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a3\OneDrive\Desktop\GW Boot Camp\Challenges\Challenge week 1\"/>
    </mc:Choice>
  </mc:AlternateContent>
  <xr:revisionPtr revIDLastSave="0" documentId="13_ncr:1_{4C27CE85-C179-45BA-A00A-CF97EE39B1A4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Pivot Table 1" sheetId="2" r:id="rId1"/>
    <sheet name="Pivot Table 2" sheetId="3" r:id="rId2"/>
    <sheet name="Pivot Table 3" sheetId="4" r:id="rId3"/>
    <sheet name="Crowdfunding" sheetId="1" r:id="rId4"/>
    <sheet name="Crowdfunding Goal Analysis" sheetId="5" r:id="rId5"/>
    <sheet name="Statistical Analysis" sheetId="9" r:id="rId6"/>
  </sheets>
  <definedNames>
    <definedName name="Country">Crowdfunding!$J:$J</definedName>
    <definedName name="CrowdfundingTable">Table2[]</definedName>
    <definedName name="Date_Created_Conversion">Crowdfunding!$N:$N</definedName>
    <definedName name="Failed">#REF!</definedName>
    <definedName name="Successful">#REF!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9" l="1"/>
  <c r="L16" i="9"/>
  <c r="L15" i="9"/>
  <c r="L14" i="9"/>
  <c r="L13" i="9"/>
  <c r="L12" i="9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L7" i="9"/>
  <c r="L6" i="9"/>
  <c r="L5" i="9"/>
  <c r="L4" i="9"/>
  <c r="L3" i="9"/>
  <c r="L2" i="9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9" i="5"/>
  <c r="B13" i="5"/>
  <c r="B12" i="5"/>
  <c r="B11" i="5"/>
  <c r="B10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" i="5" l="1"/>
  <c r="F10" i="5" s="1"/>
  <c r="E12" i="5"/>
  <c r="G12" i="5" s="1"/>
  <c r="E4" i="5"/>
  <c r="G4" i="5" s="1"/>
  <c r="E13" i="5"/>
  <c r="H13" i="5" s="1"/>
  <c r="E5" i="5"/>
  <c r="H5" i="5" s="1"/>
  <c r="E9" i="5"/>
  <c r="H9" i="5" s="1"/>
  <c r="E11" i="5"/>
  <c r="G11" i="5" s="1"/>
  <c r="E3" i="5"/>
  <c r="G3" i="5" s="1"/>
  <c r="E2" i="5"/>
  <c r="F2" i="5" s="1"/>
  <c r="E6" i="5"/>
  <c r="F6" i="5" s="1"/>
  <c r="E7" i="5"/>
  <c r="G7" i="5" s="1"/>
  <c r="E8" i="5"/>
  <c r="F13" i="5" l="1"/>
  <c r="G13" i="5"/>
  <c r="H10" i="5"/>
  <c r="G5" i="5"/>
  <c r="F3" i="5"/>
  <c r="F4" i="5"/>
  <c r="G10" i="5"/>
  <c r="H4" i="5"/>
  <c r="F12" i="5"/>
  <c r="H12" i="5"/>
  <c r="F5" i="5"/>
  <c r="G9" i="5"/>
  <c r="H11" i="5"/>
  <c r="H3" i="5"/>
  <c r="F11" i="5"/>
  <c r="F9" i="5"/>
  <c r="H2" i="5"/>
  <c r="G6" i="5"/>
  <c r="H7" i="5"/>
  <c r="H6" i="5"/>
  <c r="H8" i="5"/>
  <c r="F8" i="5"/>
  <c r="F7" i="5"/>
  <c r="G2" i="5"/>
  <c r="G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tc={E0884C25-43AB-422C-824F-9216BE668363}</author>
  </authors>
  <commentList>
    <comment ref="I2" authorId="0" shapeId="0" xr:uid="{E0884C25-43AB-422C-824F-9216BE66836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Self Note: Is This formula correct, and why the cell is written this way, not like E2/H2?</t>
      </text>
    </comment>
  </commentList>
</comments>
</file>

<file path=xl/sharedStrings.xml><?xml version="1.0" encoding="utf-8"?>
<sst xmlns="http://schemas.openxmlformats.org/spreadsheetml/2006/main" count="10076" uniqueCount="2121">
  <si>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</si>
  <si>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</si>
  <si>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</si>
  <si>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</si>
  <si>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</si>
  <si>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</si>
  <si>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</si>
  <si>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</si>
  <si>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</si>
  <si>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</si>
  <si>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</si>
  <si>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</si>
  <si>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</si>
  <si>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</si>
  <si>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</si>
  <si>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</si>
  <si>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</si>
  <si>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</si>
  <si>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</si>
  <si>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</si>
  <si>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</si>
  <si>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</si>
  <si>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</si>
  <si>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</si>
  <si>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</si>
  <si>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</si>
  <si>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</si>
  <si>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</si>
  <si>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</si>
  <si>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</si>
  <si>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</si>
  <si>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</si>
  <si>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</si>
  <si>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</si>
  <si>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</si>
  <si>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</si>
  <si>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</si>
  <si>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</si>
  <si>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</si>
  <si>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</si>
  <si>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</si>
  <si>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</si>
  <si>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</si>
  <si>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</si>
  <si>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</si>
  <si>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</si>
  <si>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</si>
  <si>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</si>
  <si>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</si>
  <si>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</si>
  <si>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</si>
  <si>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</si>
  <si>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</si>
  <si>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</si>
  <si>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</si>
  <si>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</si>
  <si>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</si>
  <si>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</si>
  <si>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</si>
  <si>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</si>
  <si>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</si>
  <si>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</si>
  <si>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</si>
  <si>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</si>
  <si>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</si>
  <si>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</si>
  <si>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</si>
  <si>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</si>
  <si>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</si>
  <si>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</si>
  <si>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</si>
  <si>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</si>
  <si>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</si>
  <si>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</si>
  <si>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</si>
  <si>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</si>
  <si>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</si>
  <si>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</si>
  <si>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</si>
  <si>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</si>
  <si>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</si>
  <si>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</si>
  <si>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</si>
  <si>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</si>
  <si>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</si>
  <si>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</si>
  <si>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</si>
  <si>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</si>
  <si>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</si>
  <si>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</si>
  <si>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</si>
  <si>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</si>
  <si>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</si>
  <si>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</si>
  <si>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</si>
  <si>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</si>
  <si>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</si>
  <si>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</si>
  <si>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</si>
  <si>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</si>
  <si>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</si>
  <si>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</si>
  <si>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</si>
  <si>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</si>
  <si>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</si>
  <si>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</si>
  <si>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</si>
  <si>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</si>
  <si>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</si>
  <si>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</si>
  <si>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</si>
  <si>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</si>
  <si>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</si>
  <si>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</si>
  <si>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</si>
  <si>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</si>
  <si>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</si>
  <si>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</si>
  <si>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</si>
  <si>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</si>
  <si>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</si>
  <si>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</si>
  <si>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</si>
  <si>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</si>
  <si>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</si>
  <si>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</si>
  <si>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</si>
  <si>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</si>
  <si>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</si>
  <si>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</si>
  <si>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</si>
  <si>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</si>
  <si>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</si>
  <si>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</si>
  <si>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</si>
  <si>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</si>
  <si>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</si>
  <si>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</si>
  <si>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</si>
  <si>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</si>
  <si>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</si>
  <si>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</si>
  <si>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</si>
  <si>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</si>
  <si>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</si>
  <si>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</si>
  <si>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</si>
  <si>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</si>
  <si>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</si>
  <si>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</si>
  <si>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</si>
  <si>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</si>
  <si>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</si>
  <si>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</si>
  <si>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</si>
  <si>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</si>
  <si>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</si>
  <si>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</si>
  <si>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</si>
  <si>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</si>
  <si>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</si>
  <si>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</si>
  <si>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</si>
  <si>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</si>
  <si>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</si>
  <si>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</si>
  <si>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</si>
  <si>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</si>
  <si>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</si>
  <si>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</si>
  <si>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</si>
  <si>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</si>
  <si>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</si>
  <si>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</si>
  <si>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</si>
  <si>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</si>
  <si>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</si>
  <si>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</si>
  <si>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</si>
  <si>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</si>
  <si>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</si>
  <si>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</si>
  <si>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</si>
  <si>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</si>
  <si>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</si>
  <si>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</si>
  <si>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</si>
  <si>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</si>
  <si>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</si>
  <si>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</si>
  <si>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</si>
  <si>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</si>
  <si>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</si>
  <si>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</si>
  <si>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</si>
  <si>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</si>
  <si>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</si>
  <si>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</si>
  <si>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</si>
  <si>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</si>
  <si>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</si>
  <si>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</si>
  <si>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</si>
  <si>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</si>
  <si>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</si>
  <si>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</si>
  <si>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</si>
  <si>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</si>
  <si>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</si>
  <si>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</si>
  <si>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</si>
  <si>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</si>
  <si>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</si>
  <si>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</si>
  <si>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</si>
  <si>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</si>
  <si>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</si>
  <si>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</si>
  <si>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</si>
  <si>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</si>
  <si>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</si>
  <si>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</si>
  <si>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</si>
  <si>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</si>
  <si>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</si>
  <si>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</si>
  <si>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</si>
  <si>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</si>
  <si>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</si>
  <si>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</si>
  <si>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</si>
  <si>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</si>
  <si>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</si>
  <si>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</si>
  <si>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</si>
  <si>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</si>
  <si>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</si>
  <si>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</si>
  <si>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</si>
  <si>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</si>
  <si>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</si>
  <si>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</si>
  <si>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</si>
  <si>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</si>
  <si>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</si>
  <si>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</si>
  <si>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</si>
  <si>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</si>
  <si>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</si>
  <si>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</si>
  <si>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</si>
  <si>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</si>
  <si>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</si>
  <si>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</si>
  <si>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</si>
  <si>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</si>
  <si>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</si>
  <si>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</si>
  <si>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</si>
  <si>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</si>
  <si>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</si>
  <si>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</si>
  <si>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</si>
  <si>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</si>
  <si>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</si>
  <si>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</si>
  <si>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</si>
  <si>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</si>
  <si>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</si>
  <si>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</si>
  <si>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</si>
  <si>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</si>
  <si>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</si>
  <si>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</si>
  <si>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</si>
  <si>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</si>
  <si>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</si>
  <si>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</si>
  <si>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</si>
  <si>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</si>
  <si>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</si>
  <si>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</si>
  <si>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</si>
  <si>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</si>
  <si>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</si>
  <si>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</si>
  <si>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</si>
  <si>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</si>
  <si>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</si>
  <si>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</si>
  <si>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</si>
  <si>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</si>
  <si>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</si>
  <si>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</si>
  <si>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</si>
  <si>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</si>
  <si>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</si>
  <si>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</si>
  <si>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</si>
  <si>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</si>
  <si>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</si>
  <si>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</si>
  <si>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</si>
  <si>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</si>
  <si>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</si>
  <si>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</si>
  <si>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</si>
  <si>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</si>
  <si>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</si>
  <si>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</si>
  <si>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</si>
  <si>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</si>
  <si>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</si>
  <si>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</si>
  <si>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</si>
  <si>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</si>
  <si>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</si>
  <si>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</si>
  <si>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</si>
  <si>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</si>
  <si>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</si>
  <si>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</si>
  <si>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</si>
  <si>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</si>
  <si>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</si>
  <si>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</si>
  <si>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</si>
  <si>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</si>
  <si>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</si>
  <si>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</si>
  <si>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</si>
  <si>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</si>
  <si>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</si>
  <si>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</si>
  <si>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</si>
  <si>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</si>
  <si>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</si>
  <si>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</si>
  <si>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</si>
  <si>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</si>
  <si>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</si>
  <si>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</si>
  <si>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</si>
  <si>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</si>
  <si>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</si>
  <si>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</si>
  <si>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</si>
  <si>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</si>
  <si>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</si>
  <si>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</si>
  <si>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</si>
  <si>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</si>
  <si>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</si>
  <si>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</si>
  <si>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</si>
  <si>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</si>
  <si>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</si>
  <si>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</si>
  <si>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</si>
  <si>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</si>
  <si>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</si>
  <si>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</si>
  <si>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</si>
  <si>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</si>
  <si>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</si>
  <si>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</si>
  <si>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</si>
  <si>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</si>
  <si>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</si>
  <si>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</si>
  <si>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</si>
  <si>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</si>
  <si>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</si>
  <si>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</si>
  <si>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</si>
  <si>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</si>
  <si>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</si>
  <si>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</si>
  <si>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</si>
  <si>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</si>
  <si>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</si>
  <si>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</si>
  <si>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</si>
  <si>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</si>
  <si>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</si>
  <si>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</si>
  <si>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</si>
  <si>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</si>
  <si>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</si>
  <si>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</si>
  <si>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</si>
  <si>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</si>
  <si>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</si>
  <si>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</si>
  <si>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</si>
  <si>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</si>
  <si>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</si>
  <si>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</si>
  <si>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</si>
  <si>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</si>
  <si>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</si>
  <si>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</si>
  <si>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</si>
  <si>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</si>
  <si>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</si>
  <si>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</si>
  <si>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</si>
  <si>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</si>
  <si>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</si>
  <si>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</si>
  <si>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</si>
  <si>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</si>
  <si>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</si>
  <si>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</si>
  <si>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</si>
  <si>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</si>
  <si>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</si>
  <si>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</si>
  <si>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</si>
  <si>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</si>
  <si>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</si>
  <si>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</si>
  <si>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</si>
  <si>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</si>
  <si>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</si>
  <si>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</si>
  <si>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</si>
  <si>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</si>
  <si>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</si>
  <si>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</si>
  <si>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</si>
  <si>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</si>
  <si>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</si>
  <si>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</si>
  <si>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</si>
  <si>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</si>
  <si>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</si>
  <si>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</si>
  <si>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</si>
  <si>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</si>
  <si>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</si>
  <si>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</si>
  <si>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</si>
  <si>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</si>
  <si>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</si>
  <si>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</si>
  <si>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</si>
  <si>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</si>
  <si>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</si>
  <si>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</si>
  <si>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</si>
  <si>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</si>
  <si>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</si>
  <si>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</si>
  <si>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</si>
  <si>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</si>
  <si>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</si>
  <si>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</si>
  <si>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</si>
  <si>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</si>
  <si>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</si>
  <si>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</si>
  <si>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</si>
  <si>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</si>
  <si>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</si>
  <si>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</si>
  <si>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</si>
  <si>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</si>
  <si>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</si>
  <si>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</si>
  <si>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</si>
  <si>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</si>
  <si>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</si>
  <si>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</si>
  <si>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</si>
  <si>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</si>
  <si>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</si>
  <si>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</si>
  <si>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</si>
  <si>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</si>
  <si>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</si>
  <si>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</si>
  <si>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</si>
  <si>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</si>
  <si>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</si>
  <si>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</si>
  <si>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</si>
  <si>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</si>
  <si>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</si>
  <si>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</si>
  <si>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</si>
  <si>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</si>
  <si>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</si>
  <si>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</si>
  <si>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</si>
  <si>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</si>
  <si>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</si>
  <si>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</si>
  <si>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</si>
  <si>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</si>
  <si>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</si>
  <si>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</si>
  <si>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</si>
  <si>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</si>
  <si>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</si>
  <si>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</si>
  <si>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</si>
  <si>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</si>
  <si>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</si>
  <si>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</si>
  <si>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</si>
  <si>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</si>
  <si>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</si>
  <si>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</si>
  <si>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</si>
  <si>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</si>
  <si>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</si>
  <si>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</si>
  <si>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</si>
  <si>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</si>
  <si>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</si>
  <si>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</si>
  <si>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</si>
  <si>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</si>
  <si>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</si>
  <si>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</si>
  <si>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</si>
  <si>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</si>
  <si>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</si>
  <si>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</si>
  <si>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</si>
  <si>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</si>
  <si>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</si>
  <si>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</si>
  <si>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</si>
  <si>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</si>
  <si>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</si>
  <si>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</si>
  <si>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</si>
  <si>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</si>
  <si>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</si>
  <si>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</si>
  <si>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</si>
  <si>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</si>
  <si>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</si>
  <si>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</si>
  <si>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</si>
  <si>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</si>
  <si>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</si>
  <si>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</si>
  <si>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</si>
  <si>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</si>
  <si>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</si>
  <si>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</si>
  <si>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</si>
  <si>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</si>
  <si>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</si>
  <si>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</si>
  <si>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</si>
  <si>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</si>
  <si>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</si>
  <si>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</si>
  <si>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</si>
  <si>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</si>
  <si>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</si>
  <si>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</si>
  <si>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</si>
  <si>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</si>
  <si>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</si>
  <si>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</si>
  <si>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</si>
  <si>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</si>
  <si>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</si>
  <si>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</si>
  <si>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</si>
  <si>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</si>
  <si>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</si>
  <si>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</si>
  <si>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</si>
  <si>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</si>
  <si>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</si>
  <si>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</si>
  <si>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</si>
  <si>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</si>
  <si>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</si>
  <si>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</si>
  <si>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</si>
  <si>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</si>
  <si>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</si>
  <si>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</si>
  <si>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</si>
  <si>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</si>
  <si>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</si>
  <si>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</si>
  <si>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</si>
  <si>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</si>
  <si>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</si>
  <si>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</si>
  <si>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</si>
  <si>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</si>
  <si>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</si>
  <si>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</si>
  <si>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</si>
  <si>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</si>
  <si>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</si>
  <si>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</si>
  <si>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</si>
  <si>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</si>
  <si>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</si>
  <si>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</si>
  <si>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</si>
  <si>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</si>
  <si>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</si>
  <si>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</si>
  <si>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</si>
  <si>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</si>
  <si>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</si>
  <si>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</si>
  <si>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</si>
  <si>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</si>
  <si>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</si>
  <si>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</si>
  <si>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</si>
  <si>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</si>
  <si>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</si>
  <si>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</si>
  <si>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</si>
  <si>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</si>
  <si>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</si>
  <si>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</si>
  <si>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</si>
  <si>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</si>
  <si>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</si>
  <si>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</si>
  <si>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</si>
  <si>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</si>
  <si>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</si>
  <si>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</si>
  <si>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</si>
  <si>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</si>
  <si>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</si>
  <si>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</si>
  <si>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</si>
  <si>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</si>
  <si>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</si>
  <si>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</si>
  <si>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</si>
  <si>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</si>
  <si>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</si>
  <si>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</si>
  <si>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</si>
  <si>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</si>
  <si>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</si>
  <si>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</si>
  <si>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</si>
  <si>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</si>
  <si>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</si>
  <si>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</si>
  <si>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</si>
  <si>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</si>
  <si>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</si>
  <si>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</si>
  <si>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</si>
  <si>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</si>
  <si>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</si>
  <si>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</si>
  <si>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</si>
  <si>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</si>
  <si>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</si>
  <si>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</si>
  <si>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</si>
  <si>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</si>
  <si>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</si>
  <si>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</si>
  <si>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</si>
  <si>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</si>
  <si>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</si>
  <si>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</si>
  <si>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</si>
  <si>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</si>
  <si>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</si>
  <si>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</si>
  <si>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</si>
  <si>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</si>
  <si>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</si>
  <si>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</si>
  <si>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</si>
  <si>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</si>
  <si>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</si>
  <si>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</si>
  <si>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</si>
  <si>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</si>
  <si>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</si>
  <si>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</si>
  <si>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</si>
  <si>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</si>
  <si>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</si>
  <si>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</si>
  <si>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</si>
  <si>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</si>
  <si>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</si>
  <si>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</si>
  <si>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</si>
  <si>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</si>
  <si>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</si>
  <si>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</si>
  <si>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</si>
  <si>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</si>
  <si>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</si>
  <si>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</si>
  <si>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</si>
  <si>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</si>
  <si>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</si>
  <si>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</si>
  <si>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</si>
  <si>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</si>
  <si>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</si>
  <si>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</si>
  <si>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</si>
  <si>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</si>
  <si>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</si>
  <si>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</si>
  <si>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</si>
  <si>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</si>
  <si>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</si>
  <si>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</si>
  <si>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</si>
  <si>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</si>
  <si>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</si>
  <si>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</si>
  <si>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</si>
  <si>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</si>
  <si>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</si>
  <si>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</si>
  <si>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</si>
  <si>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</si>
  <si>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</si>
  <si>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</si>
  <si>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</si>
  <si>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</si>
  <si>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</si>
  <si>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</si>
  <si>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</si>
  <si>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</si>
  <si>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</si>
  <si>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</si>
  <si>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</si>
  <si>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</si>
  <si>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</si>
  <si>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</si>
  <si>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</si>
  <si>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</si>
  <si>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</si>
  <si>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</si>
  <si>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</si>
  <si>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</si>
  <si>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</si>
  <si>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</si>
  <si>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</si>
  <si>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</si>
  <si>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</si>
  <si>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</si>
  <si>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</si>
  <si>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</si>
  <si>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</si>
  <si>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</si>
  <si>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</si>
  <si>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</si>
  <si>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</si>
  <si>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</si>
  <si>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</si>
  <si>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</si>
  <si>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</si>
  <si>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</si>
  <si>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</si>
  <si>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</si>
  <si>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</si>
  <si>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</si>
  <si>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</si>
  <si>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</si>
  <si>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</si>
  <si>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</si>
  <si>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</si>
  <si>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</si>
  <si>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</si>
  <si>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</si>
  <si>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</si>
  <si>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</si>
  <si>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</si>
  <si>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</si>
  <si>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</si>
  <si>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</si>
  <si>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</si>
  <si>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</si>
  <si>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</si>
  <si>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</si>
  <si>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</si>
  <si>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</si>
  <si>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</si>
  <si>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</si>
  <si>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</si>
  <si>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</si>
  <si>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</si>
  <si>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</si>
  <si>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</si>
  <si>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</si>
  <si>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</si>
  <si>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</si>
  <si>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</si>
  <si>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</si>
  <si>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</si>
  <si>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</si>
  <si>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</si>
  <si>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</si>
  <si>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</si>
  <si>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</si>
  <si>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</si>
  <si>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</si>
  <si>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</si>
  <si>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</si>
  <si>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</si>
  <si>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</si>
  <si>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</si>
  <si>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</si>
  <si>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</si>
  <si>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</si>
  <si>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</si>
  <si>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</si>
  <si>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</si>
  <si>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</si>
  <si>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</si>
  <si>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</si>
  <si>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</si>
  <si>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</si>
  <si>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</si>
  <si>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</si>
  <si>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</si>
  <si>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</si>
  <si>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</si>
  <si>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</si>
  <si>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</si>
  <si>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</si>
  <si>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</si>
  <si>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</si>
  <si>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</si>
  <si>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</si>
  <si>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</si>
  <si>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</si>
  <si>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</si>
  <si>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</si>
  <si>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</si>
  <si>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</si>
  <si>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</si>
  <si>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</si>
  <si>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</si>
  <si>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</si>
  <si>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</si>
  <si>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</si>
  <si>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</si>
  <si>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</si>
  <si>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</si>
  <si>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</si>
  <si>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</si>
  <si>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</si>
  <si>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</si>
  <si>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</si>
  <si>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</si>
  <si>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</si>
  <si>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</si>
  <si>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</si>
  <si>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</si>
  <si>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</si>
  <si>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</si>
  <si>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</si>
  <si>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</si>
  <si>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</si>
  <si>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</si>
  <si>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</si>
  <si>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</si>
  <si>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</si>
  <si>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</si>
  <si>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</si>
  <si>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</si>
  <si>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</si>
  <si>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</si>
  <si>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</si>
  <si>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</si>
  <si>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</si>
  <si>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</si>
  <si>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</si>
  <si>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</si>
  <si>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</si>
  <si>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</si>
  <si>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</si>
  <si>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</si>
  <si>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</si>
  <si>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</si>
  <si>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</si>
  <si>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</si>
  <si>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</si>
  <si>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</si>
  <si>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</si>
  <si>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</si>
  <si>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</si>
  <si>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</si>
  <si>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</si>
  <si>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</si>
  <si>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</si>
  <si>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</si>
  <si>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</si>
  <si>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</si>
  <si>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</si>
  <si>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</si>
  <si>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</si>
  <si>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</si>
  <si>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</si>
  <si>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</si>
  <si>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</si>
  <si>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</si>
  <si>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</si>
  <si>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</si>
  <si>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</si>
  <si>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</si>
  <si>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</si>
  <si>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</si>
  <si>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</si>
  <si>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</si>
  <si>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</si>
  <si>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</si>
  <si>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</si>
  <si>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</si>
  <si>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</si>
  <si>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</si>
  <si>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</si>
  <si>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</si>
  <si>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</si>
  <si>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</si>
  <si>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</si>
  <si>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</si>
  <si>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</si>
  <si>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</si>
  <si>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</si>
  <si>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</si>
  <si>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</si>
  <si>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</si>
  <si>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</si>
  <si>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</si>
  <si>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</si>
  <si>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</si>
  <si>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</si>
  <si>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</si>
  <si>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</si>
  <si>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</si>
  <si>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</si>
  <si>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</si>
  <si>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</si>
  <si>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</si>
  <si>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</si>
  <si>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</si>
  <si>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</si>
  <si>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</si>
  <si>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</si>
  <si>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</si>
  <si>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</si>
  <si>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</si>
  <si>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</si>
  <si>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</si>
  <si>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</si>
  <si>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</si>
  <si>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</si>
  <si>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</si>
  <si>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</si>
  <si>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</si>
  <si>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</si>
  <si>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</si>
  <si>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</si>
  <si>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</si>
  <si>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</si>
  <si>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</si>
  <si>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</si>
  <si>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</si>
  <si>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</si>
  <si>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</si>
  <si>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</si>
  <si>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</si>
  <si>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</si>
  <si>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</si>
  <si>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</si>
  <si>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</si>
  <si>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</si>
  <si>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</si>
  <si>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</si>
  <si>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</si>
  <si>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</si>
  <si>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</si>
  <si>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</si>
  <si>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</si>
  <si>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</si>
  <si>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</si>
  <si>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</si>
  <si>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</si>
  <si>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</si>
  <si>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</si>
  <si>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</si>
  <si>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</si>
  <si>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</si>
  <si>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</si>
  <si>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</si>
  <si>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</si>
  <si>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</si>
  <si>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</si>
  <si>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</si>
  <si>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</si>
  <si>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</si>
  <si>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</si>
  <si>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</si>
  <si>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</si>
  <si>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</si>
  <si>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</si>
  <si>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</si>
  <si>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</si>
  <si>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</si>
  <si>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</si>
  <si>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</si>
  <si>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</si>
  <si>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</si>
  <si>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</si>
  <si>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</si>
  <si>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</si>
  <si>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</si>
  <si>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</si>
  <si>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</si>
  <si>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</si>
  <si>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</si>
  <si>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</si>
  <si>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</si>
  <si>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</si>
  <si>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</si>
  <si>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</si>
  <si>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</si>
  <si>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</si>
  <si>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</si>
  <si>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</si>
  <si>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</si>
  <si>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</si>
  <si>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</si>
  <si>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</si>
  <si>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</si>
  <si>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</si>
  <si>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</si>
  <si>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</si>
  <si>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</si>
  <si>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</si>
  <si>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</si>
  <si>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</si>
  <si>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</si>
  <si>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</si>
  <si>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</si>
  <si>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</si>
  <si>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</si>
  <si>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</si>
  <si>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</si>
  <si>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</si>
  <si>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</si>
  <si>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</si>
  <si>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</si>
  <si>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</si>
  <si>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</si>
  <si>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</si>
  <si>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</si>
  <si>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</si>
  <si>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</si>
  <si>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</si>
  <si>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</si>
  <si>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</si>
  <si>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</si>
  <si>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</si>
  <si>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</si>
  <si>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</si>
  <si>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</si>
  <si>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</si>
  <si>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</si>
  <si>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</si>
  <si>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</si>
  <si>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</si>
  <si>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</si>
  <si>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</si>
  <si>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</si>
  <si>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</si>
  <si>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</si>
  <si>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</si>
  <si>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</si>
  <si>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</si>
  <si>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</si>
  <si>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</si>
  <si>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</si>
  <si>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</si>
  <si>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</si>
  <si>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</si>
  <si>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</si>
  <si>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</si>
  <si>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</si>
  <si>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</si>
  <si>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</si>
  <si>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</si>
  <si>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</si>
  <si>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</si>
  <si>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</si>
  <si>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</si>
  <si>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</si>
  <si>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</si>
  <si>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</si>
  <si>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</si>
  <si>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</si>
  <si>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</si>
  <si>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</si>
  <si>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</si>
  <si>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</si>
  <si>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</si>
  <si>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</si>
  <si>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</si>
  <si>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</si>
  <si>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</si>
  <si>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</si>
  <si>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</si>
  <si>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</si>
  <si>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</si>
  <si>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</si>
  <si>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</si>
  <si>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</si>
  <si>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</si>
  <si>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</si>
  <si>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</si>
  <si>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</si>
  <si>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</si>
  <si>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</si>
  <si>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</si>
  <si>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</si>
  <si>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</si>
  <si>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</si>
  <si>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</si>
  <si>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</si>
  <si>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</si>
  <si>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</si>
  <si>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</si>
  <si>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</si>
  <si>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</si>
  <si>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</si>
  <si>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</si>
  <si>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</si>
  <si>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</si>
  <si>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</si>
  <si>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</si>
  <si>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</si>
  <si>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</si>
  <si>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</si>
  <si>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</si>
  <si>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</si>
  <si>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</si>
  <si>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</si>
  <si>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</si>
  <si>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</si>
  <si>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</si>
  <si>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</si>
  <si>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</si>
  <si>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</si>
  <si>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</si>
  <si>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</si>
  <si>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</si>
  <si>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</si>
  <si>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</si>
  <si>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</si>
  <si>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</si>
  <si>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</si>
  <si>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</si>
  <si>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</si>
  <si>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</si>
  <si>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</si>
  <si>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</si>
  <si>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</si>
  <si>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</si>
  <si>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</si>
  <si>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</si>
  <si>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</si>
  <si>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</si>
  <si>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</si>
  <si>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</si>
  <si>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</si>
  <si>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</si>
  <si>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</si>
  <si>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</si>
  <si>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</si>
  <si>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</si>
  <si>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</si>
  <si>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</si>
  <si>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</si>
  <si>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</si>
  <si>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</si>
  <si>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</si>
  <si>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</si>
  <si>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</si>
  <si>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</si>
  <si>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</si>
  <si>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</si>
  <si>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</si>
  <si>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</si>
  <si>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</si>
  <si>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</si>
  <si>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</si>
  <si>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</si>
  <si>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</si>
  <si>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</si>
  <si>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</si>
  <si>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</si>
  <si>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</si>
  <si>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</si>
  <si>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</si>
  <si>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</si>
  <si>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</si>
  <si>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</si>
  <si>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</si>
  <si>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</si>
  <si>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</si>
  <si>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</si>
  <si>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</si>
  <si>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</si>
  <si>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</si>
  <si>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</si>
  <si>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</si>
  <si>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</si>
  <si>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</si>
  <si>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</si>
  <si>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</si>
  <si>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</si>
  <si>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</si>
  <si>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</si>
  <si>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</si>
  <si>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</si>
  <si>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</si>
  <si>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</si>
  <si>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</si>
  <si>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</si>
  <si>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</si>
  <si>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</si>
  <si>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</si>
  <si>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</si>
  <si>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</si>
  <si>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</si>
  <si>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</si>
  <si>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</si>
  <si>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</si>
  <si>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</si>
  <si>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</si>
  <si>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</si>
  <si>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</si>
  <si>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</si>
  <si>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</si>
  <si>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</si>
  <si>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</si>
  <si>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</si>
  <si>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</si>
  <si>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</si>
  <si>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</si>
  <si>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</si>
  <si>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</si>
  <si>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</si>
  <si>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</si>
  <si>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</si>
  <si>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</si>
  <si>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</si>
  <si>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</si>
  <si>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</si>
  <si>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</si>
  <si>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</si>
  <si>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</si>
  <si>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</si>
  <si>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</si>
  <si>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</si>
  <si>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</si>
  <si>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</si>
  <si>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</si>
  <si>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</si>
  <si>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</si>
  <si>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</si>
  <si>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</si>
  <si>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</si>
  <si>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</si>
  <si>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</si>
  <si>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</si>
  <si>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</si>
  <si>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</si>
  <si>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</si>
  <si>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</si>
  <si>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</si>
  <si>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</si>
  <si>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</si>
  <si>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</si>
  <si>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</si>
  <si>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</si>
  <si>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</si>
  <si>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</si>
  <si>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</si>
  <si>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</si>
  <si>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</si>
  <si>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</si>
  <si>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</si>
  <si>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</si>
  <si>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</si>
  <si>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</si>
  <si>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</si>
  <si>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</si>
  <si>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</si>
  <si>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</si>
  <si>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</si>
  <si>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</si>
  <si>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</si>
  <si>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</si>
  <si>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</si>
  <si>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</si>
  <si>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</si>
  <si>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</si>
  <si>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</si>
  <si>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</si>
  <si>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</si>
  <si>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</si>
  <si>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</si>
  <si>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</si>
  <si>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</si>
  <si>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</si>
  <si>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</si>
  <si>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</si>
  <si>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</si>
  <si>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</si>
  <si>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</si>
  <si>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</si>
  <si>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</si>
  <si>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</si>
  <si>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</si>
  <si>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</si>
  <si>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</si>
  <si>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</si>
  <si>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</si>
  <si>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</si>
  <si>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</si>
  <si>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</si>
  <si>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</si>
  <si>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</si>
  <si>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</si>
  <si>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</si>
  <si>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</si>
  <si>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</si>
  <si>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</si>
  <si>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</si>
  <si>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</si>
  <si>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</si>
  <si>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</si>
  <si>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</si>
  <si>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</si>
  <si>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</si>
  <si>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</si>
  <si>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</si>
  <si>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</si>
  <si>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</si>
  <si>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</si>
  <si>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</si>
  <si>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</si>
  <si>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</si>
  <si>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</si>
  <si>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</si>
  <si>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</si>
  <si>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</si>
  <si>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</si>
  <si>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</si>
  <si>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</si>
  <si>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</si>
  <si>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</si>
  <si>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</si>
  <si>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</si>
  <si>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</si>
  <si>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</si>
  <si>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</si>
  <si>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</si>
  <si>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</si>
  <si>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</si>
  <si>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</si>
  <si>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</si>
  <si>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</si>
  <si>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</si>
  <si>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</si>
  <si>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</si>
  <si>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</si>
  <si>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</si>
  <si>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</si>
  <si>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</si>
  <si>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</si>
  <si>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</si>
  <si>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</si>
  <si>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</si>
  <si>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</si>
  <si>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</si>
  <si>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</si>
  <si>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</si>
  <si>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</si>
  <si>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</si>
  <si>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</si>
  <si>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</si>
  <si>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</si>
  <si>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</si>
  <si>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</si>
  <si>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</si>
  <si>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</si>
  <si>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</si>
  <si>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</si>
  <si>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</si>
  <si>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</si>
  <si>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</si>
  <si>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</si>
  <si>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</si>
  <si>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</si>
  <si>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</si>
  <si>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</si>
  <si>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</si>
  <si>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</si>
  <si>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</si>
  <si>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</si>
  <si>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</si>
  <si>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</si>
  <si>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</si>
  <si>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</si>
  <si>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</si>
  <si>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</si>
  <si>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</si>
  <si>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</si>
  <si>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</si>
  <si>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</si>
  <si>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</si>
  <si>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</si>
  <si>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</si>
  <si>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</si>
  <si>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</si>
  <si>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</si>
  <si>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</si>
  <si>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</si>
  <si>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</si>
  <si>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</si>
  <si>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</si>
  <si>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</si>
  <si>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</si>
  <si>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</si>
  <si>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</si>
  <si>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</si>
  <si>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</si>
  <si>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</si>
  <si>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</si>
  <si>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</si>
  <si>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</si>
  <si>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</si>
  <si>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</si>
  <si>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</si>
  <si>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</si>
  <si>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</si>
  <si>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</si>
  <si>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</si>
  <si>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</si>
  <si>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</si>
  <si>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</si>
  <si>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</si>
  <si>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</si>
  <si>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</si>
  <si>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</si>
  <si>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</si>
  <si>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</si>
  <si>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</si>
  <si>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</si>
  <si>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</si>
  <si>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</si>
  <si>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</si>
  <si>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</si>
  <si>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</si>
  <si>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</si>
  <si>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</si>
  <si>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</si>
  <si>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</si>
  <si>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</si>
  <si>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</si>
  <si>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</si>
  <si>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</si>
  <si>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</si>
  <si>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</si>
  <si>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</si>
  <si>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</si>
  <si>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</si>
  <si>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</si>
  <si>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</si>
  <si>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</si>
  <si>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</si>
  <si>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</si>
  <si>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</si>
  <si>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</si>
  <si>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</si>
  <si>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</si>
  <si>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</si>
  <si>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</si>
  <si>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</si>
  <si>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</si>
  <si>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</si>
  <si>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</si>
  <si>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</si>
  <si>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</si>
  <si>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</si>
  <si>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</si>
  <si>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</si>
  <si>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</si>
  <si>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</si>
  <si>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</si>
  <si>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</si>
  <si>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</si>
  <si>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</si>
  <si>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</si>
  <si>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</si>
  <si>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</si>
  <si>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</si>
  <si>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</si>
  <si>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</si>
  <si>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</si>
  <si>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</si>
  <si>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</si>
  <si>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</si>
  <si>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</si>
  <si>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</si>
  <si>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</si>
  <si>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</si>
  <si>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</si>
  <si>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</si>
  <si>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</si>
  <si>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</si>
  <si>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</si>
  <si>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</si>
  <si>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</si>
  <si>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</si>
  <si>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</si>
  <si>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</si>
  <si>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</si>
  <si>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</si>
  <si>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</si>
  <si>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</si>
  <si>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</si>
  <si>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</si>
  <si>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</si>
  <si>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</si>
  <si>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</si>
  <si>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</si>
  <si>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</si>
  <si>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</si>
  <si>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</si>
  <si>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</si>
  <si>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</si>
  <si>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</si>
  <si>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</si>
  <si>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</si>
  <si>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</si>
  <si>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</si>
  <si>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</si>
  <si>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</si>
  <si>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</si>
  <si>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</si>
  <si>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</si>
  <si>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</si>
  <si>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</si>
  <si>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</si>
  <si>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</si>
  <si>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</si>
  <si>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</si>
  <si>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</si>
  <si>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</si>
  <si>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</si>
  <si>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</si>
  <si>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</si>
  <si>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</si>
  <si>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</si>
  <si>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</si>
  <si>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</si>
  <si>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</si>
  <si>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</si>
  <si>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</si>
  <si>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</si>
  <si>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</si>
  <si>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</si>
  <si>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</si>
  <si>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</si>
  <si>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</si>
  <si>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</si>
  <si>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</si>
  <si>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</si>
  <si>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</si>
  <si>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</si>
  <si>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</si>
  <si>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</si>
  <si>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</si>
  <si>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</si>
  <si>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</si>
  <si>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</si>
  <si>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</si>
  <si>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</si>
  <si>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</si>
  <si>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</si>
  <si>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</si>
  <si>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</si>
  <si>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</si>
  <si>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</si>
  <si>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</si>
  <si>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</si>
  <si>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</si>
  <si>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</si>
  <si>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</si>
  <si>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</si>
  <si>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</si>
  <si>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</si>
  <si>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</si>
  <si>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</si>
  <si>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</si>
  <si>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</si>
  <si>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</si>
  <si>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</si>
  <si>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</si>
  <si>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</si>
  <si>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</si>
  <si>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</si>
  <si>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</si>
  <si>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</si>
  <si>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</si>
  <si>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</si>
  <si>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</si>
  <si>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</si>
  <si>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</si>
  <si>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</si>
  <si>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</si>
  <si>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</si>
  <si>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</si>
  <si>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</si>
  <si>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</si>
  <si>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</si>
  <si>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</si>
  <si>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</si>
  <si>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</si>
  <si>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</si>
  <si>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</si>
  <si>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</si>
  <si>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</si>
  <si>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</si>
  <si>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</si>
  <si>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</si>
  <si>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</si>
  <si>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</si>
  <si>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</si>
  <si>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</si>
  <si>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</si>
  <si>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</si>
  <si>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</si>
  <si>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</si>
  <si>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</si>
  <si>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</si>
  <si>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</si>
  <si>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</si>
  <si>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</si>
  <si>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</si>
  <si>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</si>
  <si>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</si>
  <si>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</si>
  <si>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</si>
  <si>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</si>
  <si>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</si>
  <si>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</si>
  <si>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</si>
  <si>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</si>
  <si>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</si>
  <si>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</si>
  <si>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</si>
  <si>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</si>
  <si>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</si>
  <si>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</si>
  <si>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</si>
  <si>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</si>
  <si>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</si>
  <si>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</si>
  <si>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</si>
  <si>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</si>
  <si>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</si>
  <si>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</si>
  <si>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</si>
  <si>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</si>
  <si>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</si>
  <si>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</si>
  <si>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</si>
  <si>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</si>
  <si>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</si>
  <si>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</si>
  <si>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</si>
  <si>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</si>
  <si>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</si>
  <si>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</si>
  <si>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</si>
  <si>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</si>
  <si>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</si>
  <si>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</si>
  <si>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</si>
  <si>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</si>
  <si>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</si>
  <si>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</si>
  <si>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</si>
  <si>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</si>
  <si>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</si>
  <si>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</si>
  <si>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</si>
  <si>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</si>
  <si>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</si>
  <si>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</si>
  <si>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</si>
  <si>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</si>
  <si>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</si>
  <si>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</si>
  <si>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</si>
  <si>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</si>
  <si>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</si>
  <si>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</si>
  <si>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</si>
  <si>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</si>
  <si>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</si>
  <si>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</si>
  <si>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</si>
  <si>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</si>
  <si>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</si>
  <si>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</si>
  <si>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</si>
  <si>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</si>
  <si>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</si>
  <si>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</si>
  <si>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</si>
  <si>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</si>
  <si>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</si>
  <si>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</si>
  <si>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</si>
  <si>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</si>
  <si>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</si>
  <si>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</si>
  <si>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</si>
  <si>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</si>
  <si>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</si>
  <si>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</si>
  <si>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</si>
  <si>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</si>
  <si>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</si>
  <si>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</si>
  <si>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</si>
  <si>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</si>
  <si>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</si>
  <si>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</si>
  <si>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</si>
  <si>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</si>
  <si>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</si>
  <si>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</si>
  <si>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</si>
  <si>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</si>
  <si>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</si>
  <si>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</si>
  <si>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</si>
  <si>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</si>
  <si>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</si>
  <si>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</si>
  <si>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</si>
  <si>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</si>
  <si>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</si>
  <si>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</si>
  <si>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</si>
  <si>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</si>
  <si>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</si>
  <si>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</si>
  <si>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</si>
  <si>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</si>
  <si>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</si>
  <si>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</si>
  <si>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</si>
  <si>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</si>
  <si>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</si>
  <si>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</si>
  <si>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</si>
  <si>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</si>
  <si>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</si>
  <si>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</si>
  <si>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</si>
  <si>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</si>
  <si>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</si>
  <si>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</si>
  <si>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</si>
  <si>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</si>
  <si>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</si>
  <si>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</si>
  <si>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</si>
  <si>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</si>
  <si>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</si>
  <si>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</si>
  <si>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</si>
  <si>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</si>
  <si>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</si>
  <si>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</si>
  <si>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</si>
  <si>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</si>
  <si>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</si>
  <si>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</si>
  <si>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</si>
  <si>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</si>
  <si>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</si>
  <si>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</si>
  <si>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</si>
  <si>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</si>
  <si>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</si>
  <si>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</si>
  <si>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</si>
  <si>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</si>
  <si>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</si>
  <si>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</si>
  <si>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</si>
  <si>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</si>
  <si>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</si>
  <si>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</si>
  <si>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</si>
  <si>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</si>
  <si>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</si>
  <si>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</si>
  <si>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</si>
  <si>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</si>
  <si>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</si>
  <si>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</si>
  <si>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</si>
  <si>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</si>
  <si>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</si>
  <si>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</si>
  <si>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</si>
  <si>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</si>
  <si>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</si>
  <si>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</si>
  <si>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</si>
  <si>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</si>
  <si>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</si>
  <si>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</si>
  <si>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</si>
  <si>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</si>
  <si>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</si>
  <si>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</si>
  <si>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</si>
  <si>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</si>
  <si>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</si>
  <si>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</si>
  <si>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</si>
  <si>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</si>
  <si>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</si>
  <si>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</si>
  <si>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</si>
  <si>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</si>
  <si>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</si>
  <si>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</si>
  <si>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</si>
  <si>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</si>
  <si>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</si>
  <si>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</si>
  <si>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</si>
  <si>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</si>
  <si>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</si>
  <si>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</si>
  <si>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</si>
  <si>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</si>
  <si>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</si>
  <si>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</si>
  <si>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</si>
  <si>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</si>
  <si>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</si>
  <si>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</si>
  <si>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</si>
  <si>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</si>
  <si>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</si>
  <si>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</si>
  <si>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</si>
  <si>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</si>
  <si>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</si>
  <si>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</si>
  <si>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</si>
  <si>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</si>
  <si>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</si>
  <si>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</si>
  <si>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</si>
  <si>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</si>
  <si>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</si>
  <si>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</si>
  <si>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</si>
  <si>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</si>
  <si>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</si>
  <si>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</si>
  <si>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</si>
  <si>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</si>
  <si>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</si>
  <si>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</si>
  <si>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</si>
  <si>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</si>
  <si>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</si>
  <si>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</si>
  <si>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</si>
  <si>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</si>
  <si>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</si>
  <si>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</si>
  <si>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</si>
  <si>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</si>
  <si>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</si>
  <si>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</si>
  <si>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</si>
  <si>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</si>
  <si>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</si>
  <si>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</si>
  <si>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</si>
  <si>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</si>
  <si>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</si>
  <si>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</si>
  <si>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</si>
  <si>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</si>
  <si>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</si>
  <si>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</si>
  <si>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</si>
  <si>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</si>
  <si>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</si>
  <si>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</si>
  <si>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</si>
  <si>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</si>
  <si>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</si>
  <si>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</si>
  <si>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</si>
  <si>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</si>
  <si>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</si>
  <si>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</si>
  <si>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</si>
  <si>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</si>
  <si>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</si>
  <si>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</si>
  <si>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</si>
  <si>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</si>
  <si>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</si>
  <si>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</si>
  <si>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</si>
  <si>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</si>
  <si>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</si>
  <si>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</si>
  <si>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</si>
  <si>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</si>
  <si>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</si>
  <si>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</si>
  <si>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</si>
  <si>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</si>
  <si>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</si>
  <si>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</si>
  <si>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</si>
  <si>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</si>
  <si>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</si>
  <si>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</si>
  <si>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</si>
  <si>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</si>
  <si>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</si>
  <si>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</si>
  <si>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</si>
  <si>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</si>
  <si>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</si>
  <si>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</si>
  <si>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</si>
  <si>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</si>
  <si>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</si>
  <si>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</si>
  <si>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</si>
  <si>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</si>
  <si>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</si>
  <si>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</si>
  <si>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</si>
  <si>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</si>
  <si>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</si>
  <si>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</si>
  <si>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</si>
  <si>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</si>
  <si>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</si>
  <si>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</si>
  <si>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</si>
  <si>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</si>
  <si>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</si>
  <si>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</si>
  <si>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</si>
  <si>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</si>
  <si>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</si>
  <si>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</si>
  <si>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</si>
  <si>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</si>
  <si>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</si>
  <si>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</si>
  <si>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</si>
  <si>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</si>
  <si>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</si>
  <si>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</si>
  <si>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</si>
  <si>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</si>
  <si>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</si>
  <si>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</si>
  <si>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</si>
  <si>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</si>
  <si>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</si>
  <si>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</si>
  <si>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</si>
  <si>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</si>
  <si>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</si>
  <si>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</si>
  <si>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</si>
  <si>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</si>
  <si>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</si>
  <si>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</si>
  <si>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</si>
  <si>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</si>
  <si>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</si>
  <si>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</si>
  <si>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</si>
  <si>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</si>
  <si>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</si>
  <si>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</si>
  <si>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</si>
  <si>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</si>
  <si>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</si>
  <si>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</si>
  <si>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</si>
  <si>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</si>
  <si>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</si>
  <si>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</si>
  <si>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</si>
  <si>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</si>
  <si>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</si>
  <si>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</si>
  <si>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</si>
  <si>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</si>
  <si>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</si>
  <si>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</si>
  <si>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</si>
  <si>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</si>
  <si>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</si>
  <si>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</si>
  <si>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</si>
  <si>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</si>
  <si>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</si>
  <si>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</si>
  <si>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</si>
  <si>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</si>
  <si>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</si>
  <si>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</si>
  <si>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</si>
  <si>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</si>
  <si>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</si>
  <si>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</si>
  <si>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</si>
  <si>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</si>
  <si>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</si>
  <si>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</si>
  <si>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</si>
  <si>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</si>
  <si>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</si>
  <si>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</si>
  <si>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</si>
  <si>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</si>
  <si>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</si>
  <si>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</si>
  <si>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</si>
  <si>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</si>
  <si>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</si>
  <si>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</si>
  <si>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</si>
  <si>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</si>
  <si>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</si>
  <si>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</si>
  <si>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</si>
  <si>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</si>
  <si>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</si>
  <si>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</si>
  <si>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</si>
  <si>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</si>
  <si>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</si>
  <si>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</si>
  <si>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</si>
  <si>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</si>
  <si>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 xml:space="preserve">Number Failed </t>
  </si>
  <si>
    <t xml:space="preserve">Number Canceled 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</si>
  <si>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</si>
  <si>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</si>
  <si>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</si>
  <si>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</si>
  <si>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</si>
  <si>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</si>
  <si>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</si>
  <si>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</si>
  <si>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</si>
  <si>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</si>
  <si>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</si>
  <si>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</si>
  <si>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</si>
  <si>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</si>
  <si>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</si>
  <si>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</si>
  <si>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Grass-roots zero administration system engine </t>
  </si>
  <si>
    <t xml:space="preserve">failed </t>
  </si>
  <si>
    <t>For the Successful Outcome</t>
  </si>
  <si>
    <t>For the Failed Outcome</t>
  </si>
  <si>
    <t>Mean:</t>
  </si>
  <si>
    <t>Median:</t>
  </si>
  <si>
    <t>Minimum:</t>
  </si>
  <si>
    <t>Maximum:</t>
  </si>
  <si>
    <t>Variance:</t>
  </si>
  <si>
    <t>Standard Deviation:</t>
  </si>
  <si>
    <t>The Median better summarizes the data since the data does not follow a normal distribution.</t>
  </si>
  <si>
    <t>I tried to graph it and the graph is not bell shaped; hence, the median better summarizes the data;</t>
  </si>
  <si>
    <t>Also, because the mean and the median are not the same - have different values.</t>
  </si>
  <si>
    <t xml:space="preserve">There is more variability with successful campaigns because its standard deviation </t>
  </si>
  <si>
    <t xml:space="preserve">is larger than the standard deviation of the failed campaigns. </t>
  </si>
  <si>
    <t xml:space="preserve"> Yes, it makes sense because data values are far from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</si>
</sst>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6C5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696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42" applyFont="1"/>
    <xf numFmtId="0" fontId="16" fillId="34" borderId="10" xfId="0" applyFont="1" applyFill="1" applyBorder="1" applyAlignment="1">
      <alignment horizontal="center"/>
    </xf>
    <xf numFmtId="0" fontId="0" fillId="34" borderId="11" xfId="0" applyFill="1" applyBorder="1"/>
    <xf numFmtId="0" fontId="16" fillId="36" borderId="0" xfId="0" applyFont="1" applyFill="1"/>
    <xf numFmtId="0" fontId="0" fillId="36" borderId="0" xfId="0" applyFill="1"/>
    <xf numFmtId="0" fontId="16" fillId="0" borderId="0" xfId="0" applyFont="1"/>
    <xf numFmtId="0" fontId="16" fillId="35" borderId="0" xfId="0" applyFont="1" applyFill="1"/>
    <xf numFmtId="0" fontId="16" fillId="0" borderId="0" xfId="0" applyFont="1" applyAlignment="1">
      <alignment horizontal="left"/>
    </xf>
    <xf numFmtId="0" fontId="0" fillId="34" borderId="12" xfId="0" applyFill="1" applyBorder="1"/>
    <xf numFmtId="0" fontId="19" fillId="34" borderId="0" xfId="0" applyFont="1" applyFill="1" applyAlignment="1">
      <alignment horizontal="center"/>
    </xf>
    <xf numFmtId="0" fontId="16" fillId="37" borderId="0" xfId="0" applyFont="1" applyFill="1" applyAlignment="1">
      <alignment horizontal="left"/>
    </xf>
    <xf numFmtId="0" fontId="16" fillId="37" borderId="0" xfId="0" applyFont="1" applyFill="1"/>
    <xf numFmtId="0" fontId="16" fillId="33" borderId="0" xfId="0" applyFont="1" applyFill="1"/>
    <xf numFmtId="0" fontId="0" fillId="0" borderId="13" xfId="0" applyBorder="1"/>
    <xf numFmtId="0" fontId="0" fillId="0" borderId="10" xfId="0" applyBorder="1"/>
    <xf numFmtId="9" fontId="0" fillId="0" borderId="10" xfId="42" applyFont="1" applyBorder="1"/>
    <xf numFmtId="9" fontId="0" fillId="0" borderId="14" xfId="42" applyFont="1" applyBorder="1"/>
    <xf numFmtId="9" fontId="0" fillId="0" borderId="11" xfId="42" applyFont="1" applyBorder="1"/>
    <xf numFmtId="9" fontId="0" fillId="0" borderId="12" xfId="42" applyFont="1" applyBorder="1"/>
    <xf numFmtId="0" fontId="16" fillId="34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9" tint="0.39994506668294322"/>
        </patternFill>
      </fill>
    </dxf>
    <dxf>
      <fill>
        <patternFill>
          <bgColor rgb="FFE76C5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E76C5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E76C5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E76C5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m/d/yy;@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Table Style 1" pivot="0" count="1" xr9:uid="{CAA5DB09-D029-457B-BA08-4F89897DCBB3}">
      <tableStyleElement type="wholeTable" dxfId="24"/>
    </tableStyle>
  </tableStyles>
  <colors>
    <mruColors>
      <color rgb="FFE7696B"/>
      <color rgb="FFE76C5F"/>
      <color rgb="FFFF3333"/>
      <color rgb="FF0070D3"/>
      <color rgb="FF00B850"/>
      <color rgb="FFED4A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[CrowdfundingBook_Alaa.xlsx]Pivot Table 1!PivotTable3</c:name>
    <c:fmtId val="1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4B8B-A64C-94C6F269FEF8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4B8B-A64C-94C6F269FEF8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4B8B-A64C-94C6F269FEF8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3-4B8B-A64C-94C6F269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767232"/>
        <c:axId val="836765072"/>
      </c:barChart>
      <c:catAx>
        <c:axId val="8367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65072"/>
        <c:crosses val="autoZero"/>
        <c:auto val="1"/>
        <c:lblAlgn val="ctr"/>
        <c:lblOffset val="100"/>
        <c:noMultiLvlLbl val="0"/>
      </c:catAx>
      <c:valAx>
        <c:axId val="8367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[CrowdfundingBook_Alaa.xlsx]Pivot Table 2!PivotTable4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9-4D3A-A7CA-C83A2A1D5C1F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9-4D3A-A7CA-C83A2A1D5C1F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9-4D3A-A7CA-C83A2A1D5C1F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6-44EB-8C07-3F31A86D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897968"/>
        <c:axId val="838899768"/>
      </c:barChart>
      <c:catAx>
        <c:axId val="8388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99768"/>
        <c:crosses val="autoZero"/>
        <c:auto val="1"/>
        <c:lblAlgn val="ctr"/>
        <c:lblOffset val="100"/>
        <c:noMultiLvlLbl val="0"/>
      </c:catAx>
      <c:valAx>
        <c:axId val="8388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[CrowdfundingBook_Alaa.xlsx]Pivot Table 3!PivotTable1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4A76-8CB8-C3DCBCA10576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6-4A76-8CB8-C3DCBCA10576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6-4A76-8CB8-C3DCBCA1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88664"/>
        <c:axId val="574191184"/>
      </c:lineChart>
      <c:catAx>
        <c:axId val="57418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91184"/>
        <c:crosses val="autoZero"/>
        <c:auto val="1"/>
        <c:lblAlgn val="ctr"/>
        <c:lblOffset val="100"/>
        <c:noMultiLvlLbl val="0"/>
      </c:catAx>
      <c:valAx>
        <c:axId val="5741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5-4FEA-866A-C43EF81EED56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5-4FEA-866A-C43EF81EED56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5-4FEA-866A-C43EF81E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31584"/>
        <c:axId val="425231944"/>
      </c:lineChart>
      <c:catAx>
        <c:axId val="4252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auto val="1"/>
        <c:lblAlgn val="ctr"/>
        <c:lblOffset val="100"/>
        <c:noMultiLvlLbl val="0"/>
      </c:cat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0</xdr:row>
      <xdr:rowOff>63500</xdr:rowOff>
    </xdr:from>
    <xdr:to>
      <xdr:col>17</xdr:col>
      <xdr:colOff>393700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B106B-E162-AC28-AD43-0BDA883FA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136526</xdr:colOff>
      <xdr:row>1</xdr:row>
      <xdr:rowOff>21003</xdr:rowOff>
    </xdr:from>
    <xdr:to>
      <xdr:col>17</xdr:col>
      <xdr:colOff>577654</xdr:colOff>
      <xdr:row>25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06126-70F6-9B44-3D84-93FE9C651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0</xdr:row>
      <xdr:rowOff>177800</xdr:rowOff>
    </xdr:from>
    <xdr:to>
      <xdr:col>13</xdr:col>
      <xdr:colOff>69850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E1CB6-5B3B-DF27-FDF5-2B819E42A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171450</xdr:rowOff>
    </xdr:from>
    <xdr:to>
      <xdr:col>7</xdr:col>
      <xdr:colOff>1238250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634FC-F188-EDE5-E350-D37105107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aa H" id="{ACD4A21F-1F09-4768-964D-FDD72FB96808}" userId="533cf553e587d940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a H" refreshedDate="45160.883888773147" createdVersion="8" refreshedVersion="8" minRefreshableVersion="3" recordCount="1001" xr:uid="{DECAE468-F120-48BA-A043-FE3E2A13BFA7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6">
        <s v="failed"/>
        <s v="successful"/>
        <s v="live"/>
        <s v="canceled"/>
        <m/>
        <s v="failed " u="1"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 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F958C-0FDE-49C6-A594-295118949D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0"/>
        <item x="2"/>
        <item x="1"/>
        <item x="4"/>
        <item m="1" x="5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F8AF8-6A3A-4447-923D-24F09BCE29B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0"/>
        <item x="2"/>
        <item x="1"/>
        <item h="1" x="4"/>
        <item m="1" x="5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4F11C-3C2B-4E13-8245-FBE76CC5EA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0"/>
        <item h="1" x="2"/>
        <item x="1"/>
        <item x="4"/>
        <item h="1"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name="Months (Date Created Conversion)"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65139-CB53-4C96-BCD2-F7FE468360C2}" name="Table2" displayName="Table2" ref="A1:T1001" headerRowDxfId="23">
  <tableColumns count="20">
    <tableColumn id="1" xr3:uid="{60E415C8-65A8-4183-ACCD-B87B24C8C9B2}" name="id" totalsRowLabel="Total"/>
    <tableColumn id="2" xr3:uid="{495A6077-0D7A-4D2E-A056-4FAE6CDB222D}" name="name"/>
    <tableColumn id="3" xr3:uid="{205C1331-FC7B-4BC9-AF4E-0E0382BFD793}" name="blurb" dataDxfId="22" totalsRowDxfId="21"/>
    <tableColumn id="4" xr3:uid="{F273B41E-B058-46B8-A993-FFC1C3F94413}" name="goal"/>
    <tableColumn id="5" xr3:uid="{D187C62C-9E7C-4CB5-9BA2-E6741744988E}" name="pledged"/>
    <tableColumn id="15" xr3:uid="{35B9A976-1A1E-4DA6-AD5E-4DC25BABD186}" name="Percent Funded" dataDxfId="20">
      <calculatedColumnFormula>ROUND((Table2[[#This Row],[pledged]]/Table2[[#This Row],[goal]])*100,0)</calculatedColumnFormula>
    </tableColumn>
    <tableColumn id="6" xr3:uid="{DA114D92-DB9D-402A-B876-6E13BB35BB46}" name="outcome"/>
    <tableColumn id="7" xr3:uid="{CED68E5C-3196-4288-A196-40411D00F4AD}" name="backers_count"/>
    <tableColumn id="16" xr3:uid="{E20B575A-9E8A-4CAA-8DE0-62CA84244DA7}" name="Average Donation" dataDxfId="19">
      <calculatedColumnFormula>ROUND(IF(Table2[[#This Row],[backers_count]],Table2[[#This Row],[pledged]]/Table2[[#This Row],[backers_count]],0),2)</calculatedColumnFormula>
    </tableColumn>
    <tableColumn id="8" xr3:uid="{8980CE10-D98B-4074-8D1B-5886FC52C090}" name="country"/>
    <tableColumn id="9" xr3:uid="{05F1DBDF-BF56-42C8-944E-028E6ED43003}" name="currency"/>
    <tableColumn id="10" xr3:uid="{E6A6B2F4-6A7E-410C-B747-2F272CAA4B47}" name="launched_at"/>
    <tableColumn id="11" xr3:uid="{816ECB6F-C572-470D-97C2-D99100F8900F}" name="deadline"/>
    <tableColumn id="19" xr3:uid="{04C5544E-5683-4A33-A8D3-E820FA044B7C}" name="Date Created Conversion" dataDxfId="18">
      <calculatedColumnFormula>(((L2/60)/60)/24)+DATE(1970,1,1)</calculatedColumnFormula>
    </tableColumn>
    <tableColumn id="20" xr3:uid="{C1439D73-CB7A-4F9B-8FA9-D20E2D8EA874}" name="Date Ended Conversion" dataDxfId="17">
      <calculatedColumnFormula>(((M2/60)/60)/24)+DATE(1970,1,1)</calculatedColumnFormula>
    </tableColumn>
    <tableColumn id="12" xr3:uid="{3730CF4D-BF4B-4670-975D-70B4567AE005}" name="staff_pick"/>
    <tableColumn id="13" xr3:uid="{96447E95-5656-497A-9E14-5FB9DD500AEB}" name="spotlight"/>
    <tableColumn id="14" xr3:uid="{6555E411-BAD7-45D6-9438-4F197CD01B58}" name="category &amp; sub-category" totalsRowFunction="count"/>
    <tableColumn id="17" xr3:uid="{25D76358-F9E3-4453-B465-6984C750DEC2}" name="Parent Category"/>
    <tableColumn id="18" xr3:uid="{1BFC02E2-53D0-4141-9883-190FC0924C00}" name="Sub-Category"/>
  </tableColumns>
  <tableStyleInfo name="TableStyleMedium18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ECA158-79A7-457A-B290-58BB89C6EF02}" name="Table1" displayName="Table1" ref="A1:B1001" totalsRowShown="0" headerRowDxfId="16">
  <autoFilter ref="A1:B1001" xr:uid="{73ECA158-79A7-457A-B290-58BB89C6EF02}"/>
  <tableColumns count="2">
    <tableColumn id="1" xr3:uid="{85A1339E-9593-4754-901B-297E25288698}" name="Percent Funded"/>
    <tableColumn id="2" xr3:uid="{ADE5C134-A5A9-4524-B4B1-4F07E499710E}" name="outco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3-08-19T18:49:05.34" personId="{ACD4A21F-1F09-4768-964D-FDD72FB96808}" id="{E0884C25-43AB-422C-824F-9216BE668363}">
    <text>Self Note: Is This formula correct, and why the cell is written this way, not like E2/H2?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A288-8FFA-44AD-80C6-52D945AD5A5E}">
  <dimension ref="A1:F14"/>
  <sheetViews>
    <sheetView workbookViewId="0">
      <selection activeCell="D6" sqref="D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4" t="s">
        <v>6</v>
      </c>
      <c r="B1" t="s">
        <v>2067</v>
      </c>
    </row>
    <row r="3" spans="1:6" x14ac:dyDescent="0.35">
      <c r="A3" s="4" t="s">
        <v>2069</v>
      </c>
      <c r="B3" s="4" t="s">
        <v>2068</v>
      </c>
    </row>
    <row r="4" spans="1:6" x14ac:dyDescent="0.35">
      <c r="A4" s="4" t="s">
        <v>2065</v>
      </c>
      <c r="B4" t="s">
        <v>73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5" t="s">
        <v>2063</v>
      </c>
      <c r="E8">
        <v>4</v>
      </c>
      <c r="F8">
        <v>4</v>
      </c>
    </row>
    <row r="9" spans="1:6" x14ac:dyDescent="0.35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5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19A8-FEFD-45C5-8613-5BA2B0AFE751}">
  <dimension ref="A1:F30"/>
  <sheetViews>
    <sheetView zoomScale="104" zoomScaleNormal="104" workbookViewId="0">
      <selection activeCell="G6" sqref="G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83203125" bestFit="1" customWidth="1"/>
    <col min="5" max="5" width="9.25" bestFit="1" customWidth="1"/>
    <col min="6" max="7" width="10.58203125" bestFit="1" customWidth="1"/>
  </cols>
  <sheetData>
    <row r="1" spans="1:6" x14ac:dyDescent="0.35">
      <c r="A1" s="4" t="s">
        <v>6</v>
      </c>
      <c r="B1" t="s">
        <v>2067</v>
      </c>
    </row>
    <row r="2" spans="1:6" x14ac:dyDescent="0.35">
      <c r="A2" s="4" t="s">
        <v>2030</v>
      </c>
      <c r="B2" t="s">
        <v>2067</v>
      </c>
    </row>
    <row r="4" spans="1:6" x14ac:dyDescent="0.35">
      <c r="A4" s="4" t="s">
        <v>2069</v>
      </c>
      <c r="B4" s="4" t="s">
        <v>2068</v>
      </c>
    </row>
    <row r="5" spans="1:6" x14ac:dyDescent="0.35">
      <c r="A5" s="4" t="s">
        <v>2065</v>
      </c>
      <c r="B5" t="s">
        <v>73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2064</v>
      </c>
      <c r="E7">
        <v>4</v>
      </c>
      <c r="F7">
        <v>4</v>
      </c>
    </row>
    <row r="8" spans="1:6" x14ac:dyDescent="0.35">
      <c r="A8" s="5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2042</v>
      </c>
      <c r="C10">
        <v>8</v>
      </c>
      <c r="E10">
        <v>10</v>
      </c>
      <c r="F10">
        <v>18</v>
      </c>
    </row>
    <row r="11" spans="1:6" x14ac:dyDescent="0.3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5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5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5" t="s">
        <v>2056</v>
      </c>
      <c r="C15">
        <v>3</v>
      </c>
      <c r="E15">
        <v>4</v>
      </c>
      <c r="F15">
        <v>7</v>
      </c>
    </row>
    <row r="16" spans="1:6" x14ac:dyDescent="0.35">
      <c r="A16" s="5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5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5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5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5" t="s">
        <v>2055</v>
      </c>
      <c r="C20">
        <v>4</v>
      </c>
      <c r="E20">
        <v>4</v>
      </c>
      <c r="F20">
        <v>8</v>
      </c>
    </row>
    <row r="21" spans="1:6" x14ac:dyDescent="0.35">
      <c r="A21" s="5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5" t="s">
        <v>2062</v>
      </c>
      <c r="C22">
        <v>9</v>
      </c>
      <c r="E22">
        <v>5</v>
      </c>
      <c r="F22">
        <v>14</v>
      </c>
    </row>
    <row r="23" spans="1:6" x14ac:dyDescent="0.35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5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5" t="s">
        <v>2058</v>
      </c>
      <c r="C25">
        <v>7</v>
      </c>
      <c r="E25">
        <v>14</v>
      </c>
      <c r="F25">
        <v>21</v>
      </c>
    </row>
    <row r="26" spans="1:6" x14ac:dyDescent="0.35">
      <c r="A26" s="5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5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5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5" t="s">
        <v>2061</v>
      </c>
      <c r="E29">
        <v>3</v>
      </c>
      <c r="F29">
        <v>3</v>
      </c>
    </row>
    <row r="30" spans="1:6" x14ac:dyDescent="0.35">
      <c r="A30" s="5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1A80-47D9-4274-9F57-1C7AD59FB4F9}">
  <dimension ref="A1:E18"/>
  <sheetViews>
    <sheetView workbookViewId="0">
      <selection activeCell="B9" sqref="B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4" t="s">
        <v>2030</v>
      </c>
      <c r="B1" t="s">
        <v>2067</v>
      </c>
    </row>
    <row r="2" spans="1:5" x14ac:dyDescent="0.35">
      <c r="A2" s="4" t="s">
        <v>2084</v>
      </c>
      <c r="B2" t="s">
        <v>2067</v>
      </c>
    </row>
    <row r="4" spans="1:5" x14ac:dyDescent="0.35">
      <c r="A4" s="4" t="s">
        <v>2069</v>
      </c>
      <c r="B4" s="4" t="s">
        <v>2068</v>
      </c>
    </row>
    <row r="5" spans="1:5" x14ac:dyDescent="0.35">
      <c r="A5" s="4" t="s">
        <v>2065</v>
      </c>
      <c r="B5" t="s">
        <v>73</v>
      </c>
      <c r="C5" t="s">
        <v>14</v>
      </c>
      <c r="D5" t="s">
        <v>20</v>
      </c>
      <c r="E5" t="s">
        <v>2066</v>
      </c>
    </row>
    <row r="6" spans="1:5" x14ac:dyDescent="0.35">
      <c r="A6" s="5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5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5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5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5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5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5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5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5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5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5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5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5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5" zoomScaleNormal="85" workbookViewId="0">
      <selection activeCell="I4" sqref="I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8.08203125" bestFit="1" customWidth="1"/>
    <col min="8" max="8" width="17.25" bestFit="1" customWidth="1"/>
    <col min="9" max="9" width="20" bestFit="1" customWidth="1"/>
    <col min="10" max="10" width="11.33203125" bestFit="1" customWidth="1"/>
    <col min="11" max="11" width="12.1640625" bestFit="1" customWidth="1"/>
    <col min="12" max="12" width="12.9140625" customWidth="1"/>
    <col min="13" max="13" width="11.1640625" bestFit="1" customWidth="1"/>
    <col min="14" max="14" width="25.9140625" bestFit="1" customWidth="1"/>
    <col min="15" max="15" width="24.5" bestFit="1" customWidth="1"/>
    <col min="16" max="16" width="10.83203125" customWidth="1"/>
    <col min="18" max="18" width="28" bestFit="1" customWidth="1"/>
    <col min="19" max="19" width="18.4140625" bestFit="1" customWidth="1"/>
    <col min="20" max="20" width="16.9140625" bestFit="1" customWidth="1"/>
  </cols>
  <sheetData>
    <row r="1" spans="1:20" s="1" customFormat="1" x14ac:dyDescent="0.3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ROUND((Table2[[#This Row],[pledged]]/Table2[[#This Row],[goal]])*100,0)</f>
        <v>0</v>
      </c>
      <c r="G2" t="s">
        <v>14</v>
      </c>
      <c r="H2">
        <v>0</v>
      </c>
      <c r="I2">
        <f>ROUND(IF(Table2[[#This Row],[backers_count]],Table2[[#This Row],[pledged]]/Table2[[#This Row],[backers_count]],0),2)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 t="shared" ref="O2:O65" si="0"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ROUND((Table2[[#This Row],[pledged]]/Table2[[#This Row],[goal]])*100,0)</f>
        <v>1040</v>
      </c>
      <c r="G3" t="s">
        <v>20</v>
      </c>
      <c r="H3">
        <v>158</v>
      </c>
      <c r="I3">
        <f>ROUND(IF(Table2[[#This Row],[backers_count]],Table2[[#This Row],[pledged]]/Table2[[#This Row],[backers_count]],0),2)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5" si="1">(((L3/60)/60)/24)+DATE(1970,1,1)</f>
        <v>41870.208333333336</v>
      </c>
      <c r="O3" s="6">
        <f t="shared" si="0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ROUND((Table2[[#This Row],[pledged]]/Table2[[#This Row],[goal]])*100,0)</f>
        <v>131</v>
      </c>
      <c r="G4" t="s">
        <v>20</v>
      </c>
      <c r="H4">
        <v>1425</v>
      </c>
      <c r="I4">
        <f>ROUND(IF(Table2[[#This Row],[backers_count]],Table2[[#This Row],[pledged]]/Table2[[#This Row],[backers_count]],0),2)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0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ROUND((Table2[[#This Row],[pledged]]/Table2[[#This Row],[goal]])*100,0)</f>
        <v>59</v>
      </c>
      <c r="G5" t="s">
        <v>14</v>
      </c>
      <c r="H5">
        <v>24</v>
      </c>
      <c r="I5">
        <f>ROUND(IF(Table2[[#This Row],[backers_count]],Table2[[#This Row],[pledged]]/Table2[[#This Row],[backers_count]],0),2)</f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0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ROUND((Table2[[#This Row],[pledged]]/Table2[[#This Row],[goal]])*100,0)</f>
        <v>69</v>
      </c>
      <c r="G6" t="s">
        <v>14</v>
      </c>
      <c r="H6">
        <v>53</v>
      </c>
      <c r="I6">
        <f>ROUND(IF(Table2[[#This Row],[backers_count]],Table2[[#This Row],[pledged]]/Table2[[#This Row],[backers_count]],0),2)</f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0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ROUND((Table2[[#This Row],[pledged]]/Table2[[#This Row],[goal]])*100,0)</f>
        <v>174</v>
      </c>
      <c r="G7" t="s">
        <v>20</v>
      </c>
      <c r="H7">
        <v>174</v>
      </c>
      <c r="I7">
        <f>ROUND(IF(Table2[[#This Row],[backers_count]],Table2[[#This Row],[pledged]]/Table2[[#This Row],[backers_count]],0),2)</f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0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ROUND((Table2[[#This Row],[pledged]]/Table2[[#This Row],[goal]])*100,0)</f>
        <v>21</v>
      </c>
      <c r="G8" t="s">
        <v>14</v>
      </c>
      <c r="H8">
        <v>18</v>
      </c>
      <c r="I8">
        <f>ROUND(IF(Table2[[#This Row],[backers_count]],Table2[[#This Row],[pledged]]/Table2[[#This Row],[backers_count]],0),2)</f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0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ROUND((Table2[[#This Row],[pledged]]/Table2[[#This Row],[goal]])*100,0)</f>
        <v>328</v>
      </c>
      <c r="G9" t="s">
        <v>20</v>
      </c>
      <c r="H9">
        <v>227</v>
      </c>
      <c r="I9">
        <f>ROUND(IF(Table2[[#This Row],[backers_count]],Table2[[#This Row],[pledged]]/Table2[[#This Row],[backers_count]],0),2)</f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0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ROUND((Table2[[#This Row],[pledged]]/Table2[[#This Row],[goal]])*100,0)</f>
        <v>20</v>
      </c>
      <c r="G10" t="s">
        <v>47</v>
      </c>
      <c r="H10">
        <v>708</v>
      </c>
      <c r="I10">
        <f>ROUND(IF(Table2[[#This Row],[backers_count]],Table2[[#This Row],[pledged]]/Table2[[#This Row],[backers_count]],0),2)</f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0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ROUND((Table2[[#This Row],[pledged]]/Table2[[#This Row],[goal]])*100,0)</f>
        <v>52</v>
      </c>
      <c r="G11" t="s">
        <v>14</v>
      </c>
      <c r="H11">
        <v>44</v>
      </c>
      <c r="I11">
        <f>ROUND(IF(Table2[[#This Row],[backers_count]],Table2[[#This Row],[pledged]]/Table2[[#This Row],[backers_count]],0),2)</f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0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ROUND((Table2[[#This Row],[pledged]]/Table2[[#This Row],[goal]])*100,0)</f>
        <v>266</v>
      </c>
      <c r="G12" t="s">
        <v>20</v>
      </c>
      <c r="H12">
        <v>220</v>
      </c>
      <c r="I12">
        <f>ROUND(IF(Table2[[#This Row],[backers_count]],Table2[[#This Row],[pledged]]/Table2[[#This Row],[backers_count]],0),2)</f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0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" x14ac:dyDescent="0.35">
      <c r="A13">
        <v>11</v>
      </c>
      <c r="B13" t="s">
        <v>54</v>
      </c>
      <c r="C13" s="3" t="s">
        <v>2105</v>
      </c>
      <c r="D13">
        <v>6300</v>
      </c>
      <c r="E13">
        <v>3030</v>
      </c>
      <c r="F13">
        <f>ROUND((Table2[[#This Row],[pledged]]/Table2[[#This Row],[goal]])*100,0)</f>
        <v>48</v>
      </c>
      <c r="G13" t="s">
        <v>14</v>
      </c>
      <c r="H13">
        <v>27</v>
      </c>
      <c r="I13">
        <f>ROUND(IF(Table2[[#This Row],[backers_count]],Table2[[#This Row],[pledged]]/Table2[[#This Row],[backers_count]],0),2)</f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0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5">
      <c r="A14">
        <v>12</v>
      </c>
      <c r="B14" t="s">
        <v>55</v>
      </c>
      <c r="C14" s="3" t="s">
        <v>56</v>
      </c>
      <c r="D14">
        <v>6300</v>
      </c>
      <c r="E14">
        <v>5629</v>
      </c>
      <c r="F14">
        <f>ROUND((Table2[[#This Row],[pledged]]/Table2[[#This Row],[goal]])*100,0)</f>
        <v>89</v>
      </c>
      <c r="G14" t="s">
        <v>14</v>
      </c>
      <c r="H14">
        <v>55</v>
      </c>
      <c r="I14">
        <f>ROUND(IF(Table2[[#This Row],[backers_count]],Table2[[#This Row],[pledged]]/Table2[[#This Row],[backers_count]],0),2)</f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0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" x14ac:dyDescent="0.35">
      <c r="A15">
        <v>13</v>
      </c>
      <c r="B15" t="s">
        <v>57</v>
      </c>
      <c r="C15" s="3" t="s">
        <v>58</v>
      </c>
      <c r="D15">
        <v>4200</v>
      </c>
      <c r="E15">
        <v>10295</v>
      </c>
      <c r="F15">
        <f>ROUND((Table2[[#This Row],[pledged]]/Table2[[#This Row],[goal]])*100,0)</f>
        <v>245</v>
      </c>
      <c r="G15" t="s">
        <v>20</v>
      </c>
      <c r="H15">
        <v>98</v>
      </c>
      <c r="I15">
        <f>ROUND(IF(Table2[[#This Row],[backers_count]],Table2[[#This Row],[pledged]]/Table2[[#This Row],[backers_count]],0),2)</f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0"/>
        <v>42544.208333333328</v>
      </c>
      <c r="P15" t="b">
        <v>0</v>
      </c>
      <c r="Q15" t="b">
        <v>0</v>
      </c>
      <c r="R15" t="s">
        <v>59</v>
      </c>
      <c r="S15" t="s">
        <v>2034</v>
      </c>
      <c r="T15" t="s">
        <v>2044</v>
      </c>
    </row>
    <row r="16" spans="1:20" x14ac:dyDescent="0.35">
      <c r="A16">
        <v>14</v>
      </c>
      <c r="B16" t="s">
        <v>60</v>
      </c>
      <c r="C16" s="3" t="s">
        <v>61</v>
      </c>
      <c r="D16">
        <v>28200</v>
      </c>
      <c r="E16">
        <v>18829</v>
      </c>
      <c r="F16">
        <f>ROUND((Table2[[#This Row],[pledged]]/Table2[[#This Row],[goal]])*100,0)</f>
        <v>67</v>
      </c>
      <c r="G16" t="s">
        <v>14</v>
      </c>
      <c r="H16">
        <v>200</v>
      </c>
      <c r="I16">
        <f>ROUND(IF(Table2[[#This Row],[backers_count]],Table2[[#This Row],[pledged]]/Table2[[#This Row],[backers_count]],0),2)</f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0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5">
      <c r="A17">
        <v>15</v>
      </c>
      <c r="B17" t="s">
        <v>62</v>
      </c>
      <c r="C17" s="3" t="s">
        <v>63</v>
      </c>
      <c r="D17">
        <v>81200</v>
      </c>
      <c r="E17">
        <v>38414</v>
      </c>
      <c r="F17">
        <f>ROUND((Table2[[#This Row],[pledged]]/Table2[[#This Row],[goal]])*100,0)</f>
        <v>47</v>
      </c>
      <c r="G17" t="s">
        <v>14</v>
      </c>
      <c r="H17">
        <v>452</v>
      </c>
      <c r="I17">
        <f>ROUND(IF(Table2[[#This Row],[backers_count]],Table2[[#This Row],[pledged]]/Table2[[#This Row],[backers_count]],0),2)</f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0"/>
        <v>43813.25</v>
      </c>
      <c r="P17" t="b">
        <v>0</v>
      </c>
      <c r="Q17" t="b">
        <v>0</v>
      </c>
      <c r="R17" t="s">
        <v>64</v>
      </c>
      <c r="S17" t="s">
        <v>2036</v>
      </c>
      <c r="T17" t="s">
        <v>2045</v>
      </c>
    </row>
    <row r="18" spans="1:20" x14ac:dyDescent="0.35">
      <c r="A18">
        <v>16</v>
      </c>
      <c r="B18" t="s">
        <v>65</v>
      </c>
      <c r="C18" s="3" t="s">
        <v>66</v>
      </c>
      <c r="D18">
        <v>1700</v>
      </c>
      <c r="E18">
        <v>11041</v>
      </c>
      <c r="F18">
        <f>ROUND((Table2[[#This Row],[pledged]]/Table2[[#This Row],[goal]])*100,0)</f>
        <v>649</v>
      </c>
      <c r="G18" t="s">
        <v>20</v>
      </c>
      <c r="H18">
        <v>100</v>
      </c>
      <c r="I18">
        <f>ROUND(IF(Table2[[#This Row],[backers_count]],Table2[[#This Row],[pledged]]/Table2[[#This Row],[backers_count]],0),2)</f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0"/>
        <v>41683.25</v>
      </c>
      <c r="P18" t="b">
        <v>0</v>
      </c>
      <c r="Q18" t="b">
        <v>0</v>
      </c>
      <c r="R18" t="s">
        <v>67</v>
      </c>
      <c r="S18" t="s">
        <v>2046</v>
      </c>
      <c r="T18" t="s">
        <v>2047</v>
      </c>
    </row>
    <row r="19" spans="1:20" x14ac:dyDescent="0.3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>
        <f>ROUND((Table2[[#This Row],[pledged]]/Table2[[#This Row],[goal]])*100,0)</f>
        <v>159</v>
      </c>
      <c r="G19" t="s">
        <v>20</v>
      </c>
      <c r="H19">
        <v>1249</v>
      </c>
      <c r="I19">
        <f>ROUND(IF(Table2[[#This Row],[backers_count]],Table2[[#This Row],[pledged]]/Table2[[#This Row],[backers_count]],0),2)</f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0"/>
        <v>40556.25</v>
      </c>
      <c r="P19" t="b">
        <v>0</v>
      </c>
      <c r="Q19" t="b">
        <v>0</v>
      </c>
      <c r="R19" t="s">
        <v>70</v>
      </c>
      <c r="S19" t="s">
        <v>2040</v>
      </c>
      <c r="T19" t="s">
        <v>2048</v>
      </c>
    </row>
    <row r="20" spans="1:20" x14ac:dyDescent="0.35">
      <c r="A20">
        <v>18</v>
      </c>
      <c r="B20" t="s">
        <v>71</v>
      </c>
      <c r="C20" s="3" t="s">
        <v>72</v>
      </c>
      <c r="D20">
        <v>9100</v>
      </c>
      <c r="E20">
        <v>6089</v>
      </c>
      <c r="F20">
        <f>ROUND((Table2[[#This Row],[pledged]]/Table2[[#This Row],[goal]])*100,0)</f>
        <v>67</v>
      </c>
      <c r="G20" t="s">
        <v>73</v>
      </c>
      <c r="H20">
        <v>135</v>
      </c>
      <c r="I20">
        <f>ROUND(IF(Table2[[#This Row],[backers_count]],Table2[[#This Row],[pledged]]/Table2[[#This Row],[backers_count]],0),2)</f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0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5">
      <c r="A21">
        <v>19</v>
      </c>
      <c r="B21" t="s">
        <v>74</v>
      </c>
      <c r="C21" s="3" t="s">
        <v>75</v>
      </c>
      <c r="D21">
        <v>62500</v>
      </c>
      <c r="E21">
        <v>30331</v>
      </c>
      <c r="F21">
        <f>ROUND((Table2[[#This Row],[pledged]]/Table2[[#This Row],[goal]])*100,0)</f>
        <v>49</v>
      </c>
      <c r="G21" t="s">
        <v>14</v>
      </c>
      <c r="H21">
        <v>674</v>
      </c>
      <c r="I21">
        <f>ROUND(IF(Table2[[#This Row],[backers_count]],Table2[[#This Row],[pledged]]/Table2[[#This Row],[backers_count]],0),2)</f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0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>
        <f>ROUND((Table2[[#This Row],[pledged]]/Table2[[#This Row],[goal]])*100,0)</f>
        <v>112</v>
      </c>
      <c r="G22" t="s">
        <v>20</v>
      </c>
      <c r="H22">
        <v>1396</v>
      </c>
      <c r="I22">
        <f>ROUND(IF(Table2[[#This Row],[backers_count]],Table2[[#This Row],[pledged]]/Table2[[#This Row],[backers_count]],0),2)</f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0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5">
      <c r="A23">
        <v>21</v>
      </c>
      <c r="B23" t="s">
        <v>78</v>
      </c>
      <c r="C23" s="3" t="s">
        <v>79</v>
      </c>
      <c r="D23">
        <v>94000</v>
      </c>
      <c r="E23">
        <v>38533</v>
      </c>
      <c r="F23">
        <f>ROUND((Table2[[#This Row],[pledged]]/Table2[[#This Row],[goal]])*100,0)</f>
        <v>41</v>
      </c>
      <c r="G23" t="s">
        <v>14</v>
      </c>
      <c r="H23">
        <v>558</v>
      </c>
      <c r="I23">
        <f>ROUND(IF(Table2[[#This Row],[backers_count]],Table2[[#This Row],[pledged]]/Table2[[#This Row],[backers_count]],0),2)</f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0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5">
      <c r="A24">
        <v>22</v>
      </c>
      <c r="B24" t="s">
        <v>80</v>
      </c>
      <c r="C24" s="3" t="s">
        <v>81</v>
      </c>
      <c r="D24">
        <v>59100</v>
      </c>
      <c r="E24">
        <v>75690</v>
      </c>
      <c r="F24">
        <f>ROUND((Table2[[#This Row],[pledged]]/Table2[[#This Row],[goal]])*100,0)</f>
        <v>128</v>
      </c>
      <c r="G24" t="s">
        <v>20</v>
      </c>
      <c r="H24">
        <v>890</v>
      </c>
      <c r="I24">
        <f>ROUND(IF(Table2[[#This Row],[backers_count]],Table2[[#This Row],[pledged]]/Table2[[#This Row],[backers_count]],0),2)</f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0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5">
      <c r="A25">
        <v>23</v>
      </c>
      <c r="B25" t="s">
        <v>82</v>
      </c>
      <c r="C25" s="3" t="s">
        <v>83</v>
      </c>
      <c r="D25">
        <v>4500</v>
      </c>
      <c r="E25">
        <v>14942</v>
      </c>
      <c r="F25">
        <f>ROUND((Table2[[#This Row],[pledged]]/Table2[[#This Row],[goal]])*100,0)</f>
        <v>332</v>
      </c>
      <c r="G25" t="s">
        <v>20</v>
      </c>
      <c r="H25">
        <v>142</v>
      </c>
      <c r="I25">
        <f>ROUND(IF(Table2[[#This Row],[backers_count]],Table2[[#This Row],[pledged]]/Table2[[#This Row],[backers_count]],0),2)</f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0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>
        <f>ROUND((Table2[[#This Row],[pledged]]/Table2[[#This Row],[goal]])*100,0)</f>
        <v>113</v>
      </c>
      <c r="G26" t="s">
        <v>20</v>
      </c>
      <c r="H26">
        <v>2673</v>
      </c>
      <c r="I26">
        <f>ROUND(IF(Table2[[#This Row],[backers_count]],Table2[[#This Row],[pledged]]/Table2[[#This Row],[backers_count]],0),2)</f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0"/>
        <v>41813.208333333336</v>
      </c>
      <c r="P26" t="b">
        <v>0</v>
      </c>
      <c r="Q26" t="b">
        <v>0</v>
      </c>
      <c r="R26" t="s">
        <v>64</v>
      </c>
      <c r="S26" t="s">
        <v>2036</v>
      </c>
      <c r="T26" t="s">
        <v>2045</v>
      </c>
    </row>
    <row r="27" spans="1:20" x14ac:dyDescent="0.35">
      <c r="A27">
        <v>25</v>
      </c>
      <c r="B27" t="s">
        <v>86</v>
      </c>
      <c r="C27" s="3" t="s">
        <v>87</v>
      </c>
      <c r="D27">
        <v>5500</v>
      </c>
      <c r="E27">
        <v>11904</v>
      </c>
      <c r="F27">
        <f>ROUND((Table2[[#This Row],[pledged]]/Table2[[#This Row],[goal]])*100,0)</f>
        <v>216</v>
      </c>
      <c r="G27" t="s">
        <v>20</v>
      </c>
      <c r="H27">
        <v>163</v>
      </c>
      <c r="I27">
        <f>ROUND(IF(Table2[[#This Row],[backers_count]],Table2[[#This Row],[pledged]]/Table2[[#This Row],[backers_count]],0),2)</f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0"/>
        <v>40701.208333333336</v>
      </c>
      <c r="P27" t="b">
        <v>0</v>
      </c>
      <c r="Q27" t="b">
        <v>1</v>
      </c>
      <c r="R27" t="s">
        <v>88</v>
      </c>
      <c r="S27" t="s">
        <v>2049</v>
      </c>
      <c r="T27" t="s">
        <v>2050</v>
      </c>
    </row>
    <row r="28" spans="1:20" x14ac:dyDescent="0.3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>
        <f>ROUND((Table2[[#This Row],[pledged]]/Table2[[#This Row],[goal]])*100,0)</f>
        <v>48</v>
      </c>
      <c r="G28" t="s">
        <v>73</v>
      </c>
      <c r="H28">
        <v>1480</v>
      </c>
      <c r="I28">
        <f>ROUND(IF(Table2[[#This Row],[backers_count]],Table2[[#This Row],[pledged]]/Table2[[#This Row],[backers_count]],0),2)</f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0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5">
      <c r="A29">
        <v>27</v>
      </c>
      <c r="B29" t="s">
        <v>91</v>
      </c>
      <c r="C29" s="3" t="s">
        <v>92</v>
      </c>
      <c r="D29">
        <v>2000</v>
      </c>
      <c r="E29">
        <v>1599</v>
      </c>
      <c r="F29">
        <f>ROUND((Table2[[#This Row],[pledged]]/Table2[[#This Row],[goal]])*100,0)</f>
        <v>80</v>
      </c>
      <c r="G29" t="s">
        <v>14</v>
      </c>
      <c r="H29">
        <v>15</v>
      </c>
      <c r="I29">
        <f>ROUND(IF(Table2[[#This Row],[backers_count]],Table2[[#This Row],[pledged]]/Table2[[#This Row],[backers_count]],0),2)</f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0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>
        <f>ROUND((Table2[[#This Row],[pledged]]/Table2[[#This Row],[goal]])*100,0)</f>
        <v>105</v>
      </c>
      <c r="G30" t="s">
        <v>20</v>
      </c>
      <c r="H30">
        <v>2220</v>
      </c>
      <c r="I30">
        <f>ROUND(IF(Table2[[#This Row],[backers_count]],Table2[[#This Row],[pledged]]/Table2[[#This Row],[backers_count]],0),2)</f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0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>
        <f>ROUND((Table2[[#This Row],[pledged]]/Table2[[#This Row],[goal]])*100,0)</f>
        <v>329</v>
      </c>
      <c r="G31" t="s">
        <v>20</v>
      </c>
      <c r="H31">
        <v>1606</v>
      </c>
      <c r="I31">
        <f>ROUND(IF(Table2[[#This Row],[backers_count]],Table2[[#This Row],[pledged]]/Table2[[#This Row],[backers_count]],0),2)</f>
        <v>94</v>
      </c>
      <c r="J31" t="s">
        <v>97</v>
      </c>
      <c r="K31" t="s">
        <v>98</v>
      </c>
      <c r="L31">
        <v>1532062800</v>
      </c>
      <c r="M31">
        <v>1535518800</v>
      </c>
      <c r="N31" s="6">
        <f t="shared" si="1"/>
        <v>43301.208333333328</v>
      </c>
      <c r="O31" s="6">
        <f t="shared" si="0"/>
        <v>43341.208333333328</v>
      </c>
      <c r="P31" t="b">
        <v>0</v>
      </c>
      <c r="Q31" t="b">
        <v>0</v>
      </c>
      <c r="R31" t="s">
        <v>99</v>
      </c>
      <c r="S31" t="s">
        <v>2040</v>
      </c>
      <c r="T31" t="s">
        <v>2051</v>
      </c>
    </row>
    <row r="32" spans="1:20" x14ac:dyDescent="0.3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>
        <f>ROUND((Table2[[#This Row],[pledged]]/Table2[[#This Row],[goal]])*100,0)</f>
        <v>161</v>
      </c>
      <c r="G32" t="s">
        <v>20</v>
      </c>
      <c r="H32">
        <v>129</v>
      </c>
      <c r="I32">
        <f>ROUND(IF(Table2[[#This Row],[backers_count]],Table2[[#This Row],[pledged]]/Table2[[#This Row],[backers_count]],0),2)</f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0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2048</v>
      </c>
    </row>
    <row r="33" spans="1:20" x14ac:dyDescent="0.3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>
        <f>ROUND((Table2[[#This Row],[pledged]]/Table2[[#This Row],[goal]])*100,0)</f>
        <v>310</v>
      </c>
      <c r="G33" t="s">
        <v>20</v>
      </c>
      <c r="H33">
        <v>226</v>
      </c>
      <c r="I33">
        <f>ROUND(IF(Table2[[#This Row],[backers_count]],Table2[[#This Row],[pledged]]/Table2[[#This Row],[backers_count]],0),2)</f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0"/>
        <v>42402.25</v>
      </c>
      <c r="P33" t="b">
        <v>0</v>
      </c>
      <c r="Q33" t="b">
        <v>0</v>
      </c>
      <c r="R33" t="s">
        <v>88</v>
      </c>
      <c r="S33" t="s">
        <v>2049</v>
      </c>
      <c r="T33" t="s">
        <v>2050</v>
      </c>
    </row>
    <row r="34" spans="1:20" x14ac:dyDescent="0.3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>
        <f>ROUND((Table2[[#This Row],[pledged]]/Table2[[#This Row],[goal]])*100,0)</f>
        <v>87</v>
      </c>
      <c r="G34" t="s">
        <v>14</v>
      </c>
      <c r="H34">
        <v>2307</v>
      </c>
      <c r="I34">
        <f>ROUND(IF(Table2[[#This Row],[backers_count]],Table2[[#This Row],[pledged]]/Table2[[#This Row],[backers_count]],0),2)</f>
        <v>38</v>
      </c>
      <c r="J34" t="s">
        <v>106</v>
      </c>
      <c r="K34" t="s">
        <v>107</v>
      </c>
      <c r="L34">
        <v>1515564000</v>
      </c>
      <c r="M34">
        <v>1517896800</v>
      </c>
      <c r="N34" s="6">
        <f t="shared" si="1"/>
        <v>43110.25</v>
      </c>
      <c r="O34" s="6">
        <f t="shared" si="0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>
        <f>ROUND((Table2[[#This Row],[pledged]]/Table2[[#This Row],[goal]])*100,0)</f>
        <v>378</v>
      </c>
      <c r="G35" t="s">
        <v>20</v>
      </c>
      <c r="H35">
        <v>5419</v>
      </c>
      <c r="I35">
        <f>ROUND(IF(Table2[[#This Row],[backers_count]],Table2[[#This Row],[pledged]]/Table2[[#This Row],[backers_count]],0),2)</f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0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" x14ac:dyDescent="0.3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>
        <f>ROUND((Table2[[#This Row],[pledged]]/Table2[[#This Row],[goal]])*100,0)</f>
        <v>151</v>
      </c>
      <c r="G36" t="s">
        <v>20</v>
      </c>
      <c r="H36">
        <v>165</v>
      </c>
      <c r="I36">
        <f>ROUND(IF(Table2[[#This Row],[backers_count]],Table2[[#This Row],[pledged]]/Table2[[#This Row],[backers_count]],0),2)</f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0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>
        <f>ROUND((Table2[[#This Row],[pledged]]/Table2[[#This Row],[goal]])*100,0)</f>
        <v>150</v>
      </c>
      <c r="G37" t="s">
        <v>20</v>
      </c>
      <c r="H37">
        <v>1965</v>
      </c>
      <c r="I37">
        <f>ROUND(IF(Table2[[#This Row],[backers_count]],Table2[[#This Row],[pledged]]/Table2[[#This Row],[backers_count]],0),2)</f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0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5">
      <c r="A38">
        <v>36</v>
      </c>
      <c r="B38" t="s">
        <v>114</v>
      </c>
      <c r="C38" s="3" t="s">
        <v>115</v>
      </c>
      <c r="D38">
        <v>700</v>
      </c>
      <c r="E38">
        <v>1101</v>
      </c>
      <c r="F38">
        <f>ROUND((Table2[[#This Row],[pledged]]/Table2[[#This Row],[goal]])*100,0)</f>
        <v>157</v>
      </c>
      <c r="G38" t="s">
        <v>20</v>
      </c>
      <c r="H38">
        <v>16</v>
      </c>
      <c r="I38">
        <f>ROUND(IF(Table2[[#This Row],[backers_count]],Table2[[#This Row],[pledged]]/Table2[[#This Row],[backers_count]],0),2)</f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0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" x14ac:dyDescent="0.3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>
        <f>ROUND((Table2[[#This Row],[pledged]]/Table2[[#This Row],[goal]])*100,0)</f>
        <v>140</v>
      </c>
      <c r="G39" t="s">
        <v>20</v>
      </c>
      <c r="H39">
        <v>107</v>
      </c>
      <c r="I39">
        <f>ROUND(IF(Table2[[#This Row],[backers_count]],Table2[[#This Row],[pledged]]/Table2[[#This Row],[backers_count]],0),2)</f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0"/>
        <v>43777.25</v>
      </c>
      <c r="P39" t="b">
        <v>0</v>
      </c>
      <c r="Q39" t="b">
        <v>1</v>
      </c>
      <c r="R39" t="s">
        <v>118</v>
      </c>
      <c r="S39" t="s">
        <v>2046</v>
      </c>
      <c r="T39" t="s">
        <v>2052</v>
      </c>
    </row>
    <row r="40" spans="1:20" x14ac:dyDescent="0.3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>
        <f>ROUND((Table2[[#This Row],[pledged]]/Table2[[#This Row],[goal]])*100,0)</f>
        <v>325</v>
      </c>
      <c r="G40" t="s">
        <v>20</v>
      </c>
      <c r="H40">
        <v>134</v>
      </c>
      <c r="I40">
        <f>ROUND(IF(Table2[[#This Row],[backers_count]],Table2[[#This Row],[pledged]]/Table2[[#This Row],[backers_count]],0),2)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0"/>
        <v>40474.208333333336</v>
      </c>
      <c r="P40" t="b">
        <v>0</v>
      </c>
      <c r="Q40" t="b">
        <v>0</v>
      </c>
      <c r="R40" t="s">
        <v>121</v>
      </c>
      <c r="S40" t="s">
        <v>2053</v>
      </c>
      <c r="T40" t="s">
        <v>2054</v>
      </c>
    </row>
    <row r="41" spans="1:20" x14ac:dyDescent="0.35">
      <c r="A41">
        <v>39</v>
      </c>
      <c r="B41" t="s">
        <v>122</v>
      </c>
      <c r="C41" s="3" t="s">
        <v>123</v>
      </c>
      <c r="D41">
        <v>9900</v>
      </c>
      <c r="E41">
        <v>5027</v>
      </c>
      <c r="F41">
        <f>ROUND((Table2[[#This Row],[pledged]]/Table2[[#This Row],[goal]])*100,0)</f>
        <v>51</v>
      </c>
      <c r="G41" t="s">
        <v>14</v>
      </c>
      <c r="H41">
        <v>88</v>
      </c>
      <c r="I41">
        <f>ROUND(IF(Table2[[#This Row],[backers_count]],Table2[[#This Row],[pledged]]/Table2[[#This Row],[backers_count]],0),2)</f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0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>
        <f>ROUND((Table2[[#This Row],[pledged]]/Table2[[#This Row],[goal]])*100,0)</f>
        <v>169</v>
      </c>
      <c r="G42" t="s">
        <v>20</v>
      </c>
      <c r="H42">
        <v>198</v>
      </c>
      <c r="I42">
        <f>ROUND(IF(Table2[[#This Row],[backers_count]],Table2[[#This Row],[pledged]]/Table2[[#This Row],[backers_count]],0),2)</f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0"/>
        <v>40353.208333333336</v>
      </c>
      <c r="P42" t="b">
        <v>0</v>
      </c>
      <c r="Q42" t="b">
        <v>1</v>
      </c>
      <c r="R42" t="s">
        <v>64</v>
      </c>
      <c r="S42" t="s">
        <v>2036</v>
      </c>
      <c r="T42" t="s">
        <v>2045</v>
      </c>
    </row>
    <row r="43" spans="1:20" x14ac:dyDescent="0.3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>
        <f>ROUND((Table2[[#This Row],[pledged]]/Table2[[#This Row],[goal]])*100,0)</f>
        <v>213</v>
      </c>
      <c r="G43" t="s">
        <v>20</v>
      </c>
      <c r="H43">
        <v>111</v>
      </c>
      <c r="I43">
        <f>ROUND(IF(Table2[[#This Row],[backers_count]],Table2[[#This Row],[pledged]]/Table2[[#This Row],[backers_count]],0),2)</f>
        <v>107.42</v>
      </c>
      <c r="J43" t="s">
        <v>106</v>
      </c>
      <c r="K43" t="s">
        <v>107</v>
      </c>
      <c r="L43">
        <v>1346734800</v>
      </c>
      <c r="M43">
        <v>1348981200</v>
      </c>
      <c r="N43" s="6">
        <f t="shared" si="1"/>
        <v>41156.208333333336</v>
      </c>
      <c r="O43" s="6">
        <f t="shared" si="0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5">
      <c r="A44">
        <v>42</v>
      </c>
      <c r="B44" t="s">
        <v>128</v>
      </c>
      <c r="C44" s="3" t="s">
        <v>129</v>
      </c>
      <c r="D44">
        <v>1800</v>
      </c>
      <c r="E44">
        <v>7991</v>
      </c>
      <c r="F44">
        <f>ROUND((Table2[[#This Row],[pledged]]/Table2[[#This Row],[goal]])*100,0)</f>
        <v>444</v>
      </c>
      <c r="G44" t="s">
        <v>20</v>
      </c>
      <c r="H44">
        <v>222</v>
      </c>
      <c r="I44">
        <f>ROUND(IF(Table2[[#This Row],[backers_count]],Table2[[#This Row],[pledged]]/Table2[[#This Row],[backers_count]],0),2)</f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0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>
        <f>ROUND((Table2[[#This Row],[pledged]]/Table2[[#This Row],[goal]])*100,0)</f>
        <v>186</v>
      </c>
      <c r="G45" t="s">
        <v>20</v>
      </c>
      <c r="H45">
        <v>6212</v>
      </c>
      <c r="I45">
        <f>ROUND(IF(Table2[[#This Row],[backers_count]],Table2[[#This Row],[pledged]]/Table2[[#This Row],[backers_count]],0),2)</f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0"/>
        <v>41860.208333333336</v>
      </c>
      <c r="P45" t="b">
        <v>0</v>
      </c>
      <c r="Q45" t="b">
        <v>0</v>
      </c>
      <c r="R45" t="s">
        <v>132</v>
      </c>
      <c r="S45" t="s">
        <v>2046</v>
      </c>
      <c r="T45" t="s">
        <v>2055</v>
      </c>
    </row>
    <row r="46" spans="1:20" x14ac:dyDescent="0.3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>
        <f>ROUND((Table2[[#This Row],[pledged]]/Table2[[#This Row],[goal]])*100,0)</f>
        <v>659</v>
      </c>
      <c r="G46" t="s">
        <v>20</v>
      </c>
      <c r="H46">
        <v>98</v>
      </c>
      <c r="I46">
        <f>ROUND(IF(Table2[[#This Row],[backers_count]],Table2[[#This Row],[pledged]]/Table2[[#This Row],[backers_count]],0),2)</f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0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2052</v>
      </c>
    </row>
    <row r="47" spans="1:20" ht="31" x14ac:dyDescent="0.35">
      <c r="A47">
        <v>45</v>
      </c>
      <c r="B47" t="s">
        <v>135</v>
      </c>
      <c r="C47" s="3" t="s">
        <v>136</v>
      </c>
      <c r="D47">
        <v>9500</v>
      </c>
      <c r="E47">
        <v>4530</v>
      </c>
      <c r="F47">
        <f>ROUND((Table2[[#This Row],[pledged]]/Table2[[#This Row],[goal]])*100,0)</f>
        <v>48</v>
      </c>
      <c r="G47" t="s">
        <v>14</v>
      </c>
      <c r="H47">
        <v>48</v>
      </c>
      <c r="I47">
        <f>ROUND(IF(Table2[[#This Row],[backers_count]],Table2[[#This Row],[pledged]]/Table2[[#This Row],[backers_count]],0),2)</f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0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5">
      <c r="A48">
        <v>46</v>
      </c>
      <c r="B48" t="s">
        <v>137</v>
      </c>
      <c r="C48" s="3" t="s">
        <v>138</v>
      </c>
      <c r="D48">
        <v>3700</v>
      </c>
      <c r="E48">
        <v>4247</v>
      </c>
      <c r="F48">
        <f>ROUND((Table2[[#This Row],[pledged]]/Table2[[#This Row],[goal]])*100,0)</f>
        <v>115</v>
      </c>
      <c r="G48" t="s">
        <v>20</v>
      </c>
      <c r="H48">
        <v>92</v>
      </c>
      <c r="I48">
        <f>ROUND(IF(Table2[[#This Row],[backers_count]],Table2[[#This Row],[pledged]]/Table2[[#This Row],[backers_count]],0),2)</f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0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5">
      <c r="A49">
        <v>47</v>
      </c>
      <c r="B49" t="s">
        <v>139</v>
      </c>
      <c r="C49" s="3" t="s">
        <v>140</v>
      </c>
      <c r="D49">
        <v>1500</v>
      </c>
      <c r="E49">
        <v>7129</v>
      </c>
      <c r="F49">
        <f>ROUND((Table2[[#This Row],[pledged]]/Table2[[#This Row],[goal]])*100,0)</f>
        <v>475</v>
      </c>
      <c r="G49" t="s">
        <v>20</v>
      </c>
      <c r="H49">
        <v>149</v>
      </c>
      <c r="I49">
        <f>ROUND(IF(Table2[[#This Row],[backers_count]],Table2[[#This Row],[pledged]]/Table2[[#This Row],[backers_count]],0),2)</f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0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>
        <f>ROUND((Table2[[#This Row],[pledged]]/Table2[[#This Row],[goal]])*100,0)</f>
        <v>387</v>
      </c>
      <c r="G50" t="s">
        <v>20</v>
      </c>
      <c r="H50">
        <v>2431</v>
      </c>
      <c r="I50">
        <f>ROUND(IF(Table2[[#This Row],[backers_count]],Table2[[#This Row],[pledged]]/Table2[[#This Row],[backers_count]],0),2)</f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0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>
        <f>ROUND((Table2[[#This Row],[pledged]]/Table2[[#This Row],[goal]])*100,0)</f>
        <v>190</v>
      </c>
      <c r="G51" t="s">
        <v>20</v>
      </c>
      <c r="H51">
        <v>303</v>
      </c>
      <c r="I51">
        <f>ROUND(IF(Table2[[#This Row],[backers_count]],Table2[[#This Row],[pledged]]/Table2[[#This Row],[backers_count]],0),2)</f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0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" x14ac:dyDescent="0.35">
      <c r="A52">
        <v>50</v>
      </c>
      <c r="B52" t="s">
        <v>145</v>
      </c>
      <c r="C52" s="3" t="s">
        <v>146</v>
      </c>
      <c r="D52">
        <v>100</v>
      </c>
      <c r="E52">
        <v>2</v>
      </c>
      <c r="F52">
        <f>ROUND((Table2[[#This Row],[pledged]]/Table2[[#This Row],[goal]])*100,0)</f>
        <v>2</v>
      </c>
      <c r="G52" t="s">
        <v>14</v>
      </c>
      <c r="H52">
        <v>1</v>
      </c>
      <c r="I52">
        <f>ROUND(IF(Table2[[#This Row],[backers_count]],Table2[[#This Row],[pledged]]/Table2[[#This Row],[backers_count]],0),2)</f>
        <v>2</v>
      </c>
      <c r="J52" t="s">
        <v>106</v>
      </c>
      <c r="K52" t="s">
        <v>107</v>
      </c>
      <c r="L52">
        <v>1375333200</v>
      </c>
      <c r="M52">
        <v>1377752400</v>
      </c>
      <c r="N52" s="6">
        <f t="shared" si="1"/>
        <v>41487.208333333336</v>
      </c>
      <c r="O52" s="6">
        <f t="shared" si="0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2056</v>
      </c>
    </row>
    <row r="53" spans="1:20" x14ac:dyDescent="0.3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>
        <f>ROUND((Table2[[#This Row],[pledged]]/Table2[[#This Row],[goal]])*100,0)</f>
        <v>92</v>
      </c>
      <c r="G53" t="s">
        <v>14</v>
      </c>
      <c r="H53">
        <v>1467</v>
      </c>
      <c r="I53">
        <f>ROUND(IF(Table2[[#This Row],[backers_count]],Table2[[#This Row],[pledged]]/Table2[[#This Row],[backers_count]],0),2)</f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0"/>
        <v>41011.208333333336</v>
      </c>
      <c r="P53" t="b">
        <v>0</v>
      </c>
      <c r="Q53" t="b">
        <v>1</v>
      </c>
      <c r="R53" t="s">
        <v>64</v>
      </c>
      <c r="S53" t="s">
        <v>2036</v>
      </c>
      <c r="T53" t="s">
        <v>2045</v>
      </c>
    </row>
    <row r="54" spans="1:20" x14ac:dyDescent="0.35">
      <c r="A54">
        <v>52</v>
      </c>
      <c r="B54" t="s">
        <v>150</v>
      </c>
      <c r="C54" s="3" t="s">
        <v>151</v>
      </c>
      <c r="D54">
        <v>7200</v>
      </c>
      <c r="E54">
        <v>2459</v>
      </c>
      <c r="F54">
        <f>ROUND((Table2[[#This Row],[pledged]]/Table2[[#This Row],[goal]])*100,0)</f>
        <v>34</v>
      </c>
      <c r="G54" t="s">
        <v>14</v>
      </c>
      <c r="H54">
        <v>75</v>
      </c>
      <c r="I54">
        <f>ROUND(IF(Table2[[#This Row],[backers_count]],Table2[[#This Row],[pledged]]/Table2[[#This Row],[backers_count]],0),2)</f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0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>
        <f>ROUND((Table2[[#This Row],[pledged]]/Table2[[#This Row],[goal]])*100,0)</f>
        <v>140</v>
      </c>
      <c r="G55" t="s">
        <v>20</v>
      </c>
      <c r="H55">
        <v>209</v>
      </c>
      <c r="I55">
        <f>ROUND(IF(Table2[[#This Row],[backers_count]],Table2[[#This Row],[pledged]]/Table2[[#This Row],[backers_count]],0),2)</f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0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" x14ac:dyDescent="0.35">
      <c r="A56">
        <v>54</v>
      </c>
      <c r="B56" t="s">
        <v>154</v>
      </c>
      <c r="C56" s="3" t="s">
        <v>155</v>
      </c>
      <c r="D56">
        <v>6000</v>
      </c>
      <c r="E56">
        <v>5392</v>
      </c>
      <c r="F56">
        <f>ROUND((Table2[[#This Row],[pledged]]/Table2[[#This Row],[goal]])*100,0)</f>
        <v>90</v>
      </c>
      <c r="G56" t="s">
        <v>14</v>
      </c>
      <c r="H56">
        <v>120</v>
      </c>
      <c r="I56">
        <f>ROUND(IF(Table2[[#This Row],[backers_count]],Table2[[#This Row],[pledged]]/Table2[[#This Row],[backers_count]],0),2)</f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0"/>
        <v>43176.208333333328</v>
      </c>
      <c r="P56" t="b">
        <v>0</v>
      </c>
      <c r="Q56" t="b">
        <v>0</v>
      </c>
      <c r="R56" t="s">
        <v>64</v>
      </c>
      <c r="S56" t="s">
        <v>2036</v>
      </c>
      <c r="T56" t="s">
        <v>2045</v>
      </c>
    </row>
    <row r="57" spans="1:20" x14ac:dyDescent="0.3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>
        <f>ROUND((Table2[[#This Row],[pledged]]/Table2[[#This Row],[goal]])*100,0)</f>
        <v>178</v>
      </c>
      <c r="G57" t="s">
        <v>20</v>
      </c>
      <c r="H57">
        <v>131</v>
      </c>
      <c r="I57">
        <f>ROUND(IF(Table2[[#This Row],[backers_count]],Table2[[#This Row],[pledged]]/Table2[[#This Row],[backers_count]],0),2)</f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0"/>
        <v>43316.208333333328</v>
      </c>
      <c r="P57" t="b">
        <v>0</v>
      </c>
      <c r="Q57" t="b">
        <v>0</v>
      </c>
      <c r="R57" t="s">
        <v>158</v>
      </c>
      <c r="S57" t="s">
        <v>2034</v>
      </c>
      <c r="T57" t="s">
        <v>2057</v>
      </c>
    </row>
    <row r="58" spans="1:20" ht="31" x14ac:dyDescent="0.3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>
        <f>ROUND((Table2[[#This Row],[pledged]]/Table2[[#This Row],[goal]])*100,0)</f>
        <v>144</v>
      </c>
      <c r="G58" t="s">
        <v>20</v>
      </c>
      <c r="H58">
        <v>164</v>
      </c>
      <c r="I58">
        <f>ROUND(IF(Table2[[#This Row],[backers_count]],Table2[[#This Row],[pledged]]/Table2[[#This Row],[backers_count]],0),2)</f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0"/>
        <v>42021.25</v>
      </c>
      <c r="P58" t="b">
        <v>0</v>
      </c>
      <c r="Q58" t="b">
        <v>0</v>
      </c>
      <c r="R58" t="s">
        <v>64</v>
      </c>
      <c r="S58" t="s">
        <v>2036</v>
      </c>
      <c r="T58" t="s">
        <v>2045</v>
      </c>
    </row>
    <row r="59" spans="1:20" x14ac:dyDescent="0.35">
      <c r="A59">
        <v>57</v>
      </c>
      <c r="B59" t="s">
        <v>161</v>
      </c>
      <c r="C59" s="3" t="s">
        <v>162</v>
      </c>
      <c r="D59">
        <v>2900</v>
      </c>
      <c r="E59">
        <v>6243</v>
      </c>
      <c r="F59">
        <f>ROUND((Table2[[#This Row],[pledged]]/Table2[[#This Row],[goal]])*100,0)</f>
        <v>215</v>
      </c>
      <c r="G59" t="s">
        <v>20</v>
      </c>
      <c r="H59">
        <v>201</v>
      </c>
      <c r="I59">
        <f>ROUND(IF(Table2[[#This Row],[backers_count]],Table2[[#This Row],[pledged]]/Table2[[#This Row],[backers_count]],0),2)</f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0"/>
        <v>42991.208333333328</v>
      </c>
      <c r="P59" t="b">
        <v>0</v>
      </c>
      <c r="Q59" t="b">
        <v>0</v>
      </c>
      <c r="R59" t="s">
        <v>88</v>
      </c>
      <c r="S59" t="s">
        <v>2049</v>
      </c>
      <c r="T59" t="s">
        <v>2050</v>
      </c>
    </row>
    <row r="60" spans="1:20" x14ac:dyDescent="0.35">
      <c r="A60">
        <v>58</v>
      </c>
      <c r="B60" t="s">
        <v>163</v>
      </c>
      <c r="C60" s="3" t="s">
        <v>164</v>
      </c>
      <c r="D60">
        <v>2700</v>
      </c>
      <c r="E60">
        <v>6132</v>
      </c>
      <c r="F60">
        <f>ROUND((Table2[[#This Row],[pledged]]/Table2[[#This Row],[goal]])*100,0)</f>
        <v>227</v>
      </c>
      <c r="G60" t="s">
        <v>20</v>
      </c>
      <c r="H60">
        <v>211</v>
      </c>
      <c r="I60">
        <f>ROUND(IF(Table2[[#This Row],[backers_count]],Table2[[#This Row],[pledged]]/Table2[[#This Row],[backers_count]],0),2)</f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0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5">
      <c r="A61">
        <v>59</v>
      </c>
      <c r="B61" t="s">
        <v>165</v>
      </c>
      <c r="C61" s="3" t="s">
        <v>166</v>
      </c>
      <c r="D61">
        <v>1400</v>
      </c>
      <c r="E61">
        <v>3851</v>
      </c>
      <c r="F61">
        <f>ROUND((Table2[[#This Row],[pledged]]/Table2[[#This Row],[goal]])*100,0)</f>
        <v>275</v>
      </c>
      <c r="G61" t="s">
        <v>20</v>
      </c>
      <c r="H61">
        <v>128</v>
      </c>
      <c r="I61">
        <f>ROUND(IF(Table2[[#This Row],[backers_count]],Table2[[#This Row],[pledged]]/Table2[[#This Row],[backers_count]],0),2)</f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0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>
        <f>ROUND((Table2[[#This Row],[pledged]]/Table2[[#This Row],[goal]])*100,0)</f>
        <v>144</v>
      </c>
      <c r="G62" t="s">
        <v>20</v>
      </c>
      <c r="H62">
        <v>1600</v>
      </c>
      <c r="I62">
        <f>ROUND(IF(Table2[[#This Row],[backers_count]],Table2[[#This Row],[pledged]]/Table2[[#This Row],[backers_count]],0),2)</f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0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" x14ac:dyDescent="0.3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>
        <f>ROUND((Table2[[#This Row],[pledged]]/Table2[[#This Row],[goal]])*100,0)</f>
        <v>93</v>
      </c>
      <c r="G63" t="s">
        <v>14</v>
      </c>
      <c r="H63">
        <v>2253</v>
      </c>
      <c r="I63">
        <f>ROUND(IF(Table2[[#This Row],[backers_count]],Table2[[#This Row],[pledged]]/Table2[[#This Row],[backers_count]],0),2)</f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0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3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>
        <f>ROUND((Table2[[#This Row],[pledged]]/Table2[[#This Row],[goal]])*100,0)</f>
        <v>723</v>
      </c>
      <c r="G64" t="s">
        <v>20</v>
      </c>
      <c r="H64">
        <v>249</v>
      </c>
      <c r="I64">
        <f>ROUND(IF(Table2[[#This Row],[backers_count]],Table2[[#This Row],[pledged]]/Table2[[#This Row],[backers_count]],0),2)</f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0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5">
      <c r="A65">
        <v>63</v>
      </c>
      <c r="B65" t="s">
        <v>173</v>
      </c>
      <c r="C65" s="3" t="s">
        <v>174</v>
      </c>
      <c r="D65">
        <v>4700</v>
      </c>
      <c r="E65">
        <v>557</v>
      </c>
      <c r="F65">
        <f>ROUND((Table2[[#This Row],[pledged]]/Table2[[#This Row],[goal]])*100,0)</f>
        <v>12</v>
      </c>
      <c r="G65" t="s">
        <v>14</v>
      </c>
      <c r="H65">
        <v>5</v>
      </c>
      <c r="I65">
        <f>ROUND(IF(Table2[[#This Row],[backers_count]],Table2[[#This Row],[pledged]]/Table2[[#This Row],[backers_count]],0),2)</f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0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5">
      <c r="A66">
        <v>64</v>
      </c>
      <c r="B66" t="s">
        <v>175</v>
      </c>
      <c r="C66" s="3" t="s">
        <v>176</v>
      </c>
      <c r="D66">
        <v>2800</v>
      </c>
      <c r="E66">
        <v>2734</v>
      </c>
      <c r="F66">
        <f>ROUND((Table2[[#This Row],[pledged]]/Table2[[#This Row],[goal]])*100,0)</f>
        <v>98</v>
      </c>
      <c r="G66" t="s">
        <v>14</v>
      </c>
      <c r="H66">
        <v>38</v>
      </c>
      <c r="I66">
        <f>ROUND(IF(Table2[[#This Row],[backers_count]],Table2[[#This Row],[pledged]]/Table2[[#This Row],[backers_count]],0),2)</f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ref="N66:O129" si="2">(((L66/60)/60)/24)+DATE(1970,1,1)</f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>
        <f>ROUND((Table2[[#This Row],[pledged]]/Table2[[#This Row],[goal]])*100,0)</f>
        <v>236</v>
      </c>
      <c r="G67" t="s">
        <v>20</v>
      </c>
      <c r="H67">
        <v>236</v>
      </c>
      <c r="I67">
        <f>ROUND(IF(Table2[[#This Row],[backers_count]],Table2[[#This Row],[pledged]]/Table2[[#This Row],[backers_count]],0),2)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2"/>
        <v>40570.25</v>
      </c>
      <c r="O67" s="6">
        <f t="shared" si="2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5">
      <c r="A68">
        <v>66</v>
      </c>
      <c r="B68" t="s">
        <v>179</v>
      </c>
      <c r="C68" s="3" t="s">
        <v>180</v>
      </c>
      <c r="D68">
        <v>2900</v>
      </c>
      <c r="E68">
        <v>1307</v>
      </c>
      <c r="F68">
        <f>ROUND((Table2[[#This Row],[pledged]]/Table2[[#This Row],[goal]])*100,0)</f>
        <v>45</v>
      </c>
      <c r="G68" t="s">
        <v>14</v>
      </c>
      <c r="H68">
        <v>12</v>
      </c>
      <c r="I68">
        <f>ROUND(IF(Table2[[#This Row],[backers_count]],Table2[[#This Row],[pledged]]/Table2[[#This Row],[backers_count]],0),2)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2"/>
        <v>42102.208333333328</v>
      </c>
      <c r="O68" s="6">
        <f t="shared" si="2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" x14ac:dyDescent="0.3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>
        <f>ROUND((Table2[[#This Row],[pledged]]/Table2[[#This Row],[goal]])*100,0)</f>
        <v>162</v>
      </c>
      <c r="G69" t="s">
        <v>20</v>
      </c>
      <c r="H69">
        <v>4065</v>
      </c>
      <c r="I69">
        <f>ROUND(IF(Table2[[#This Row],[backers_count]],Table2[[#This Row],[pledged]]/Table2[[#This Row],[backers_count]],0),2)</f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2"/>
        <v>40203.25</v>
      </c>
      <c r="O69" s="6">
        <f t="shared" si="2"/>
        <v>40208.25</v>
      </c>
      <c r="P69" t="b">
        <v>0</v>
      </c>
      <c r="Q69" t="b">
        <v>1</v>
      </c>
      <c r="R69" t="s">
        <v>64</v>
      </c>
      <c r="S69" t="s">
        <v>2036</v>
      </c>
      <c r="T69" t="s">
        <v>2045</v>
      </c>
    </row>
    <row r="70" spans="1:20" x14ac:dyDescent="0.3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>
        <f>ROUND((Table2[[#This Row],[pledged]]/Table2[[#This Row],[goal]])*100,0)</f>
        <v>255</v>
      </c>
      <c r="G70" t="s">
        <v>20</v>
      </c>
      <c r="H70">
        <v>246</v>
      </c>
      <c r="I70">
        <f>ROUND(IF(Table2[[#This Row],[backers_count]],Table2[[#This Row],[pledged]]/Table2[[#This Row],[backers_count]],0),2)</f>
        <v>58.98</v>
      </c>
      <c r="J70" t="s">
        <v>106</v>
      </c>
      <c r="K70" t="s">
        <v>107</v>
      </c>
      <c r="L70">
        <v>1501131600</v>
      </c>
      <c r="M70">
        <v>1505192400</v>
      </c>
      <c r="N70" s="6">
        <f t="shared" si="2"/>
        <v>42943.208333333328</v>
      </c>
      <c r="O70" s="6">
        <f t="shared" si="2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35">
      <c r="A71">
        <v>69</v>
      </c>
      <c r="B71" t="s">
        <v>185</v>
      </c>
      <c r="C71" s="3" t="s">
        <v>186</v>
      </c>
      <c r="D71">
        <v>7900</v>
      </c>
      <c r="E71">
        <v>1901</v>
      </c>
      <c r="F71">
        <f>ROUND((Table2[[#This Row],[pledged]]/Table2[[#This Row],[goal]])*100,0)</f>
        <v>24</v>
      </c>
      <c r="G71" t="s">
        <v>73</v>
      </c>
      <c r="H71">
        <v>17</v>
      </c>
      <c r="I71">
        <f>ROUND(IF(Table2[[#This Row],[backers_count]],Table2[[#This Row],[pledged]]/Table2[[#This Row],[backers_count]],0),2)</f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2"/>
        <v>40531.25</v>
      </c>
      <c r="O71" s="6">
        <f t="shared" si="2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>
        <f>ROUND((Table2[[#This Row],[pledged]]/Table2[[#This Row],[goal]])*100,0)</f>
        <v>124</v>
      </c>
      <c r="G72" t="s">
        <v>20</v>
      </c>
      <c r="H72">
        <v>2475</v>
      </c>
      <c r="I72">
        <f>ROUND(IF(Table2[[#This Row],[backers_count]],Table2[[#This Row],[pledged]]/Table2[[#This Row],[backers_count]],0),2)</f>
        <v>64</v>
      </c>
      <c r="J72" t="s">
        <v>106</v>
      </c>
      <c r="K72" t="s">
        <v>107</v>
      </c>
      <c r="L72">
        <v>1288674000</v>
      </c>
      <c r="M72">
        <v>1292911200</v>
      </c>
      <c r="N72" s="6">
        <f t="shared" si="2"/>
        <v>40484.208333333336</v>
      </c>
      <c r="O72" s="6">
        <f t="shared" si="2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" x14ac:dyDescent="0.35">
      <c r="A73">
        <v>71</v>
      </c>
      <c r="B73" t="s">
        <v>189</v>
      </c>
      <c r="C73" s="3" t="s">
        <v>190</v>
      </c>
      <c r="D73">
        <v>6000</v>
      </c>
      <c r="E73">
        <v>6484</v>
      </c>
      <c r="F73">
        <f>ROUND((Table2[[#This Row],[pledged]]/Table2[[#This Row],[goal]])*100,0)</f>
        <v>108</v>
      </c>
      <c r="G73" t="s">
        <v>20</v>
      </c>
      <c r="H73">
        <v>76</v>
      </c>
      <c r="I73">
        <f>ROUND(IF(Table2[[#This Row],[backers_count]],Table2[[#This Row],[pledged]]/Table2[[#This Row],[backers_count]],0),2)</f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2"/>
        <v>43799.25</v>
      </c>
      <c r="O73" s="6">
        <f t="shared" si="2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5">
      <c r="A74">
        <v>72</v>
      </c>
      <c r="B74" t="s">
        <v>191</v>
      </c>
      <c r="C74" s="3" t="s">
        <v>192</v>
      </c>
      <c r="D74">
        <v>600</v>
      </c>
      <c r="E74">
        <v>4022</v>
      </c>
      <c r="F74">
        <f>ROUND((Table2[[#This Row],[pledged]]/Table2[[#This Row],[goal]])*100,0)</f>
        <v>670</v>
      </c>
      <c r="G74" t="s">
        <v>20</v>
      </c>
      <c r="H74">
        <v>54</v>
      </c>
      <c r="I74">
        <f>ROUND(IF(Table2[[#This Row],[backers_count]],Table2[[#This Row],[pledged]]/Table2[[#This Row],[backers_count]],0),2)</f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2"/>
        <v>42186.208333333328</v>
      </c>
      <c r="O74" s="6">
        <f t="shared" si="2"/>
        <v>42222.208333333328</v>
      </c>
      <c r="P74" t="b">
        <v>0</v>
      </c>
      <c r="Q74" t="b">
        <v>0</v>
      </c>
      <c r="R74" t="s">
        <v>70</v>
      </c>
      <c r="S74" t="s">
        <v>2040</v>
      </c>
      <c r="T74" t="s">
        <v>2048</v>
      </c>
    </row>
    <row r="75" spans="1:20" x14ac:dyDescent="0.35">
      <c r="A75">
        <v>73</v>
      </c>
      <c r="B75" t="s">
        <v>193</v>
      </c>
      <c r="C75" s="3" t="s">
        <v>194</v>
      </c>
      <c r="D75">
        <v>1400</v>
      </c>
      <c r="E75">
        <v>9253</v>
      </c>
      <c r="F75">
        <f>ROUND((Table2[[#This Row],[pledged]]/Table2[[#This Row],[goal]])*100,0)</f>
        <v>661</v>
      </c>
      <c r="G75" t="s">
        <v>20</v>
      </c>
      <c r="H75">
        <v>88</v>
      </c>
      <c r="I75">
        <f>ROUND(IF(Table2[[#This Row],[backers_count]],Table2[[#This Row],[pledged]]/Table2[[#This Row],[backers_count]],0),2)</f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2"/>
        <v>42701.25</v>
      </c>
      <c r="O75" s="6">
        <f t="shared" si="2"/>
        <v>42704.25</v>
      </c>
      <c r="P75" t="b">
        <v>0</v>
      </c>
      <c r="Q75" t="b">
        <v>0</v>
      </c>
      <c r="R75" t="s">
        <v>158</v>
      </c>
      <c r="S75" t="s">
        <v>2034</v>
      </c>
      <c r="T75" t="s">
        <v>2057</v>
      </c>
    </row>
    <row r="76" spans="1:20" x14ac:dyDescent="0.35">
      <c r="A76">
        <v>74</v>
      </c>
      <c r="B76" t="s">
        <v>195</v>
      </c>
      <c r="C76" s="3" t="s">
        <v>196</v>
      </c>
      <c r="D76">
        <v>3900</v>
      </c>
      <c r="E76">
        <v>4776</v>
      </c>
      <c r="F76">
        <f>ROUND((Table2[[#This Row],[pledged]]/Table2[[#This Row],[goal]])*100,0)</f>
        <v>122</v>
      </c>
      <c r="G76" t="s">
        <v>20</v>
      </c>
      <c r="H76">
        <v>85</v>
      </c>
      <c r="I76">
        <f>ROUND(IF(Table2[[#This Row],[backers_count]],Table2[[#This Row],[pledged]]/Table2[[#This Row],[backers_count]],0),2)</f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2"/>
        <v>42456.208333333328</v>
      </c>
      <c r="O76" s="6">
        <f t="shared" si="2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2056</v>
      </c>
    </row>
    <row r="77" spans="1:20" x14ac:dyDescent="0.3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>
        <f>ROUND((Table2[[#This Row],[pledged]]/Table2[[#This Row],[goal]])*100,0)</f>
        <v>151</v>
      </c>
      <c r="G77" t="s">
        <v>20</v>
      </c>
      <c r="H77">
        <v>170</v>
      </c>
      <c r="I77">
        <f>ROUND(IF(Table2[[#This Row],[backers_count]],Table2[[#This Row],[pledged]]/Table2[[#This Row],[backers_count]],0),2)</f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2"/>
        <v>43296.208333333328</v>
      </c>
      <c r="O77" s="6">
        <f t="shared" si="2"/>
        <v>43304.208333333328</v>
      </c>
      <c r="P77" t="b">
        <v>0</v>
      </c>
      <c r="Q77" t="b">
        <v>0</v>
      </c>
      <c r="R77" t="s">
        <v>121</v>
      </c>
      <c r="S77" t="s">
        <v>2053</v>
      </c>
      <c r="T77" t="s">
        <v>2054</v>
      </c>
    </row>
    <row r="78" spans="1:20" x14ac:dyDescent="0.3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>
        <f>ROUND((Table2[[#This Row],[pledged]]/Table2[[#This Row],[goal]])*100,0)</f>
        <v>78</v>
      </c>
      <c r="G78" t="s">
        <v>14</v>
      </c>
      <c r="H78">
        <v>1684</v>
      </c>
      <c r="I78">
        <f>ROUND(IF(Table2[[#This Row],[backers_count]],Table2[[#This Row],[pledged]]/Table2[[#This Row],[backers_count]],0),2)</f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2"/>
        <v>42027.25</v>
      </c>
      <c r="O78" s="6">
        <f t="shared" si="2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5">
      <c r="A79">
        <v>77</v>
      </c>
      <c r="B79" t="s">
        <v>201</v>
      </c>
      <c r="C79" s="3" t="s">
        <v>202</v>
      </c>
      <c r="D79">
        <v>9500</v>
      </c>
      <c r="E79">
        <v>4460</v>
      </c>
      <c r="F79">
        <f>ROUND((Table2[[#This Row],[pledged]]/Table2[[#This Row],[goal]])*100,0)</f>
        <v>47</v>
      </c>
      <c r="G79" t="s">
        <v>14</v>
      </c>
      <c r="H79">
        <v>56</v>
      </c>
      <c r="I79">
        <f>ROUND(IF(Table2[[#This Row],[backers_count]],Table2[[#This Row],[pledged]]/Table2[[#This Row],[backers_count]],0),2)</f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2"/>
        <v>40448.208333333336</v>
      </c>
      <c r="O79" s="6">
        <f t="shared" si="2"/>
        <v>40462.208333333336</v>
      </c>
      <c r="P79" t="b">
        <v>0</v>
      </c>
      <c r="Q79" t="b">
        <v>1</v>
      </c>
      <c r="R79" t="s">
        <v>70</v>
      </c>
      <c r="S79" t="s">
        <v>2040</v>
      </c>
      <c r="T79" t="s">
        <v>2048</v>
      </c>
    </row>
    <row r="80" spans="1:20" x14ac:dyDescent="0.3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>
        <f>ROUND((Table2[[#This Row],[pledged]]/Table2[[#This Row],[goal]])*100,0)</f>
        <v>301</v>
      </c>
      <c r="G80" t="s">
        <v>20</v>
      </c>
      <c r="H80">
        <v>330</v>
      </c>
      <c r="I80">
        <f>ROUND(IF(Table2[[#This Row],[backers_count]],Table2[[#This Row],[pledged]]/Table2[[#This Row],[backers_count]],0),2)</f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2"/>
        <v>43206.208333333328</v>
      </c>
      <c r="O80" s="6">
        <f t="shared" si="2"/>
        <v>43207.208333333328</v>
      </c>
      <c r="P80" t="b">
        <v>0</v>
      </c>
      <c r="Q80" t="b">
        <v>0</v>
      </c>
      <c r="R80" t="s">
        <v>205</v>
      </c>
      <c r="S80" t="s">
        <v>2046</v>
      </c>
      <c r="T80" t="s">
        <v>2058</v>
      </c>
    </row>
    <row r="81" spans="1:20" x14ac:dyDescent="0.3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>
        <f>ROUND((Table2[[#This Row],[pledged]]/Table2[[#This Row],[goal]])*100,0)</f>
        <v>70</v>
      </c>
      <c r="G81" t="s">
        <v>14</v>
      </c>
      <c r="H81">
        <v>838</v>
      </c>
      <c r="I81">
        <f>ROUND(IF(Table2[[#This Row],[backers_count]],Table2[[#This Row],[pledged]]/Table2[[#This Row],[backers_count]],0),2)</f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2"/>
        <v>43267.208333333328</v>
      </c>
      <c r="O81" s="6">
        <f t="shared" si="2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5">
      <c r="A82">
        <v>80</v>
      </c>
      <c r="B82" t="s">
        <v>208</v>
      </c>
      <c r="C82" s="3" t="s">
        <v>209</v>
      </c>
      <c r="D82">
        <v>1100</v>
      </c>
      <c r="E82">
        <v>7012</v>
      </c>
      <c r="F82">
        <f>ROUND((Table2[[#This Row],[pledged]]/Table2[[#This Row],[goal]])*100,0)</f>
        <v>637</v>
      </c>
      <c r="G82" t="s">
        <v>20</v>
      </c>
      <c r="H82">
        <v>127</v>
      </c>
      <c r="I82">
        <f>ROUND(IF(Table2[[#This Row],[backers_count]],Table2[[#This Row],[pledged]]/Table2[[#This Row],[backers_count]],0),2)</f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2"/>
        <v>42976.208333333328</v>
      </c>
      <c r="O82" s="6">
        <f t="shared" si="2"/>
        <v>43006.208333333328</v>
      </c>
      <c r="P82" t="b">
        <v>0</v>
      </c>
      <c r="Q82" t="b">
        <v>0</v>
      </c>
      <c r="R82" t="s">
        <v>88</v>
      </c>
      <c r="S82" t="s">
        <v>2049</v>
      </c>
      <c r="T82" t="s">
        <v>2050</v>
      </c>
    </row>
    <row r="83" spans="1:20" x14ac:dyDescent="0.3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>
        <f>ROUND((Table2[[#This Row],[pledged]]/Table2[[#This Row],[goal]])*100,0)</f>
        <v>225</v>
      </c>
      <c r="G83" t="s">
        <v>20</v>
      </c>
      <c r="H83">
        <v>411</v>
      </c>
      <c r="I83">
        <f>ROUND(IF(Table2[[#This Row],[backers_count]],Table2[[#This Row],[pledged]]/Table2[[#This Row],[backers_count]],0),2)</f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2"/>
        <v>43062.25</v>
      </c>
      <c r="O83" s="6">
        <f t="shared" si="2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>
        <f>ROUND((Table2[[#This Row],[pledged]]/Table2[[#This Row],[goal]])*100,0)</f>
        <v>1497</v>
      </c>
      <c r="G84" t="s">
        <v>20</v>
      </c>
      <c r="H84">
        <v>180</v>
      </c>
      <c r="I84">
        <f>ROUND(IF(Table2[[#This Row],[backers_count]],Table2[[#This Row],[pledged]]/Table2[[#This Row],[backers_count]],0),2)</f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2"/>
        <v>43482.25</v>
      </c>
      <c r="O84" s="6">
        <f t="shared" si="2"/>
        <v>43489.25</v>
      </c>
      <c r="P84" t="b">
        <v>0</v>
      </c>
      <c r="Q84" t="b">
        <v>1</v>
      </c>
      <c r="R84" t="s">
        <v>88</v>
      </c>
      <c r="S84" t="s">
        <v>2049</v>
      </c>
      <c r="T84" t="s">
        <v>2050</v>
      </c>
    </row>
    <row r="85" spans="1:20" x14ac:dyDescent="0.3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>
        <f>ROUND((Table2[[#This Row],[pledged]]/Table2[[#This Row],[goal]])*100,0)</f>
        <v>38</v>
      </c>
      <c r="G85" t="s">
        <v>14</v>
      </c>
      <c r="H85">
        <v>1000</v>
      </c>
      <c r="I85">
        <f>ROUND(IF(Table2[[#This Row],[backers_count]],Table2[[#This Row],[pledged]]/Table2[[#This Row],[backers_count]],0),2)</f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2"/>
        <v>42579.208333333328</v>
      </c>
      <c r="O85" s="6">
        <f t="shared" si="2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3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>
        <f>ROUND((Table2[[#This Row],[pledged]]/Table2[[#This Row],[goal]])*100,0)</f>
        <v>132</v>
      </c>
      <c r="G86" t="s">
        <v>20</v>
      </c>
      <c r="H86">
        <v>374</v>
      </c>
      <c r="I86">
        <f>ROUND(IF(Table2[[#This Row],[backers_count]],Table2[[#This Row],[pledged]]/Table2[[#This Row],[backers_count]],0),2)</f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2"/>
        <v>41118.208333333336</v>
      </c>
      <c r="O86" s="6">
        <f t="shared" si="2"/>
        <v>41128.208333333336</v>
      </c>
      <c r="P86" t="b">
        <v>0</v>
      </c>
      <c r="Q86" t="b">
        <v>0</v>
      </c>
      <c r="R86" t="s">
        <v>64</v>
      </c>
      <c r="S86" t="s">
        <v>2036</v>
      </c>
      <c r="T86" t="s">
        <v>2045</v>
      </c>
    </row>
    <row r="87" spans="1:20" x14ac:dyDescent="0.35">
      <c r="A87">
        <v>85</v>
      </c>
      <c r="B87" t="s">
        <v>218</v>
      </c>
      <c r="C87" s="3" t="s">
        <v>219</v>
      </c>
      <c r="D87">
        <v>4900</v>
      </c>
      <c r="E87">
        <v>6430</v>
      </c>
      <c r="F87">
        <f>ROUND((Table2[[#This Row],[pledged]]/Table2[[#This Row],[goal]])*100,0)</f>
        <v>131</v>
      </c>
      <c r="G87" t="s">
        <v>20</v>
      </c>
      <c r="H87">
        <v>71</v>
      </c>
      <c r="I87">
        <f>ROUND(IF(Table2[[#This Row],[backers_count]],Table2[[#This Row],[pledged]]/Table2[[#This Row],[backers_count]],0),2)</f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2"/>
        <v>40797.208333333336</v>
      </c>
      <c r="O87" s="6">
        <f t="shared" si="2"/>
        <v>40805.208333333336</v>
      </c>
      <c r="P87" t="b">
        <v>0</v>
      </c>
      <c r="Q87" t="b">
        <v>0</v>
      </c>
      <c r="R87" t="s">
        <v>59</v>
      </c>
      <c r="S87" t="s">
        <v>2034</v>
      </c>
      <c r="T87" t="s">
        <v>2044</v>
      </c>
    </row>
    <row r="88" spans="1:20" x14ac:dyDescent="0.3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>
        <f>ROUND((Table2[[#This Row],[pledged]]/Table2[[#This Row],[goal]])*100,0)</f>
        <v>168</v>
      </c>
      <c r="G88" t="s">
        <v>20</v>
      </c>
      <c r="H88">
        <v>203</v>
      </c>
      <c r="I88">
        <f>ROUND(IF(Table2[[#This Row],[backers_count]],Table2[[#This Row],[pledged]]/Table2[[#This Row],[backers_count]],0),2)</f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2"/>
        <v>42128.208333333328</v>
      </c>
      <c r="O88" s="6">
        <f t="shared" si="2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" x14ac:dyDescent="0.3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>
        <f>ROUND((Table2[[#This Row],[pledged]]/Table2[[#This Row],[goal]])*100,0)</f>
        <v>62</v>
      </c>
      <c r="G89" t="s">
        <v>14</v>
      </c>
      <c r="H89">
        <v>1482</v>
      </c>
      <c r="I89">
        <f>ROUND(IF(Table2[[#This Row],[backers_count]],Table2[[#This Row],[pledged]]/Table2[[#This Row],[backers_count]],0),2)</f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2"/>
        <v>40610.25</v>
      </c>
      <c r="O89" s="6">
        <f t="shared" si="2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>
        <f>ROUND((Table2[[#This Row],[pledged]]/Table2[[#This Row],[goal]])*100,0)</f>
        <v>261</v>
      </c>
      <c r="G90" t="s">
        <v>20</v>
      </c>
      <c r="H90">
        <v>113</v>
      </c>
      <c r="I90">
        <f>ROUND(IF(Table2[[#This Row],[backers_count]],Table2[[#This Row],[pledged]]/Table2[[#This Row],[backers_count]],0),2)</f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2"/>
        <v>42110.208333333328</v>
      </c>
      <c r="O90" s="6">
        <f t="shared" si="2"/>
        <v>42132.208333333328</v>
      </c>
      <c r="P90" t="b">
        <v>0</v>
      </c>
      <c r="Q90" t="b">
        <v>0</v>
      </c>
      <c r="R90" t="s">
        <v>205</v>
      </c>
      <c r="S90" t="s">
        <v>2046</v>
      </c>
      <c r="T90" t="s">
        <v>2058</v>
      </c>
    </row>
    <row r="91" spans="1:20" x14ac:dyDescent="0.35">
      <c r="A91">
        <v>89</v>
      </c>
      <c r="B91" t="s">
        <v>226</v>
      </c>
      <c r="C91" s="3" t="s">
        <v>227</v>
      </c>
      <c r="D91">
        <v>3400</v>
      </c>
      <c r="E91">
        <v>8588</v>
      </c>
      <c r="F91">
        <f>ROUND((Table2[[#This Row],[pledged]]/Table2[[#This Row],[goal]])*100,0)</f>
        <v>253</v>
      </c>
      <c r="G91" t="s">
        <v>20</v>
      </c>
      <c r="H91">
        <v>96</v>
      </c>
      <c r="I91">
        <f>ROUND(IF(Table2[[#This Row],[backers_count]],Table2[[#This Row],[pledged]]/Table2[[#This Row],[backers_count]],0),2)</f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2"/>
        <v>40283.208333333336</v>
      </c>
      <c r="O91" s="6">
        <f t="shared" si="2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5">
      <c r="A92">
        <v>90</v>
      </c>
      <c r="B92" t="s">
        <v>228</v>
      </c>
      <c r="C92" s="3" t="s">
        <v>229</v>
      </c>
      <c r="D92">
        <v>7800</v>
      </c>
      <c r="E92">
        <v>6132</v>
      </c>
      <c r="F92">
        <f>ROUND((Table2[[#This Row],[pledged]]/Table2[[#This Row],[goal]])*100,0)</f>
        <v>79</v>
      </c>
      <c r="G92" t="s">
        <v>14</v>
      </c>
      <c r="H92">
        <v>106</v>
      </c>
      <c r="I92">
        <f>ROUND(IF(Table2[[#This Row],[backers_count]],Table2[[#This Row],[pledged]]/Table2[[#This Row],[backers_count]],0),2)</f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2"/>
        <v>42425.25</v>
      </c>
      <c r="O92" s="6">
        <f t="shared" si="2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>
        <f>ROUND((Table2[[#This Row],[pledged]]/Table2[[#This Row],[goal]])*100,0)</f>
        <v>48</v>
      </c>
      <c r="G93" t="s">
        <v>14</v>
      </c>
      <c r="H93">
        <v>679</v>
      </c>
      <c r="I93">
        <f>ROUND(IF(Table2[[#This Row],[backers_count]],Table2[[#This Row],[pledged]]/Table2[[#This Row],[backers_count]],0),2)</f>
        <v>110</v>
      </c>
      <c r="J93" t="s">
        <v>106</v>
      </c>
      <c r="K93" t="s">
        <v>107</v>
      </c>
      <c r="L93">
        <v>1470459600</v>
      </c>
      <c r="M93">
        <v>1472878800</v>
      </c>
      <c r="N93" s="6">
        <f t="shared" si="2"/>
        <v>42588.208333333328</v>
      </c>
      <c r="O93" s="6">
        <f t="shared" si="2"/>
        <v>42616.208333333328</v>
      </c>
      <c r="P93" t="b">
        <v>0</v>
      </c>
      <c r="Q93" t="b">
        <v>0</v>
      </c>
      <c r="R93" t="s">
        <v>205</v>
      </c>
      <c r="S93" t="s">
        <v>2046</v>
      </c>
      <c r="T93" t="s">
        <v>2058</v>
      </c>
    </row>
    <row r="94" spans="1:20" ht="31" x14ac:dyDescent="0.3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>
        <f>ROUND((Table2[[#This Row],[pledged]]/Table2[[#This Row],[goal]])*100,0)</f>
        <v>259</v>
      </c>
      <c r="G94" t="s">
        <v>20</v>
      </c>
      <c r="H94">
        <v>498</v>
      </c>
      <c r="I94">
        <f>ROUND(IF(Table2[[#This Row],[backers_count]],Table2[[#This Row],[pledged]]/Table2[[#This Row],[backers_count]],0),2)</f>
        <v>103.97</v>
      </c>
      <c r="J94" t="s">
        <v>97</v>
      </c>
      <c r="K94" t="s">
        <v>98</v>
      </c>
      <c r="L94">
        <v>1277269200</v>
      </c>
      <c r="M94">
        <v>1277355600</v>
      </c>
      <c r="N94" s="6">
        <f t="shared" si="2"/>
        <v>40352.208333333336</v>
      </c>
      <c r="O94" s="6">
        <f t="shared" si="2"/>
        <v>40353.208333333336</v>
      </c>
      <c r="P94" t="b">
        <v>0</v>
      </c>
      <c r="Q94" t="b">
        <v>1</v>
      </c>
      <c r="R94" t="s">
        <v>88</v>
      </c>
      <c r="S94" t="s">
        <v>2049</v>
      </c>
      <c r="T94" t="s">
        <v>2050</v>
      </c>
    </row>
    <row r="95" spans="1:20" x14ac:dyDescent="0.3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>
        <f>ROUND((Table2[[#This Row],[pledged]]/Table2[[#This Row],[goal]])*100,0)</f>
        <v>61</v>
      </c>
      <c r="G95" t="s">
        <v>73</v>
      </c>
      <c r="H95">
        <v>610</v>
      </c>
      <c r="I95">
        <f>ROUND(IF(Table2[[#This Row],[backers_count]],Table2[[#This Row],[pledged]]/Table2[[#This Row],[backers_count]],0),2)</f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2"/>
        <v>41202.208333333336</v>
      </c>
      <c r="O95" s="6">
        <f t="shared" si="2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5">
      <c r="A96">
        <v>94</v>
      </c>
      <c r="B96" t="s">
        <v>236</v>
      </c>
      <c r="C96" s="3" t="s">
        <v>237</v>
      </c>
      <c r="D96">
        <v>2900</v>
      </c>
      <c r="E96">
        <v>8807</v>
      </c>
      <c r="F96">
        <f>ROUND((Table2[[#This Row],[pledged]]/Table2[[#This Row],[goal]])*100,0)</f>
        <v>304</v>
      </c>
      <c r="G96" t="s">
        <v>20</v>
      </c>
      <c r="H96">
        <v>180</v>
      </c>
      <c r="I96">
        <f>ROUND(IF(Table2[[#This Row],[backers_count]],Table2[[#This Row],[pledged]]/Table2[[#This Row],[backers_count]],0),2)</f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2"/>
        <v>43562.208333333328</v>
      </c>
      <c r="O96" s="6">
        <f t="shared" si="2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" x14ac:dyDescent="0.35">
      <c r="A97">
        <v>95</v>
      </c>
      <c r="B97" t="s">
        <v>238</v>
      </c>
      <c r="C97" s="3" t="s">
        <v>239</v>
      </c>
      <c r="D97">
        <v>900</v>
      </c>
      <c r="E97">
        <v>1017</v>
      </c>
      <c r="F97">
        <f>ROUND((Table2[[#This Row],[pledged]]/Table2[[#This Row],[goal]])*100,0)</f>
        <v>113</v>
      </c>
      <c r="G97" t="s">
        <v>20</v>
      </c>
      <c r="H97">
        <v>27</v>
      </c>
      <c r="I97">
        <f>ROUND(IF(Table2[[#This Row],[backers_count]],Table2[[#This Row],[pledged]]/Table2[[#This Row],[backers_count]],0),2)</f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2"/>
        <v>43752.208333333328</v>
      </c>
      <c r="O97" s="6">
        <f t="shared" si="2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>
        <f>ROUND((Table2[[#This Row],[pledged]]/Table2[[#This Row],[goal]])*100,0)</f>
        <v>217</v>
      </c>
      <c r="G98" t="s">
        <v>20</v>
      </c>
      <c r="H98">
        <v>2331</v>
      </c>
      <c r="I98">
        <f>ROUND(IF(Table2[[#This Row],[backers_count]],Table2[[#This Row],[pledged]]/Table2[[#This Row],[backers_count]],0),2)</f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2"/>
        <v>40612.25</v>
      </c>
      <c r="O98" s="6">
        <f t="shared" si="2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>
        <f>ROUND((Table2[[#This Row],[pledged]]/Table2[[#This Row],[goal]])*100,0)</f>
        <v>927</v>
      </c>
      <c r="G99" t="s">
        <v>20</v>
      </c>
      <c r="H99">
        <v>113</v>
      </c>
      <c r="I99">
        <f>ROUND(IF(Table2[[#This Row],[backers_count]],Table2[[#This Row],[pledged]]/Table2[[#This Row],[backers_count]],0),2)</f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2"/>
        <v>42180.208333333328</v>
      </c>
      <c r="O99" s="6">
        <f t="shared" si="2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>
        <f>ROUND((Table2[[#This Row],[pledged]]/Table2[[#This Row],[goal]])*100,0)</f>
        <v>34</v>
      </c>
      <c r="G100" t="s">
        <v>14</v>
      </c>
      <c r="H100">
        <v>1220</v>
      </c>
      <c r="I100">
        <f>ROUND(IF(Table2[[#This Row],[backers_count]],Table2[[#This Row],[pledged]]/Table2[[#This Row],[backers_count]],0),2)</f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2"/>
        <v>42212.208333333328</v>
      </c>
      <c r="O100" s="6">
        <f t="shared" si="2"/>
        <v>42216.208333333328</v>
      </c>
      <c r="P100" t="b">
        <v>0</v>
      </c>
      <c r="Q100" t="b">
        <v>0</v>
      </c>
      <c r="R100" t="s">
        <v>88</v>
      </c>
      <c r="S100" t="s">
        <v>2049</v>
      </c>
      <c r="T100" t="s">
        <v>2050</v>
      </c>
    </row>
    <row r="101" spans="1:20" ht="31" x14ac:dyDescent="0.3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>
        <f>ROUND((Table2[[#This Row],[pledged]]/Table2[[#This Row],[goal]])*100,0)</f>
        <v>197</v>
      </c>
      <c r="G101" t="s">
        <v>20</v>
      </c>
      <c r="H101">
        <v>164</v>
      </c>
      <c r="I101">
        <f>ROUND(IF(Table2[[#This Row],[backers_count]],Table2[[#This Row],[pledged]]/Table2[[#This Row],[backers_count]],0),2)</f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2"/>
        <v>41968.25</v>
      </c>
      <c r="O101" s="6">
        <f t="shared" si="2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>
        <f>ROUND((Table2[[#This Row],[pledged]]/Table2[[#This Row],[goal]])*100,0)</f>
        <v>1</v>
      </c>
      <c r="G102" t="s">
        <v>14</v>
      </c>
      <c r="H102">
        <v>1</v>
      </c>
      <c r="I102">
        <f>ROUND(IF(Table2[[#This Row],[backers_count]],Table2[[#This Row],[pledged]]/Table2[[#This Row],[backers_count]],0),2)</f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2"/>
        <v>40835.208333333336</v>
      </c>
      <c r="O102" s="6">
        <f t="shared" si="2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>
        <f>ROUND((Table2[[#This Row],[pledged]]/Table2[[#This Row],[goal]])*100,0)</f>
        <v>1021</v>
      </c>
      <c r="G103" t="s">
        <v>20</v>
      </c>
      <c r="H103">
        <v>164</v>
      </c>
      <c r="I103">
        <f>ROUND(IF(Table2[[#This Row],[backers_count]],Table2[[#This Row],[pledged]]/Table2[[#This Row],[backers_count]],0),2)</f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2"/>
        <v>42056.25</v>
      </c>
      <c r="O103" s="6">
        <f t="shared" si="2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>
        <f>ROUND((Table2[[#This Row],[pledged]]/Table2[[#This Row],[goal]])*100,0)</f>
        <v>282</v>
      </c>
      <c r="G104" t="s">
        <v>20</v>
      </c>
      <c r="H104">
        <v>336</v>
      </c>
      <c r="I104">
        <f>ROUND(IF(Table2[[#This Row],[backers_count]],Table2[[#This Row],[pledged]]/Table2[[#This Row],[backers_count]],0),2)</f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2"/>
        <v>43234.208333333328</v>
      </c>
      <c r="O104" s="6">
        <f t="shared" si="2"/>
        <v>43241.208333333328</v>
      </c>
      <c r="P104" t="b">
        <v>0</v>
      </c>
      <c r="Q104" t="b">
        <v>1</v>
      </c>
      <c r="R104" t="s">
        <v>64</v>
      </c>
      <c r="S104" t="s">
        <v>2036</v>
      </c>
      <c r="T104" t="s">
        <v>2045</v>
      </c>
    </row>
    <row r="105" spans="1:20" x14ac:dyDescent="0.3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>
        <f>ROUND((Table2[[#This Row],[pledged]]/Table2[[#This Row],[goal]])*100,0)</f>
        <v>25</v>
      </c>
      <c r="G105" t="s">
        <v>14</v>
      </c>
      <c r="H105">
        <v>37</v>
      </c>
      <c r="I105">
        <f>ROUND(IF(Table2[[#This Row],[backers_count]],Table2[[#This Row],[pledged]]/Table2[[#This Row],[backers_count]],0),2)</f>
        <v>66.510000000000005</v>
      </c>
      <c r="J105" t="s">
        <v>106</v>
      </c>
      <c r="K105" t="s">
        <v>107</v>
      </c>
      <c r="L105">
        <v>1287896400</v>
      </c>
      <c r="M105">
        <v>1288674000</v>
      </c>
      <c r="N105" s="6">
        <f t="shared" si="2"/>
        <v>40475.208333333336</v>
      </c>
      <c r="O105" s="6">
        <f t="shared" si="2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>
        <f>ROUND((Table2[[#This Row],[pledged]]/Table2[[#This Row],[goal]])*100,0)</f>
        <v>143</v>
      </c>
      <c r="G106" t="s">
        <v>20</v>
      </c>
      <c r="H106">
        <v>1917</v>
      </c>
      <c r="I106">
        <f>ROUND(IF(Table2[[#This Row],[backers_count]],Table2[[#This Row],[pledged]]/Table2[[#This Row],[backers_count]],0),2)</f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2"/>
        <v>42878.208333333328</v>
      </c>
      <c r="O106" s="6">
        <f t="shared" si="2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2044</v>
      </c>
    </row>
    <row r="107" spans="1:20" x14ac:dyDescent="0.3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>
        <f>ROUND((Table2[[#This Row],[pledged]]/Table2[[#This Row],[goal]])*100,0)</f>
        <v>145</v>
      </c>
      <c r="G107" t="s">
        <v>20</v>
      </c>
      <c r="H107">
        <v>95</v>
      </c>
      <c r="I107">
        <f>ROUND(IF(Table2[[#This Row],[backers_count]],Table2[[#This Row],[pledged]]/Table2[[#This Row],[backers_count]],0),2)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2"/>
        <v>41366.208333333336</v>
      </c>
      <c r="O107" s="6">
        <f t="shared" si="2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>
        <f>ROUND((Table2[[#This Row],[pledged]]/Table2[[#This Row],[goal]])*100,0)</f>
        <v>359</v>
      </c>
      <c r="G108" t="s">
        <v>20</v>
      </c>
      <c r="H108">
        <v>147</v>
      </c>
      <c r="I108">
        <f>ROUND(IF(Table2[[#This Row],[backers_count]],Table2[[#This Row],[pledged]]/Table2[[#This Row],[backers_count]],0),2)</f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2"/>
        <v>43716.208333333328</v>
      </c>
      <c r="O108" s="6">
        <f t="shared" si="2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" x14ac:dyDescent="0.3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>
        <f>ROUND((Table2[[#This Row],[pledged]]/Table2[[#This Row],[goal]])*100,0)</f>
        <v>186</v>
      </c>
      <c r="G109" t="s">
        <v>20</v>
      </c>
      <c r="H109">
        <v>86</v>
      </c>
      <c r="I109">
        <f>ROUND(IF(Table2[[#This Row],[backers_count]],Table2[[#This Row],[pledged]]/Table2[[#This Row],[backers_count]],0),2)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2"/>
        <v>43213.208333333328</v>
      </c>
      <c r="O109" s="6">
        <f t="shared" si="2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" x14ac:dyDescent="0.3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>
        <f>ROUND((Table2[[#This Row],[pledged]]/Table2[[#This Row],[goal]])*100,0)</f>
        <v>595</v>
      </c>
      <c r="G110" t="s">
        <v>20</v>
      </c>
      <c r="H110">
        <v>83</v>
      </c>
      <c r="I110">
        <f>ROUND(IF(Table2[[#This Row],[backers_count]],Table2[[#This Row],[pledged]]/Table2[[#This Row],[backers_count]],0),2)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2"/>
        <v>41005.208333333336</v>
      </c>
      <c r="O110" s="6">
        <f t="shared" si="2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>
        <f>ROUND((Table2[[#This Row],[pledged]]/Table2[[#This Row],[goal]])*100,0)</f>
        <v>59</v>
      </c>
      <c r="G111" t="s">
        <v>14</v>
      </c>
      <c r="H111">
        <v>60</v>
      </c>
      <c r="I111">
        <f>ROUND(IF(Table2[[#This Row],[backers_count]],Table2[[#This Row],[pledged]]/Table2[[#This Row],[backers_count]],0),2)</f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2"/>
        <v>41651.25</v>
      </c>
      <c r="O111" s="6">
        <f t="shared" si="2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2059</v>
      </c>
    </row>
    <row r="112" spans="1:20" ht="31" x14ac:dyDescent="0.3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>
        <f>ROUND((Table2[[#This Row],[pledged]]/Table2[[#This Row],[goal]])*100,0)</f>
        <v>15</v>
      </c>
      <c r="G112" t="s">
        <v>14</v>
      </c>
      <c r="H112">
        <v>296</v>
      </c>
      <c r="I112">
        <f>ROUND(IF(Table2[[#This Row],[backers_count]],Table2[[#This Row],[pledged]]/Table2[[#This Row],[backers_count]],0),2)</f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2"/>
        <v>43354.208333333328</v>
      </c>
      <c r="O112" s="6">
        <f t="shared" si="2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>
        <f>ROUND((Table2[[#This Row],[pledged]]/Table2[[#This Row],[goal]])*100,0)</f>
        <v>120</v>
      </c>
      <c r="G113" t="s">
        <v>20</v>
      </c>
      <c r="H113">
        <v>676</v>
      </c>
      <c r="I113">
        <f>ROUND(IF(Table2[[#This Row],[backers_count]],Table2[[#This Row],[pledged]]/Table2[[#This Row],[backers_count]],0),2)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2"/>
        <v>41174.208333333336</v>
      </c>
      <c r="O113" s="6">
        <f t="shared" si="2"/>
        <v>41180.208333333336</v>
      </c>
      <c r="P113" t="b">
        <v>0</v>
      </c>
      <c r="Q113" t="b">
        <v>0</v>
      </c>
      <c r="R113" t="s">
        <v>132</v>
      </c>
      <c r="S113" t="s">
        <v>2046</v>
      </c>
      <c r="T113" t="s">
        <v>2055</v>
      </c>
    </row>
    <row r="114" spans="1:20" x14ac:dyDescent="0.3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>
        <f>ROUND((Table2[[#This Row],[pledged]]/Table2[[#This Row],[goal]])*100,0)</f>
        <v>269</v>
      </c>
      <c r="G114" t="s">
        <v>20</v>
      </c>
      <c r="H114">
        <v>361</v>
      </c>
      <c r="I114">
        <f>ROUND(IF(Table2[[#This Row],[backers_count]],Table2[[#This Row],[pledged]]/Table2[[#This Row],[backers_count]],0),2)</f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2"/>
        <v>41875.208333333336</v>
      </c>
      <c r="O114" s="6">
        <f t="shared" si="2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>
        <f>ROUND((Table2[[#This Row],[pledged]]/Table2[[#This Row],[goal]])*100,0)</f>
        <v>377</v>
      </c>
      <c r="G115" t="s">
        <v>20</v>
      </c>
      <c r="H115">
        <v>131</v>
      </c>
      <c r="I115">
        <f>ROUND(IF(Table2[[#This Row],[backers_count]],Table2[[#This Row],[pledged]]/Table2[[#This Row],[backers_count]],0),2)</f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2"/>
        <v>42990.208333333328</v>
      </c>
      <c r="O115" s="6">
        <f t="shared" si="2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>
        <f>ROUND((Table2[[#This Row],[pledged]]/Table2[[#This Row],[goal]])*100,0)</f>
        <v>727</v>
      </c>
      <c r="G116" t="s">
        <v>20</v>
      </c>
      <c r="H116">
        <v>126</v>
      </c>
      <c r="I116">
        <f>ROUND(IF(Table2[[#This Row],[backers_count]],Table2[[#This Row],[pledged]]/Table2[[#This Row],[backers_count]],0),2)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2"/>
        <v>43564.208333333328</v>
      </c>
      <c r="O116" s="6">
        <f t="shared" si="2"/>
        <v>43565.208333333328</v>
      </c>
      <c r="P116" t="b">
        <v>0</v>
      </c>
      <c r="Q116" t="b">
        <v>1</v>
      </c>
      <c r="R116" t="s">
        <v>64</v>
      </c>
      <c r="S116" t="s">
        <v>2036</v>
      </c>
      <c r="T116" t="s">
        <v>2045</v>
      </c>
    </row>
    <row r="117" spans="1:20" x14ac:dyDescent="0.3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>
        <f>ROUND((Table2[[#This Row],[pledged]]/Table2[[#This Row],[goal]])*100,0)</f>
        <v>87</v>
      </c>
      <c r="G117" t="s">
        <v>14</v>
      </c>
      <c r="H117">
        <v>3304</v>
      </c>
      <c r="I117">
        <f>ROUND(IF(Table2[[#This Row],[backers_count]],Table2[[#This Row],[pledged]]/Table2[[#This Row],[backers_count]],0),2)</f>
        <v>44</v>
      </c>
      <c r="J117" t="s">
        <v>106</v>
      </c>
      <c r="K117" t="s">
        <v>107</v>
      </c>
      <c r="L117">
        <v>1510898400</v>
      </c>
      <c r="M117">
        <v>1513922400</v>
      </c>
      <c r="N117" s="6">
        <f t="shared" si="2"/>
        <v>43056.25</v>
      </c>
      <c r="O117" s="6">
        <f t="shared" si="2"/>
        <v>43091.25</v>
      </c>
      <c r="P117" t="b">
        <v>0</v>
      </c>
      <c r="Q117" t="b">
        <v>0</v>
      </c>
      <c r="R117" t="s">
        <v>118</v>
      </c>
      <c r="S117" t="s">
        <v>2046</v>
      </c>
      <c r="T117" t="s">
        <v>2052</v>
      </c>
    </row>
    <row r="118" spans="1:20" ht="31" x14ac:dyDescent="0.3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>
        <f>ROUND((Table2[[#This Row],[pledged]]/Table2[[#This Row],[goal]])*100,0)</f>
        <v>88</v>
      </c>
      <c r="G118" t="s">
        <v>14</v>
      </c>
      <c r="H118">
        <v>73</v>
      </c>
      <c r="I118">
        <f>ROUND(IF(Table2[[#This Row],[backers_count]],Table2[[#This Row],[pledged]]/Table2[[#This Row],[backers_count]],0),2)</f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2"/>
        <v>42265.208333333328</v>
      </c>
      <c r="O118" s="6">
        <f t="shared" si="2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>
        <f>ROUND((Table2[[#This Row],[pledged]]/Table2[[#This Row],[goal]])*100,0)</f>
        <v>174</v>
      </c>
      <c r="G119" t="s">
        <v>20</v>
      </c>
      <c r="H119">
        <v>275</v>
      </c>
      <c r="I119">
        <f>ROUND(IF(Table2[[#This Row],[backers_count]],Table2[[#This Row],[pledged]]/Table2[[#This Row],[backers_count]],0),2)</f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2"/>
        <v>40808.208333333336</v>
      </c>
      <c r="O119" s="6">
        <f t="shared" si="2"/>
        <v>40814.208333333336</v>
      </c>
      <c r="P119" t="b">
        <v>0</v>
      </c>
      <c r="Q119" t="b">
        <v>0</v>
      </c>
      <c r="R119" t="s">
        <v>268</v>
      </c>
      <c r="S119" t="s">
        <v>2040</v>
      </c>
      <c r="T119" t="s">
        <v>2059</v>
      </c>
    </row>
    <row r="120" spans="1:20" x14ac:dyDescent="0.3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>
        <f>ROUND((Table2[[#This Row],[pledged]]/Table2[[#This Row],[goal]])*100,0)</f>
        <v>118</v>
      </c>
      <c r="G120" t="s">
        <v>20</v>
      </c>
      <c r="H120">
        <v>67</v>
      </c>
      <c r="I120">
        <f>ROUND(IF(Table2[[#This Row],[backers_count]],Table2[[#This Row],[pledged]]/Table2[[#This Row],[backers_count]],0),2)</f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2"/>
        <v>41665.25</v>
      </c>
      <c r="O120" s="6">
        <f t="shared" si="2"/>
        <v>41671.25</v>
      </c>
      <c r="P120" t="b">
        <v>0</v>
      </c>
      <c r="Q120" t="b">
        <v>0</v>
      </c>
      <c r="R120" t="s">
        <v>121</v>
      </c>
      <c r="S120" t="s">
        <v>2053</v>
      </c>
      <c r="T120" t="s">
        <v>2054</v>
      </c>
    </row>
    <row r="121" spans="1:20" ht="31" x14ac:dyDescent="0.3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>
        <f>ROUND((Table2[[#This Row],[pledged]]/Table2[[#This Row],[goal]])*100,0)</f>
        <v>215</v>
      </c>
      <c r="G121" t="s">
        <v>20</v>
      </c>
      <c r="H121">
        <v>154</v>
      </c>
      <c r="I121">
        <f>ROUND(IF(Table2[[#This Row],[backers_count]],Table2[[#This Row],[pledged]]/Table2[[#This Row],[backers_count]],0),2)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2"/>
        <v>41806.208333333336</v>
      </c>
      <c r="O121" s="6">
        <f t="shared" si="2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>
        <f>ROUND((Table2[[#This Row],[pledged]]/Table2[[#This Row],[goal]])*100,0)</f>
        <v>149</v>
      </c>
      <c r="G122" t="s">
        <v>20</v>
      </c>
      <c r="H122">
        <v>1782</v>
      </c>
      <c r="I122">
        <f>ROUND(IF(Table2[[#This Row],[backers_count]],Table2[[#This Row],[pledged]]/Table2[[#This Row],[backers_count]],0),2)</f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2"/>
        <v>42111.208333333328</v>
      </c>
      <c r="O122" s="6">
        <f t="shared" si="2"/>
        <v>42115.208333333328</v>
      </c>
      <c r="P122" t="b">
        <v>0</v>
      </c>
      <c r="Q122" t="b">
        <v>1</v>
      </c>
      <c r="R122" t="s">
        <v>291</v>
      </c>
      <c r="S122" t="s">
        <v>2049</v>
      </c>
      <c r="T122" t="s">
        <v>2060</v>
      </c>
    </row>
    <row r="123" spans="1:20" x14ac:dyDescent="0.3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>
        <f>ROUND((Table2[[#This Row],[pledged]]/Table2[[#This Row],[goal]])*100,0)</f>
        <v>219</v>
      </c>
      <c r="G123" t="s">
        <v>20</v>
      </c>
      <c r="H123">
        <v>903</v>
      </c>
      <c r="I123">
        <f>ROUND(IF(Table2[[#This Row],[backers_count]],Table2[[#This Row],[pledged]]/Table2[[#This Row],[backers_count]],0),2)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2"/>
        <v>41917.208333333336</v>
      </c>
      <c r="O123" s="6">
        <f t="shared" si="2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2050</v>
      </c>
    </row>
    <row r="124" spans="1:20" x14ac:dyDescent="0.3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>
        <f>ROUND((Table2[[#This Row],[pledged]]/Table2[[#This Row],[goal]])*100,0)</f>
        <v>64</v>
      </c>
      <c r="G124" t="s">
        <v>14</v>
      </c>
      <c r="H124">
        <v>3387</v>
      </c>
      <c r="I124">
        <f>ROUND(IF(Table2[[#This Row],[backers_count]],Table2[[#This Row],[pledged]]/Table2[[#This Row],[backers_count]],0),2)</f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2"/>
        <v>41970.25</v>
      </c>
      <c r="O124" s="6">
        <f t="shared" si="2"/>
        <v>41997.25</v>
      </c>
      <c r="P124" t="b">
        <v>0</v>
      </c>
      <c r="Q124" t="b">
        <v>0</v>
      </c>
      <c r="R124" t="s">
        <v>118</v>
      </c>
      <c r="S124" t="s">
        <v>2046</v>
      </c>
      <c r="T124" t="s">
        <v>2052</v>
      </c>
    </row>
    <row r="125" spans="1:20" x14ac:dyDescent="0.3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>
        <f>ROUND((Table2[[#This Row],[pledged]]/Table2[[#This Row],[goal]])*100,0)</f>
        <v>19</v>
      </c>
      <c r="G125" t="s">
        <v>14</v>
      </c>
      <c r="H125">
        <v>662</v>
      </c>
      <c r="I125">
        <f>ROUND(IF(Table2[[#This Row],[backers_count]],Table2[[#This Row],[pledged]]/Table2[[#This Row],[backers_count]],0),2)</f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2"/>
        <v>42332.25</v>
      </c>
      <c r="O125" s="6">
        <f t="shared" si="2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>
        <f>ROUND((Table2[[#This Row],[pledged]]/Table2[[#This Row],[goal]])*100,0)</f>
        <v>368</v>
      </c>
      <c r="G126" t="s">
        <v>20</v>
      </c>
      <c r="H126">
        <v>94</v>
      </c>
      <c r="I126">
        <f>ROUND(IF(Table2[[#This Row],[backers_count]],Table2[[#This Row],[pledged]]/Table2[[#This Row],[backers_count]],0),2)</f>
        <v>101.72</v>
      </c>
      <c r="J126" t="s">
        <v>106</v>
      </c>
      <c r="K126" t="s">
        <v>107</v>
      </c>
      <c r="L126">
        <v>1557723600</v>
      </c>
      <c r="M126">
        <v>1562302800</v>
      </c>
      <c r="N126" s="6">
        <f t="shared" si="2"/>
        <v>43598.208333333328</v>
      </c>
      <c r="O126" s="6">
        <f t="shared" si="2"/>
        <v>43651.208333333328</v>
      </c>
      <c r="P126" t="b">
        <v>0</v>
      </c>
      <c r="Q126" t="b">
        <v>0</v>
      </c>
      <c r="R126" t="s">
        <v>121</v>
      </c>
      <c r="S126" t="s">
        <v>2053</v>
      </c>
      <c r="T126" t="s">
        <v>2054</v>
      </c>
    </row>
    <row r="127" spans="1:20" x14ac:dyDescent="0.3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>
        <f>ROUND((Table2[[#This Row],[pledged]]/Table2[[#This Row],[goal]])*100,0)</f>
        <v>160</v>
      </c>
      <c r="G127" t="s">
        <v>20</v>
      </c>
      <c r="H127">
        <v>180</v>
      </c>
      <c r="I127">
        <f>ROUND(IF(Table2[[#This Row],[backers_count]],Table2[[#This Row],[pledged]]/Table2[[#This Row],[backers_count]],0),2)</f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2"/>
        <v>43362.208333333328</v>
      </c>
      <c r="O127" s="6">
        <f t="shared" si="2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>
        <f>ROUND((Table2[[#This Row],[pledged]]/Table2[[#This Row],[goal]])*100,0)</f>
        <v>39</v>
      </c>
      <c r="G128" t="s">
        <v>14</v>
      </c>
      <c r="H128">
        <v>774</v>
      </c>
      <c r="I128">
        <f>ROUND(IF(Table2[[#This Row],[backers_count]],Table2[[#This Row],[pledged]]/Table2[[#This Row],[backers_count]],0),2)</f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2"/>
        <v>42596.208333333328</v>
      </c>
      <c r="O128" s="6">
        <f t="shared" si="2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>
        <f>ROUND((Table2[[#This Row],[pledged]]/Table2[[#This Row],[goal]])*100,0)</f>
        <v>51</v>
      </c>
      <c r="G129" t="s">
        <v>14</v>
      </c>
      <c r="H129">
        <v>672</v>
      </c>
      <c r="I129">
        <f>ROUND(IF(Table2[[#This Row],[backers_count]],Table2[[#This Row],[pledged]]/Table2[[#This Row],[backers_count]],0),2)</f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2"/>
        <v>40310.208333333336</v>
      </c>
      <c r="O129" s="6">
        <f t="shared" si="2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>
        <f>ROUND((Table2[[#This Row],[pledged]]/Table2[[#This Row],[goal]])*100,0)</f>
        <v>60</v>
      </c>
      <c r="G130" t="s">
        <v>73</v>
      </c>
      <c r="H130">
        <v>532</v>
      </c>
      <c r="I130">
        <f>ROUND(IF(Table2[[#This Row],[backers_count]],Table2[[#This Row],[pledged]]/Table2[[#This Row],[backers_count]],0),2)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ref="N130:O193" si="3">(((L130/60)/60)/24)+DATE(1970,1,1)</f>
        <v>40417.208333333336</v>
      </c>
      <c r="O130" s="6">
        <f t="shared" si="3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>
        <f>ROUND((Table2[[#This Row],[pledged]]/Table2[[#This Row],[goal]])*100,0)</f>
        <v>3</v>
      </c>
      <c r="G131" t="s">
        <v>73</v>
      </c>
      <c r="H131">
        <v>55</v>
      </c>
      <c r="I131">
        <f>ROUND(IF(Table2[[#This Row],[backers_count]],Table2[[#This Row],[pledged]]/Table2[[#This Row],[backers_count]],0),2)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3"/>
        <v>42038.25</v>
      </c>
      <c r="O131" s="6">
        <f t="shared" si="3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>
        <f>ROUND((Table2[[#This Row],[pledged]]/Table2[[#This Row],[goal]])*100,0)</f>
        <v>155</v>
      </c>
      <c r="G132" t="s">
        <v>20</v>
      </c>
      <c r="H132">
        <v>533</v>
      </c>
      <c r="I132">
        <f>ROUND(IF(Table2[[#This Row],[backers_count]],Table2[[#This Row],[pledged]]/Table2[[#This Row],[backers_count]],0),2)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3"/>
        <v>40842.208333333336</v>
      </c>
      <c r="O132" s="6">
        <f t="shared" si="3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" x14ac:dyDescent="0.3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>
        <f>ROUND((Table2[[#This Row],[pledged]]/Table2[[#This Row],[goal]])*100,0)</f>
        <v>101</v>
      </c>
      <c r="G133" t="s">
        <v>20</v>
      </c>
      <c r="H133">
        <v>2443</v>
      </c>
      <c r="I133">
        <f>ROUND(IF(Table2[[#This Row],[backers_count]],Table2[[#This Row],[pledged]]/Table2[[#This Row],[backers_count]],0),2)</f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3"/>
        <v>41607.25</v>
      </c>
      <c r="O133" s="6">
        <f t="shared" si="3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>
        <f>ROUND((Table2[[#This Row],[pledged]]/Table2[[#This Row],[goal]])*100,0)</f>
        <v>116</v>
      </c>
      <c r="G134" t="s">
        <v>20</v>
      </c>
      <c r="H134">
        <v>89</v>
      </c>
      <c r="I134">
        <f>ROUND(IF(Table2[[#This Row],[backers_count]],Table2[[#This Row],[pledged]]/Table2[[#This Row],[backers_count]],0),2)</f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3"/>
        <v>43112.25</v>
      </c>
      <c r="O134" s="6">
        <f t="shared" si="3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>
        <f>ROUND((Table2[[#This Row],[pledged]]/Table2[[#This Row],[goal]])*100,0)</f>
        <v>311</v>
      </c>
      <c r="G135" t="s">
        <v>20</v>
      </c>
      <c r="H135">
        <v>159</v>
      </c>
      <c r="I135">
        <f>ROUND(IF(Table2[[#This Row],[backers_count]],Table2[[#This Row],[pledged]]/Table2[[#This Row],[backers_count]],0),2)</f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3"/>
        <v>40767.208333333336</v>
      </c>
      <c r="O135" s="6">
        <f t="shared" si="3"/>
        <v>40789.208333333336</v>
      </c>
      <c r="P135" t="b">
        <v>0</v>
      </c>
      <c r="Q135" t="b">
        <v>0</v>
      </c>
      <c r="R135" t="s">
        <v>318</v>
      </c>
      <c r="S135" t="s">
        <v>2034</v>
      </c>
      <c r="T135" t="s">
        <v>2061</v>
      </c>
    </row>
    <row r="136" spans="1:20" x14ac:dyDescent="0.3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>
        <f>ROUND((Table2[[#This Row],[pledged]]/Table2[[#This Row],[goal]])*100,0)</f>
        <v>90</v>
      </c>
      <c r="G136" t="s">
        <v>14</v>
      </c>
      <c r="H136">
        <v>940</v>
      </c>
      <c r="I136">
        <f>ROUND(IF(Table2[[#This Row],[backers_count]],Table2[[#This Row],[pledged]]/Table2[[#This Row],[backers_count]],0),2)</f>
        <v>94.99</v>
      </c>
      <c r="J136" t="s">
        <v>97</v>
      </c>
      <c r="K136" t="s">
        <v>98</v>
      </c>
      <c r="L136">
        <v>1308459600</v>
      </c>
      <c r="M136">
        <v>1312693200</v>
      </c>
      <c r="N136" s="6">
        <f t="shared" si="3"/>
        <v>40713.208333333336</v>
      </c>
      <c r="O136" s="6">
        <f t="shared" si="3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>
        <f>ROUND((Table2[[#This Row],[pledged]]/Table2[[#This Row],[goal]])*100,0)</f>
        <v>71</v>
      </c>
      <c r="G137" t="s">
        <v>14</v>
      </c>
      <c r="H137">
        <v>117</v>
      </c>
      <c r="I137">
        <f>ROUND(IF(Table2[[#This Row],[backers_count]],Table2[[#This Row],[pledged]]/Table2[[#This Row],[backers_count]],0),2)</f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3"/>
        <v>41340.25</v>
      </c>
      <c r="O137" s="6">
        <f t="shared" si="3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3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>
        <f>ROUND((Table2[[#This Row],[pledged]]/Table2[[#This Row],[goal]])*100,0)</f>
        <v>3</v>
      </c>
      <c r="G138" t="s">
        <v>73</v>
      </c>
      <c r="H138">
        <v>58</v>
      </c>
      <c r="I138">
        <f>ROUND(IF(Table2[[#This Row],[backers_count]],Table2[[#This Row],[pledged]]/Table2[[#This Row],[backers_count]],0),2)</f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3"/>
        <v>41797.208333333336</v>
      </c>
      <c r="O138" s="6">
        <f t="shared" si="3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>
        <f>ROUND((Table2[[#This Row],[pledged]]/Table2[[#This Row],[goal]])*100,0)</f>
        <v>262</v>
      </c>
      <c r="G139" t="s">
        <v>20</v>
      </c>
      <c r="H139">
        <v>50</v>
      </c>
      <c r="I139">
        <f>ROUND(IF(Table2[[#This Row],[backers_count]],Table2[[#This Row],[pledged]]/Table2[[#This Row],[backers_count]],0),2)</f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3"/>
        <v>40457.208333333336</v>
      </c>
      <c r="O139" s="6">
        <f t="shared" si="3"/>
        <v>40463.208333333336</v>
      </c>
      <c r="P139" t="b">
        <v>0</v>
      </c>
      <c r="Q139" t="b">
        <v>0</v>
      </c>
      <c r="R139" t="s">
        <v>67</v>
      </c>
      <c r="S139" t="s">
        <v>2046</v>
      </c>
      <c r="T139" t="s">
        <v>2047</v>
      </c>
    </row>
    <row r="140" spans="1:20" ht="31" x14ac:dyDescent="0.3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>
        <f>ROUND((Table2[[#This Row],[pledged]]/Table2[[#This Row],[goal]])*100,0)</f>
        <v>96</v>
      </c>
      <c r="G140" t="s">
        <v>14</v>
      </c>
      <c r="H140">
        <v>115</v>
      </c>
      <c r="I140">
        <f>ROUND(IF(Table2[[#This Row],[backers_count]],Table2[[#This Row],[pledged]]/Table2[[#This Row],[backers_count]],0),2)</f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3"/>
        <v>41180.208333333336</v>
      </c>
      <c r="O140" s="6">
        <f t="shared" si="3"/>
        <v>41186.208333333336</v>
      </c>
      <c r="P140" t="b">
        <v>0</v>
      </c>
      <c r="Q140" t="b">
        <v>0</v>
      </c>
      <c r="R140" t="s">
        <v>291</v>
      </c>
      <c r="S140" t="s">
        <v>2049</v>
      </c>
      <c r="T140" t="s">
        <v>2060</v>
      </c>
    </row>
    <row r="141" spans="1:20" x14ac:dyDescent="0.3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>
        <f>ROUND((Table2[[#This Row],[pledged]]/Table2[[#This Row],[goal]])*100,0)</f>
        <v>21</v>
      </c>
      <c r="G141" t="s">
        <v>14</v>
      </c>
      <c r="H141">
        <v>326</v>
      </c>
      <c r="I141">
        <f>ROUND(IF(Table2[[#This Row],[backers_count]],Table2[[#This Row],[pledged]]/Table2[[#This Row],[backers_count]],0),2)</f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3"/>
        <v>42115.208333333328</v>
      </c>
      <c r="O141" s="6">
        <f t="shared" si="3"/>
        <v>42131.208333333328</v>
      </c>
      <c r="P141" t="b">
        <v>0</v>
      </c>
      <c r="Q141" t="b">
        <v>1</v>
      </c>
      <c r="R141" t="s">
        <v>64</v>
      </c>
      <c r="S141" t="s">
        <v>2036</v>
      </c>
      <c r="T141" t="s">
        <v>2045</v>
      </c>
    </row>
    <row r="142" spans="1:20" ht="31" x14ac:dyDescent="0.3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>
        <f>ROUND((Table2[[#This Row],[pledged]]/Table2[[#This Row],[goal]])*100,0)</f>
        <v>223</v>
      </c>
      <c r="G142" t="s">
        <v>20</v>
      </c>
      <c r="H142">
        <v>186</v>
      </c>
      <c r="I142">
        <f>ROUND(IF(Table2[[#This Row],[backers_count]],Table2[[#This Row],[pledged]]/Table2[[#This Row],[backers_count]],0),2)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3"/>
        <v>43156.25</v>
      </c>
      <c r="O142" s="6">
        <f t="shared" si="3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>
        <f>ROUND((Table2[[#This Row],[pledged]]/Table2[[#This Row],[goal]])*100,0)</f>
        <v>102</v>
      </c>
      <c r="G143" t="s">
        <v>20</v>
      </c>
      <c r="H143">
        <v>1071</v>
      </c>
      <c r="I143">
        <f>ROUND(IF(Table2[[#This Row],[backers_count]],Table2[[#This Row],[pledged]]/Table2[[#This Row],[backers_count]],0),2)</f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3"/>
        <v>42167.208333333328</v>
      </c>
      <c r="O143" s="6">
        <f t="shared" si="3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" x14ac:dyDescent="0.3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>
        <f>ROUND((Table2[[#This Row],[pledged]]/Table2[[#This Row],[goal]])*100,0)</f>
        <v>230</v>
      </c>
      <c r="G144" t="s">
        <v>20</v>
      </c>
      <c r="H144">
        <v>117</v>
      </c>
      <c r="I144">
        <f>ROUND(IF(Table2[[#This Row],[backers_count]],Table2[[#This Row],[pledged]]/Table2[[#This Row],[backers_count]],0),2)</f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3"/>
        <v>41005.208333333336</v>
      </c>
      <c r="O144" s="6">
        <f t="shared" si="3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>
        <f>ROUND((Table2[[#This Row],[pledged]]/Table2[[#This Row],[goal]])*100,0)</f>
        <v>136</v>
      </c>
      <c r="G145" t="s">
        <v>20</v>
      </c>
      <c r="H145">
        <v>70</v>
      </c>
      <c r="I145">
        <f>ROUND(IF(Table2[[#This Row],[backers_count]],Table2[[#This Row],[pledged]]/Table2[[#This Row],[backers_count]],0),2)</f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3"/>
        <v>40357.208333333336</v>
      </c>
      <c r="O145" s="6">
        <f t="shared" si="3"/>
        <v>40377.208333333336</v>
      </c>
      <c r="P145" t="b">
        <v>0</v>
      </c>
      <c r="Q145" t="b">
        <v>0</v>
      </c>
      <c r="R145" t="s">
        <v>59</v>
      </c>
      <c r="S145" t="s">
        <v>2034</v>
      </c>
      <c r="T145" t="s">
        <v>2044</v>
      </c>
    </row>
    <row r="146" spans="1:20" x14ac:dyDescent="0.3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>
        <f>ROUND((Table2[[#This Row],[pledged]]/Table2[[#This Row],[goal]])*100,0)</f>
        <v>129</v>
      </c>
      <c r="G146" t="s">
        <v>20</v>
      </c>
      <c r="H146">
        <v>135</v>
      </c>
      <c r="I146">
        <f>ROUND(IF(Table2[[#This Row],[backers_count]],Table2[[#This Row],[pledged]]/Table2[[#This Row],[backers_count]],0),2)</f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3"/>
        <v>43633.208333333328</v>
      </c>
      <c r="O146" s="6">
        <f t="shared" si="3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>
        <f>ROUND((Table2[[#This Row],[pledged]]/Table2[[#This Row],[goal]])*100,0)</f>
        <v>237</v>
      </c>
      <c r="G147" t="s">
        <v>20</v>
      </c>
      <c r="H147">
        <v>768</v>
      </c>
      <c r="I147">
        <f>ROUND(IF(Table2[[#This Row],[backers_count]],Table2[[#This Row],[pledged]]/Table2[[#This Row],[backers_count]],0),2)</f>
        <v>76.989999999999995</v>
      </c>
      <c r="J147" t="s">
        <v>97</v>
      </c>
      <c r="K147" t="s">
        <v>98</v>
      </c>
      <c r="L147">
        <v>1410066000</v>
      </c>
      <c r="M147">
        <v>1410498000</v>
      </c>
      <c r="N147" s="6">
        <f t="shared" si="3"/>
        <v>41889.208333333336</v>
      </c>
      <c r="O147" s="6">
        <f t="shared" si="3"/>
        <v>41894.208333333336</v>
      </c>
      <c r="P147" t="b">
        <v>0</v>
      </c>
      <c r="Q147" t="b">
        <v>0</v>
      </c>
      <c r="R147" t="s">
        <v>64</v>
      </c>
      <c r="S147" t="s">
        <v>2036</v>
      </c>
      <c r="T147" t="s">
        <v>2045</v>
      </c>
    </row>
    <row r="148" spans="1:20" ht="31" x14ac:dyDescent="0.3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>
        <f>ROUND((Table2[[#This Row],[pledged]]/Table2[[#This Row],[goal]])*100,0)</f>
        <v>17</v>
      </c>
      <c r="G148" t="s">
        <v>73</v>
      </c>
      <c r="H148">
        <v>51</v>
      </c>
      <c r="I148">
        <f>ROUND(IF(Table2[[#This Row],[backers_count]],Table2[[#This Row],[pledged]]/Table2[[#This Row],[backers_count]],0),2)</f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3"/>
        <v>40855.25</v>
      </c>
      <c r="O148" s="6">
        <f t="shared" si="3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" x14ac:dyDescent="0.3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>
        <f>ROUND((Table2[[#This Row],[pledged]]/Table2[[#This Row],[goal]])*100,0)</f>
        <v>112</v>
      </c>
      <c r="G149" t="s">
        <v>20</v>
      </c>
      <c r="H149">
        <v>199</v>
      </c>
      <c r="I149">
        <f>ROUND(IF(Table2[[#This Row],[backers_count]],Table2[[#This Row],[pledged]]/Table2[[#This Row],[backers_count]],0),2)</f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3"/>
        <v>42534.208333333328</v>
      </c>
      <c r="O149" s="6">
        <f t="shared" si="3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>
        <f>ROUND((Table2[[#This Row],[pledged]]/Table2[[#This Row],[goal]])*100,0)</f>
        <v>121</v>
      </c>
      <c r="G150" t="s">
        <v>20</v>
      </c>
      <c r="H150">
        <v>107</v>
      </c>
      <c r="I150">
        <f>ROUND(IF(Table2[[#This Row],[backers_count]],Table2[[#This Row],[pledged]]/Table2[[#This Row],[backers_count]],0),2)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3"/>
        <v>42941.208333333328</v>
      </c>
      <c r="O150" s="6">
        <f t="shared" si="3"/>
        <v>42950.208333333328</v>
      </c>
      <c r="P150" t="b">
        <v>0</v>
      </c>
      <c r="Q150" t="b">
        <v>0</v>
      </c>
      <c r="R150" t="s">
        <v>64</v>
      </c>
      <c r="S150" t="s">
        <v>2036</v>
      </c>
      <c r="T150" t="s">
        <v>2045</v>
      </c>
    </row>
    <row r="151" spans="1:20" x14ac:dyDescent="0.3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>
        <f>ROUND((Table2[[#This Row],[pledged]]/Table2[[#This Row],[goal]])*100,0)</f>
        <v>220</v>
      </c>
      <c r="G151" t="s">
        <v>20</v>
      </c>
      <c r="H151">
        <v>195</v>
      </c>
      <c r="I151">
        <f>ROUND(IF(Table2[[#This Row],[backers_count]],Table2[[#This Row],[pledged]]/Table2[[#This Row],[backers_count]],0),2)</f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3"/>
        <v>41275.25</v>
      </c>
      <c r="O151" s="6">
        <f t="shared" si="3"/>
        <v>41327.25</v>
      </c>
      <c r="P151" t="b">
        <v>0</v>
      </c>
      <c r="Q151" t="b">
        <v>0</v>
      </c>
      <c r="R151" t="s">
        <v>59</v>
      </c>
      <c r="S151" t="s">
        <v>2034</v>
      </c>
      <c r="T151" t="s">
        <v>2044</v>
      </c>
    </row>
    <row r="152" spans="1:20" x14ac:dyDescent="0.3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>
        <f>ROUND((Table2[[#This Row],[pledged]]/Table2[[#This Row],[goal]])*100,0)</f>
        <v>1</v>
      </c>
      <c r="G152" t="s">
        <v>14</v>
      </c>
      <c r="H152">
        <v>1</v>
      </c>
      <c r="I152">
        <f>ROUND(IF(Table2[[#This Row],[backers_count]],Table2[[#This Row],[pledged]]/Table2[[#This Row],[backers_count]],0),2)</f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3"/>
        <v>43450.25</v>
      </c>
      <c r="O152" s="6">
        <f t="shared" si="3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>
        <f>ROUND((Table2[[#This Row],[pledged]]/Table2[[#This Row],[goal]])*100,0)</f>
        <v>64</v>
      </c>
      <c r="G153" t="s">
        <v>14</v>
      </c>
      <c r="H153">
        <v>1467</v>
      </c>
      <c r="I153">
        <f>ROUND(IF(Table2[[#This Row],[backers_count]],Table2[[#This Row],[pledged]]/Table2[[#This Row],[backers_count]],0),2)</f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3"/>
        <v>41799.208333333336</v>
      </c>
      <c r="O153" s="6">
        <f t="shared" si="3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>
        <f>ROUND((Table2[[#This Row],[pledged]]/Table2[[#This Row],[goal]])*100,0)</f>
        <v>423</v>
      </c>
      <c r="G154" t="s">
        <v>20</v>
      </c>
      <c r="H154">
        <v>3376</v>
      </c>
      <c r="I154">
        <f>ROUND(IF(Table2[[#This Row],[backers_count]],Table2[[#This Row],[pledged]]/Table2[[#This Row],[backers_count]],0),2)</f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3"/>
        <v>42783.25</v>
      </c>
      <c r="O154" s="6">
        <f t="shared" si="3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2044</v>
      </c>
    </row>
    <row r="155" spans="1:20" x14ac:dyDescent="0.3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>
        <f>ROUND((Table2[[#This Row],[pledged]]/Table2[[#This Row],[goal]])*100,0)</f>
        <v>93</v>
      </c>
      <c r="G155" t="s">
        <v>14</v>
      </c>
      <c r="H155">
        <v>5681</v>
      </c>
      <c r="I155">
        <f>ROUND(IF(Table2[[#This Row],[backers_count]],Table2[[#This Row],[pledged]]/Table2[[#This Row],[backers_count]],0),2)</f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3"/>
        <v>41201.208333333336</v>
      </c>
      <c r="O155" s="6">
        <f t="shared" si="3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>
        <f>ROUND((Table2[[#This Row],[pledged]]/Table2[[#This Row],[goal]])*100,0)</f>
        <v>59</v>
      </c>
      <c r="G156" t="s">
        <v>14</v>
      </c>
      <c r="H156">
        <v>1059</v>
      </c>
      <c r="I156">
        <f>ROUND(IF(Table2[[#This Row],[backers_count]],Table2[[#This Row],[pledged]]/Table2[[#This Row],[backers_count]],0),2)</f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3"/>
        <v>42502.208333333328</v>
      </c>
      <c r="O156" s="6">
        <f t="shared" si="3"/>
        <v>42525.208333333328</v>
      </c>
      <c r="P156" t="b">
        <v>0</v>
      </c>
      <c r="Q156" t="b">
        <v>1</v>
      </c>
      <c r="R156" t="s">
        <v>59</v>
      </c>
      <c r="S156" t="s">
        <v>2034</v>
      </c>
      <c r="T156" t="s">
        <v>2044</v>
      </c>
    </row>
    <row r="157" spans="1:20" x14ac:dyDescent="0.3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>
        <f>ROUND((Table2[[#This Row],[pledged]]/Table2[[#This Row],[goal]])*100,0)</f>
        <v>65</v>
      </c>
      <c r="G157" t="s">
        <v>14</v>
      </c>
      <c r="H157">
        <v>1194</v>
      </c>
      <c r="I157">
        <f>ROUND(IF(Table2[[#This Row],[backers_count]],Table2[[#This Row],[pledged]]/Table2[[#This Row],[backers_count]],0),2)</f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3"/>
        <v>40262.208333333336</v>
      </c>
      <c r="O157" s="6">
        <f t="shared" si="3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>
        <f>ROUND((Table2[[#This Row],[pledged]]/Table2[[#This Row],[goal]])*100,0)</f>
        <v>74</v>
      </c>
      <c r="G158" t="s">
        <v>73</v>
      </c>
      <c r="H158">
        <v>379</v>
      </c>
      <c r="I158">
        <f>ROUND(IF(Table2[[#This Row],[backers_count]],Table2[[#This Row],[pledged]]/Table2[[#This Row],[backers_count]],0),2)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3"/>
        <v>43743.208333333328</v>
      </c>
      <c r="O158" s="6">
        <f t="shared" si="3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>
        <f>ROUND((Table2[[#This Row],[pledged]]/Table2[[#This Row],[goal]])*100,0)</f>
        <v>53</v>
      </c>
      <c r="G159" t="s">
        <v>14</v>
      </c>
      <c r="H159">
        <v>30</v>
      </c>
      <c r="I159">
        <f>ROUND(IF(Table2[[#This Row],[backers_count]],Table2[[#This Row],[pledged]]/Table2[[#This Row],[backers_count]],0),2)</f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3"/>
        <v>41638.25</v>
      </c>
      <c r="O159" s="6">
        <f t="shared" si="3"/>
        <v>41650.25</v>
      </c>
      <c r="P159" t="b">
        <v>0</v>
      </c>
      <c r="Q159" t="b">
        <v>0</v>
      </c>
      <c r="R159" t="s">
        <v>121</v>
      </c>
      <c r="S159" t="s">
        <v>2053</v>
      </c>
      <c r="T159" t="s">
        <v>2054</v>
      </c>
    </row>
    <row r="160" spans="1:20" x14ac:dyDescent="0.3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>
        <f>ROUND((Table2[[#This Row],[pledged]]/Table2[[#This Row],[goal]])*100,0)</f>
        <v>221</v>
      </c>
      <c r="G160" t="s">
        <v>20</v>
      </c>
      <c r="H160">
        <v>41</v>
      </c>
      <c r="I160">
        <f>ROUND(IF(Table2[[#This Row],[backers_count]],Table2[[#This Row],[pledged]]/Table2[[#This Row],[backers_count]],0),2)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3"/>
        <v>42346.25</v>
      </c>
      <c r="O160" s="6">
        <f t="shared" si="3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>
        <f>ROUND((Table2[[#This Row],[pledged]]/Table2[[#This Row],[goal]])*100,0)</f>
        <v>100</v>
      </c>
      <c r="G161" t="s">
        <v>20</v>
      </c>
      <c r="H161">
        <v>1821</v>
      </c>
      <c r="I161">
        <f>ROUND(IF(Table2[[#This Row],[backers_count]],Table2[[#This Row],[pledged]]/Table2[[#This Row],[backers_count]],0),2)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3"/>
        <v>43551.208333333328</v>
      </c>
      <c r="O161" s="6">
        <f t="shared" si="3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>
        <f>ROUND((Table2[[#This Row],[pledged]]/Table2[[#This Row],[goal]])*100,0)</f>
        <v>162</v>
      </c>
      <c r="G162" t="s">
        <v>20</v>
      </c>
      <c r="H162">
        <v>164</v>
      </c>
      <c r="I162">
        <f>ROUND(IF(Table2[[#This Row],[backers_count]],Table2[[#This Row],[pledged]]/Table2[[#This Row],[backers_count]],0),2)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3"/>
        <v>43582.208333333328</v>
      </c>
      <c r="O162" s="6">
        <f t="shared" si="3"/>
        <v>43598.208333333328</v>
      </c>
      <c r="P162" t="b">
        <v>0</v>
      </c>
      <c r="Q162" t="b">
        <v>0</v>
      </c>
      <c r="R162" t="s">
        <v>64</v>
      </c>
      <c r="S162" t="s">
        <v>2036</v>
      </c>
      <c r="T162" t="s">
        <v>2045</v>
      </c>
    </row>
    <row r="163" spans="1:20" ht="31" x14ac:dyDescent="0.3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>
        <f>ROUND((Table2[[#This Row],[pledged]]/Table2[[#This Row],[goal]])*100,0)</f>
        <v>78</v>
      </c>
      <c r="G163" t="s">
        <v>14</v>
      </c>
      <c r="H163">
        <v>75</v>
      </c>
      <c r="I163">
        <f>ROUND(IF(Table2[[#This Row],[backers_count]],Table2[[#This Row],[pledged]]/Table2[[#This Row],[backers_count]],0),2)</f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3"/>
        <v>42270.208333333328</v>
      </c>
      <c r="O163" s="6">
        <f t="shared" si="3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" x14ac:dyDescent="0.3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>
        <f>ROUND((Table2[[#This Row],[pledged]]/Table2[[#This Row],[goal]])*100,0)</f>
        <v>150</v>
      </c>
      <c r="G164" t="s">
        <v>20</v>
      </c>
      <c r="H164">
        <v>157</v>
      </c>
      <c r="I164">
        <f>ROUND(IF(Table2[[#This Row],[backers_count]],Table2[[#This Row],[pledged]]/Table2[[#This Row],[backers_count]],0),2)</f>
        <v>58.18</v>
      </c>
      <c r="J164" t="s">
        <v>97</v>
      </c>
      <c r="K164" t="s">
        <v>98</v>
      </c>
      <c r="L164">
        <v>1544248800</v>
      </c>
      <c r="M164">
        <v>1546840800</v>
      </c>
      <c r="N164" s="6">
        <f t="shared" si="3"/>
        <v>43442.25</v>
      </c>
      <c r="O164" s="6">
        <f t="shared" si="3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>
        <f>ROUND((Table2[[#This Row],[pledged]]/Table2[[#This Row],[goal]])*100,0)</f>
        <v>253</v>
      </c>
      <c r="G165" t="s">
        <v>20</v>
      </c>
      <c r="H165">
        <v>246</v>
      </c>
      <c r="I165">
        <f>ROUND(IF(Table2[[#This Row],[backers_count]],Table2[[#This Row],[pledged]]/Table2[[#This Row],[backers_count]],0),2)</f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3"/>
        <v>43028.208333333328</v>
      </c>
      <c r="O165" s="6">
        <f t="shared" si="3"/>
        <v>43077.25</v>
      </c>
      <c r="P165" t="b">
        <v>0</v>
      </c>
      <c r="Q165" t="b">
        <v>1</v>
      </c>
      <c r="R165" t="s">
        <v>121</v>
      </c>
      <c r="S165" t="s">
        <v>2053</v>
      </c>
      <c r="T165" t="s">
        <v>2054</v>
      </c>
    </row>
    <row r="166" spans="1:20" x14ac:dyDescent="0.3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>
        <f>ROUND((Table2[[#This Row],[pledged]]/Table2[[#This Row],[goal]])*100,0)</f>
        <v>100</v>
      </c>
      <c r="G166" t="s">
        <v>20</v>
      </c>
      <c r="H166">
        <v>1396</v>
      </c>
      <c r="I166">
        <f>ROUND(IF(Table2[[#This Row],[backers_count]],Table2[[#This Row],[pledged]]/Table2[[#This Row],[backers_count]],0),2)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3"/>
        <v>43016.208333333328</v>
      </c>
      <c r="O166" s="6">
        <f t="shared" si="3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>
        <f>ROUND((Table2[[#This Row],[pledged]]/Table2[[#This Row],[goal]])*100,0)</f>
        <v>122</v>
      </c>
      <c r="G167" t="s">
        <v>20</v>
      </c>
      <c r="H167">
        <v>2506</v>
      </c>
      <c r="I167">
        <f>ROUND(IF(Table2[[#This Row],[backers_count]],Table2[[#This Row],[pledged]]/Table2[[#This Row],[backers_count]],0),2)</f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3"/>
        <v>42948.208333333328</v>
      </c>
      <c r="O167" s="6">
        <f t="shared" si="3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>
        <f>ROUND((Table2[[#This Row],[pledged]]/Table2[[#This Row],[goal]])*100,0)</f>
        <v>137</v>
      </c>
      <c r="G168" t="s">
        <v>20</v>
      </c>
      <c r="H168">
        <v>244</v>
      </c>
      <c r="I168">
        <f>ROUND(IF(Table2[[#This Row],[backers_count]],Table2[[#This Row],[pledged]]/Table2[[#This Row],[backers_count]],0),2)</f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3"/>
        <v>40534.25</v>
      </c>
      <c r="O168" s="6">
        <f t="shared" si="3"/>
        <v>40538.25</v>
      </c>
      <c r="P168" t="b">
        <v>0</v>
      </c>
      <c r="Q168" t="b">
        <v>0</v>
      </c>
      <c r="R168" t="s">
        <v>121</v>
      </c>
      <c r="S168" t="s">
        <v>2053</v>
      </c>
      <c r="T168" t="s">
        <v>2054</v>
      </c>
    </row>
    <row r="169" spans="1:20" x14ac:dyDescent="0.3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>
        <f>ROUND((Table2[[#This Row],[pledged]]/Table2[[#This Row],[goal]])*100,0)</f>
        <v>416</v>
      </c>
      <c r="G169" t="s">
        <v>20</v>
      </c>
      <c r="H169">
        <v>146</v>
      </c>
      <c r="I169">
        <f>ROUND(IF(Table2[[#This Row],[backers_count]],Table2[[#This Row],[pledged]]/Table2[[#This Row],[backers_count]],0),2)</f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3"/>
        <v>41435.208333333336</v>
      </c>
      <c r="O169" s="6">
        <f t="shared" si="3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>
        <f>ROUND((Table2[[#This Row],[pledged]]/Table2[[#This Row],[goal]])*100,0)</f>
        <v>31</v>
      </c>
      <c r="G170" t="s">
        <v>14</v>
      </c>
      <c r="H170">
        <v>955</v>
      </c>
      <c r="I170">
        <f>ROUND(IF(Table2[[#This Row],[backers_count]],Table2[[#This Row],[pledged]]/Table2[[#This Row],[backers_count]],0),2)</f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3"/>
        <v>43518.25</v>
      </c>
      <c r="O170" s="6">
        <f t="shared" si="3"/>
        <v>43541.208333333328</v>
      </c>
      <c r="P170" t="b">
        <v>0</v>
      </c>
      <c r="Q170" t="b">
        <v>1</v>
      </c>
      <c r="R170" t="s">
        <v>59</v>
      </c>
      <c r="S170" t="s">
        <v>2034</v>
      </c>
      <c r="T170" t="s">
        <v>2044</v>
      </c>
    </row>
    <row r="171" spans="1:20" x14ac:dyDescent="0.3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>
        <f>ROUND((Table2[[#This Row],[pledged]]/Table2[[#This Row],[goal]])*100,0)</f>
        <v>424</v>
      </c>
      <c r="G171" t="s">
        <v>20</v>
      </c>
      <c r="H171">
        <v>1267</v>
      </c>
      <c r="I171">
        <f>ROUND(IF(Table2[[#This Row],[backers_count]],Table2[[#This Row],[pledged]]/Table2[[#This Row],[backers_count]],0),2)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3"/>
        <v>41077.208333333336</v>
      </c>
      <c r="O171" s="6">
        <f t="shared" si="3"/>
        <v>41105.208333333336</v>
      </c>
      <c r="P171" t="b">
        <v>0</v>
      </c>
      <c r="Q171" t="b">
        <v>1</v>
      </c>
      <c r="R171" t="s">
        <v>99</v>
      </c>
      <c r="S171" t="s">
        <v>2040</v>
      </c>
      <c r="T171" t="s">
        <v>2051</v>
      </c>
    </row>
    <row r="172" spans="1:20" x14ac:dyDescent="0.3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>
        <f>ROUND((Table2[[#This Row],[pledged]]/Table2[[#This Row],[goal]])*100,0)</f>
        <v>3</v>
      </c>
      <c r="G172" t="s">
        <v>14</v>
      </c>
      <c r="H172">
        <v>67</v>
      </c>
      <c r="I172">
        <f>ROUND(IF(Table2[[#This Row],[backers_count]],Table2[[#This Row],[pledged]]/Table2[[#This Row],[backers_count]],0),2)</f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3"/>
        <v>42950.208333333328</v>
      </c>
      <c r="O172" s="6">
        <f t="shared" si="3"/>
        <v>42957.208333333328</v>
      </c>
      <c r="P172" t="b">
        <v>0</v>
      </c>
      <c r="Q172" t="b">
        <v>0</v>
      </c>
      <c r="R172" t="s">
        <v>59</v>
      </c>
      <c r="S172" t="s">
        <v>2034</v>
      </c>
      <c r="T172" t="s">
        <v>2044</v>
      </c>
    </row>
    <row r="173" spans="1:20" ht="31" x14ac:dyDescent="0.3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>
        <f>ROUND((Table2[[#This Row],[pledged]]/Table2[[#This Row],[goal]])*100,0)</f>
        <v>11</v>
      </c>
      <c r="G173" t="s">
        <v>14</v>
      </c>
      <c r="H173">
        <v>5</v>
      </c>
      <c r="I173">
        <f>ROUND(IF(Table2[[#This Row],[backers_count]],Table2[[#This Row],[pledged]]/Table2[[#This Row],[backers_count]],0),2)</f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3"/>
        <v>41718.208333333336</v>
      </c>
      <c r="O173" s="6">
        <f t="shared" si="3"/>
        <v>41740.208333333336</v>
      </c>
      <c r="P173" t="b">
        <v>0</v>
      </c>
      <c r="Q173" t="b">
        <v>0</v>
      </c>
      <c r="R173" t="s">
        <v>205</v>
      </c>
      <c r="S173" t="s">
        <v>2046</v>
      </c>
      <c r="T173" t="s">
        <v>2058</v>
      </c>
    </row>
    <row r="174" spans="1:20" x14ac:dyDescent="0.3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>
        <f>ROUND((Table2[[#This Row],[pledged]]/Table2[[#This Row],[goal]])*100,0)</f>
        <v>83</v>
      </c>
      <c r="G174" t="s">
        <v>14</v>
      </c>
      <c r="H174">
        <v>26</v>
      </c>
      <c r="I174">
        <f>ROUND(IF(Table2[[#This Row],[backers_count]],Table2[[#This Row],[pledged]]/Table2[[#This Row],[backers_count]],0),2)</f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3"/>
        <v>41839.208333333336</v>
      </c>
      <c r="O174" s="6">
        <f t="shared" si="3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3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>
        <f>ROUND((Table2[[#This Row],[pledged]]/Table2[[#This Row],[goal]])*100,0)</f>
        <v>163</v>
      </c>
      <c r="G175" t="s">
        <v>20</v>
      </c>
      <c r="H175">
        <v>1561</v>
      </c>
      <c r="I175">
        <f>ROUND(IF(Table2[[#This Row],[backers_count]],Table2[[#This Row],[pledged]]/Table2[[#This Row],[backers_count]],0),2)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3"/>
        <v>41412.208333333336</v>
      </c>
      <c r="O175" s="6">
        <f t="shared" si="3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>
        <f>ROUND((Table2[[#This Row],[pledged]]/Table2[[#This Row],[goal]])*100,0)</f>
        <v>895</v>
      </c>
      <c r="G176" t="s">
        <v>20</v>
      </c>
      <c r="H176">
        <v>48</v>
      </c>
      <c r="I176">
        <f>ROUND(IF(Table2[[#This Row],[backers_count]],Table2[[#This Row],[pledged]]/Table2[[#This Row],[backers_count]],0),2)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3"/>
        <v>42282.208333333328</v>
      </c>
      <c r="O176" s="6">
        <f t="shared" si="3"/>
        <v>42283.208333333328</v>
      </c>
      <c r="P176" t="b">
        <v>0</v>
      </c>
      <c r="Q176" t="b">
        <v>1</v>
      </c>
      <c r="R176" t="s">
        <v>64</v>
      </c>
      <c r="S176" t="s">
        <v>2036</v>
      </c>
      <c r="T176" t="s">
        <v>2045</v>
      </c>
    </row>
    <row r="177" spans="1:20" x14ac:dyDescent="0.3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>
        <f>ROUND((Table2[[#This Row],[pledged]]/Table2[[#This Row],[goal]])*100,0)</f>
        <v>26</v>
      </c>
      <c r="G177" t="s">
        <v>14</v>
      </c>
      <c r="H177">
        <v>1130</v>
      </c>
      <c r="I177">
        <f>ROUND(IF(Table2[[#This Row],[backers_count]],Table2[[#This Row],[pledged]]/Table2[[#This Row],[backers_count]],0),2)</f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3"/>
        <v>42613.208333333328</v>
      </c>
      <c r="O177" s="6">
        <f t="shared" si="3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" x14ac:dyDescent="0.3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>
        <f>ROUND((Table2[[#This Row],[pledged]]/Table2[[#This Row],[goal]])*100,0)</f>
        <v>75</v>
      </c>
      <c r="G178" t="s">
        <v>14</v>
      </c>
      <c r="H178">
        <v>782</v>
      </c>
      <c r="I178">
        <f>ROUND(IF(Table2[[#This Row],[backers_count]],Table2[[#This Row],[pledged]]/Table2[[#This Row],[backers_count]],0),2)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3"/>
        <v>42616.208333333328</v>
      </c>
      <c r="O178" s="6">
        <f t="shared" si="3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>
        <f>ROUND((Table2[[#This Row],[pledged]]/Table2[[#This Row],[goal]])*100,0)</f>
        <v>416</v>
      </c>
      <c r="G179" t="s">
        <v>20</v>
      </c>
      <c r="H179">
        <v>2739</v>
      </c>
      <c r="I179">
        <f>ROUND(IF(Table2[[#This Row],[backers_count]],Table2[[#This Row],[pledged]]/Table2[[#This Row],[backers_count]],0),2)</f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3"/>
        <v>40497.25</v>
      </c>
      <c r="O179" s="6">
        <f t="shared" si="3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>
        <f>ROUND((Table2[[#This Row],[pledged]]/Table2[[#This Row],[goal]])*100,0)</f>
        <v>96</v>
      </c>
      <c r="G180" t="s">
        <v>14</v>
      </c>
      <c r="H180">
        <v>210</v>
      </c>
      <c r="I180">
        <f>ROUND(IF(Table2[[#This Row],[backers_count]],Table2[[#This Row],[pledged]]/Table2[[#This Row],[backers_count]],0),2)</f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3"/>
        <v>42999.208333333328</v>
      </c>
      <c r="O180" s="6">
        <f t="shared" si="3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" x14ac:dyDescent="0.3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>
        <f>ROUND((Table2[[#This Row],[pledged]]/Table2[[#This Row],[goal]])*100,0)</f>
        <v>358</v>
      </c>
      <c r="G181" t="s">
        <v>20</v>
      </c>
      <c r="H181">
        <v>3537</v>
      </c>
      <c r="I181">
        <f>ROUND(IF(Table2[[#This Row],[backers_count]],Table2[[#This Row],[pledged]]/Table2[[#This Row],[backers_count]],0),2)</f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3"/>
        <v>41350.208333333336</v>
      </c>
      <c r="O181" s="6">
        <f t="shared" si="3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>
        <f>ROUND((Table2[[#This Row],[pledged]]/Table2[[#This Row],[goal]])*100,0)</f>
        <v>308</v>
      </c>
      <c r="G182" t="s">
        <v>20</v>
      </c>
      <c r="H182">
        <v>2107</v>
      </c>
      <c r="I182">
        <f>ROUND(IF(Table2[[#This Row],[backers_count]],Table2[[#This Row],[pledged]]/Table2[[#This Row],[backers_count]],0),2)</f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3"/>
        <v>40259.208333333336</v>
      </c>
      <c r="O182" s="6">
        <f t="shared" si="3"/>
        <v>40264.208333333336</v>
      </c>
      <c r="P182" t="b">
        <v>0</v>
      </c>
      <c r="Q182" t="b">
        <v>0</v>
      </c>
      <c r="R182" t="s">
        <v>64</v>
      </c>
      <c r="S182" t="s">
        <v>2036</v>
      </c>
      <c r="T182" t="s">
        <v>2045</v>
      </c>
    </row>
    <row r="183" spans="1:20" x14ac:dyDescent="0.3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>
        <f>ROUND((Table2[[#This Row],[pledged]]/Table2[[#This Row],[goal]])*100,0)</f>
        <v>62</v>
      </c>
      <c r="G183" t="s">
        <v>14</v>
      </c>
      <c r="H183">
        <v>136</v>
      </c>
      <c r="I183">
        <f>ROUND(IF(Table2[[#This Row],[backers_count]],Table2[[#This Row],[pledged]]/Table2[[#This Row],[backers_count]],0),2)</f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3"/>
        <v>43012.208333333328</v>
      </c>
      <c r="O183" s="6">
        <f t="shared" si="3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" x14ac:dyDescent="0.3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>
        <f>ROUND((Table2[[#This Row],[pledged]]/Table2[[#This Row],[goal]])*100,0)</f>
        <v>722</v>
      </c>
      <c r="G184" t="s">
        <v>20</v>
      </c>
      <c r="H184">
        <v>3318</v>
      </c>
      <c r="I184">
        <f>ROUND(IF(Table2[[#This Row],[backers_count]],Table2[[#This Row],[pledged]]/Table2[[#This Row],[backers_count]],0),2)</f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3"/>
        <v>43631.208333333328</v>
      </c>
      <c r="O184" s="6">
        <f t="shared" si="3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" x14ac:dyDescent="0.3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>
        <f>ROUND((Table2[[#This Row],[pledged]]/Table2[[#This Row],[goal]])*100,0)</f>
        <v>69</v>
      </c>
      <c r="G185" t="s">
        <v>14</v>
      </c>
      <c r="H185">
        <v>86</v>
      </c>
      <c r="I185">
        <f>ROUND(IF(Table2[[#This Row],[backers_count]],Table2[[#This Row],[pledged]]/Table2[[#This Row],[backers_count]],0),2)</f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3"/>
        <v>40430.208333333336</v>
      </c>
      <c r="O185" s="6">
        <f t="shared" si="3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>
        <f>ROUND((Table2[[#This Row],[pledged]]/Table2[[#This Row],[goal]])*100,0)</f>
        <v>293</v>
      </c>
      <c r="G186" t="s">
        <v>20</v>
      </c>
      <c r="H186">
        <v>340</v>
      </c>
      <c r="I186">
        <f>ROUND(IF(Table2[[#This Row],[backers_count]],Table2[[#This Row],[pledged]]/Table2[[#This Row],[backers_count]],0),2)</f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3"/>
        <v>43588.208333333328</v>
      </c>
      <c r="O186" s="6">
        <f t="shared" si="3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>
        <f>ROUND((Table2[[#This Row],[pledged]]/Table2[[#This Row],[goal]])*100,0)</f>
        <v>72</v>
      </c>
      <c r="G187" t="s">
        <v>14</v>
      </c>
      <c r="H187">
        <v>19</v>
      </c>
      <c r="I187">
        <f>ROUND(IF(Table2[[#This Row],[backers_count]],Table2[[#This Row],[pledged]]/Table2[[#This Row],[backers_count]],0),2)</f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3"/>
        <v>43233.208333333328</v>
      </c>
      <c r="O187" s="6">
        <f t="shared" si="3"/>
        <v>43244.208333333328</v>
      </c>
      <c r="P187" t="b">
        <v>0</v>
      </c>
      <c r="Q187" t="b">
        <v>0</v>
      </c>
      <c r="R187" t="s">
        <v>268</v>
      </c>
      <c r="S187" t="s">
        <v>2040</v>
      </c>
      <c r="T187" t="s">
        <v>2059</v>
      </c>
    </row>
    <row r="188" spans="1:20" x14ac:dyDescent="0.3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>
        <f>ROUND((Table2[[#This Row],[pledged]]/Table2[[#This Row],[goal]])*100,0)</f>
        <v>32</v>
      </c>
      <c r="G188" t="s">
        <v>14</v>
      </c>
      <c r="H188">
        <v>886</v>
      </c>
      <c r="I188">
        <f>ROUND(IF(Table2[[#This Row],[backers_count]],Table2[[#This Row],[pledged]]/Table2[[#This Row],[backers_count]],0),2)</f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3"/>
        <v>41782.208333333336</v>
      </c>
      <c r="O188" s="6">
        <f t="shared" si="3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>
        <f>ROUND((Table2[[#This Row],[pledged]]/Table2[[#This Row],[goal]])*100,0)</f>
        <v>230</v>
      </c>
      <c r="G189" t="s">
        <v>20</v>
      </c>
      <c r="H189">
        <v>1442</v>
      </c>
      <c r="I189">
        <f>ROUND(IF(Table2[[#This Row],[backers_count]],Table2[[#This Row],[pledged]]/Table2[[#This Row],[backers_count]],0),2)</f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3"/>
        <v>41328.25</v>
      </c>
      <c r="O189" s="6">
        <f t="shared" si="3"/>
        <v>41356.208333333336</v>
      </c>
      <c r="P189" t="b">
        <v>0</v>
      </c>
      <c r="Q189" t="b">
        <v>1</v>
      </c>
      <c r="R189" t="s">
        <v>99</v>
      </c>
      <c r="S189" t="s">
        <v>2040</v>
      </c>
      <c r="T189" t="s">
        <v>2051</v>
      </c>
    </row>
    <row r="190" spans="1:20" x14ac:dyDescent="0.3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>
        <f>ROUND((Table2[[#This Row],[pledged]]/Table2[[#This Row],[goal]])*100,0)</f>
        <v>32</v>
      </c>
      <c r="G190" t="s">
        <v>14</v>
      </c>
      <c r="H190">
        <v>35</v>
      </c>
      <c r="I190">
        <f>ROUND(IF(Table2[[#This Row],[backers_count]],Table2[[#This Row],[pledged]]/Table2[[#This Row],[backers_count]],0),2)</f>
        <v>75</v>
      </c>
      <c r="J190" t="s">
        <v>106</v>
      </c>
      <c r="K190" t="s">
        <v>107</v>
      </c>
      <c r="L190">
        <v>1417500000</v>
      </c>
      <c r="M190">
        <v>1417586400</v>
      </c>
      <c r="N190" s="6">
        <f t="shared" si="3"/>
        <v>41975.25</v>
      </c>
      <c r="O190" s="6">
        <f t="shared" si="3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>
        <f>ROUND((Table2[[#This Row],[pledged]]/Table2[[#This Row],[goal]])*100,0)</f>
        <v>24</v>
      </c>
      <c r="G191" t="s">
        <v>73</v>
      </c>
      <c r="H191">
        <v>441</v>
      </c>
      <c r="I191">
        <f>ROUND(IF(Table2[[#This Row],[backers_count]],Table2[[#This Row],[pledged]]/Table2[[#This Row],[backers_count]],0),2)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3"/>
        <v>42433.25</v>
      </c>
      <c r="O191" s="6">
        <f t="shared" si="3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>
        <f>ROUND((Table2[[#This Row],[pledged]]/Table2[[#This Row],[goal]])*100,0)</f>
        <v>69</v>
      </c>
      <c r="G192" t="s">
        <v>14</v>
      </c>
      <c r="H192">
        <v>24</v>
      </c>
      <c r="I192">
        <f>ROUND(IF(Table2[[#This Row],[backers_count]],Table2[[#This Row],[pledged]]/Table2[[#This Row],[backers_count]],0),2)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3"/>
        <v>41429.208333333336</v>
      </c>
      <c r="O192" s="6">
        <f t="shared" si="3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>
        <f>ROUND((Table2[[#This Row],[pledged]]/Table2[[#This Row],[goal]])*100,0)</f>
        <v>38</v>
      </c>
      <c r="G193" t="s">
        <v>14</v>
      </c>
      <c r="H193">
        <v>86</v>
      </c>
      <c r="I193">
        <f>ROUND(IF(Table2[[#This Row],[backers_count]],Table2[[#This Row],[pledged]]/Table2[[#This Row],[backers_count]],0),2)</f>
        <v>37.07</v>
      </c>
      <c r="J193" t="s">
        <v>106</v>
      </c>
      <c r="K193" t="s">
        <v>107</v>
      </c>
      <c r="L193">
        <v>1552366800</v>
      </c>
      <c r="M193">
        <v>1552626000</v>
      </c>
      <c r="N193" s="6">
        <f t="shared" si="3"/>
        <v>43536.208333333328</v>
      </c>
      <c r="O193" s="6">
        <f t="shared" si="3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3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>
        <f>ROUND((Table2[[#This Row],[pledged]]/Table2[[#This Row],[goal]])*100,0)</f>
        <v>20</v>
      </c>
      <c r="G194" t="s">
        <v>14</v>
      </c>
      <c r="H194">
        <v>243</v>
      </c>
      <c r="I194">
        <f>ROUND(IF(Table2[[#This Row],[backers_count]],Table2[[#This Row],[pledged]]/Table2[[#This Row],[backers_count]],0),2)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ref="N194:O257" si="4">(((L194/60)/60)/24)+DATE(1970,1,1)</f>
        <v>41817.208333333336</v>
      </c>
      <c r="O194" s="6">
        <f t="shared" si="4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>
        <f>ROUND((Table2[[#This Row],[pledged]]/Table2[[#This Row],[goal]])*100,0)</f>
        <v>46</v>
      </c>
      <c r="G195" t="s">
        <v>14</v>
      </c>
      <c r="H195">
        <v>65</v>
      </c>
      <c r="I195">
        <f>ROUND(IF(Table2[[#This Row],[backers_count]],Table2[[#This Row],[pledged]]/Table2[[#This Row],[backers_count]],0),2)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4"/>
        <v>43198.208333333328</v>
      </c>
      <c r="O195" s="6">
        <f t="shared" si="4"/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2044</v>
      </c>
    </row>
    <row r="196" spans="1:20" x14ac:dyDescent="0.3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>
        <f>ROUND((Table2[[#This Row],[pledged]]/Table2[[#This Row],[goal]])*100,0)</f>
        <v>123</v>
      </c>
      <c r="G196" t="s">
        <v>20</v>
      </c>
      <c r="H196">
        <v>126</v>
      </c>
      <c r="I196">
        <f>ROUND(IF(Table2[[#This Row],[backers_count]],Table2[[#This Row],[pledged]]/Table2[[#This Row],[backers_count]],0),2)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4"/>
        <v>42261.208333333328</v>
      </c>
      <c r="O196" s="6">
        <f t="shared" si="4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2056</v>
      </c>
    </row>
    <row r="197" spans="1:20" x14ac:dyDescent="0.3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>
        <f>ROUND((Table2[[#This Row],[pledged]]/Table2[[#This Row],[goal]])*100,0)</f>
        <v>362</v>
      </c>
      <c r="G197" t="s">
        <v>20</v>
      </c>
      <c r="H197">
        <v>524</v>
      </c>
      <c r="I197">
        <f>ROUND(IF(Table2[[#This Row],[backers_count]],Table2[[#This Row],[pledged]]/Table2[[#This Row],[backers_count]],0),2)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4"/>
        <v>43310.208333333328</v>
      </c>
      <c r="O197" s="6">
        <f t="shared" si="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>
        <f>ROUND((Table2[[#This Row],[pledged]]/Table2[[#This Row],[goal]])*100,0)</f>
        <v>63</v>
      </c>
      <c r="G198" t="s">
        <v>14</v>
      </c>
      <c r="H198">
        <v>100</v>
      </c>
      <c r="I198">
        <f>ROUND(IF(Table2[[#This Row],[backers_count]],Table2[[#This Row],[pledged]]/Table2[[#This Row],[backers_count]],0),2)</f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4"/>
        <v>42616.208333333328</v>
      </c>
      <c r="O198" s="6">
        <f t="shared" si="4"/>
        <v>42635.208333333328</v>
      </c>
      <c r="P198" t="b">
        <v>0</v>
      </c>
      <c r="Q198" t="b">
        <v>0</v>
      </c>
      <c r="R198" t="s">
        <v>64</v>
      </c>
      <c r="S198" t="s">
        <v>2036</v>
      </c>
      <c r="T198" t="s">
        <v>2045</v>
      </c>
    </row>
    <row r="199" spans="1:20" x14ac:dyDescent="0.3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>
        <f>ROUND((Table2[[#This Row],[pledged]]/Table2[[#This Row],[goal]])*100,0)</f>
        <v>298</v>
      </c>
      <c r="G199" t="s">
        <v>20</v>
      </c>
      <c r="H199">
        <v>1989</v>
      </c>
      <c r="I199">
        <f>ROUND(IF(Table2[[#This Row],[backers_count]],Table2[[#This Row],[pledged]]/Table2[[#This Row],[backers_count]],0),2)</f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4"/>
        <v>42909.208333333328</v>
      </c>
      <c r="O199" s="6">
        <f t="shared" si="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>
        <f>ROUND((Table2[[#This Row],[pledged]]/Table2[[#This Row],[goal]])*100,0)</f>
        <v>10</v>
      </c>
      <c r="G200" t="s">
        <v>14</v>
      </c>
      <c r="H200">
        <v>168</v>
      </c>
      <c r="I200">
        <f>ROUND(IF(Table2[[#This Row],[backers_count]],Table2[[#This Row],[pledged]]/Table2[[#This Row],[backers_count]],0),2)</f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4"/>
        <v>40396.208333333336</v>
      </c>
      <c r="O200" s="6">
        <f t="shared" si="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>
        <f>ROUND((Table2[[#This Row],[pledged]]/Table2[[#This Row],[goal]])*100,0)</f>
        <v>54</v>
      </c>
      <c r="G201" t="s">
        <v>14</v>
      </c>
      <c r="H201">
        <v>13</v>
      </c>
      <c r="I201">
        <f>ROUND(IF(Table2[[#This Row],[backers_count]],Table2[[#This Row],[pledged]]/Table2[[#This Row],[backers_count]],0),2)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4"/>
        <v>42192.208333333328</v>
      </c>
      <c r="O201" s="6">
        <f t="shared" si="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>
        <f>ROUND((Table2[[#This Row],[pledged]]/Table2[[#This Row],[goal]])*100,0)</f>
        <v>2</v>
      </c>
      <c r="G202" t="s">
        <v>14</v>
      </c>
      <c r="H202">
        <v>1</v>
      </c>
      <c r="I202">
        <f>ROUND(IF(Table2[[#This Row],[backers_count]],Table2[[#This Row],[pledged]]/Table2[[#This Row],[backers_count]],0),2)</f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4"/>
        <v>40262.208333333336</v>
      </c>
      <c r="O202" s="6">
        <f t="shared" si="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3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>
        <f>ROUND((Table2[[#This Row],[pledged]]/Table2[[#This Row],[goal]])*100,0)</f>
        <v>681</v>
      </c>
      <c r="G203" t="s">
        <v>20</v>
      </c>
      <c r="H203">
        <v>157</v>
      </c>
      <c r="I203">
        <f>ROUND(IF(Table2[[#This Row],[backers_count]],Table2[[#This Row],[pledged]]/Table2[[#This Row],[backers_count]],0),2)</f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4"/>
        <v>41845.208333333336</v>
      </c>
      <c r="O203" s="6">
        <f t="shared" si="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>
        <f>ROUND((Table2[[#This Row],[pledged]]/Table2[[#This Row],[goal]])*100,0)</f>
        <v>79</v>
      </c>
      <c r="G204" t="s">
        <v>73</v>
      </c>
      <c r="H204">
        <v>82</v>
      </c>
      <c r="I204">
        <f>ROUND(IF(Table2[[#This Row],[backers_count]],Table2[[#This Row],[pledged]]/Table2[[#This Row],[backers_count]],0),2)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4"/>
        <v>40818.208333333336</v>
      </c>
      <c r="O204" s="6">
        <f t="shared" si="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" x14ac:dyDescent="0.3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>
        <f>ROUND((Table2[[#This Row],[pledged]]/Table2[[#This Row],[goal]])*100,0)</f>
        <v>134</v>
      </c>
      <c r="G205" t="s">
        <v>20</v>
      </c>
      <c r="H205">
        <v>4498</v>
      </c>
      <c r="I205">
        <f>ROUND(IF(Table2[[#This Row],[backers_count]],Table2[[#This Row],[pledged]]/Table2[[#This Row],[backers_count]],0),2)</f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4"/>
        <v>42752.25</v>
      </c>
      <c r="O205" s="6">
        <f t="shared" si="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>
        <f>ROUND((Table2[[#This Row],[pledged]]/Table2[[#This Row],[goal]])*100,0)</f>
        <v>3</v>
      </c>
      <c r="G206" t="s">
        <v>14</v>
      </c>
      <c r="H206">
        <v>40</v>
      </c>
      <c r="I206">
        <f>ROUND(IF(Table2[[#This Row],[backers_count]],Table2[[#This Row],[pledged]]/Table2[[#This Row],[backers_count]],0),2)</f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4"/>
        <v>40636.208333333336</v>
      </c>
      <c r="O206" s="6">
        <f t="shared" si="4"/>
        <v>40646.208333333336</v>
      </c>
      <c r="P206" t="b">
        <v>0</v>
      </c>
      <c r="Q206" t="b">
        <v>0</v>
      </c>
      <c r="R206" t="s">
        <v>158</v>
      </c>
      <c r="S206" t="s">
        <v>2034</v>
      </c>
      <c r="T206" t="s">
        <v>2057</v>
      </c>
    </row>
    <row r="207" spans="1:20" x14ac:dyDescent="0.3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>
        <f>ROUND((Table2[[#This Row],[pledged]]/Table2[[#This Row],[goal]])*100,0)</f>
        <v>432</v>
      </c>
      <c r="G207" t="s">
        <v>20</v>
      </c>
      <c r="H207">
        <v>80</v>
      </c>
      <c r="I207">
        <f>ROUND(IF(Table2[[#This Row],[backers_count]],Table2[[#This Row],[pledged]]/Table2[[#This Row],[backers_count]],0),2)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4"/>
        <v>43390.208333333328</v>
      </c>
      <c r="O207" s="6">
        <f t="shared" si="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>
        <f>ROUND((Table2[[#This Row],[pledged]]/Table2[[#This Row],[goal]])*100,0)</f>
        <v>39</v>
      </c>
      <c r="G208" t="s">
        <v>73</v>
      </c>
      <c r="H208">
        <v>57</v>
      </c>
      <c r="I208">
        <f>ROUND(IF(Table2[[#This Row],[backers_count]],Table2[[#This Row],[pledged]]/Table2[[#This Row],[backers_count]],0),2)</f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4"/>
        <v>40236.25</v>
      </c>
      <c r="O208" s="6">
        <f t="shared" si="4"/>
        <v>40245.25</v>
      </c>
      <c r="P208" t="b">
        <v>0</v>
      </c>
      <c r="Q208" t="b">
        <v>0</v>
      </c>
      <c r="R208" t="s">
        <v>118</v>
      </c>
      <c r="S208" t="s">
        <v>2046</v>
      </c>
      <c r="T208" t="s">
        <v>2052</v>
      </c>
    </row>
    <row r="209" spans="1:20" ht="31" x14ac:dyDescent="0.3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>
        <f>ROUND((Table2[[#This Row],[pledged]]/Table2[[#This Row],[goal]])*100,0)</f>
        <v>426</v>
      </c>
      <c r="G209" t="s">
        <v>20</v>
      </c>
      <c r="H209">
        <v>43</v>
      </c>
      <c r="I209">
        <f>ROUND(IF(Table2[[#This Row],[backers_count]],Table2[[#This Row],[pledged]]/Table2[[#This Row],[backers_count]],0),2)</f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4"/>
        <v>43340.208333333328</v>
      </c>
      <c r="O209" s="6">
        <f t="shared" si="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>
        <f>ROUND((Table2[[#This Row],[pledged]]/Table2[[#This Row],[goal]])*100,0)</f>
        <v>101</v>
      </c>
      <c r="G210" t="s">
        <v>20</v>
      </c>
      <c r="H210">
        <v>2053</v>
      </c>
      <c r="I210">
        <f>ROUND(IF(Table2[[#This Row],[backers_count]],Table2[[#This Row],[pledged]]/Table2[[#This Row],[backers_count]],0),2)</f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4"/>
        <v>43048.25</v>
      </c>
      <c r="O210" s="6">
        <f t="shared" si="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3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>
        <f>ROUND((Table2[[#This Row],[pledged]]/Table2[[#This Row],[goal]])*100,0)</f>
        <v>21</v>
      </c>
      <c r="G211" t="s">
        <v>47</v>
      </c>
      <c r="H211">
        <v>808</v>
      </c>
      <c r="I211">
        <f>ROUND(IF(Table2[[#This Row],[backers_count]],Table2[[#This Row],[pledged]]/Table2[[#This Row],[backers_count]],0),2)</f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4"/>
        <v>42496.208333333328</v>
      </c>
      <c r="O211" s="6">
        <f t="shared" si="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>
        <f>ROUND((Table2[[#This Row],[pledged]]/Table2[[#This Row],[goal]])*100,0)</f>
        <v>67</v>
      </c>
      <c r="G212" t="s">
        <v>14</v>
      </c>
      <c r="H212">
        <v>226</v>
      </c>
      <c r="I212">
        <f>ROUND(IF(Table2[[#This Row],[backers_count]],Table2[[#This Row],[pledged]]/Table2[[#This Row],[backers_count]],0),2)</f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4"/>
        <v>42797.25</v>
      </c>
      <c r="O212" s="6">
        <f t="shared" si="4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2062</v>
      </c>
    </row>
    <row r="213" spans="1:20" ht="31" x14ac:dyDescent="0.3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>
        <f>ROUND((Table2[[#This Row],[pledged]]/Table2[[#This Row],[goal]])*100,0)</f>
        <v>95</v>
      </c>
      <c r="G213" t="s">
        <v>14</v>
      </c>
      <c r="H213">
        <v>1625</v>
      </c>
      <c r="I213">
        <f>ROUND(IF(Table2[[#This Row],[backers_count]],Table2[[#This Row],[pledged]]/Table2[[#This Row],[backers_count]],0),2)</f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4"/>
        <v>41513.208333333336</v>
      </c>
      <c r="O213" s="6">
        <f t="shared" si="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" x14ac:dyDescent="0.3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>
        <f>ROUND((Table2[[#This Row],[pledged]]/Table2[[#This Row],[goal]])*100,0)</f>
        <v>152</v>
      </c>
      <c r="G214" t="s">
        <v>20</v>
      </c>
      <c r="H214">
        <v>168</v>
      </c>
      <c r="I214">
        <f>ROUND(IF(Table2[[#This Row],[backers_count]],Table2[[#This Row],[pledged]]/Table2[[#This Row],[backers_count]],0),2)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4"/>
        <v>43814.25</v>
      </c>
      <c r="O214" s="6">
        <f t="shared" si="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" x14ac:dyDescent="0.3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>
        <f>ROUND((Table2[[#This Row],[pledged]]/Table2[[#This Row],[goal]])*100,0)</f>
        <v>195</v>
      </c>
      <c r="G215" t="s">
        <v>20</v>
      </c>
      <c r="H215">
        <v>4289</v>
      </c>
      <c r="I215">
        <f>ROUND(IF(Table2[[#This Row],[backers_count]],Table2[[#This Row],[pledged]]/Table2[[#This Row],[backers_count]],0),2)</f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4"/>
        <v>40488.208333333336</v>
      </c>
      <c r="O215" s="6">
        <f t="shared" si="4"/>
        <v>40496.25</v>
      </c>
      <c r="P215" t="b">
        <v>0</v>
      </c>
      <c r="Q215" t="b">
        <v>1</v>
      </c>
      <c r="R215" t="s">
        <v>59</v>
      </c>
      <c r="S215" t="s">
        <v>2034</v>
      </c>
      <c r="T215" t="s">
        <v>2044</v>
      </c>
    </row>
    <row r="216" spans="1:20" x14ac:dyDescent="0.3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>
        <f>ROUND((Table2[[#This Row],[pledged]]/Table2[[#This Row],[goal]])*100,0)</f>
        <v>1023</v>
      </c>
      <c r="G216" t="s">
        <v>20</v>
      </c>
      <c r="H216">
        <v>165</v>
      </c>
      <c r="I216">
        <f>ROUND(IF(Table2[[#This Row],[backers_count]],Table2[[#This Row],[pledged]]/Table2[[#This Row],[backers_count]],0),2)</f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4"/>
        <v>40409.208333333336</v>
      </c>
      <c r="O216" s="6">
        <f t="shared" si="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>
        <f>ROUND((Table2[[#This Row],[pledged]]/Table2[[#This Row],[goal]])*100,0)</f>
        <v>4</v>
      </c>
      <c r="G217" t="s">
        <v>14</v>
      </c>
      <c r="H217">
        <v>143</v>
      </c>
      <c r="I217">
        <f>ROUND(IF(Table2[[#This Row],[backers_count]],Table2[[#This Row],[pledged]]/Table2[[#This Row],[backers_count]],0),2)</f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4"/>
        <v>43509.25</v>
      </c>
      <c r="O217" s="6">
        <f t="shared" si="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>
        <f>ROUND((Table2[[#This Row],[pledged]]/Table2[[#This Row],[goal]])*100,0)</f>
        <v>155</v>
      </c>
      <c r="G218" t="s">
        <v>20</v>
      </c>
      <c r="H218">
        <v>1815</v>
      </c>
      <c r="I218">
        <f>ROUND(IF(Table2[[#This Row],[backers_count]],Table2[[#This Row],[pledged]]/Table2[[#This Row],[backers_count]],0),2)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4"/>
        <v>40869.25</v>
      </c>
      <c r="O218" s="6">
        <f t="shared" si="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>
        <f>ROUND((Table2[[#This Row],[pledged]]/Table2[[#This Row],[goal]])*100,0)</f>
        <v>45</v>
      </c>
      <c r="G219" t="s">
        <v>14</v>
      </c>
      <c r="H219">
        <v>934</v>
      </c>
      <c r="I219">
        <f>ROUND(IF(Table2[[#This Row],[backers_count]],Table2[[#This Row],[pledged]]/Table2[[#This Row],[backers_count]],0),2)</f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4"/>
        <v>43583.208333333328</v>
      </c>
      <c r="O219" s="6">
        <f t="shared" si="4"/>
        <v>43592.208333333328</v>
      </c>
      <c r="P219" t="b">
        <v>0</v>
      </c>
      <c r="Q219" t="b">
        <v>0</v>
      </c>
      <c r="R219" t="s">
        <v>473</v>
      </c>
      <c r="S219" t="s">
        <v>2040</v>
      </c>
      <c r="T219" t="s">
        <v>2062</v>
      </c>
    </row>
    <row r="220" spans="1:20" x14ac:dyDescent="0.3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>
        <f>ROUND((Table2[[#This Row],[pledged]]/Table2[[#This Row],[goal]])*100,0)</f>
        <v>216</v>
      </c>
      <c r="G220" t="s">
        <v>20</v>
      </c>
      <c r="H220">
        <v>397</v>
      </c>
      <c r="I220">
        <f>ROUND(IF(Table2[[#This Row],[backers_count]],Table2[[#This Row],[pledged]]/Table2[[#This Row],[backers_count]],0),2)</f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4"/>
        <v>40858.25</v>
      </c>
      <c r="O220" s="6">
        <f t="shared" si="4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2051</v>
      </c>
    </row>
    <row r="221" spans="1:20" x14ac:dyDescent="0.3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>
        <f>ROUND((Table2[[#This Row],[pledged]]/Table2[[#This Row],[goal]])*100,0)</f>
        <v>332</v>
      </c>
      <c r="G221" t="s">
        <v>20</v>
      </c>
      <c r="H221">
        <v>1539</v>
      </c>
      <c r="I221">
        <f>ROUND(IF(Table2[[#This Row],[backers_count]],Table2[[#This Row],[pledged]]/Table2[[#This Row],[backers_count]],0),2)</f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4"/>
        <v>41137.208333333336</v>
      </c>
      <c r="O221" s="6">
        <f t="shared" si="4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2048</v>
      </c>
    </row>
    <row r="222" spans="1:20" x14ac:dyDescent="0.3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>
        <f>ROUND((Table2[[#This Row],[pledged]]/Table2[[#This Row],[goal]])*100,0)</f>
        <v>8</v>
      </c>
      <c r="G222" t="s">
        <v>14</v>
      </c>
      <c r="H222">
        <v>17</v>
      </c>
      <c r="I222">
        <f>ROUND(IF(Table2[[#This Row],[backers_count]],Table2[[#This Row],[pledged]]/Table2[[#This Row],[backers_count]],0),2)</f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4"/>
        <v>40725.208333333336</v>
      </c>
      <c r="O222" s="6">
        <f t="shared" si="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" x14ac:dyDescent="0.3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>
        <f>ROUND((Table2[[#This Row],[pledged]]/Table2[[#This Row],[goal]])*100,0)</f>
        <v>99</v>
      </c>
      <c r="G223" t="s">
        <v>14</v>
      </c>
      <c r="H223">
        <v>2179</v>
      </c>
      <c r="I223">
        <f>ROUND(IF(Table2[[#This Row],[backers_count]],Table2[[#This Row],[pledged]]/Table2[[#This Row],[backers_count]],0),2)</f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4"/>
        <v>41081.208333333336</v>
      </c>
      <c r="O223" s="6">
        <f t="shared" si="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>
        <f>ROUND((Table2[[#This Row],[pledged]]/Table2[[#This Row],[goal]])*100,0)</f>
        <v>138</v>
      </c>
      <c r="G224" t="s">
        <v>20</v>
      </c>
      <c r="H224">
        <v>138</v>
      </c>
      <c r="I224">
        <f>ROUND(IF(Table2[[#This Row],[backers_count]],Table2[[#This Row],[pledged]]/Table2[[#This Row],[backers_count]],0),2)</f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4"/>
        <v>41914.208333333336</v>
      </c>
      <c r="O224" s="6">
        <f t="shared" si="4"/>
        <v>41915.208333333336</v>
      </c>
      <c r="P224" t="b">
        <v>0</v>
      </c>
      <c r="Q224" t="b">
        <v>0</v>
      </c>
      <c r="R224" t="s">
        <v>121</v>
      </c>
      <c r="S224" t="s">
        <v>2053</v>
      </c>
      <c r="T224" t="s">
        <v>2054</v>
      </c>
    </row>
    <row r="225" spans="1:20" x14ac:dyDescent="0.3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>
        <f>ROUND((Table2[[#This Row],[pledged]]/Table2[[#This Row],[goal]])*100,0)</f>
        <v>94</v>
      </c>
      <c r="G225" t="s">
        <v>14</v>
      </c>
      <c r="H225">
        <v>931</v>
      </c>
      <c r="I225">
        <f>ROUND(IF(Table2[[#This Row],[backers_count]],Table2[[#This Row],[pledged]]/Table2[[#This Row],[backers_count]],0),2)</f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4"/>
        <v>42445.208333333328</v>
      </c>
      <c r="O225" s="6">
        <f t="shared" si="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>
        <f>ROUND((Table2[[#This Row],[pledged]]/Table2[[#This Row],[goal]])*100,0)</f>
        <v>404</v>
      </c>
      <c r="G226" t="s">
        <v>20</v>
      </c>
      <c r="H226">
        <v>3594</v>
      </c>
      <c r="I226">
        <f>ROUND(IF(Table2[[#This Row],[backers_count]],Table2[[#This Row],[pledged]]/Table2[[#This Row],[backers_count]],0),2)</f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4"/>
        <v>41906.208333333336</v>
      </c>
      <c r="O226" s="6">
        <f t="shared" si="4"/>
        <v>41951.25</v>
      </c>
      <c r="P226" t="b">
        <v>0</v>
      </c>
      <c r="Q226" t="b">
        <v>0</v>
      </c>
      <c r="R226" t="s">
        <v>473</v>
      </c>
      <c r="S226" t="s">
        <v>2040</v>
      </c>
      <c r="T226" t="s">
        <v>2062</v>
      </c>
    </row>
    <row r="227" spans="1:20" x14ac:dyDescent="0.3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>
        <f>ROUND((Table2[[#This Row],[pledged]]/Table2[[#This Row],[goal]])*100,0)</f>
        <v>260</v>
      </c>
      <c r="G227" t="s">
        <v>20</v>
      </c>
      <c r="H227">
        <v>5880</v>
      </c>
      <c r="I227">
        <f>ROUND(IF(Table2[[#This Row],[backers_count]],Table2[[#This Row],[pledged]]/Table2[[#This Row],[backers_count]],0),2)</f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4"/>
        <v>41762.208333333336</v>
      </c>
      <c r="O227" s="6">
        <f t="shared" si="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>
        <f>ROUND((Table2[[#This Row],[pledged]]/Table2[[#This Row],[goal]])*100,0)</f>
        <v>367</v>
      </c>
      <c r="G228" t="s">
        <v>20</v>
      </c>
      <c r="H228">
        <v>112</v>
      </c>
      <c r="I228">
        <f>ROUND(IF(Table2[[#This Row],[backers_count]],Table2[[#This Row],[pledged]]/Table2[[#This Row],[backers_count]],0),2)</f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4"/>
        <v>40276.208333333336</v>
      </c>
      <c r="O228" s="6">
        <f t="shared" si="4"/>
        <v>40313.208333333336</v>
      </c>
      <c r="P228" t="b">
        <v>0</v>
      </c>
      <c r="Q228" t="b">
        <v>0</v>
      </c>
      <c r="R228" t="s">
        <v>121</v>
      </c>
      <c r="S228" t="s">
        <v>2053</v>
      </c>
      <c r="T228" t="s">
        <v>2054</v>
      </c>
    </row>
    <row r="229" spans="1:20" x14ac:dyDescent="0.3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>
        <f>ROUND((Table2[[#This Row],[pledged]]/Table2[[#This Row],[goal]])*100,0)</f>
        <v>169</v>
      </c>
      <c r="G229" t="s">
        <v>20</v>
      </c>
      <c r="H229">
        <v>943</v>
      </c>
      <c r="I229">
        <f>ROUND(IF(Table2[[#This Row],[backers_count]],Table2[[#This Row],[pledged]]/Table2[[#This Row],[backers_count]],0),2)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4"/>
        <v>42139.208333333328</v>
      </c>
      <c r="O229" s="6">
        <f t="shared" si="4"/>
        <v>42145.208333333328</v>
      </c>
      <c r="P229" t="b">
        <v>0</v>
      </c>
      <c r="Q229" t="b">
        <v>0</v>
      </c>
      <c r="R229" t="s">
        <v>291</v>
      </c>
      <c r="S229" t="s">
        <v>2049</v>
      </c>
      <c r="T229" t="s">
        <v>2060</v>
      </c>
    </row>
    <row r="230" spans="1:20" x14ac:dyDescent="0.3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>
        <f>ROUND((Table2[[#This Row],[pledged]]/Table2[[#This Row],[goal]])*100,0)</f>
        <v>120</v>
      </c>
      <c r="G230" t="s">
        <v>20</v>
      </c>
      <c r="H230">
        <v>2468</v>
      </c>
      <c r="I230">
        <f>ROUND(IF(Table2[[#This Row],[backers_count]],Table2[[#This Row],[pledged]]/Table2[[#This Row],[backers_count]],0),2)</f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4"/>
        <v>42613.208333333328</v>
      </c>
      <c r="O230" s="6">
        <f t="shared" si="4"/>
        <v>42638.208333333328</v>
      </c>
      <c r="P230" t="b">
        <v>0</v>
      </c>
      <c r="Q230" t="b">
        <v>0</v>
      </c>
      <c r="R230" t="s">
        <v>70</v>
      </c>
      <c r="S230" t="s">
        <v>2040</v>
      </c>
      <c r="T230" t="s">
        <v>2048</v>
      </c>
    </row>
    <row r="231" spans="1:20" x14ac:dyDescent="0.3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>
        <f>ROUND((Table2[[#This Row],[pledged]]/Table2[[#This Row],[goal]])*100,0)</f>
        <v>194</v>
      </c>
      <c r="G231" t="s">
        <v>20</v>
      </c>
      <c r="H231">
        <v>2551</v>
      </c>
      <c r="I231">
        <f>ROUND(IF(Table2[[#This Row],[backers_count]],Table2[[#This Row],[pledged]]/Table2[[#This Row],[backers_count]],0),2)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4"/>
        <v>42887.208333333328</v>
      </c>
      <c r="O231" s="6">
        <f t="shared" si="4"/>
        <v>42935.208333333328</v>
      </c>
      <c r="P231" t="b">
        <v>0</v>
      </c>
      <c r="Q231" t="b">
        <v>1</v>
      </c>
      <c r="R231" t="s">
        <v>291</v>
      </c>
      <c r="S231" t="s">
        <v>2049</v>
      </c>
      <c r="T231" t="s">
        <v>2060</v>
      </c>
    </row>
    <row r="232" spans="1:20" x14ac:dyDescent="0.3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>
        <f>ROUND((Table2[[#This Row],[pledged]]/Table2[[#This Row],[goal]])*100,0)</f>
        <v>420</v>
      </c>
      <c r="G232" t="s">
        <v>20</v>
      </c>
      <c r="H232">
        <v>101</v>
      </c>
      <c r="I232">
        <f>ROUND(IF(Table2[[#This Row],[backers_count]],Table2[[#This Row],[pledged]]/Table2[[#This Row],[backers_count]],0),2)</f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4"/>
        <v>43805.25</v>
      </c>
      <c r="O232" s="6">
        <f t="shared" si="4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2050</v>
      </c>
    </row>
    <row r="233" spans="1:20" x14ac:dyDescent="0.3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>
        <f>ROUND((Table2[[#This Row],[pledged]]/Table2[[#This Row],[goal]])*100,0)</f>
        <v>77</v>
      </c>
      <c r="G233" t="s">
        <v>73</v>
      </c>
      <c r="H233">
        <v>67</v>
      </c>
      <c r="I233">
        <f>ROUND(IF(Table2[[#This Row],[backers_count]],Table2[[#This Row],[pledged]]/Table2[[#This Row],[backers_count]],0),2)</f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4"/>
        <v>41415.208333333336</v>
      </c>
      <c r="O233" s="6">
        <f t="shared" si="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>
        <f>ROUND((Table2[[#This Row],[pledged]]/Table2[[#This Row],[goal]])*100,0)</f>
        <v>171</v>
      </c>
      <c r="G234" t="s">
        <v>20</v>
      </c>
      <c r="H234">
        <v>92</v>
      </c>
      <c r="I234">
        <f>ROUND(IF(Table2[[#This Row],[backers_count]],Table2[[#This Row],[pledged]]/Table2[[#This Row],[backers_count]],0),2)</f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4"/>
        <v>42576.208333333328</v>
      </c>
      <c r="O234" s="6">
        <f t="shared" si="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>
        <f>ROUND((Table2[[#This Row],[pledged]]/Table2[[#This Row],[goal]])*100,0)</f>
        <v>158</v>
      </c>
      <c r="G235" t="s">
        <v>20</v>
      </c>
      <c r="H235">
        <v>62</v>
      </c>
      <c r="I235">
        <f>ROUND(IF(Table2[[#This Row],[backers_count]],Table2[[#This Row],[pledged]]/Table2[[#This Row],[backers_count]],0),2)</f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4"/>
        <v>40706.208333333336</v>
      </c>
      <c r="O235" s="6">
        <f t="shared" si="4"/>
        <v>40722.208333333336</v>
      </c>
      <c r="P235" t="b">
        <v>0</v>
      </c>
      <c r="Q235" t="b">
        <v>0</v>
      </c>
      <c r="R235" t="s">
        <v>70</v>
      </c>
      <c r="S235" t="s">
        <v>2040</v>
      </c>
      <c r="T235" t="s">
        <v>2048</v>
      </c>
    </row>
    <row r="236" spans="1:20" x14ac:dyDescent="0.3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>
        <f>ROUND((Table2[[#This Row],[pledged]]/Table2[[#This Row],[goal]])*100,0)</f>
        <v>109</v>
      </c>
      <c r="G236" t="s">
        <v>20</v>
      </c>
      <c r="H236">
        <v>149</v>
      </c>
      <c r="I236">
        <f>ROUND(IF(Table2[[#This Row],[backers_count]],Table2[[#This Row],[pledged]]/Table2[[#This Row],[backers_count]],0),2)</f>
        <v>54.91</v>
      </c>
      <c r="J236" t="s">
        <v>106</v>
      </c>
      <c r="K236" t="s">
        <v>107</v>
      </c>
      <c r="L236">
        <v>1503378000</v>
      </c>
      <c r="M236">
        <v>1503982800</v>
      </c>
      <c r="N236" s="6">
        <f t="shared" si="4"/>
        <v>42969.208333333328</v>
      </c>
      <c r="O236" s="6">
        <f t="shared" si="4"/>
        <v>42976.208333333328</v>
      </c>
      <c r="P236" t="b">
        <v>0</v>
      </c>
      <c r="Q236" t="b">
        <v>1</v>
      </c>
      <c r="R236" t="s">
        <v>88</v>
      </c>
      <c r="S236" t="s">
        <v>2049</v>
      </c>
      <c r="T236" t="s">
        <v>2050</v>
      </c>
    </row>
    <row r="237" spans="1:20" ht="31" x14ac:dyDescent="0.3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>
        <f>ROUND((Table2[[#This Row],[pledged]]/Table2[[#This Row],[goal]])*100,0)</f>
        <v>42</v>
      </c>
      <c r="G237" t="s">
        <v>14</v>
      </c>
      <c r="H237">
        <v>92</v>
      </c>
      <c r="I237">
        <f>ROUND(IF(Table2[[#This Row],[backers_count]],Table2[[#This Row],[pledged]]/Table2[[#This Row],[backers_count]],0),2)</f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4"/>
        <v>42779.25</v>
      </c>
      <c r="O237" s="6">
        <f t="shared" si="4"/>
        <v>42784.25</v>
      </c>
      <c r="P237" t="b">
        <v>0</v>
      </c>
      <c r="Q237" t="b">
        <v>0</v>
      </c>
      <c r="R237" t="s">
        <v>70</v>
      </c>
      <c r="S237" t="s">
        <v>2040</v>
      </c>
      <c r="T237" t="s">
        <v>2048</v>
      </c>
    </row>
    <row r="238" spans="1:20" x14ac:dyDescent="0.3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>
        <f>ROUND((Table2[[#This Row],[pledged]]/Table2[[#This Row],[goal]])*100,0)</f>
        <v>11</v>
      </c>
      <c r="G238" t="s">
        <v>14</v>
      </c>
      <c r="H238">
        <v>57</v>
      </c>
      <c r="I238">
        <f>ROUND(IF(Table2[[#This Row],[backers_count]],Table2[[#This Row],[pledged]]/Table2[[#This Row],[backers_count]],0),2)</f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4"/>
        <v>43641.208333333328</v>
      </c>
      <c r="O238" s="6">
        <f t="shared" si="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" x14ac:dyDescent="0.3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>
        <f>ROUND((Table2[[#This Row],[pledged]]/Table2[[#This Row],[goal]])*100,0)</f>
        <v>159</v>
      </c>
      <c r="G239" t="s">
        <v>20</v>
      </c>
      <c r="H239">
        <v>329</v>
      </c>
      <c r="I239">
        <f>ROUND(IF(Table2[[#This Row],[backers_count]],Table2[[#This Row],[pledged]]/Table2[[#This Row],[backers_count]],0),2)</f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4"/>
        <v>41754.208333333336</v>
      </c>
      <c r="O239" s="6">
        <f t="shared" si="4"/>
        <v>41756.208333333336</v>
      </c>
      <c r="P239" t="b">
        <v>0</v>
      </c>
      <c r="Q239" t="b">
        <v>0</v>
      </c>
      <c r="R239" t="s">
        <v>70</v>
      </c>
      <c r="S239" t="s">
        <v>2040</v>
      </c>
      <c r="T239" t="s">
        <v>2048</v>
      </c>
    </row>
    <row r="240" spans="1:20" x14ac:dyDescent="0.3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>
        <f>ROUND((Table2[[#This Row],[pledged]]/Table2[[#This Row],[goal]])*100,0)</f>
        <v>422</v>
      </c>
      <c r="G240" t="s">
        <v>20</v>
      </c>
      <c r="H240">
        <v>97</v>
      </c>
      <c r="I240">
        <f>ROUND(IF(Table2[[#This Row],[backers_count]],Table2[[#This Row],[pledged]]/Table2[[#This Row],[backers_count]],0),2)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4"/>
        <v>43083.25</v>
      </c>
      <c r="O240" s="6">
        <f t="shared" si="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" x14ac:dyDescent="0.3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>
        <f>ROUND((Table2[[#This Row],[pledged]]/Table2[[#This Row],[goal]])*100,0)</f>
        <v>98</v>
      </c>
      <c r="G241" t="s">
        <v>14</v>
      </c>
      <c r="H241">
        <v>41</v>
      </c>
      <c r="I241">
        <f>ROUND(IF(Table2[[#This Row],[backers_count]],Table2[[#This Row],[pledged]]/Table2[[#This Row],[backers_count]],0),2)</f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4"/>
        <v>42245.208333333328</v>
      </c>
      <c r="O241" s="6">
        <f t="shared" si="4"/>
        <v>42249.208333333328</v>
      </c>
      <c r="P241" t="b">
        <v>0</v>
      </c>
      <c r="Q241" t="b">
        <v>0</v>
      </c>
      <c r="R241" t="s">
        <v>64</v>
      </c>
      <c r="S241" t="s">
        <v>2036</v>
      </c>
      <c r="T241" t="s">
        <v>2045</v>
      </c>
    </row>
    <row r="242" spans="1:20" x14ac:dyDescent="0.3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>
        <f>ROUND((Table2[[#This Row],[pledged]]/Table2[[#This Row],[goal]])*100,0)</f>
        <v>419</v>
      </c>
      <c r="G242" t="s">
        <v>20</v>
      </c>
      <c r="H242">
        <v>1784</v>
      </c>
      <c r="I242">
        <f>ROUND(IF(Table2[[#This Row],[backers_count]],Table2[[#This Row],[pledged]]/Table2[[#This Row],[backers_count]],0),2)</f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4"/>
        <v>40396.208333333336</v>
      </c>
      <c r="O242" s="6">
        <f t="shared" si="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3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>
        <f>ROUND((Table2[[#This Row],[pledged]]/Table2[[#This Row],[goal]])*100,0)</f>
        <v>102</v>
      </c>
      <c r="G243" t="s">
        <v>20</v>
      </c>
      <c r="H243">
        <v>1684</v>
      </c>
      <c r="I243">
        <f>ROUND(IF(Table2[[#This Row],[backers_count]],Table2[[#This Row],[pledged]]/Table2[[#This Row],[backers_count]],0),2)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4"/>
        <v>41742.208333333336</v>
      </c>
      <c r="O243" s="6">
        <f t="shared" si="4"/>
        <v>41752.208333333336</v>
      </c>
      <c r="P243" t="b">
        <v>0</v>
      </c>
      <c r="Q243" t="b">
        <v>1</v>
      </c>
      <c r="R243" t="s">
        <v>67</v>
      </c>
      <c r="S243" t="s">
        <v>2046</v>
      </c>
      <c r="T243" t="s">
        <v>2047</v>
      </c>
    </row>
    <row r="244" spans="1:20" x14ac:dyDescent="0.3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>
        <f>ROUND((Table2[[#This Row],[pledged]]/Table2[[#This Row],[goal]])*100,0)</f>
        <v>128</v>
      </c>
      <c r="G244" t="s">
        <v>20</v>
      </c>
      <c r="H244">
        <v>250</v>
      </c>
      <c r="I244">
        <f>ROUND(IF(Table2[[#This Row],[backers_count]],Table2[[#This Row],[pledged]]/Table2[[#This Row],[backers_count]],0),2)</f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4"/>
        <v>42865.208333333328</v>
      </c>
      <c r="O244" s="6">
        <f t="shared" si="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" x14ac:dyDescent="0.3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>
        <f>ROUND((Table2[[#This Row],[pledged]]/Table2[[#This Row],[goal]])*100,0)</f>
        <v>445</v>
      </c>
      <c r="G245" t="s">
        <v>20</v>
      </c>
      <c r="H245">
        <v>238</v>
      </c>
      <c r="I245">
        <f>ROUND(IF(Table2[[#This Row],[backers_count]],Table2[[#This Row],[pledged]]/Table2[[#This Row],[backers_count]],0),2)</f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4"/>
        <v>43163.25</v>
      </c>
      <c r="O245" s="6">
        <f t="shared" si="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" x14ac:dyDescent="0.3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>
        <f>ROUND((Table2[[#This Row],[pledged]]/Table2[[#This Row],[goal]])*100,0)</f>
        <v>570</v>
      </c>
      <c r="G246" t="s">
        <v>20</v>
      </c>
      <c r="H246">
        <v>53</v>
      </c>
      <c r="I246">
        <f>ROUND(IF(Table2[[#This Row],[backers_count]],Table2[[#This Row],[pledged]]/Table2[[#This Row],[backers_count]],0),2)</f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4"/>
        <v>41834.208333333336</v>
      </c>
      <c r="O246" s="6">
        <f t="shared" si="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>
        <f>ROUND((Table2[[#This Row],[pledged]]/Table2[[#This Row],[goal]])*100,0)</f>
        <v>509</v>
      </c>
      <c r="G247" t="s">
        <v>20</v>
      </c>
      <c r="H247">
        <v>214</v>
      </c>
      <c r="I247">
        <f>ROUND(IF(Table2[[#This Row],[backers_count]],Table2[[#This Row],[pledged]]/Table2[[#This Row],[backers_count]],0),2)</f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4"/>
        <v>41736.208333333336</v>
      </c>
      <c r="O247" s="6">
        <f t="shared" si="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3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>
        <f>ROUND((Table2[[#This Row],[pledged]]/Table2[[#This Row],[goal]])*100,0)</f>
        <v>326</v>
      </c>
      <c r="G248" t="s">
        <v>20</v>
      </c>
      <c r="H248">
        <v>222</v>
      </c>
      <c r="I248">
        <f>ROUND(IF(Table2[[#This Row],[backers_count]],Table2[[#This Row],[pledged]]/Table2[[#This Row],[backers_count]],0),2)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4"/>
        <v>41491.208333333336</v>
      </c>
      <c r="O248" s="6">
        <f t="shared" si="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>
        <f>ROUND((Table2[[#This Row],[pledged]]/Table2[[#This Row],[goal]])*100,0)</f>
        <v>933</v>
      </c>
      <c r="G249" t="s">
        <v>20</v>
      </c>
      <c r="H249">
        <v>1884</v>
      </c>
      <c r="I249">
        <f>ROUND(IF(Table2[[#This Row],[backers_count]],Table2[[#This Row],[pledged]]/Table2[[#This Row],[backers_count]],0),2)</f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4"/>
        <v>42726.25</v>
      </c>
      <c r="O249" s="6">
        <f t="shared" si="4"/>
        <v>42741.25</v>
      </c>
      <c r="P249" t="b">
        <v>0</v>
      </c>
      <c r="Q249" t="b">
        <v>1</v>
      </c>
      <c r="R249" t="s">
        <v>118</v>
      </c>
      <c r="S249" t="s">
        <v>2046</v>
      </c>
      <c r="T249" t="s">
        <v>2052</v>
      </c>
    </row>
    <row r="250" spans="1:20" x14ac:dyDescent="0.3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>
        <f>ROUND((Table2[[#This Row],[pledged]]/Table2[[#This Row],[goal]])*100,0)</f>
        <v>211</v>
      </c>
      <c r="G250" t="s">
        <v>20</v>
      </c>
      <c r="H250">
        <v>218</v>
      </c>
      <c r="I250">
        <f>ROUND(IF(Table2[[#This Row],[backers_count]],Table2[[#This Row],[pledged]]/Table2[[#This Row],[backers_count]],0),2)</f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4"/>
        <v>42004.25</v>
      </c>
      <c r="O250" s="6">
        <f t="shared" si="4"/>
        <v>42009.25</v>
      </c>
      <c r="P250" t="b">
        <v>0</v>
      </c>
      <c r="Q250" t="b">
        <v>0</v>
      </c>
      <c r="R250" t="s">
        <v>291</v>
      </c>
      <c r="S250" t="s">
        <v>2049</v>
      </c>
      <c r="T250" t="s">
        <v>2060</v>
      </c>
    </row>
    <row r="251" spans="1:20" x14ac:dyDescent="0.3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>
        <f>ROUND((Table2[[#This Row],[pledged]]/Table2[[#This Row],[goal]])*100,0)</f>
        <v>273</v>
      </c>
      <c r="G251" t="s">
        <v>20</v>
      </c>
      <c r="H251">
        <v>6465</v>
      </c>
      <c r="I251">
        <f>ROUND(IF(Table2[[#This Row],[backers_count]],Table2[[#This Row],[pledged]]/Table2[[#This Row],[backers_count]],0),2)</f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4"/>
        <v>42006.25</v>
      </c>
      <c r="O251" s="6">
        <f t="shared" si="4"/>
        <v>42013.25</v>
      </c>
      <c r="P251" t="b">
        <v>0</v>
      </c>
      <c r="Q251" t="b">
        <v>0</v>
      </c>
      <c r="R251" t="s">
        <v>205</v>
      </c>
      <c r="S251" t="s">
        <v>2046</v>
      </c>
      <c r="T251" t="s">
        <v>2058</v>
      </c>
    </row>
    <row r="252" spans="1:20" x14ac:dyDescent="0.3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>
        <f>ROUND((Table2[[#This Row],[pledged]]/Table2[[#This Row],[goal]])*100,0)</f>
        <v>3</v>
      </c>
      <c r="G252" t="s">
        <v>14</v>
      </c>
      <c r="H252">
        <v>1</v>
      </c>
      <c r="I252">
        <f>ROUND(IF(Table2[[#This Row],[backers_count]],Table2[[#This Row],[pledged]]/Table2[[#This Row],[backers_count]],0),2)</f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4"/>
        <v>40203.25</v>
      </c>
      <c r="O252" s="6">
        <f t="shared" si="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>
        <f>ROUND((Table2[[#This Row],[pledged]]/Table2[[#This Row],[goal]])*100,0)</f>
        <v>54</v>
      </c>
      <c r="G253" t="s">
        <v>14</v>
      </c>
      <c r="H253">
        <v>101</v>
      </c>
      <c r="I253">
        <f>ROUND(IF(Table2[[#This Row],[backers_count]],Table2[[#This Row],[pledged]]/Table2[[#This Row],[backers_count]],0),2)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4"/>
        <v>41252.25</v>
      </c>
      <c r="O253" s="6">
        <f t="shared" si="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" x14ac:dyDescent="0.3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>
        <f>ROUND((Table2[[#This Row],[pledged]]/Table2[[#This Row],[goal]])*100,0)</f>
        <v>626</v>
      </c>
      <c r="G254" t="s">
        <v>20</v>
      </c>
      <c r="H254">
        <v>59</v>
      </c>
      <c r="I254">
        <f>ROUND(IF(Table2[[#This Row],[backers_count]],Table2[[#This Row],[pledged]]/Table2[[#This Row],[backers_count]],0),2)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4"/>
        <v>41572.208333333336</v>
      </c>
      <c r="O254" s="6">
        <f t="shared" si="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>
        <f>ROUND((Table2[[#This Row],[pledged]]/Table2[[#This Row],[goal]])*100,0)</f>
        <v>89</v>
      </c>
      <c r="G255" t="s">
        <v>14</v>
      </c>
      <c r="H255">
        <v>1335</v>
      </c>
      <c r="I255">
        <f>ROUND(IF(Table2[[#This Row],[backers_count]],Table2[[#This Row],[pledged]]/Table2[[#This Row],[backers_count]],0),2)</f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4"/>
        <v>40641.208333333336</v>
      </c>
      <c r="O255" s="6">
        <f t="shared" si="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" x14ac:dyDescent="0.3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>
        <f>ROUND((Table2[[#This Row],[pledged]]/Table2[[#This Row],[goal]])*100,0)</f>
        <v>185</v>
      </c>
      <c r="G256" t="s">
        <v>20</v>
      </c>
      <c r="H256">
        <v>88</v>
      </c>
      <c r="I256">
        <f>ROUND(IF(Table2[[#This Row],[backers_count]],Table2[[#This Row],[pledged]]/Table2[[#This Row],[backers_count]],0),2)</f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4"/>
        <v>42787.25</v>
      </c>
      <c r="O256" s="6">
        <f t="shared" si="4"/>
        <v>42789.25</v>
      </c>
      <c r="P256" t="b">
        <v>0</v>
      </c>
      <c r="Q256" t="b">
        <v>0</v>
      </c>
      <c r="R256" t="s">
        <v>67</v>
      </c>
      <c r="S256" t="s">
        <v>2046</v>
      </c>
      <c r="T256" t="s">
        <v>2047</v>
      </c>
    </row>
    <row r="257" spans="1:20" ht="31" x14ac:dyDescent="0.3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>
        <f>ROUND((Table2[[#This Row],[pledged]]/Table2[[#This Row],[goal]])*100,0)</f>
        <v>120</v>
      </c>
      <c r="G257" t="s">
        <v>20</v>
      </c>
      <c r="H257">
        <v>1697</v>
      </c>
      <c r="I257">
        <f>ROUND(IF(Table2[[#This Row],[backers_count]],Table2[[#This Row],[pledged]]/Table2[[#This Row],[backers_count]],0),2)</f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4"/>
        <v>40590.25</v>
      </c>
      <c r="O257" s="6">
        <f t="shared" si="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>
        <f>ROUND((Table2[[#This Row],[pledged]]/Table2[[#This Row],[goal]])*100,0)</f>
        <v>23</v>
      </c>
      <c r="G258" t="s">
        <v>14</v>
      </c>
      <c r="H258">
        <v>15</v>
      </c>
      <c r="I258">
        <f>ROUND(IF(Table2[[#This Row],[backers_count]],Table2[[#This Row],[pledged]]/Table2[[#This Row],[backers_count]],0),2)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ref="N258:O321" si="5">(((L258/60)/60)/24)+DATE(1970,1,1)</f>
        <v>42393.25</v>
      </c>
      <c r="O258" s="6">
        <f t="shared" si="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>
        <f>ROUND((Table2[[#This Row],[pledged]]/Table2[[#This Row],[goal]])*100,0)</f>
        <v>146</v>
      </c>
      <c r="G259" t="s">
        <v>20</v>
      </c>
      <c r="H259">
        <v>92</v>
      </c>
      <c r="I259">
        <f>ROUND(IF(Table2[[#This Row],[backers_count]],Table2[[#This Row],[pledged]]/Table2[[#This Row],[backers_count]],0),2)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5"/>
        <v>41338.25</v>
      </c>
      <c r="O259" s="6">
        <f t="shared" si="5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>
        <f>ROUND((Table2[[#This Row],[pledged]]/Table2[[#This Row],[goal]])*100,0)</f>
        <v>268</v>
      </c>
      <c r="G260" t="s">
        <v>20</v>
      </c>
      <c r="H260">
        <v>186</v>
      </c>
      <c r="I260">
        <f>ROUND(IF(Table2[[#This Row],[backers_count]],Table2[[#This Row],[pledged]]/Table2[[#This Row],[backers_count]],0),2)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5"/>
        <v>42712.25</v>
      </c>
      <c r="O260" s="6">
        <f t="shared" si="5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" x14ac:dyDescent="0.3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>
        <f>ROUND((Table2[[#This Row],[pledged]]/Table2[[#This Row],[goal]])*100,0)</f>
        <v>598</v>
      </c>
      <c r="G261" t="s">
        <v>20</v>
      </c>
      <c r="H261">
        <v>138</v>
      </c>
      <c r="I261">
        <f>ROUND(IF(Table2[[#This Row],[backers_count]],Table2[[#This Row],[pledged]]/Table2[[#This Row],[backers_count]],0),2)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5"/>
        <v>41251.25</v>
      </c>
      <c r="O261" s="6">
        <f t="shared" si="5"/>
        <v>41270.25</v>
      </c>
      <c r="P261" t="b">
        <v>1</v>
      </c>
      <c r="Q261" t="b">
        <v>0</v>
      </c>
      <c r="R261" t="s">
        <v>121</v>
      </c>
      <c r="S261" t="s">
        <v>2053</v>
      </c>
      <c r="T261" t="s">
        <v>2054</v>
      </c>
    </row>
    <row r="262" spans="1:20" x14ac:dyDescent="0.3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>
        <f>ROUND((Table2[[#This Row],[pledged]]/Table2[[#This Row],[goal]])*100,0)</f>
        <v>158</v>
      </c>
      <c r="G262" t="s">
        <v>20</v>
      </c>
      <c r="H262">
        <v>261</v>
      </c>
      <c r="I262">
        <f>ROUND(IF(Table2[[#This Row],[backers_count]],Table2[[#This Row],[pledged]]/Table2[[#This Row],[backers_count]],0),2)</f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5"/>
        <v>41180.208333333336</v>
      </c>
      <c r="O262" s="6">
        <f t="shared" si="5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" x14ac:dyDescent="0.3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>
        <f>ROUND((Table2[[#This Row],[pledged]]/Table2[[#This Row],[goal]])*100,0)</f>
        <v>31</v>
      </c>
      <c r="G263" t="s">
        <v>14</v>
      </c>
      <c r="H263">
        <v>454</v>
      </c>
      <c r="I263">
        <f>ROUND(IF(Table2[[#This Row],[backers_count]],Table2[[#This Row],[pledged]]/Table2[[#This Row],[backers_count]],0),2)</f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5"/>
        <v>40415.208333333336</v>
      </c>
      <c r="O263" s="6">
        <f t="shared" si="5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>
        <f>ROUND((Table2[[#This Row],[pledged]]/Table2[[#This Row],[goal]])*100,0)</f>
        <v>313</v>
      </c>
      <c r="G264" t="s">
        <v>20</v>
      </c>
      <c r="H264">
        <v>107</v>
      </c>
      <c r="I264">
        <f>ROUND(IF(Table2[[#This Row],[backers_count]],Table2[[#This Row],[pledged]]/Table2[[#This Row],[backers_count]],0),2)</f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5"/>
        <v>40638.208333333336</v>
      </c>
      <c r="O264" s="6">
        <f t="shared" si="5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2044</v>
      </c>
    </row>
    <row r="265" spans="1:20" x14ac:dyDescent="0.3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>
        <f>ROUND((Table2[[#This Row],[pledged]]/Table2[[#This Row],[goal]])*100,0)</f>
        <v>371</v>
      </c>
      <c r="G265" t="s">
        <v>20</v>
      </c>
      <c r="H265">
        <v>199</v>
      </c>
      <c r="I265">
        <f>ROUND(IF(Table2[[#This Row],[backers_count]],Table2[[#This Row],[pledged]]/Table2[[#This Row],[backers_count]],0),2)</f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5"/>
        <v>40187.25</v>
      </c>
      <c r="O265" s="6">
        <f t="shared" si="5"/>
        <v>40187.25</v>
      </c>
      <c r="P265" t="b">
        <v>0</v>
      </c>
      <c r="Q265" t="b">
        <v>0</v>
      </c>
      <c r="R265" t="s">
        <v>121</v>
      </c>
      <c r="S265" t="s">
        <v>2053</v>
      </c>
      <c r="T265" t="s">
        <v>2054</v>
      </c>
    </row>
    <row r="266" spans="1:20" x14ac:dyDescent="0.3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>
        <f>ROUND((Table2[[#This Row],[pledged]]/Table2[[#This Row],[goal]])*100,0)</f>
        <v>363</v>
      </c>
      <c r="G266" t="s">
        <v>20</v>
      </c>
      <c r="H266">
        <v>5512</v>
      </c>
      <c r="I266">
        <f>ROUND(IF(Table2[[#This Row],[backers_count]],Table2[[#This Row],[pledged]]/Table2[[#This Row],[backers_count]],0),2)</f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5"/>
        <v>41317.25</v>
      </c>
      <c r="O266" s="6">
        <f t="shared" si="5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>
        <f>ROUND((Table2[[#This Row],[pledged]]/Table2[[#This Row],[goal]])*100,0)</f>
        <v>123</v>
      </c>
      <c r="G267" t="s">
        <v>20</v>
      </c>
      <c r="H267">
        <v>86</v>
      </c>
      <c r="I267">
        <f>ROUND(IF(Table2[[#This Row],[backers_count]],Table2[[#This Row],[pledged]]/Table2[[#This Row],[backers_count]],0),2)</f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5"/>
        <v>42372.25</v>
      </c>
      <c r="O267" s="6">
        <f t="shared" si="5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>
        <f>ROUND((Table2[[#This Row],[pledged]]/Table2[[#This Row],[goal]])*100,0)</f>
        <v>77</v>
      </c>
      <c r="G268" t="s">
        <v>14</v>
      </c>
      <c r="H268">
        <v>3182</v>
      </c>
      <c r="I268">
        <f>ROUND(IF(Table2[[#This Row],[backers_count]],Table2[[#This Row],[pledged]]/Table2[[#This Row],[backers_count]],0),2)</f>
        <v>27</v>
      </c>
      <c r="J268" t="s">
        <v>106</v>
      </c>
      <c r="K268" t="s">
        <v>107</v>
      </c>
      <c r="L268">
        <v>1415340000</v>
      </c>
      <c r="M268">
        <v>1418191200</v>
      </c>
      <c r="N268" s="6">
        <f t="shared" si="5"/>
        <v>41950.25</v>
      </c>
      <c r="O268" s="6">
        <f t="shared" si="5"/>
        <v>41983.25</v>
      </c>
      <c r="P268" t="b">
        <v>0</v>
      </c>
      <c r="Q268" t="b">
        <v>1</v>
      </c>
      <c r="R268" t="s">
        <v>158</v>
      </c>
      <c r="S268" t="s">
        <v>2034</v>
      </c>
      <c r="T268" t="s">
        <v>2057</v>
      </c>
    </row>
    <row r="269" spans="1:20" x14ac:dyDescent="0.3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>
        <f>ROUND((Table2[[#This Row],[pledged]]/Table2[[#This Row],[goal]])*100,0)</f>
        <v>234</v>
      </c>
      <c r="G269" t="s">
        <v>20</v>
      </c>
      <c r="H269">
        <v>2768</v>
      </c>
      <c r="I269">
        <f>ROUND(IF(Table2[[#This Row],[backers_count]],Table2[[#This Row],[pledged]]/Table2[[#This Row],[backers_count]],0),2)</f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5"/>
        <v>41206.208333333336</v>
      </c>
      <c r="O269" s="6">
        <f t="shared" si="5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>
        <f>ROUND((Table2[[#This Row],[pledged]]/Table2[[#This Row],[goal]])*100,0)</f>
        <v>181</v>
      </c>
      <c r="G270" t="s">
        <v>20</v>
      </c>
      <c r="H270">
        <v>48</v>
      </c>
      <c r="I270">
        <f>ROUND(IF(Table2[[#This Row],[backers_count]],Table2[[#This Row],[pledged]]/Table2[[#This Row],[backers_count]],0),2)</f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5"/>
        <v>41186.208333333336</v>
      </c>
      <c r="O270" s="6">
        <f t="shared" si="5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>
        <f>ROUND((Table2[[#This Row],[pledged]]/Table2[[#This Row],[goal]])*100,0)</f>
        <v>253</v>
      </c>
      <c r="G271" t="s">
        <v>20</v>
      </c>
      <c r="H271">
        <v>87</v>
      </c>
      <c r="I271">
        <f>ROUND(IF(Table2[[#This Row],[backers_count]],Table2[[#This Row],[pledged]]/Table2[[#This Row],[backers_count]],0),2)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5"/>
        <v>43496.25</v>
      </c>
      <c r="O271" s="6">
        <f t="shared" si="5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2059</v>
      </c>
    </row>
    <row r="272" spans="1:20" x14ac:dyDescent="0.3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>
        <f>ROUND((Table2[[#This Row],[pledged]]/Table2[[#This Row],[goal]])*100,0)</f>
        <v>27</v>
      </c>
      <c r="G272" t="s">
        <v>73</v>
      </c>
      <c r="H272">
        <v>1890</v>
      </c>
      <c r="I272">
        <f>ROUND(IF(Table2[[#This Row],[backers_count]],Table2[[#This Row],[pledged]]/Table2[[#This Row],[backers_count]],0),2)</f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5"/>
        <v>40514.25</v>
      </c>
      <c r="O272" s="6">
        <f t="shared" si="5"/>
        <v>40516.25</v>
      </c>
      <c r="P272" t="b">
        <v>0</v>
      </c>
      <c r="Q272" t="b">
        <v>0</v>
      </c>
      <c r="R272" t="s">
        <v>88</v>
      </c>
      <c r="S272" t="s">
        <v>2049</v>
      </c>
      <c r="T272" t="s">
        <v>2050</v>
      </c>
    </row>
    <row r="273" spans="1:20" ht="31" x14ac:dyDescent="0.3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>
        <f>ROUND((Table2[[#This Row],[pledged]]/Table2[[#This Row],[goal]])*100,0)</f>
        <v>1</v>
      </c>
      <c r="G273" t="s">
        <v>47</v>
      </c>
      <c r="H273">
        <v>61</v>
      </c>
      <c r="I273">
        <f>ROUND(IF(Table2[[#This Row],[backers_count]],Table2[[#This Row],[pledged]]/Table2[[#This Row],[backers_count]],0),2)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5"/>
        <v>42345.25</v>
      </c>
      <c r="O273" s="6">
        <f t="shared" si="5"/>
        <v>42376.25</v>
      </c>
      <c r="P273" t="b">
        <v>0</v>
      </c>
      <c r="Q273" t="b">
        <v>0</v>
      </c>
      <c r="R273" t="s">
        <v>121</v>
      </c>
      <c r="S273" t="s">
        <v>2053</v>
      </c>
      <c r="T273" t="s">
        <v>2054</v>
      </c>
    </row>
    <row r="274" spans="1:20" x14ac:dyDescent="0.3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>
        <f>ROUND((Table2[[#This Row],[pledged]]/Table2[[#This Row],[goal]])*100,0)</f>
        <v>304</v>
      </c>
      <c r="G274" t="s">
        <v>20</v>
      </c>
      <c r="H274">
        <v>1894</v>
      </c>
      <c r="I274">
        <f>ROUND(IF(Table2[[#This Row],[backers_count]],Table2[[#This Row],[pledged]]/Table2[[#This Row],[backers_count]],0),2)</f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5"/>
        <v>43656.208333333328</v>
      </c>
      <c r="O274" s="6">
        <f t="shared" si="5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>
        <f>ROUND((Table2[[#This Row],[pledged]]/Table2[[#This Row],[goal]])*100,0)</f>
        <v>137</v>
      </c>
      <c r="G275" t="s">
        <v>20</v>
      </c>
      <c r="H275">
        <v>282</v>
      </c>
      <c r="I275">
        <f>ROUND(IF(Table2[[#This Row],[backers_count]],Table2[[#This Row],[pledged]]/Table2[[#This Row],[backers_count]],0),2)</f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5"/>
        <v>42995.208333333328</v>
      </c>
      <c r="O275" s="6">
        <f t="shared" si="5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" x14ac:dyDescent="0.3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>
        <f>ROUND((Table2[[#This Row],[pledged]]/Table2[[#This Row],[goal]])*100,0)</f>
        <v>32</v>
      </c>
      <c r="G276" t="s">
        <v>14</v>
      </c>
      <c r="H276">
        <v>15</v>
      </c>
      <c r="I276">
        <f>ROUND(IF(Table2[[#This Row],[backers_count]],Table2[[#This Row],[pledged]]/Table2[[#This Row],[backers_count]],0),2)</f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5"/>
        <v>43045.25</v>
      </c>
      <c r="O276" s="6">
        <f t="shared" si="5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" x14ac:dyDescent="0.3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>
        <f>ROUND((Table2[[#This Row],[pledged]]/Table2[[#This Row],[goal]])*100,0)</f>
        <v>242</v>
      </c>
      <c r="G277" t="s">
        <v>20</v>
      </c>
      <c r="H277">
        <v>116</v>
      </c>
      <c r="I277">
        <f>ROUND(IF(Table2[[#This Row],[backers_count]],Table2[[#This Row],[pledged]]/Table2[[#This Row],[backers_count]],0),2)</f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5"/>
        <v>43561.208333333328</v>
      </c>
      <c r="O277" s="6">
        <f t="shared" si="5"/>
        <v>43569.208333333328</v>
      </c>
      <c r="P277" t="b">
        <v>0</v>
      </c>
      <c r="Q277" t="b">
        <v>0</v>
      </c>
      <c r="R277" t="s">
        <v>205</v>
      </c>
      <c r="S277" t="s">
        <v>2046</v>
      </c>
      <c r="T277" t="s">
        <v>2058</v>
      </c>
    </row>
    <row r="278" spans="1:20" x14ac:dyDescent="0.3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>
        <f>ROUND((Table2[[#This Row],[pledged]]/Table2[[#This Row],[goal]])*100,0)</f>
        <v>97</v>
      </c>
      <c r="G278" t="s">
        <v>14</v>
      </c>
      <c r="H278">
        <v>133</v>
      </c>
      <c r="I278">
        <f>ROUND(IF(Table2[[#This Row],[backers_count]],Table2[[#This Row],[pledged]]/Table2[[#This Row],[backers_count]],0),2)</f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5"/>
        <v>41018.208333333336</v>
      </c>
      <c r="O278" s="6">
        <f t="shared" si="5"/>
        <v>41023.208333333336</v>
      </c>
      <c r="P278" t="b">
        <v>0</v>
      </c>
      <c r="Q278" t="b">
        <v>1</v>
      </c>
      <c r="R278" t="s">
        <v>88</v>
      </c>
      <c r="S278" t="s">
        <v>2049</v>
      </c>
      <c r="T278" t="s">
        <v>2050</v>
      </c>
    </row>
    <row r="279" spans="1:20" ht="31" x14ac:dyDescent="0.3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>
        <f>ROUND((Table2[[#This Row],[pledged]]/Table2[[#This Row],[goal]])*100,0)</f>
        <v>1066</v>
      </c>
      <c r="G279" t="s">
        <v>20</v>
      </c>
      <c r="H279">
        <v>83</v>
      </c>
      <c r="I279">
        <f>ROUND(IF(Table2[[#This Row],[backers_count]],Table2[[#This Row],[pledged]]/Table2[[#This Row],[backers_count]],0),2)</f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5"/>
        <v>40378.208333333336</v>
      </c>
      <c r="O279" s="6">
        <f t="shared" si="5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>
        <f>ROUND((Table2[[#This Row],[pledged]]/Table2[[#This Row],[goal]])*100,0)</f>
        <v>326</v>
      </c>
      <c r="G280" t="s">
        <v>20</v>
      </c>
      <c r="H280">
        <v>91</v>
      </c>
      <c r="I280">
        <f>ROUND(IF(Table2[[#This Row],[backers_count]],Table2[[#This Row],[pledged]]/Table2[[#This Row],[backers_count]],0),2)</f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5"/>
        <v>41239.25</v>
      </c>
      <c r="O280" s="6">
        <f t="shared" si="5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3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>
        <f>ROUND((Table2[[#This Row],[pledged]]/Table2[[#This Row],[goal]])*100,0)</f>
        <v>171</v>
      </c>
      <c r="G281" t="s">
        <v>20</v>
      </c>
      <c r="H281">
        <v>546</v>
      </c>
      <c r="I281">
        <f>ROUND(IF(Table2[[#This Row],[backers_count]],Table2[[#This Row],[pledged]]/Table2[[#This Row],[backers_count]],0),2)</f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5"/>
        <v>43346.208333333328</v>
      </c>
      <c r="O281" s="6">
        <f t="shared" si="5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" x14ac:dyDescent="0.3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>
        <f>ROUND((Table2[[#This Row],[pledged]]/Table2[[#This Row],[goal]])*100,0)</f>
        <v>581</v>
      </c>
      <c r="G282" t="s">
        <v>20</v>
      </c>
      <c r="H282">
        <v>393</v>
      </c>
      <c r="I282">
        <f>ROUND(IF(Table2[[#This Row],[backers_count]],Table2[[#This Row],[pledged]]/Table2[[#This Row],[backers_count]],0),2)</f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5"/>
        <v>43060.25</v>
      </c>
      <c r="O282" s="6">
        <f t="shared" si="5"/>
        <v>43066.25</v>
      </c>
      <c r="P282" t="b">
        <v>0</v>
      </c>
      <c r="Q282" t="b">
        <v>0</v>
      </c>
      <c r="R282" t="s">
        <v>70</v>
      </c>
      <c r="S282" t="s">
        <v>2040</v>
      </c>
      <c r="T282" t="s">
        <v>2048</v>
      </c>
    </row>
    <row r="283" spans="1:20" x14ac:dyDescent="0.3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>
        <f>ROUND((Table2[[#This Row],[pledged]]/Table2[[#This Row],[goal]])*100,0)</f>
        <v>92</v>
      </c>
      <c r="G283" t="s">
        <v>14</v>
      </c>
      <c r="H283">
        <v>2062</v>
      </c>
      <c r="I283">
        <f>ROUND(IF(Table2[[#This Row],[backers_count]],Table2[[#This Row],[pledged]]/Table2[[#This Row],[backers_count]],0),2)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5"/>
        <v>40979.25</v>
      </c>
      <c r="O283" s="6">
        <f t="shared" si="5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>
        <f>ROUND((Table2[[#This Row],[pledged]]/Table2[[#This Row],[goal]])*100,0)</f>
        <v>108</v>
      </c>
      <c r="G284" t="s">
        <v>20</v>
      </c>
      <c r="H284">
        <v>133</v>
      </c>
      <c r="I284">
        <f>ROUND(IF(Table2[[#This Row],[backers_count]],Table2[[#This Row],[pledged]]/Table2[[#This Row],[backers_count]],0),2)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5"/>
        <v>42701.25</v>
      </c>
      <c r="O284" s="6">
        <f t="shared" si="5"/>
        <v>42707.25</v>
      </c>
      <c r="P284" t="b">
        <v>0</v>
      </c>
      <c r="Q284" t="b">
        <v>1</v>
      </c>
      <c r="R284" t="s">
        <v>268</v>
      </c>
      <c r="S284" t="s">
        <v>2040</v>
      </c>
      <c r="T284" t="s">
        <v>2059</v>
      </c>
    </row>
    <row r="285" spans="1:20" ht="31" x14ac:dyDescent="0.3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>
        <f>ROUND((Table2[[#This Row],[pledged]]/Table2[[#This Row],[goal]])*100,0)</f>
        <v>19</v>
      </c>
      <c r="G285" t="s">
        <v>14</v>
      </c>
      <c r="H285">
        <v>29</v>
      </c>
      <c r="I285">
        <f>ROUND(IF(Table2[[#This Row],[backers_count]],Table2[[#This Row],[pledged]]/Table2[[#This Row],[backers_count]],0),2)</f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5"/>
        <v>42520.208333333328</v>
      </c>
      <c r="O285" s="6">
        <f t="shared" si="5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>
        <f>ROUND((Table2[[#This Row],[pledged]]/Table2[[#This Row],[goal]])*100,0)</f>
        <v>83</v>
      </c>
      <c r="G286" t="s">
        <v>14</v>
      </c>
      <c r="H286">
        <v>132</v>
      </c>
      <c r="I286">
        <f>ROUND(IF(Table2[[#This Row],[backers_count]],Table2[[#This Row],[pledged]]/Table2[[#This Row],[backers_count]],0),2)</f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5"/>
        <v>41030.208333333336</v>
      </c>
      <c r="O286" s="6">
        <f t="shared" si="5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>
        <f>ROUND((Table2[[#This Row],[pledged]]/Table2[[#This Row],[goal]])*100,0)</f>
        <v>706</v>
      </c>
      <c r="G287" t="s">
        <v>20</v>
      </c>
      <c r="H287">
        <v>254</v>
      </c>
      <c r="I287">
        <f>ROUND(IF(Table2[[#This Row],[backers_count]],Table2[[#This Row],[pledged]]/Table2[[#This Row],[backers_count]],0),2)</f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5"/>
        <v>42623.208333333328</v>
      </c>
      <c r="O287" s="6">
        <f t="shared" si="5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>
        <f>ROUND((Table2[[#This Row],[pledged]]/Table2[[#This Row],[goal]])*100,0)</f>
        <v>17</v>
      </c>
      <c r="G288" t="s">
        <v>73</v>
      </c>
      <c r="H288">
        <v>184</v>
      </c>
      <c r="I288">
        <f>ROUND(IF(Table2[[#This Row],[backers_count]],Table2[[#This Row],[pledged]]/Table2[[#This Row],[backers_count]],0),2)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5"/>
        <v>42697.25</v>
      </c>
      <c r="O288" s="6">
        <f t="shared" si="5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>
        <f>ROUND((Table2[[#This Row],[pledged]]/Table2[[#This Row],[goal]])*100,0)</f>
        <v>210</v>
      </c>
      <c r="G289" t="s">
        <v>20</v>
      </c>
      <c r="H289">
        <v>176</v>
      </c>
      <c r="I289">
        <f>ROUND(IF(Table2[[#This Row],[backers_count]],Table2[[#This Row],[pledged]]/Table2[[#This Row],[backers_count]],0),2)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5"/>
        <v>42122.208333333328</v>
      </c>
      <c r="O289" s="6">
        <f t="shared" si="5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>
        <f>ROUND((Table2[[#This Row],[pledged]]/Table2[[#This Row],[goal]])*100,0)</f>
        <v>98</v>
      </c>
      <c r="G290" t="s">
        <v>14</v>
      </c>
      <c r="H290">
        <v>137</v>
      </c>
      <c r="I290">
        <f>ROUND(IF(Table2[[#This Row],[backers_count]],Table2[[#This Row],[pledged]]/Table2[[#This Row],[backers_count]],0),2)</f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5"/>
        <v>40982.208333333336</v>
      </c>
      <c r="O290" s="6">
        <f t="shared" si="5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2056</v>
      </c>
    </row>
    <row r="291" spans="1:20" x14ac:dyDescent="0.3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>
        <f>ROUND((Table2[[#This Row],[pledged]]/Table2[[#This Row],[goal]])*100,0)</f>
        <v>1684</v>
      </c>
      <c r="G291" t="s">
        <v>20</v>
      </c>
      <c r="H291">
        <v>337</v>
      </c>
      <c r="I291">
        <f>ROUND(IF(Table2[[#This Row],[backers_count]],Table2[[#This Row],[pledged]]/Table2[[#This Row],[backers_count]],0),2)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5"/>
        <v>42219.208333333328</v>
      </c>
      <c r="O291" s="6">
        <f t="shared" si="5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>
        <f>ROUND((Table2[[#This Row],[pledged]]/Table2[[#This Row],[goal]])*100,0)</f>
        <v>54</v>
      </c>
      <c r="G292" t="s">
        <v>14</v>
      </c>
      <c r="H292">
        <v>908</v>
      </c>
      <c r="I292">
        <f>ROUND(IF(Table2[[#This Row],[backers_count]],Table2[[#This Row],[pledged]]/Table2[[#This Row],[backers_count]],0),2)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5"/>
        <v>41404.208333333336</v>
      </c>
      <c r="O292" s="6">
        <f t="shared" si="5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>
        <f>ROUND((Table2[[#This Row],[pledged]]/Table2[[#This Row],[goal]])*100,0)</f>
        <v>457</v>
      </c>
      <c r="G293" t="s">
        <v>20</v>
      </c>
      <c r="H293">
        <v>107</v>
      </c>
      <c r="I293">
        <f>ROUND(IF(Table2[[#This Row],[backers_count]],Table2[[#This Row],[pledged]]/Table2[[#This Row],[backers_count]],0),2)</f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5"/>
        <v>40831.208333333336</v>
      </c>
      <c r="O293" s="6">
        <f t="shared" si="5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>
        <f>ROUND((Table2[[#This Row],[pledged]]/Table2[[#This Row],[goal]])*100,0)</f>
        <v>10</v>
      </c>
      <c r="G294" t="s">
        <v>14</v>
      </c>
      <c r="H294">
        <v>10</v>
      </c>
      <c r="I294">
        <f>ROUND(IF(Table2[[#This Row],[backers_count]],Table2[[#This Row],[pledged]]/Table2[[#This Row],[backers_count]],0),2)</f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5"/>
        <v>40984.208333333336</v>
      </c>
      <c r="O294" s="6">
        <f t="shared" si="5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>
        <f>ROUND((Table2[[#This Row],[pledged]]/Table2[[#This Row],[goal]])*100,0)</f>
        <v>16</v>
      </c>
      <c r="G295" t="s">
        <v>73</v>
      </c>
      <c r="H295">
        <v>32</v>
      </c>
      <c r="I295">
        <f>ROUND(IF(Table2[[#This Row],[backers_count]],Table2[[#This Row],[pledged]]/Table2[[#This Row],[backers_count]],0),2)</f>
        <v>33.28</v>
      </c>
      <c r="J295" t="s">
        <v>106</v>
      </c>
      <c r="K295" t="s">
        <v>107</v>
      </c>
      <c r="L295">
        <v>1286254800</v>
      </c>
      <c r="M295">
        <v>1287032400</v>
      </c>
      <c r="N295" s="6">
        <f t="shared" si="5"/>
        <v>40456.208333333336</v>
      </c>
      <c r="O295" s="6">
        <f t="shared" si="5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>
        <f>ROUND((Table2[[#This Row],[pledged]]/Table2[[#This Row],[goal]])*100,0)</f>
        <v>1340</v>
      </c>
      <c r="G296" t="s">
        <v>20</v>
      </c>
      <c r="H296">
        <v>183</v>
      </c>
      <c r="I296">
        <f>ROUND(IF(Table2[[#This Row],[backers_count]],Table2[[#This Row],[pledged]]/Table2[[#This Row],[backers_count]],0),2)</f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5"/>
        <v>43399.208333333328</v>
      </c>
      <c r="O296" s="6">
        <f t="shared" si="5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" x14ac:dyDescent="0.3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>
        <f>ROUND((Table2[[#This Row],[pledged]]/Table2[[#This Row],[goal]])*100,0)</f>
        <v>36</v>
      </c>
      <c r="G297" t="s">
        <v>14</v>
      </c>
      <c r="H297">
        <v>1910</v>
      </c>
      <c r="I297">
        <f>ROUND(IF(Table2[[#This Row],[backers_count]],Table2[[#This Row],[pledged]]/Table2[[#This Row],[backers_count]],0),2)</f>
        <v>36</v>
      </c>
      <c r="J297" t="s">
        <v>97</v>
      </c>
      <c r="K297" t="s">
        <v>98</v>
      </c>
      <c r="L297">
        <v>1381813200</v>
      </c>
      <c r="M297">
        <v>1383976800</v>
      </c>
      <c r="N297" s="6">
        <f t="shared" si="5"/>
        <v>41562.208333333336</v>
      </c>
      <c r="O297" s="6">
        <f t="shared" si="5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" x14ac:dyDescent="0.3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>
        <f>ROUND((Table2[[#This Row],[pledged]]/Table2[[#This Row],[goal]])*100,0)</f>
        <v>55</v>
      </c>
      <c r="G298" t="s">
        <v>14</v>
      </c>
      <c r="H298">
        <v>38</v>
      </c>
      <c r="I298">
        <f>ROUND(IF(Table2[[#This Row],[backers_count]],Table2[[#This Row],[pledged]]/Table2[[#This Row],[backers_count]],0),2)</f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5"/>
        <v>43493.25</v>
      </c>
      <c r="O298" s="6">
        <f t="shared" si="5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>
        <f>ROUND((Table2[[#This Row],[pledged]]/Table2[[#This Row],[goal]])*100,0)</f>
        <v>94</v>
      </c>
      <c r="G299" t="s">
        <v>14</v>
      </c>
      <c r="H299">
        <v>104</v>
      </c>
      <c r="I299">
        <f>ROUND(IF(Table2[[#This Row],[backers_count]],Table2[[#This Row],[pledged]]/Table2[[#This Row],[backers_count]],0),2)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5"/>
        <v>41653.25</v>
      </c>
      <c r="O299" s="6">
        <f t="shared" si="5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>
        <f>ROUND((Table2[[#This Row],[pledged]]/Table2[[#This Row],[goal]])*100,0)</f>
        <v>144</v>
      </c>
      <c r="G300" t="s">
        <v>20</v>
      </c>
      <c r="H300">
        <v>72</v>
      </c>
      <c r="I300">
        <f>ROUND(IF(Table2[[#This Row],[backers_count]],Table2[[#This Row],[pledged]]/Table2[[#This Row],[backers_count]],0),2)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5"/>
        <v>42426.25</v>
      </c>
      <c r="O300" s="6">
        <f t="shared" si="5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" x14ac:dyDescent="0.3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>
        <f>ROUND((Table2[[#This Row],[pledged]]/Table2[[#This Row],[goal]])*100,0)</f>
        <v>51</v>
      </c>
      <c r="G301" t="s">
        <v>14</v>
      </c>
      <c r="H301">
        <v>49</v>
      </c>
      <c r="I301">
        <f>ROUND(IF(Table2[[#This Row],[backers_count]],Table2[[#This Row],[pledged]]/Table2[[#This Row],[backers_count]],0),2)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5"/>
        <v>42432.25</v>
      </c>
      <c r="O301" s="6">
        <f t="shared" si="5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>
        <f>ROUND((Table2[[#This Row],[pledged]]/Table2[[#This Row],[goal]])*100,0)</f>
        <v>5</v>
      </c>
      <c r="G302" t="s">
        <v>14</v>
      </c>
      <c r="H302">
        <v>1</v>
      </c>
      <c r="I302">
        <f>ROUND(IF(Table2[[#This Row],[backers_count]],Table2[[#This Row],[pledged]]/Table2[[#This Row],[backers_count]],0),2)</f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5"/>
        <v>42977.208333333328</v>
      </c>
      <c r="O302" s="6">
        <f t="shared" si="5"/>
        <v>42978.208333333328</v>
      </c>
      <c r="P302" t="b">
        <v>0</v>
      </c>
      <c r="Q302" t="b">
        <v>1</v>
      </c>
      <c r="R302" t="s">
        <v>67</v>
      </c>
      <c r="S302" t="s">
        <v>2046</v>
      </c>
      <c r="T302" t="s">
        <v>2047</v>
      </c>
    </row>
    <row r="303" spans="1:20" ht="31" x14ac:dyDescent="0.3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>
        <f>ROUND((Table2[[#This Row],[pledged]]/Table2[[#This Row],[goal]])*100,0)</f>
        <v>1345</v>
      </c>
      <c r="G303" t="s">
        <v>20</v>
      </c>
      <c r="H303">
        <v>295</v>
      </c>
      <c r="I303">
        <f>ROUND(IF(Table2[[#This Row],[backers_count]],Table2[[#This Row],[pledged]]/Table2[[#This Row],[backers_count]],0),2)</f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5"/>
        <v>42061.25</v>
      </c>
      <c r="O303" s="6">
        <f t="shared" si="5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>
        <f>ROUND((Table2[[#This Row],[pledged]]/Table2[[#This Row],[goal]])*100,0)</f>
        <v>32</v>
      </c>
      <c r="G304" t="s">
        <v>14</v>
      </c>
      <c r="H304">
        <v>245</v>
      </c>
      <c r="I304">
        <f>ROUND(IF(Table2[[#This Row],[backers_count]],Table2[[#This Row],[pledged]]/Table2[[#This Row],[backers_count]],0),2)</f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5"/>
        <v>43345.208333333328</v>
      </c>
      <c r="O304" s="6">
        <f t="shared" si="5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>
        <f>ROUND((Table2[[#This Row],[pledged]]/Table2[[#This Row],[goal]])*100,0)</f>
        <v>83</v>
      </c>
      <c r="G305" t="s">
        <v>14</v>
      </c>
      <c r="H305">
        <v>32</v>
      </c>
      <c r="I305">
        <f>ROUND(IF(Table2[[#This Row],[backers_count]],Table2[[#This Row],[pledged]]/Table2[[#This Row],[backers_count]],0),2)</f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5"/>
        <v>42376.25</v>
      </c>
      <c r="O305" s="6">
        <f t="shared" si="5"/>
        <v>42381.25</v>
      </c>
      <c r="P305" t="b">
        <v>0</v>
      </c>
      <c r="Q305" t="b">
        <v>0</v>
      </c>
      <c r="R305" t="s">
        <v>59</v>
      </c>
      <c r="S305" t="s">
        <v>2034</v>
      </c>
      <c r="T305" t="s">
        <v>2044</v>
      </c>
    </row>
    <row r="306" spans="1:20" x14ac:dyDescent="0.3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>
        <f>ROUND((Table2[[#This Row],[pledged]]/Table2[[#This Row],[goal]])*100,0)</f>
        <v>546</v>
      </c>
      <c r="G306" t="s">
        <v>20</v>
      </c>
      <c r="H306">
        <v>142</v>
      </c>
      <c r="I306">
        <f>ROUND(IF(Table2[[#This Row],[backers_count]],Table2[[#This Row],[pledged]]/Table2[[#This Row],[backers_count]],0),2)</f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5"/>
        <v>42589.208333333328</v>
      </c>
      <c r="O306" s="6">
        <f t="shared" si="5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>
        <f>ROUND((Table2[[#This Row],[pledged]]/Table2[[#This Row],[goal]])*100,0)</f>
        <v>286</v>
      </c>
      <c r="G307" t="s">
        <v>20</v>
      </c>
      <c r="H307">
        <v>85</v>
      </c>
      <c r="I307">
        <f>ROUND(IF(Table2[[#This Row],[backers_count]],Table2[[#This Row],[pledged]]/Table2[[#This Row],[backers_count]],0),2)</f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5"/>
        <v>42448.208333333328</v>
      </c>
      <c r="O307" s="6">
        <f t="shared" si="5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" x14ac:dyDescent="0.3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>
        <f>ROUND((Table2[[#This Row],[pledged]]/Table2[[#This Row],[goal]])*100,0)</f>
        <v>8</v>
      </c>
      <c r="G308" t="s">
        <v>14</v>
      </c>
      <c r="H308">
        <v>7</v>
      </c>
      <c r="I308">
        <f>ROUND(IF(Table2[[#This Row],[backers_count]],Table2[[#This Row],[pledged]]/Table2[[#This Row],[backers_count]],0),2)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5"/>
        <v>42930.208333333328</v>
      </c>
      <c r="O308" s="6">
        <f t="shared" si="5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>
        <f>ROUND((Table2[[#This Row],[pledged]]/Table2[[#This Row],[goal]])*100,0)</f>
        <v>132</v>
      </c>
      <c r="G309" t="s">
        <v>20</v>
      </c>
      <c r="H309">
        <v>659</v>
      </c>
      <c r="I309">
        <f>ROUND(IF(Table2[[#This Row],[backers_count]],Table2[[#This Row],[pledged]]/Table2[[#This Row],[backers_count]],0),2)</f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5"/>
        <v>41066.208333333336</v>
      </c>
      <c r="O309" s="6">
        <f t="shared" si="5"/>
        <v>41086.208333333336</v>
      </c>
      <c r="P309" t="b">
        <v>0</v>
      </c>
      <c r="Q309" t="b">
        <v>1</v>
      </c>
      <c r="R309" t="s">
        <v>118</v>
      </c>
      <c r="S309" t="s">
        <v>2046</v>
      </c>
      <c r="T309" t="s">
        <v>2052</v>
      </c>
    </row>
    <row r="310" spans="1:20" x14ac:dyDescent="0.3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>
        <f>ROUND((Table2[[#This Row],[pledged]]/Table2[[#This Row],[goal]])*100,0)</f>
        <v>74</v>
      </c>
      <c r="G310" t="s">
        <v>14</v>
      </c>
      <c r="H310">
        <v>803</v>
      </c>
      <c r="I310">
        <f>ROUND(IF(Table2[[#This Row],[backers_count]],Table2[[#This Row],[pledged]]/Table2[[#This Row],[backers_count]],0),2)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5"/>
        <v>40651.208333333336</v>
      </c>
      <c r="O310" s="6">
        <f t="shared" si="5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>
        <f>ROUND((Table2[[#This Row],[pledged]]/Table2[[#This Row],[goal]])*100,0)</f>
        <v>75</v>
      </c>
      <c r="G311" t="s">
        <v>73</v>
      </c>
      <c r="H311">
        <v>75</v>
      </c>
      <c r="I311">
        <f>ROUND(IF(Table2[[#This Row],[backers_count]],Table2[[#This Row],[pledged]]/Table2[[#This Row],[backers_count]],0),2)</f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5"/>
        <v>40807.208333333336</v>
      </c>
      <c r="O311" s="6">
        <f t="shared" si="5"/>
        <v>40827.208333333336</v>
      </c>
      <c r="P311" t="b">
        <v>0</v>
      </c>
      <c r="Q311" t="b">
        <v>1</v>
      </c>
      <c r="R311" t="s">
        <v>59</v>
      </c>
      <c r="S311" t="s">
        <v>2034</v>
      </c>
      <c r="T311" t="s">
        <v>2044</v>
      </c>
    </row>
    <row r="312" spans="1:20" x14ac:dyDescent="0.3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>
        <f>ROUND((Table2[[#This Row],[pledged]]/Table2[[#This Row],[goal]])*100,0)</f>
        <v>20</v>
      </c>
      <c r="G312" t="s">
        <v>14</v>
      </c>
      <c r="H312">
        <v>16</v>
      </c>
      <c r="I312">
        <f>ROUND(IF(Table2[[#This Row],[backers_count]],Table2[[#This Row],[pledged]]/Table2[[#This Row],[backers_count]],0),2)</f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5"/>
        <v>40277.208333333336</v>
      </c>
      <c r="O312" s="6">
        <f t="shared" si="5"/>
        <v>40293.208333333336</v>
      </c>
      <c r="P312" t="b">
        <v>0</v>
      </c>
      <c r="Q312" t="b">
        <v>0</v>
      </c>
      <c r="R312" t="s">
        <v>88</v>
      </c>
      <c r="S312" t="s">
        <v>2049</v>
      </c>
      <c r="T312" t="s">
        <v>2050</v>
      </c>
    </row>
    <row r="313" spans="1:20" x14ac:dyDescent="0.3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>
        <f>ROUND((Table2[[#This Row],[pledged]]/Table2[[#This Row],[goal]])*100,0)</f>
        <v>203</v>
      </c>
      <c r="G313" t="s">
        <v>20</v>
      </c>
      <c r="H313">
        <v>121</v>
      </c>
      <c r="I313">
        <f>ROUND(IF(Table2[[#This Row],[backers_count]],Table2[[#This Row],[pledged]]/Table2[[#This Row],[backers_count]],0),2)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5"/>
        <v>40590.25</v>
      </c>
      <c r="O313" s="6">
        <f t="shared" si="5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>
        <f>ROUND((Table2[[#This Row],[pledged]]/Table2[[#This Row],[goal]])*100,0)</f>
        <v>310</v>
      </c>
      <c r="G314" t="s">
        <v>20</v>
      </c>
      <c r="H314">
        <v>3742</v>
      </c>
      <c r="I314">
        <f>ROUND(IF(Table2[[#This Row],[backers_count]],Table2[[#This Row],[pledged]]/Table2[[#This Row],[backers_count]],0),2)</f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5"/>
        <v>41572.208333333336</v>
      </c>
      <c r="O314" s="6">
        <f t="shared" si="5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>
        <f>ROUND((Table2[[#This Row],[pledged]]/Table2[[#This Row],[goal]])*100,0)</f>
        <v>395</v>
      </c>
      <c r="G315" t="s">
        <v>20</v>
      </c>
      <c r="H315">
        <v>223</v>
      </c>
      <c r="I315">
        <f>ROUND(IF(Table2[[#This Row],[backers_count]],Table2[[#This Row],[pledged]]/Table2[[#This Row],[backers_count]],0),2)</f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5"/>
        <v>40966.25</v>
      </c>
      <c r="O315" s="6">
        <f t="shared" si="5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>
        <f>ROUND((Table2[[#This Row],[pledged]]/Table2[[#This Row],[goal]])*100,0)</f>
        <v>295</v>
      </c>
      <c r="G316" t="s">
        <v>20</v>
      </c>
      <c r="H316">
        <v>133</v>
      </c>
      <c r="I316">
        <f>ROUND(IF(Table2[[#This Row],[backers_count]],Table2[[#This Row],[pledged]]/Table2[[#This Row],[backers_count]],0),2)</f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5"/>
        <v>43536.208333333328</v>
      </c>
      <c r="O316" s="6">
        <f t="shared" si="5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" x14ac:dyDescent="0.3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>
        <f>ROUND((Table2[[#This Row],[pledged]]/Table2[[#This Row],[goal]])*100,0)</f>
        <v>34</v>
      </c>
      <c r="G317" t="s">
        <v>14</v>
      </c>
      <c r="H317">
        <v>31</v>
      </c>
      <c r="I317">
        <f>ROUND(IF(Table2[[#This Row],[backers_count]],Table2[[#This Row],[pledged]]/Table2[[#This Row],[backers_count]],0),2)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5"/>
        <v>41783.208333333336</v>
      </c>
      <c r="O317" s="6">
        <f t="shared" si="5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>
        <f>ROUND((Table2[[#This Row],[pledged]]/Table2[[#This Row],[goal]])*100,0)</f>
        <v>67</v>
      </c>
      <c r="G318" t="s">
        <v>14</v>
      </c>
      <c r="H318">
        <v>108</v>
      </c>
      <c r="I318">
        <f>ROUND(IF(Table2[[#This Row],[backers_count]],Table2[[#This Row],[pledged]]/Table2[[#This Row],[backers_count]],0),2)</f>
        <v>59.27</v>
      </c>
      <c r="J318" t="s">
        <v>106</v>
      </c>
      <c r="K318" t="s">
        <v>107</v>
      </c>
      <c r="L318">
        <v>1574143200</v>
      </c>
      <c r="M318">
        <v>1574229600</v>
      </c>
      <c r="N318" s="6">
        <f t="shared" si="5"/>
        <v>43788.25</v>
      </c>
      <c r="O318" s="6">
        <f t="shared" si="5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>
        <f>ROUND((Table2[[#This Row],[pledged]]/Table2[[#This Row],[goal]])*100,0)</f>
        <v>19</v>
      </c>
      <c r="G319" t="s">
        <v>14</v>
      </c>
      <c r="H319">
        <v>30</v>
      </c>
      <c r="I319">
        <f>ROUND(IF(Table2[[#This Row],[backers_count]],Table2[[#This Row],[pledged]]/Table2[[#This Row],[backers_count]],0),2)</f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5"/>
        <v>42869.208333333328</v>
      </c>
      <c r="O319" s="6">
        <f t="shared" si="5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" x14ac:dyDescent="0.3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>
        <f>ROUND((Table2[[#This Row],[pledged]]/Table2[[#This Row],[goal]])*100,0)</f>
        <v>16</v>
      </c>
      <c r="G320" t="s">
        <v>14</v>
      </c>
      <c r="H320">
        <v>17</v>
      </c>
      <c r="I320">
        <f>ROUND(IF(Table2[[#This Row],[backers_count]],Table2[[#This Row],[pledged]]/Table2[[#This Row],[backers_count]],0),2)</f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5"/>
        <v>41684.25</v>
      </c>
      <c r="O320" s="6">
        <f t="shared" si="5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>
        <f>ROUND((Table2[[#This Row],[pledged]]/Table2[[#This Row],[goal]])*100,0)</f>
        <v>39</v>
      </c>
      <c r="G321" t="s">
        <v>73</v>
      </c>
      <c r="H321">
        <v>64</v>
      </c>
      <c r="I321">
        <f>ROUND(IF(Table2[[#This Row],[backers_count]],Table2[[#This Row],[pledged]]/Table2[[#This Row],[backers_count]],0),2)</f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5"/>
        <v>40402.208333333336</v>
      </c>
      <c r="O321" s="6">
        <f t="shared" si="5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>
        <f>ROUND((Table2[[#This Row],[pledged]]/Table2[[#This Row],[goal]])*100,0)</f>
        <v>10</v>
      </c>
      <c r="G322" t="s">
        <v>14</v>
      </c>
      <c r="H322">
        <v>80</v>
      </c>
      <c r="I322">
        <f>ROUND(IF(Table2[[#This Row],[backers_count]],Table2[[#This Row],[pledged]]/Table2[[#This Row],[backers_count]],0),2)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ref="N322:O385" si="6">(((L322/60)/60)/24)+DATE(1970,1,1)</f>
        <v>40673.208333333336</v>
      </c>
      <c r="O322" s="6">
        <f t="shared" si="6"/>
        <v>40682.208333333336</v>
      </c>
      <c r="P322" t="b">
        <v>0</v>
      </c>
      <c r="Q322" t="b">
        <v>0</v>
      </c>
      <c r="R322" t="s">
        <v>118</v>
      </c>
      <c r="S322" t="s">
        <v>2046</v>
      </c>
      <c r="T322" t="s">
        <v>2052</v>
      </c>
    </row>
    <row r="323" spans="1:20" ht="31" x14ac:dyDescent="0.3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>
        <f>ROUND((Table2[[#This Row],[pledged]]/Table2[[#This Row],[goal]])*100,0)</f>
        <v>94</v>
      </c>
      <c r="G323" t="s">
        <v>14</v>
      </c>
      <c r="H323">
        <v>2468</v>
      </c>
      <c r="I323">
        <f>ROUND(IF(Table2[[#This Row],[backers_count]],Table2[[#This Row],[pledged]]/Table2[[#This Row],[backers_count]],0),2)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6"/>
        <v>40634.208333333336</v>
      </c>
      <c r="O323" s="6">
        <f t="shared" si="6"/>
        <v>40642.208333333336</v>
      </c>
      <c r="P323" t="b">
        <v>0</v>
      </c>
      <c r="Q323" t="b">
        <v>0</v>
      </c>
      <c r="R323" t="s">
        <v>99</v>
      </c>
      <c r="S323" t="s">
        <v>2040</v>
      </c>
      <c r="T323" t="s">
        <v>2051</v>
      </c>
    </row>
    <row r="324" spans="1:20" ht="31" x14ac:dyDescent="0.3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>
        <f>ROUND((Table2[[#This Row],[pledged]]/Table2[[#This Row],[goal]])*100,0)</f>
        <v>167</v>
      </c>
      <c r="G324" t="s">
        <v>20</v>
      </c>
      <c r="H324">
        <v>5168</v>
      </c>
      <c r="I324">
        <f>ROUND(IF(Table2[[#This Row],[backers_count]],Table2[[#This Row],[pledged]]/Table2[[#This Row],[backers_count]],0),2)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6"/>
        <v>40507.25</v>
      </c>
      <c r="O324" s="6">
        <f t="shared" si="6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>
        <f>ROUND((Table2[[#This Row],[pledged]]/Table2[[#This Row],[goal]])*100,0)</f>
        <v>24</v>
      </c>
      <c r="G325" t="s">
        <v>14</v>
      </c>
      <c r="H325">
        <v>26</v>
      </c>
      <c r="I325">
        <f>ROUND(IF(Table2[[#This Row],[backers_count]],Table2[[#This Row],[pledged]]/Table2[[#This Row],[backers_count]],0),2)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6"/>
        <v>41725.208333333336</v>
      </c>
      <c r="O325" s="6">
        <f t="shared" si="6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>
        <f>ROUND((Table2[[#This Row],[pledged]]/Table2[[#This Row],[goal]])*100,0)</f>
        <v>164</v>
      </c>
      <c r="G326" t="s">
        <v>20</v>
      </c>
      <c r="H326">
        <v>307</v>
      </c>
      <c r="I326">
        <f>ROUND(IF(Table2[[#This Row],[backers_count]],Table2[[#This Row],[pledged]]/Table2[[#This Row],[backers_count]],0),2)</f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6"/>
        <v>42176.208333333328</v>
      </c>
      <c r="O326" s="6">
        <f t="shared" si="6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" x14ac:dyDescent="0.3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>
        <f>ROUND((Table2[[#This Row],[pledged]]/Table2[[#This Row],[goal]])*100,0)</f>
        <v>91</v>
      </c>
      <c r="G327" t="s">
        <v>14</v>
      </c>
      <c r="H327">
        <v>73</v>
      </c>
      <c r="I327">
        <f>ROUND(IF(Table2[[#This Row],[backers_count]],Table2[[#This Row],[pledged]]/Table2[[#This Row],[backers_count]],0),2)</f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6"/>
        <v>43267.208333333328</v>
      </c>
      <c r="O327" s="6">
        <f t="shared" si="6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" x14ac:dyDescent="0.3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>
        <f>ROUND((Table2[[#This Row],[pledged]]/Table2[[#This Row],[goal]])*100,0)</f>
        <v>46</v>
      </c>
      <c r="G328" t="s">
        <v>14</v>
      </c>
      <c r="H328">
        <v>128</v>
      </c>
      <c r="I328">
        <f>ROUND(IF(Table2[[#This Row],[backers_count]],Table2[[#This Row],[pledged]]/Table2[[#This Row],[backers_count]],0),2)</f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6"/>
        <v>42364.25</v>
      </c>
      <c r="O328" s="6">
        <f t="shared" si="6"/>
        <v>42370.25</v>
      </c>
      <c r="P328" t="b">
        <v>0</v>
      </c>
      <c r="Q328" t="b">
        <v>0</v>
      </c>
      <c r="R328" t="s">
        <v>70</v>
      </c>
      <c r="S328" t="s">
        <v>2040</v>
      </c>
      <c r="T328" t="s">
        <v>2048</v>
      </c>
    </row>
    <row r="329" spans="1:20" x14ac:dyDescent="0.3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>
        <f>ROUND((Table2[[#This Row],[pledged]]/Table2[[#This Row],[goal]])*100,0)</f>
        <v>39</v>
      </c>
      <c r="G329" t="s">
        <v>14</v>
      </c>
      <c r="H329">
        <v>33</v>
      </c>
      <c r="I329">
        <f>ROUND(IF(Table2[[#This Row],[backers_count]],Table2[[#This Row],[pledged]]/Table2[[#This Row],[backers_count]],0),2)</f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6"/>
        <v>43705.208333333328</v>
      </c>
      <c r="O329" s="6">
        <f t="shared" si="6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" x14ac:dyDescent="0.3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>
        <f>ROUND((Table2[[#This Row],[pledged]]/Table2[[#This Row],[goal]])*100,0)</f>
        <v>134</v>
      </c>
      <c r="G330" t="s">
        <v>20</v>
      </c>
      <c r="H330">
        <v>2441</v>
      </c>
      <c r="I330">
        <f>ROUND(IF(Table2[[#This Row],[backers_count]],Table2[[#This Row],[pledged]]/Table2[[#This Row],[backers_count]],0),2)</f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6"/>
        <v>43434.25</v>
      </c>
      <c r="O330" s="6">
        <f t="shared" si="6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>
        <f>ROUND((Table2[[#This Row],[pledged]]/Table2[[#This Row],[goal]])*100,0)</f>
        <v>23</v>
      </c>
      <c r="G331" t="s">
        <v>47</v>
      </c>
      <c r="H331">
        <v>211</v>
      </c>
      <c r="I331">
        <f>ROUND(IF(Table2[[#This Row],[backers_count]],Table2[[#This Row],[pledged]]/Table2[[#This Row],[backers_count]],0),2)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6"/>
        <v>42716.25</v>
      </c>
      <c r="O331" s="6">
        <f t="shared" si="6"/>
        <v>42727.25</v>
      </c>
      <c r="P331" t="b">
        <v>0</v>
      </c>
      <c r="Q331" t="b">
        <v>0</v>
      </c>
      <c r="R331" t="s">
        <v>88</v>
      </c>
      <c r="S331" t="s">
        <v>2049</v>
      </c>
      <c r="T331" t="s">
        <v>2050</v>
      </c>
    </row>
    <row r="332" spans="1:20" ht="31" x14ac:dyDescent="0.3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>
        <f>ROUND((Table2[[#This Row],[pledged]]/Table2[[#This Row],[goal]])*100,0)</f>
        <v>185</v>
      </c>
      <c r="G332" t="s">
        <v>20</v>
      </c>
      <c r="H332">
        <v>1385</v>
      </c>
      <c r="I332">
        <f>ROUND(IF(Table2[[#This Row],[backers_count]],Table2[[#This Row],[pledged]]/Table2[[#This Row],[backers_count]],0),2)</f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6"/>
        <v>43077.25</v>
      </c>
      <c r="O332" s="6">
        <f t="shared" si="6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>
        <f>ROUND((Table2[[#This Row],[pledged]]/Table2[[#This Row],[goal]])*100,0)</f>
        <v>444</v>
      </c>
      <c r="G333" t="s">
        <v>20</v>
      </c>
      <c r="H333">
        <v>190</v>
      </c>
      <c r="I333">
        <f>ROUND(IF(Table2[[#This Row],[backers_count]],Table2[[#This Row],[pledged]]/Table2[[#This Row],[backers_count]],0),2)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6"/>
        <v>40896.25</v>
      </c>
      <c r="O333" s="6">
        <f t="shared" si="6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" x14ac:dyDescent="0.3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>
        <f>ROUND((Table2[[#This Row],[pledged]]/Table2[[#This Row],[goal]])*100,0)</f>
        <v>200</v>
      </c>
      <c r="G334" t="s">
        <v>20</v>
      </c>
      <c r="H334">
        <v>470</v>
      </c>
      <c r="I334">
        <f>ROUND(IF(Table2[[#This Row],[backers_count]],Table2[[#This Row],[pledged]]/Table2[[#This Row],[backers_count]],0),2)</f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6"/>
        <v>41361.208333333336</v>
      </c>
      <c r="O334" s="6">
        <f t="shared" si="6"/>
        <v>41362.208333333336</v>
      </c>
      <c r="P334" t="b">
        <v>0</v>
      </c>
      <c r="Q334" t="b">
        <v>0</v>
      </c>
      <c r="R334" t="s">
        <v>64</v>
      </c>
      <c r="S334" t="s">
        <v>2036</v>
      </c>
      <c r="T334" t="s">
        <v>2045</v>
      </c>
    </row>
    <row r="335" spans="1:20" x14ac:dyDescent="0.3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>
        <f>ROUND((Table2[[#This Row],[pledged]]/Table2[[#This Row],[goal]])*100,0)</f>
        <v>124</v>
      </c>
      <c r="G335" t="s">
        <v>20</v>
      </c>
      <c r="H335">
        <v>253</v>
      </c>
      <c r="I335">
        <f>ROUND(IF(Table2[[#This Row],[backers_count]],Table2[[#This Row],[pledged]]/Table2[[#This Row],[backers_count]],0),2)</f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6"/>
        <v>43424.25</v>
      </c>
      <c r="O335" s="6">
        <f t="shared" si="6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>
        <f>ROUND((Table2[[#This Row],[pledged]]/Table2[[#This Row],[goal]])*100,0)</f>
        <v>187</v>
      </c>
      <c r="G336" t="s">
        <v>20</v>
      </c>
      <c r="H336">
        <v>1113</v>
      </c>
      <c r="I336">
        <f>ROUND(IF(Table2[[#This Row],[backers_count]],Table2[[#This Row],[pledged]]/Table2[[#This Row],[backers_count]],0),2)</f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6"/>
        <v>43110.25</v>
      </c>
      <c r="O336" s="6">
        <f t="shared" si="6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>
        <f>ROUND((Table2[[#This Row],[pledged]]/Table2[[#This Row],[goal]])*100,0)</f>
        <v>114</v>
      </c>
      <c r="G337" t="s">
        <v>20</v>
      </c>
      <c r="H337">
        <v>2283</v>
      </c>
      <c r="I337">
        <f>ROUND(IF(Table2[[#This Row],[backers_count]],Table2[[#This Row],[pledged]]/Table2[[#This Row],[backers_count]],0),2)</f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6"/>
        <v>43784.25</v>
      </c>
      <c r="O337" s="6">
        <f t="shared" si="6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>
        <f>ROUND((Table2[[#This Row],[pledged]]/Table2[[#This Row],[goal]])*100,0)</f>
        <v>97</v>
      </c>
      <c r="G338" t="s">
        <v>14</v>
      </c>
      <c r="H338">
        <v>1072</v>
      </c>
      <c r="I338">
        <f>ROUND(IF(Table2[[#This Row],[backers_count]],Table2[[#This Row],[pledged]]/Table2[[#This Row],[backers_count]],0),2)</f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6"/>
        <v>40527.25</v>
      </c>
      <c r="O338" s="6">
        <f t="shared" si="6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>
        <f>ROUND((Table2[[#This Row],[pledged]]/Table2[[#This Row],[goal]])*100,0)</f>
        <v>123</v>
      </c>
      <c r="G339" t="s">
        <v>20</v>
      </c>
      <c r="H339">
        <v>1095</v>
      </c>
      <c r="I339">
        <f>ROUND(IF(Table2[[#This Row],[backers_count]],Table2[[#This Row],[pledged]]/Table2[[#This Row],[backers_count]],0),2)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6"/>
        <v>43780.25</v>
      </c>
      <c r="O339" s="6">
        <f t="shared" si="6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>
        <f>ROUND((Table2[[#This Row],[pledged]]/Table2[[#This Row],[goal]])*100,0)</f>
        <v>179</v>
      </c>
      <c r="G340" t="s">
        <v>20</v>
      </c>
      <c r="H340">
        <v>1690</v>
      </c>
      <c r="I340">
        <f>ROUND(IF(Table2[[#This Row],[backers_count]],Table2[[#This Row],[pledged]]/Table2[[#This Row],[backers_count]],0),2)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6"/>
        <v>40821.208333333336</v>
      </c>
      <c r="O340" s="6">
        <f t="shared" si="6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>
        <f>ROUND((Table2[[#This Row],[pledged]]/Table2[[#This Row],[goal]])*100,0)</f>
        <v>80</v>
      </c>
      <c r="G341" t="s">
        <v>73</v>
      </c>
      <c r="H341">
        <v>1297</v>
      </c>
      <c r="I341">
        <f>ROUND(IF(Table2[[#This Row],[backers_count]],Table2[[#This Row],[pledged]]/Table2[[#This Row],[backers_count]],0),2)</f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6"/>
        <v>42949.208333333328</v>
      </c>
      <c r="O341" s="6">
        <f t="shared" si="6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>
        <f>ROUND((Table2[[#This Row],[pledged]]/Table2[[#This Row],[goal]])*100,0)</f>
        <v>94</v>
      </c>
      <c r="G342" t="s">
        <v>14</v>
      </c>
      <c r="H342">
        <v>393</v>
      </c>
      <c r="I342">
        <f>ROUND(IF(Table2[[#This Row],[backers_count]],Table2[[#This Row],[pledged]]/Table2[[#This Row],[backers_count]],0),2)</f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6"/>
        <v>40889.25</v>
      </c>
      <c r="O342" s="6">
        <f t="shared" si="6"/>
        <v>40890.25</v>
      </c>
      <c r="P342" t="b">
        <v>0</v>
      </c>
      <c r="Q342" t="b">
        <v>0</v>
      </c>
      <c r="R342" t="s">
        <v>121</v>
      </c>
      <c r="S342" t="s">
        <v>2053</v>
      </c>
      <c r="T342" t="s">
        <v>2054</v>
      </c>
    </row>
    <row r="343" spans="1:20" ht="31" x14ac:dyDescent="0.3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>
        <f>ROUND((Table2[[#This Row],[pledged]]/Table2[[#This Row],[goal]])*100,0)</f>
        <v>85</v>
      </c>
      <c r="G343" t="s">
        <v>14</v>
      </c>
      <c r="H343">
        <v>1257</v>
      </c>
      <c r="I343">
        <f>ROUND(IF(Table2[[#This Row],[backers_count]],Table2[[#This Row],[pledged]]/Table2[[#This Row],[backers_count]],0),2)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6"/>
        <v>42244.208333333328</v>
      </c>
      <c r="O343" s="6">
        <f t="shared" si="6"/>
        <v>42251.208333333328</v>
      </c>
      <c r="P343" t="b">
        <v>0</v>
      </c>
      <c r="Q343" t="b">
        <v>0</v>
      </c>
      <c r="R343" t="s">
        <v>59</v>
      </c>
      <c r="S343" t="s">
        <v>2034</v>
      </c>
      <c r="T343" t="s">
        <v>2044</v>
      </c>
    </row>
    <row r="344" spans="1:20" x14ac:dyDescent="0.3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>
        <f>ROUND((Table2[[#This Row],[pledged]]/Table2[[#This Row],[goal]])*100,0)</f>
        <v>67</v>
      </c>
      <c r="G344" t="s">
        <v>14</v>
      </c>
      <c r="H344">
        <v>328</v>
      </c>
      <c r="I344">
        <f>ROUND(IF(Table2[[#This Row],[backers_count]],Table2[[#This Row],[pledged]]/Table2[[#This Row],[backers_count]],0),2)</f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6"/>
        <v>41475.208333333336</v>
      </c>
      <c r="O344" s="6">
        <f t="shared" si="6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>
        <f>ROUND((Table2[[#This Row],[pledged]]/Table2[[#This Row],[goal]])*100,0)</f>
        <v>54</v>
      </c>
      <c r="G345" t="s">
        <v>14</v>
      </c>
      <c r="H345">
        <v>147</v>
      </c>
      <c r="I345">
        <f>ROUND(IF(Table2[[#This Row],[backers_count]],Table2[[#This Row],[pledged]]/Table2[[#This Row],[backers_count]],0),2)</f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6"/>
        <v>41597.25</v>
      </c>
      <c r="O345" s="6">
        <f t="shared" si="6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>
        <f>ROUND((Table2[[#This Row],[pledged]]/Table2[[#This Row],[goal]])*100,0)</f>
        <v>42</v>
      </c>
      <c r="G346" t="s">
        <v>14</v>
      </c>
      <c r="H346">
        <v>830</v>
      </c>
      <c r="I346">
        <f>ROUND(IF(Table2[[#This Row],[backers_count]],Table2[[#This Row],[pledged]]/Table2[[#This Row],[backers_count]],0),2)</f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6"/>
        <v>43122.25</v>
      </c>
      <c r="O346" s="6">
        <f t="shared" si="6"/>
        <v>43162.25</v>
      </c>
      <c r="P346" t="b">
        <v>0</v>
      </c>
      <c r="Q346" t="b">
        <v>0</v>
      </c>
      <c r="R346" t="s">
        <v>88</v>
      </c>
      <c r="S346" t="s">
        <v>2049</v>
      </c>
      <c r="T346" t="s">
        <v>2050</v>
      </c>
    </row>
    <row r="347" spans="1:20" x14ac:dyDescent="0.3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>
        <f>ROUND((Table2[[#This Row],[pledged]]/Table2[[#This Row],[goal]])*100,0)</f>
        <v>15</v>
      </c>
      <c r="G347" t="s">
        <v>14</v>
      </c>
      <c r="H347">
        <v>331</v>
      </c>
      <c r="I347">
        <f>ROUND(IF(Table2[[#This Row],[backers_count]],Table2[[#This Row],[pledged]]/Table2[[#This Row],[backers_count]],0),2)</f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6"/>
        <v>42194.208333333328</v>
      </c>
      <c r="O347" s="6">
        <f t="shared" si="6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>
        <f>ROUND((Table2[[#This Row],[pledged]]/Table2[[#This Row],[goal]])*100,0)</f>
        <v>34</v>
      </c>
      <c r="G348" t="s">
        <v>14</v>
      </c>
      <c r="H348">
        <v>25</v>
      </c>
      <c r="I348">
        <f>ROUND(IF(Table2[[#This Row],[backers_count]],Table2[[#This Row],[pledged]]/Table2[[#This Row],[backers_count]],0),2)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6"/>
        <v>42971.208333333328</v>
      </c>
      <c r="O348" s="6">
        <f t="shared" si="6"/>
        <v>43026.208333333328</v>
      </c>
      <c r="P348" t="b">
        <v>0</v>
      </c>
      <c r="Q348" t="b">
        <v>1</v>
      </c>
      <c r="R348" t="s">
        <v>59</v>
      </c>
      <c r="S348" t="s">
        <v>2034</v>
      </c>
      <c r="T348" t="s">
        <v>2044</v>
      </c>
    </row>
    <row r="349" spans="1:20" x14ac:dyDescent="0.3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>
        <f>ROUND((Table2[[#This Row],[pledged]]/Table2[[#This Row],[goal]])*100,0)</f>
        <v>1401</v>
      </c>
      <c r="G349" t="s">
        <v>20</v>
      </c>
      <c r="H349">
        <v>191</v>
      </c>
      <c r="I349">
        <f>ROUND(IF(Table2[[#This Row],[backers_count]],Table2[[#This Row],[pledged]]/Table2[[#This Row],[backers_count]],0),2)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6"/>
        <v>42046.25</v>
      </c>
      <c r="O349" s="6">
        <f t="shared" si="6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>
        <f>ROUND((Table2[[#This Row],[pledged]]/Table2[[#This Row],[goal]])*100,0)</f>
        <v>72</v>
      </c>
      <c r="G350" t="s">
        <v>14</v>
      </c>
      <c r="H350">
        <v>3483</v>
      </c>
      <c r="I350">
        <f>ROUND(IF(Table2[[#This Row],[backers_count]],Table2[[#This Row],[pledged]]/Table2[[#This Row],[backers_count]],0),2)</f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6"/>
        <v>42782.25</v>
      </c>
      <c r="O350" s="6">
        <f t="shared" si="6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>
        <f>ROUND((Table2[[#This Row],[pledged]]/Table2[[#This Row],[goal]])*100,0)</f>
        <v>53</v>
      </c>
      <c r="G351" t="s">
        <v>14</v>
      </c>
      <c r="H351">
        <v>923</v>
      </c>
      <c r="I351">
        <f>ROUND(IF(Table2[[#This Row],[backers_count]],Table2[[#This Row],[pledged]]/Table2[[#This Row],[backers_count]],0),2)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6"/>
        <v>42930.208333333328</v>
      </c>
      <c r="O351" s="6">
        <f t="shared" si="6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>
        <f>ROUND((Table2[[#This Row],[pledged]]/Table2[[#This Row],[goal]])*100,0)</f>
        <v>5</v>
      </c>
      <c r="G352" t="s">
        <v>14</v>
      </c>
      <c r="H352">
        <v>1</v>
      </c>
      <c r="I352">
        <f>ROUND(IF(Table2[[#This Row],[backers_count]],Table2[[#This Row],[pledged]]/Table2[[#This Row],[backers_count]],0),2)</f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6"/>
        <v>42144.208333333328</v>
      </c>
      <c r="O352" s="6">
        <f t="shared" si="6"/>
        <v>42162.208333333328</v>
      </c>
      <c r="P352" t="b">
        <v>0</v>
      </c>
      <c r="Q352" t="b">
        <v>1</v>
      </c>
      <c r="R352" t="s">
        <v>158</v>
      </c>
      <c r="S352" t="s">
        <v>2034</v>
      </c>
      <c r="T352" t="s">
        <v>2057</v>
      </c>
    </row>
    <row r="353" spans="1:20" x14ac:dyDescent="0.3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>
        <f>ROUND((Table2[[#This Row],[pledged]]/Table2[[#This Row],[goal]])*100,0)</f>
        <v>128</v>
      </c>
      <c r="G353" t="s">
        <v>20</v>
      </c>
      <c r="H353">
        <v>2013</v>
      </c>
      <c r="I353">
        <f>ROUND(IF(Table2[[#This Row],[backers_count]],Table2[[#This Row],[pledged]]/Table2[[#This Row],[backers_count]],0),2)</f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6"/>
        <v>42240.208333333328</v>
      </c>
      <c r="O353" s="6">
        <f t="shared" si="6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>
        <f>ROUND((Table2[[#This Row],[pledged]]/Table2[[#This Row],[goal]])*100,0)</f>
        <v>35</v>
      </c>
      <c r="G354" t="s">
        <v>14</v>
      </c>
      <c r="H354">
        <v>33</v>
      </c>
      <c r="I354">
        <f>ROUND(IF(Table2[[#This Row],[backers_count]],Table2[[#This Row],[pledged]]/Table2[[#This Row],[backers_count]],0),2)</f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6"/>
        <v>42315.25</v>
      </c>
      <c r="O354" s="6">
        <f t="shared" si="6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>
        <f>ROUND((Table2[[#This Row],[pledged]]/Table2[[#This Row],[goal]])*100,0)</f>
        <v>411</v>
      </c>
      <c r="G355" t="s">
        <v>20</v>
      </c>
      <c r="H355">
        <v>1703</v>
      </c>
      <c r="I355">
        <f>ROUND(IF(Table2[[#This Row],[backers_count]],Table2[[#This Row],[pledged]]/Table2[[#This Row],[backers_count]],0),2)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6"/>
        <v>43651.208333333328</v>
      </c>
      <c r="O355" s="6">
        <f t="shared" si="6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>
        <f>ROUND((Table2[[#This Row],[pledged]]/Table2[[#This Row],[goal]])*100,0)</f>
        <v>124</v>
      </c>
      <c r="G356" t="s">
        <v>20</v>
      </c>
      <c r="H356">
        <v>80</v>
      </c>
      <c r="I356">
        <f>ROUND(IF(Table2[[#This Row],[backers_count]],Table2[[#This Row],[pledged]]/Table2[[#This Row],[backers_count]],0),2)</f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6"/>
        <v>41520.208333333336</v>
      </c>
      <c r="O356" s="6">
        <f t="shared" si="6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>
        <f>ROUND((Table2[[#This Row],[pledged]]/Table2[[#This Row],[goal]])*100,0)</f>
        <v>59</v>
      </c>
      <c r="G357" t="s">
        <v>47</v>
      </c>
      <c r="H357">
        <v>86</v>
      </c>
      <c r="I357">
        <f>ROUND(IF(Table2[[#This Row],[backers_count]],Table2[[#This Row],[pledged]]/Table2[[#This Row],[backers_count]],0),2)</f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6"/>
        <v>42757.25</v>
      </c>
      <c r="O357" s="6">
        <f t="shared" si="6"/>
        <v>42797.25</v>
      </c>
      <c r="P357" t="b">
        <v>0</v>
      </c>
      <c r="Q357" t="b">
        <v>0</v>
      </c>
      <c r="R357" t="s">
        <v>64</v>
      </c>
      <c r="S357" t="s">
        <v>2036</v>
      </c>
      <c r="T357" t="s">
        <v>2045</v>
      </c>
    </row>
    <row r="358" spans="1:20" x14ac:dyDescent="0.3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>
        <f>ROUND((Table2[[#This Row],[pledged]]/Table2[[#This Row],[goal]])*100,0)</f>
        <v>37</v>
      </c>
      <c r="G358" t="s">
        <v>14</v>
      </c>
      <c r="H358">
        <v>40</v>
      </c>
      <c r="I358">
        <f>ROUND(IF(Table2[[#This Row],[backers_count]],Table2[[#This Row],[pledged]]/Table2[[#This Row],[backers_count]],0),2)</f>
        <v>85.78</v>
      </c>
      <c r="J358" t="s">
        <v>106</v>
      </c>
      <c r="K358" t="s">
        <v>107</v>
      </c>
      <c r="L358">
        <v>1326520800</v>
      </c>
      <c r="M358">
        <v>1327298400</v>
      </c>
      <c r="N358" s="6">
        <f t="shared" si="6"/>
        <v>40922.25</v>
      </c>
      <c r="O358" s="6">
        <f t="shared" si="6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>
        <f>ROUND((Table2[[#This Row],[pledged]]/Table2[[#This Row],[goal]])*100,0)</f>
        <v>185</v>
      </c>
      <c r="G359" t="s">
        <v>20</v>
      </c>
      <c r="H359">
        <v>41</v>
      </c>
      <c r="I359">
        <f>ROUND(IF(Table2[[#This Row],[backers_count]],Table2[[#This Row],[pledged]]/Table2[[#This Row],[backers_count]],0),2)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6"/>
        <v>42250.208333333328</v>
      </c>
      <c r="O359" s="6">
        <f t="shared" si="6"/>
        <v>42275.208333333328</v>
      </c>
      <c r="P359" t="b">
        <v>0</v>
      </c>
      <c r="Q359" t="b">
        <v>0</v>
      </c>
      <c r="R359" t="s">
        <v>88</v>
      </c>
      <c r="S359" t="s">
        <v>2049</v>
      </c>
      <c r="T359" t="s">
        <v>2050</v>
      </c>
    </row>
    <row r="360" spans="1:20" x14ac:dyDescent="0.3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>
        <f>ROUND((Table2[[#This Row],[pledged]]/Table2[[#This Row],[goal]])*100,0)</f>
        <v>12</v>
      </c>
      <c r="G360" t="s">
        <v>14</v>
      </c>
      <c r="H360">
        <v>23</v>
      </c>
      <c r="I360">
        <f>ROUND(IF(Table2[[#This Row],[backers_count]],Table2[[#This Row],[pledged]]/Table2[[#This Row],[backers_count]],0),2)</f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6"/>
        <v>43322.208333333328</v>
      </c>
      <c r="O360" s="6">
        <f t="shared" si="6"/>
        <v>43325.208333333328</v>
      </c>
      <c r="P360" t="b">
        <v>1</v>
      </c>
      <c r="Q360" t="b">
        <v>0</v>
      </c>
      <c r="R360" t="s">
        <v>121</v>
      </c>
      <c r="S360" t="s">
        <v>2053</v>
      </c>
      <c r="T360" t="s">
        <v>2054</v>
      </c>
    </row>
    <row r="361" spans="1:20" x14ac:dyDescent="0.3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>
        <f>ROUND((Table2[[#This Row],[pledged]]/Table2[[#This Row],[goal]])*100,0)</f>
        <v>299</v>
      </c>
      <c r="G361" t="s">
        <v>20</v>
      </c>
      <c r="H361">
        <v>187</v>
      </c>
      <c r="I361">
        <f>ROUND(IF(Table2[[#This Row],[backers_count]],Table2[[#This Row],[pledged]]/Table2[[#This Row],[backers_count]],0),2)</f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6"/>
        <v>40782.208333333336</v>
      </c>
      <c r="O361" s="6">
        <f t="shared" si="6"/>
        <v>40789.208333333336</v>
      </c>
      <c r="P361" t="b">
        <v>0</v>
      </c>
      <c r="Q361" t="b">
        <v>0</v>
      </c>
      <c r="R361" t="s">
        <v>70</v>
      </c>
      <c r="S361" t="s">
        <v>2040</v>
      </c>
      <c r="T361" t="s">
        <v>2048</v>
      </c>
    </row>
    <row r="362" spans="1:20" x14ac:dyDescent="0.3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>
        <f>ROUND((Table2[[#This Row],[pledged]]/Table2[[#This Row],[goal]])*100,0)</f>
        <v>226</v>
      </c>
      <c r="G362" t="s">
        <v>20</v>
      </c>
      <c r="H362">
        <v>2875</v>
      </c>
      <c r="I362">
        <f>ROUND(IF(Table2[[#This Row],[backers_count]],Table2[[#This Row],[pledged]]/Table2[[#This Row],[backers_count]],0),2)</f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6"/>
        <v>40544.25</v>
      </c>
      <c r="O362" s="6">
        <f t="shared" si="6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>
        <f>ROUND((Table2[[#This Row],[pledged]]/Table2[[#This Row],[goal]])*100,0)</f>
        <v>174</v>
      </c>
      <c r="G363" t="s">
        <v>20</v>
      </c>
      <c r="H363">
        <v>88</v>
      </c>
      <c r="I363">
        <f>ROUND(IF(Table2[[#This Row],[backers_count]],Table2[[#This Row],[pledged]]/Table2[[#This Row],[backers_count]],0),2)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6"/>
        <v>43015.208333333328</v>
      </c>
      <c r="O363" s="6">
        <f t="shared" si="6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>
        <f>ROUND((Table2[[#This Row],[pledged]]/Table2[[#This Row],[goal]])*100,0)</f>
        <v>372</v>
      </c>
      <c r="G364" t="s">
        <v>20</v>
      </c>
      <c r="H364">
        <v>191</v>
      </c>
      <c r="I364">
        <f>ROUND(IF(Table2[[#This Row],[backers_count]],Table2[[#This Row],[pledged]]/Table2[[#This Row],[backers_count]],0),2)</f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6"/>
        <v>40570.25</v>
      </c>
      <c r="O364" s="6">
        <f t="shared" si="6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>
        <f>ROUND((Table2[[#This Row],[pledged]]/Table2[[#This Row],[goal]])*100,0)</f>
        <v>160</v>
      </c>
      <c r="G365" t="s">
        <v>20</v>
      </c>
      <c r="H365">
        <v>139</v>
      </c>
      <c r="I365">
        <f>ROUND(IF(Table2[[#This Row],[backers_count]],Table2[[#This Row],[pledged]]/Table2[[#This Row],[backers_count]],0),2)</f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6"/>
        <v>40904.25</v>
      </c>
      <c r="O365" s="6">
        <f t="shared" si="6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>
        <f>ROUND((Table2[[#This Row],[pledged]]/Table2[[#This Row],[goal]])*100,0)</f>
        <v>1616</v>
      </c>
      <c r="G366" t="s">
        <v>20</v>
      </c>
      <c r="H366">
        <v>186</v>
      </c>
      <c r="I366">
        <f>ROUND(IF(Table2[[#This Row],[backers_count]],Table2[[#This Row],[pledged]]/Table2[[#This Row],[backers_count]],0),2)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6"/>
        <v>43164.25</v>
      </c>
      <c r="O366" s="6">
        <f t="shared" si="6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2044</v>
      </c>
    </row>
    <row r="367" spans="1:20" x14ac:dyDescent="0.3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>
        <f>ROUND((Table2[[#This Row],[pledged]]/Table2[[#This Row],[goal]])*100,0)</f>
        <v>733</v>
      </c>
      <c r="G367" t="s">
        <v>20</v>
      </c>
      <c r="H367">
        <v>112</v>
      </c>
      <c r="I367">
        <f>ROUND(IF(Table2[[#This Row],[backers_count]],Table2[[#This Row],[pledged]]/Table2[[#This Row],[backers_count]],0),2)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6"/>
        <v>42733.25</v>
      </c>
      <c r="O367" s="6">
        <f t="shared" si="6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>
        <f>ROUND((Table2[[#This Row],[pledged]]/Table2[[#This Row],[goal]])*100,0)</f>
        <v>592</v>
      </c>
      <c r="G368" t="s">
        <v>20</v>
      </c>
      <c r="H368">
        <v>101</v>
      </c>
      <c r="I368">
        <f>ROUND(IF(Table2[[#This Row],[backers_count]],Table2[[#This Row],[pledged]]/Table2[[#This Row],[backers_count]],0),2)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6"/>
        <v>40546.25</v>
      </c>
      <c r="O368" s="6">
        <f t="shared" si="6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>
        <f>ROUND((Table2[[#This Row],[pledged]]/Table2[[#This Row],[goal]])*100,0)</f>
        <v>19</v>
      </c>
      <c r="G369" t="s">
        <v>14</v>
      </c>
      <c r="H369">
        <v>75</v>
      </c>
      <c r="I369">
        <f>ROUND(IF(Table2[[#This Row],[backers_count]],Table2[[#This Row],[pledged]]/Table2[[#This Row],[backers_count]],0),2)</f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6"/>
        <v>41930.208333333336</v>
      </c>
      <c r="O369" s="6">
        <f t="shared" si="6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>
        <f>ROUND((Table2[[#This Row],[pledged]]/Table2[[#This Row],[goal]])*100,0)</f>
        <v>277</v>
      </c>
      <c r="G370" t="s">
        <v>20</v>
      </c>
      <c r="H370">
        <v>206</v>
      </c>
      <c r="I370">
        <f>ROUND(IF(Table2[[#This Row],[backers_count]],Table2[[#This Row],[pledged]]/Table2[[#This Row],[backers_count]],0),2)</f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6"/>
        <v>40464.208333333336</v>
      </c>
      <c r="O370" s="6">
        <f t="shared" si="6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>
        <f>ROUND((Table2[[#This Row],[pledged]]/Table2[[#This Row],[goal]])*100,0)</f>
        <v>273</v>
      </c>
      <c r="G371" t="s">
        <v>20</v>
      </c>
      <c r="H371">
        <v>154</v>
      </c>
      <c r="I371">
        <f>ROUND(IF(Table2[[#This Row],[backers_count]],Table2[[#This Row],[pledged]]/Table2[[#This Row],[backers_count]],0),2)</f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6"/>
        <v>41308.25</v>
      </c>
      <c r="O371" s="6">
        <f t="shared" si="6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2059</v>
      </c>
    </row>
    <row r="372" spans="1:20" x14ac:dyDescent="0.3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>
        <f>ROUND((Table2[[#This Row],[pledged]]/Table2[[#This Row],[goal]])*100,0)</f>
        <v>159</v>
      </c>
      <c r="G372" t="s">
        <v>20</v>
      </c>
      <c r="H372">
        <v>5966</v>
      </c>
      <c r="I372">
        <f>ROUND(IF(Table2[[#This Row],[backers_count]],Table2[[#This Row],[pledged]]/Table2[[#This Row],[backers_count]],0),2)</f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6"/>
        <v>43570.208333333328</v>
      </c>
      <c r="O372" s="6">
        <f t="shared" si="6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>
        <f>ROUND((Table2[[#This Row],[pledged]]/Table2[[#This Row],[goal]])*100,0)</f>
        <v>68</v>
      </c>
      <c r="G373" t="s">
        <v>14</v>
      </c>
      <c r="H373">
        <v>2176</v>
      </c>
      <c r="I373">
        <f>ROUND(IF(Table2[[#This Row],[backers_count]],Table2[[#This Row],[pledged]]/Table2[[#This Row],[backers_count]],0),2)</f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6"/>
        <v>42043.25</v>
      </c>
      <c r="O373" s="6">
        <f t="shared" si="6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" x14ac:dyDescent="0.3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>
        <f>ROUND((Table2[[#This Row],[pledged]]/Table2[[#This Row],[goal]])*100,0)</f>
        <v>1592</v>
      </c>
      <c r="G374" t="s">
        <v>20</v>
      </c>
      <c r="H374">
        <v>169</v>
      </c>
      <c r="I374">
        <f>ROUND(IF(Table2[[#This Row],[backers_count]],Table2[[#This Row],[pledged]]/Table2[[#This Row],[backers_count]],0),2)</f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6"/>
        <v>42012.25</v>
      </c>
      <c r="O374" s="6">
        <f t="shared" si="6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>
        <f>ROUND((Table2[[#This Row],[pledged]]/Table2[[#This Row],[goal]])*100,0)</f>
        <v>730</v>
      </c>
      <c r="G375" t="s">
        <v>20</v>
      </c>
      <c r="H375">
        <v>2106</v>
      </c>
      <c r="I375">
        <f>ROUND(IF(Table2[[#This Row],[backers_count]],Table2[[#This Row],[pledged]]/Table2[[#This Row],[backers_count]],0),2)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6"/>
        <v>42964.208333333328</v>
      </c>
      <c r="O375" s="6">
        <f t="shared" si="6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" x14ac:dyDescent="0.3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>
        <f>ROUND((Table2[[#This Row],[pledged]]/Table2[[#This Row],[goal]])*100,0)</f>
        <v>13</v>
      </c>
      <c r="G376" t="s">
        <v>14</v>
      </c>
      <c r="H376">
        <v>441</v>
      </c>
      <c r="I376">
        <f>ROUND(IF(Table2[[#This Row],[backers_count]],Table2[[#This Row],[pledged]]/Table2[[#This Row],[backers_count]],0),2)</f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6"/>
        <v>43476.25</v>
      </c>
      <c r="O376" s="6">
        <f t="shared" si="6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" x14ac:dyDescent="0.3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>
        <f>ROUND((Table2[[#This Row],[pledged]]/Table2[[#This Row],[goal]])*100,0)</f>
        <v>55</v>
      </c>
      <c r="G377" t="s">
        <v>14</v>
      </c>
      <c r="H377">
        <v>25</v>
      </c>
      <c r="I377">
        <f>ROUND(IF(Table2[[#This Row],[backers_count]],Table2[[#This Row],[pledged]]/Table2[[#This Row],[backers_count]],0),2)</f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6"/>
        <v>42293.208333333328</v>
      </c>
      <c r="O377" s="6">
        <f t="shared" si="6"/>
        <v>42350.25</v>
      </c>
      <c r="P377" t="b">
        <v>0</v>
      </c>
      <c r="Q377" t="b">
        <v>0</v>
      </c>
      <c r="R377" t="s">
        <v>59</v>
      </c>
      <c r="S377" t="s">
        <v>2034</v>
      </c>
      <c r="T377" t="s">
        <v>2044</v>
      </c>
    </row>
    <row r="378" spans="1:20" x14ac:dyDescent="0.3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>
        <f>ROUND((Table2[[#This Row],[pledged]]/Table2[[#This Row],[goal]])*100,0)</f>
        <v>361</v>
      </c>
      <c r="G378" t="s">
        <v>20</v>
      </c>
      <c r="H378">
        <v>131</v>
      </c>
      <c r="I378">
        <f>ROUND(IF(Table2[[#This Row],[backers_count]],Table2[[#This Row],[pledged]]/Table2[[#This Row],[backers_count]],0),2)</f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6"/>
        <v>41826.208333333336</v>
      </c>
      <c r="O378" s="6">
        <f t="shared" si="6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>
        <f>ROUND((Table2[[#This Row],[pledged]]/Table2[[#This Row],[goal]])*100,0)</f>
        <v>10</v>
      </c>
      <c r="G379" t="s">
        <v>14</v>
      </c>
      <c r="H379">
        <v>127</v>
      </c>
      <c r="I379">
        <f>ROUND(IF(Table2[[#This Row],[backers_count]],Table2[[#This Row],[pledged]]/Table2[[#This Row],[backers_count]],0),2)</f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6"/>
        <v>43760.208333333328</v>
      </c>
      <c r="O379" s="6">
        <f t="shared" si="6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>
        <f>ROUND((Table2[[#This Row],[pledged]]/Table2[[#This Row],[goal]])*100,0)</f>
        <v>14</v>
      </c>
      <c r="G380" t="s">
        <v>14</v>
      </c>
      <c r="H380">
        <v>355</v>
      </c>
      <c r="I380">
        <f>ROUND(IF(Table2[[#This Row],[backers_count]],Table2[[#This Row],[pledged]]/Table2[[#This Row],[backers_count]],0),2)</f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6"/>
        <v>43241.208333333328</v>
      </c>
      <c r="O380" s="6">
        <f t="shared" si="6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>
        <f>ROUND((Table2[[#This Row],[pledged]]/Table2[[#This Row],[goal]])*100,0)</f>
        <v>40</v>
      </c>
      <c r="G381" t="s">
        <v>14</v>
      </c>
      <c r="H381">
        <v>44</v>
      </c>
      <c r="I381">
        <f>ROUND(IF(Table2[[#This Row],[backers_count]],Table2[[#This Row],[pledged]]/Table2[[#This Row],[backers_count]],0),2)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6"/>
        <v>40843.208333333336</v>
      </c>
      <c r="O381" s="6">
        <f t="shared" si="6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" x14ac:dyDescent="0.3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>
        <f>ROUND((Table2[[#This Row],[pledged]]/Table2[[#This Row],[goal]])*100,0)</f>
        <v>160</v>
      </c>
      <c r="G382" t="s">
        <v>20</v>
      </c>
      <c r="H382">
        <v>84</v>
      </c>
      <c r="I382">
        <f>ROUND(IF(Table2[[#This Row],[backers_count]],Table2[[#This Row],[pledged]]/Table2[[#This Row],[backers_count]],0),2)</f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6"/>
        <v>41448.208333333336</v>
      </c>
      <c r="O382" s="6">
        <f t="shared" si="6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>
        <f>ROUND((Table2[[#This Row],[pledged]]/Table2[[#This Row],[goal]])*100,0)</f>
        <v>184</v>
      </c>
      <c r="G383" t="s">
        <v>20</v>
      </c>
      <c r="H383">
        <v>155</v>
      </c>
      <c r="I383">
        <f>ROUND(IF(Table2[[#This Row],[backers_count]],Table2[[#This Row],[pledged]]/Table2[[#This Row],[backers_count]],0),2)</f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6"/>
        <v>42163.208333333328</v>
      </c>
      <c r="O383" s="6">
        <f t="shared" si="6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" x14ac:dyDescent="0.3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>
        <f>ROUND((Table2[[#This Row],[pledged]]/Table2[[#This Row],[goal]])*100,0)</f>
        <v>64</v>
      </c>
      <c r="G384" t="s">
        <v>14</v>
      </c>
      <c r="H384">
        <v>67</v>
      </c>
      <c r="I384">
        <f>ROUND(IF(Table2[[#This Row],[backers_count]],Table2[[#This Row],[pledged]]/Table2[[#This Row],[backers_count]],0),2)</f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6"/>
        <v>43024.208333333328</v>
      </c>
      <c r="O384" s="6">
        <f t="shared" si="6"/>
        <v>43043.208333333328</v>
      </c>
      <c r="P384" t="b">
        <v>0</v>
      </c>
      <c r="Q384" t="b">
        <v>0</v>
      </c>
      <c r="R384" t="s">
        <v>121</v>
      </c>
      <c r="S384" t="s">
        <v>2053</v>
      </c>
      <c r="T384" t="s">
        <v>2054</v>
      </c>
    </row>
    <row r="385" spans="1:20" x14ac:dyDescent="0.3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>
        <f>ROUND((Table2[[#This Row],[pledged]]/Table2[[#This Row],[goal]])*100,0)</f>
        <v>225</v>
      </c>
      <c r="G385" t="s">
        <v>20</v>
      </c>
      <c r="H385">
        <v>189</v>
      </c>
      <c r="I385">
        <f>ROUND(IF(Table2[[#This Row],[backers_count]],Table2[[#This Row],[pledged]]/Table2[[#This Row],[backers_count]],0),2)</f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6"/>
        <v>43509.25</v>
      </c>
      <c r="O385" s="6">
        <f t="shared" si="6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>
        <f>ROUND((Table2[[#This Row],[pledged]]/Table2[[#This Row],[goal]])*100,0)</f>
        <v>172</v>
      </c>
      <c r="G386" t="s">
        <v>20</v>
      </c>
      <c r="H386">
        <v>4799</v>
      </c>
      <c r="I386">
        <f>ROUND(IF(Table2[[#This Row],[backers_count]],Table2[[#This Row],[pledged]]/Table2[[#This Row],[backers_count]],0),2)</f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ref="N386:O449" si="7">(((L386/60)/60)/24)+DATE(1970,1,1)</f>
        <v>42776.25</v>
      </c>
      <c r="O386" s="6">
        <f t="shared" si="7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" x14ac:dyDescent="0.3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>
        <f>ROUND((Table2[[#This Row],[pledged]]/Table2[[#This Row],[goal]])*100,0)</f>
        <v>146</v>
      </c>
      <c r="G387" t="s">
        <v>20</v>
      </c>
      <c r="H387">
        <v>1137</v>
      </c>
      <c r="I387">
        <f>ROUND(IF(Table2[[#This Row],[backers_count]],Table2[[#This Row],[pledged]]/Table2[[#This Row],[backers_count]],0),2)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7"/>
        <v>43553.208333333328</v>
      </c>
      <c r="O387" s="6">
        <f t="shared" si="7"/>
        <v>43585.208333333328</v>
      </c>
      <c r="P387" t="b">
        <v>0</v>
      </c>
      <c r="Q387" t="b">
        <v>0</v>
      </c>
      <c r="R387" t="s">
        <v>67</v>
      </c>
      <c r="S387" t="s">
        <v>2046</v>
      </c>
      <c r="T387" t="s">
        <v>2047</v>
      </c>
    </row>
    <row r="388" spans="1:20" ht="31" x14ac:dyDescent="0.3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>
        <f>ROUND((Table2[[#This Row],[pledged]]/Table2[[#This Row],[goal]])*100,0)</f>
        <v>76</v>
      </c>
      <c r="G388" t="s">
        <v>14</v>
      </c>
      <c r="H388">
        <v>1068</v>
      </c>
      <c r="I388">
        <f>ROUND(IF(Table2[[#This Row],[backers_count]],Table2[[#This Row],[pledged]]/Table2[[#This Row],[backers_count]],0),2)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7"/>
        <v>40355.208333333336</v>
      </c>
      <c r="O388" s="6">
        <f t="shared" si="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>
        <f>ROUND((Table2[[#This Row],[pledged]]/Table2[[#This Row],[goal]])*100,0)</f>
        <v>39</v>
      </c>
      <c r="G389" t="s">
        <v>14</v>
      </c>
      <c r="H389">
        <v>424</v>
      </c>
      <c r="I389">
        <f>ROUND(IF(Table2[[#This Row],[backers_count]],Table2[[#This Row],[pledged]]/Table2[[#This Row],[backers_count]],0),2)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7"/>
        <v>41072.208333333336</v>
      </c>
      <c r="O389" s="6">
        <f t="shared" si="7"/>
        <v>41077.208333333336</v>
      </c>
      <c r="P389" t="b">
        <v>0</v>
      </c>
      <c r="Q389" t="b">
        <v>0</v>
      </c>
      <c r="R389" t="s">
        <v>64</v>
      </c>
      <c r="S389" t="s">
        <v>2036</v>
      </c>
      <c r="T389" t="s">
        <v>2045</v>
      </c>
    </row>
    <row r="390" spans="1:20" x14ac:dyDescent="0.3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>
        <f>ROUND((Table2[[#This Row],[pledged]]/Table2[[#This Row],[goal]])*100,0)</f>
        <v>11</v>
      </c>
      <c r="G390" t="s">
        <v>73</v>
      </c>
      <c r="H390">
        <v>145</v>
      </c>
      <c r="I390">
        <f>ROUND(IF(Table2[[#This Row],[backers_count]],Table2[[#This Row],[pledged]]/Table2[[#This Row],[backers_count]],0),2)</f>
        <v>89.23</v>
      </c>
      <c r="J390" t="s">
        <v>97</v>
      </c>
      <c r="K390" t="s">
        <v>98</v>
      </c>
      <c r="L390">
        <v>1325656800</v>
      </c>
      <c r="M390">
        <v>1325829600</v>
      </c>
      <c r="N390" s="6">
        <f t="shared" si="7"/>
        <v>40912.25</v>
      </c>
      <c r="O390" s="6">
        <f t="shared" si="7"/>
        <v>40914.25</v>
      </c>
      <c r="P390" t="b">
        <v>0</v>
      </c>
      <c r="Q390" t="b">
        <v>0</v>
      </c>
      <c r="R390" t="s">
        <v>59</v>
      </c>
      <c r="S390" t="s">
        <v>2034</v>
      </c>
      <c r="T390" t="s">
        <v>2044</v>
      </c>
    </row>
    <row r="391" spans="1:20" x14ac:dyDescent="0.3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>
        <f>ROUND((Table2[[#This Row],[pledged]]/Table2[[#This Row],[goal]])*100,0)</f>
        <v>122</v>
      </c>
      <c r="G391" t="s">
        <v>20</v>
      </c>
      <c r="H391">
        <v>1152</v>
      </c>
      <c r="I391">
        <f>ROUND(IF(Table2[[#This Row],[backers_count]],Table2[[#This Row],[pledged]]/Table2[[#This Row],[backers_count]],0),2)</f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7"/>
        <v>40479.208333333336</v>
      </c>
      <c r="O391" s="6">
        <f t="shared" si="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>
        <f>ROUND((Table2[[#This Row],[pledged]]/Table2[[#This Row],[goal]])*100,0)</f>
        <v>187</v>
      </c>
      <c r="G392" t="s">
        <v>20</v>
      </c>
      <c r="H392">
        <v>50</v>
      </c>
      <c r="I392">
        <f>ROUND(IF(Table2[[#This Row],[backers_count]],Table2[[#This Row],[pledged]]/Table2[[#This Row],[backers_count]],0),2)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7"/>
        <v>41530.208333333336</v>
      </c>
      <c r="O392" s="6">
        <f t="shared" si="7"/>
        <v>41545.208333333336</v>
      </c>
      <c r="P392" t="b">
        <v>0</v>
      </c>
      <c r="Q392" t="b">
        <v>0</v>
      </c>
      <c r="R392" t="s">
        <v>121</v>
      </c>
      <c r="S392" t="s">
        <v>2053</v>
      </c>
      <c r="T392" t="s">
        <v>2054</v>
      </c>
    </row>
    <row r="393" spans="1:20" x14ac:dyDescent="0.3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>
        <f>ROUND((Table2[[#This Row],[pledged]]/Table2[[#This Row],[goal]])*100,0)</f>
        <v>7</v>
      </c>
      <c r="G393" t="s">
        <v>14</v>
      </c>
      <c r="H393">
        <v>151</v>
      </c>
      <c r="I393">
        <f>ROUND(IF(Table2[[#This Row],[backers_count]],Table2[[#This Row],[pledged]]/Table2[[#This Row],[backers_count]],0),2)</f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7"/>
        <v>41653.25</v>
      </c>
      <c r="O393" s="6">
        <f t="shared" si="7"/>
        <v>41655.25</v>
      </c>
      <c r="P393" t="b">
        <v>0</v>
      </c>
      <c r="Q393" t="b">
        <v>0</v>
      </c>
      <c r="R393" t="s">
        <v>67</v>
      </c>
      <c r="S393" t="s">
        <v>2046</v>
      </c>
      <c r="T393" t="s">
        <v>2047</v>
      </c>
    </row>
    <row r="394" spans="1:20" ht="31" x14ac:dyDescent="0.3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>
        <f>ROUND((Table2[[#This Row],[pledged]]/Table2[[#This Row],[goal]])*100,0)</f>
        <v>66</v>
      </c>
      <c r="G394" t="s">
        <v>14</v>
      </c>
      <c r="H394">
        <v>1608</v>
      </c>
      <c r="I394">
        <f>ROUND(IF(Table2[[#This Row],[backers_count]],Table2[[#This Row],[pledged]]/Table2[[#This Row],[backers_count]],0),2)</f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7"/>
        <v>40549.25</v>
      </c>
      <c r="O394" s="6">
        <f t="shared" si="7"/>
        <v>40551.25</v>
      </c>
      <c r="P394" t="b">
        <v>0</v>
      </c>
      <c r="Q394" t="b">
        <v>0</v>
      </c>
      <c r="R394" t="s">
        <v>64</v>
      </c>
      <c r="S394" t="s">
        <v>2036</v>
      </c>
      <c r="T394" t="s">
        <v>2045</v>
      </c>
    </row>
    <row r="395" spans="1:20" x14ac:dyDescent="0.3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>
        <f>ROUND((Table2[[#This Row],[pledged]]/Table2[[#This Row],[goal]])*100,0)</f>
        <v>229</v>
      </c>
      <c r="G395" t="s">
        <v>20</v>
      </c>
      <c r="H395">
        <v>3059</v>
      </c>
      <c r="I395">
        <f>ROUND(IF(Table2[[#This Row],[backers_count]],Table2[[#This Row],[pledged]]/Table2[[#This Row],[backers_count]],0),2)</f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7"/>
        <v>42933.208333333328</v>
      </c>
      <c r="O395" s="6">
        <f t="shared" si="7"/>
        <v>42934.208333333328</v>
      </c>
      <c r="P395" t="b">
        <v>0</v>
      </c>
      <c r="Q395" t="b">
        <v>0</v>
      </c>
      <c r="R395" t="s">
        <v>158</v>
      </c>
      <c r="S395" t="s">
        <v>2034</v>
      </c>
      <c r="T395" t="s">
        <v>2057</v>
      </c>
    </row>
    <row r="396" spans="1:20" x14ac:dyDescent="0.3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>
        <f>ROUND((Table2[[#This Row],[pledged]]/Table2[[#This Row],[goal]])*100,0)</f>
        <v>469</v>
      </c>
      <c r="G396" t="s">
        <v>20</v>
      </c>
      <c r="H396">
        <v>34</v>
      </c>
      <c r="I396">
        <f>ROUND(IF(Table2[[#This Row],[backers_count]],Table2[[#This Row],[pledged]]/Table2[[#This Row],[backers_count]],0),2)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7"/>
        <v>41484.208333333336</v>
      </c>
      <c r="O396" s="6">
        <f t="shared" si="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" x14ac:dyDescent="0.3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>
        <f>ROUND((Table2[[#This Row],[pledged]]/Table2[[#This Row],[goal]])*100,0)</f>
        <v>130</v>
      </c>
      <c r="G397" t="s">
        <v>20</v>
      </c>
      <c r="H397">
        <v>220</v>
      </c>
      <c r="I397">
        <f>ROUND(IF(Table2[[#This Row],[backers_count]],Table2[[#This Row],[pledged]]/Table2[[#This Row],[backers_count]],0),2)</f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7"/>
        <v>40885.25</v>
      </c>
      <c r="O397" s="6">
        <f t="shared" si="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>
        <f>ROUND((Table2[[#This Row],[pledged]]/Table2[[#This Row],[goal]])*100,0)</f>
        <v>167</v>
      </c>
      <c r="G398" t="s">
        <v>20</v>
      </c>
      <c r="H398">
        <v>1604</v>
      </c>
      <c r="I398">
        <f>ROUND(IF(Table2[[#This Row],[backers_count]],Table2[[#This Row],[pledged]]/Table2[[#This Row],[backers_count]],0),2)</f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7"/>
        <v>43378.208333333328</v>
      </c>
      <c r="O398" s="6">
        <f t="shared" si="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>
        <f>ROUND((Table2[[#This Row],[pledged]]/Table2[[#This Row],[goal]])*100,0)</f>
        <v>174</v>
      </c>
      <c r="G399" t="s">
        <v>20</v>
      </c>
      <c r="H399">
        <v>454</v>
      </c>
      <c r="I399">
        <f>ROUND(IF(Table2[[#This Row],[backers_count]],Table2[[#This Row],[pledged]]/Table2[[#This Row],[backers_count]],0),2)</f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7"/>
        <v>41417.208333333336</v>
      </c>
      <c r="O399" s="6">
        <f t="shared" si="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" x14ac:dyDescent="0.3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>
        <f>ROUND((Table2[[#This Row],[pledged]]/Table2[[#This Row],[goal]])*100,0)</f>
        <v>718</v>
      </c>
      <c r="G400" t="s">
        <v>20</v>
      </c>
      <c r="H400">
        <v>123</v>
      </c>
      <c r="I400">
        <f>ROUND(IF(Table2[[#This Row],[backers_count]],Table2[[#This Row],[pledged]]/Table2[[#This Row],[backers_count]],0),2)</f>
        <v>99.2</v>
      </c>
      <c r="J400" t="s">
        <v>106</v>
      </c>
      <c r="K400" t="s">
        <v>107</v>
      </c>
      <c r="L400">
        <v>1525755600</v>
      </c>
      <c r="M400">
        <v>1525928400</v>
      </c>
      <c r="N400" s="6">
        <f t="shared" si="7"/>
        <v>43228.208333333328</v>
      </c>
      <c r="O400" s="6">
        <f t="shared" si="7"/>
        <v>43230.208333333328</v>
      </c>
      <c r="P400" t="b">
        <v>0</v>
      </c>
      <c r="Q400" t="b">
        <v>1</v>
      </c>
      <c r="R400" t="s">
        <v>70</v>
      </c>
      <c r="S400" t="s">
        <v>2040</v>
      </c>
      <c r="T400" t="s">
        <v>2048</v>
      </c>
    </row>
    <row r="401" spans="1:20" x14ac:dyDescent="0.3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>
        <f>ROUND((Table2[[#This Row],[pledged]]/Table2[[#This Row],[goal]])*100,0)</f>
        <v>64</v>
      </c>
      <c r="G401" t="s">
        <v>14</v>
      </c>
      <c r="H401">
        <v>941</v>
      </c>
      <c r="I401">
        <f>ROUND(IF(Table2[[#This Row],[backers_count]],Table2[[#This Row],[pledged]]/Table2[[#This Row],[backers_count]],0),2)</f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7"/>
        <v>40576.25</v>
      </c>
      <c r="O401" s="6">
        <f t="shared" si="7"/>
        <v>40583.25</v>
      </c>
      <c r="P401" t="b">
        <v>0</v>
      </c>
      <c r="Q401" t="b">
        <v>0</v>
      </c>
      <c r="R401" t="s">
        <v>59</v>
      </c>
      <c r="S401" t="s">
        <v>2034</v>
      </c>
      <c r="T401" t="s">
        <v>2044</v>
      </c>
    </row>
    <row r="402" spans="1:20" ht="31" x14ac:dyDescent="0.3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>
        <f>ROUND((Table2[[#This Row],[pledged]]/Table2[[#This Row],[goal]])*100,0)</f>
        <v>2</v>
      </c>
      <c r="G402" t="s">
        <v>14</v>
      </c>
      <c r="H402">
        <v>1</v>
      </c>
      <c r="I402">
        <f>ROUND(IF(Table2[[#This Row],[backers_count]],Table2[[#This Row],[pledged]]/Table2[[#This Row],[backers_count]],0),2)</f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7"/>
        <v>41502.208333333336</v>
      </c>
      <c r="O402" s="6">
        <f t="shared" si="7"/>
        <v>41524.208333333336</v>
      </c>
      <c r="P402" t="b">
        <v>0</v>
      </c>
      <c r="Q402" t="b">
        <v>1</v>
      </c>
      <c r="R402" t="s">
        <v>121</v>
      </c>
      <c r="S402" t="s">
        <v>2053</v>
      </c>
      <c r="T402" t="s">
        <v>2054</v>
      </c>
    </row>
    <row r="403" spans="1:20" x14ac:dyDescent="0.3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>
        <f>ROUND((Table2[[#This Row],[pledged]]/Table2[[#This Row],[goal]])*100,0)</f>
        <v>1530</v>
      </c>
      <c r="G403" t="s">
        <v>20</v>
      </c>
      <c r="H403">
        <v>299</v>
      </c>
      <c r="I403">
        <f>ROUND(IF(Table2[[#This Row],[backers_count]],Table2[[#This Row],[pledged]]/Table2[[#This Row],[backers_count]],0),2)</f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7"/>
        <v>43765.208333333328</v>
      </c>
      <c r="O403" s="6">
        <f t="shared" si="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>
        <f>ROUND((Table2[[#This Row],[pledged]]/Table2[[#This Row],[goal]])*100,0)</f>
        <v>40</v>
      </c>
      <c r="G404" t="s">
        <v>14</v>
      </c>
      <c r="H404">
        <v>40</v>
      </c>
      <c r="I404">
        <f>ROUND(IF(Table2[[#This Row],[backers_count]],Table2[[#This Row],[pledged]]/Table2[[#This Row],[backers_count]],0),2)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7"/>
        <v>40914.25</v>
      </c>
      <c r="O404" s="6">
        <f t="shared" si="7"/>
        <v>40961.25</v>
      </c>
      <c r="P404" t="b">
        <v>0</v>
      </c>
      <c r="Q404" t="b">
        <v>1</v>
      </c>
      <c r="R404" t="s">
        <v>99</v>
      </c>
      <c r="S404" t="s">
        <v>2040</v>
      </c>
      <c r="T404" t="s">
        <v>2051</v>
      </c>
    </row>
    <row r="405" spans="1:20" x14ac:dyDescent="0.3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>
        <f>ROUND((Table2[[#This Row],[pledged]]/Table2[[#This Row],[goal]])*100,0)</f>
        <v>86</v>
      </c>
      <c r="G405" t="s">
        <v>14</v>
      </c>
      <c r="H405">
        <v>3015</v>
      </c>
      <c r="I405">
        <f>ROUND(IF(Table2[[#This Row],[backers_count]],Table2[[#This Row],[pledged]]/Table2[[#This Row],[backers_count]],0),2)</f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7"/>
        <v>40310.208333333336</v>
      </c>
      <c r="O405" s="6">
        <f t="shared" si="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>
        <f>ROUND((Table2[[#This Row],[pledged]]/Table2[[#This Row],[goal]])*100,0)</f>
        <v>316</v>
      </c>
      <c r="G406" t="s">
        <v>20</v>
      </c>
      <c r="H406">
        <v>2237</v>
      </c>
      <c r="I406">
        <f>ROUND(IF(Table2[[#This Row],[backers_count]],Table2[[#This Row],[pledged]]/Table2[[#This Row],[backers_count]],0),2)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7"/>
        <v>43053.25</v>
      </c>
      <c r="O406" s="6">
        <f t="shared" si="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>
        <f>ROUND((Table2[[#This Row],[pledged]]/Table2[[#This Row],[goal]])*100,0)</f>
        <v>90</v>
      </c>
      <c r="G407" t="s">
        <v>14</v>
      </c>
      <c r="H407">
        <v>435</v>
      </c>
      <c r="I407">
        <f>ROUND(IF(Table2[[#This Row],[backers_count]],Table2[[#This Row],[pledged]]/Table2[[#This Row],[backers_count]],0),2)</f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7"/>
        <v>43255.208333333328</v>
      </c>
      <c r="O407" s="6">
        <f t="shared" si="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3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>
        <f>ROUND((Table2[[#This Row],[pledged]]/Table2[[#This Row],[goal]])*100,0)</f>
        <v>182</v>
      </c>
      <c r="G408" t="s">
        <v>20</v>
      </c>
      <c r="H408">
        <v>645</v>
      </c>
      <c r="I408">
        <f>ROUND(IF(Table2[[#This Row],[backers_count]],Table2[[#This Row],[pledged]]/Table2[[#This Row],[backers_count]],0),2)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7"/>
        <v>41304.25</v>
      </c>
      <c r="O408" s="6">
        <f t="shared" si="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>
        <f>ROUND((Table2[[#This Row],[pledged]]/Table2[[#This Row],[goal]])*100,0)</f>
        <v>356</v>
      </c>
      <c r="G409" t="s">
        <v>20</v>
      </c>
      <c r="H409">
        <v>484</v>
      </c>
      <c r="I409">
        <f>ROUND(IF(Table2[[#This Row],[backers_count]],Table2[[#This Row],[pledged]]/Table2[[#This Row],[backers_count]],0),2)</f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7"/>
        <v>43751.208333333328</v>
      </c>
      <c r="O409" s="6">
        <f t="shared" si="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>
        <f>ROUND((Table2[[#This Row],[pledged]]/Table2[[#This Row],[goal]])*100,0)</f>
        <v>132</v>
      </c>
      <c r="G410" t="s">
        <v>20</v>
      </c>
      <c r="H410">
        <v>154</v>
      </c>
      <c r="I410">
        <f>ROUND(IF(Table2[[#This Row],[backers_count]],Table2[[#This Row],[pledged]]/Table2[[#This Row],[backers_count]],0),2)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7"/>
        <v>42541.208333333328</v>
      </c>
      <c r="O410" s="6">
        <f t="shared" si="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>
        <f>ROUND((Table2[[#This Row],[pledged]]/Table2[[#This Row],[goal]])*100,0)</f>
        <v>46</v>
      </c>
      <c r="G411" t="s">
        <v>14</v>
      </c>
      <c r="H411">
        <v>714</v>
      </c>
      <c r="I411">
        <f>ROUND(IF(Table2[[#This Row],[backers_count]],Table2[[#This Row],[pledged]]/Table2[[#This Row],[backers_count]],0),2)</f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7"/>
        <v>42843.208333333328</v>
      </c>
      <c r="O411" s="6">
        <f t="shared" si="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>
        <f>ROUND((Table2[[#This Row],[pledged]]/Table2[[#This Row],[goal]])*100,0)</f>
        <v>36</v>
      </c>
      <c r="G412" t="s">
        <v>47</v>
      </c>
      <c r="H412">
        <v>1111</v>
      </c>
      <c r="I412">
        <f>ROUND(IF(Table2[[#This Row],[backers_count]],Table2[[#This Row],[pledged]]/Table2[[#This Row],[backers_count]],0),2)</f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7"/>
        <v>42122.208333333328</v>
      </c>
      <c r="O412" s="6">
        <f t="shared" si="7"/>
        <v>42122.208333333328</v>
      </c>
      <c r="P412" t="b">
        <v>0</v>
      </c>
      <c r="Q412" t="b">
        <v>0</v>
      </c>
      <c r="R412" t="s">
        <v>291</v>
      </c>
      <c r="S412" t="s">
        <v>2049</v>
      </c>
      <c r="T412" t="s">
        <v>2060</v>
      </c>
    </row>
    <row r="413" spans="1:20" x14ac:dyDescent="0.3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>
        <f>ROUND((Table2[[#This Row],[pledged]]/Table2[[#This Row],[goal]])*100,0)</f>
        <v>105</v>
      </c>
      <c r="G413" t="s">
        <v>20</v>
      </c>
      <c r="H413">
        <v>82</v>
      </c>
      <c r="I413">
        <f>ROUND(IF(Table2[[#This Row],[backers_count]],Table2[[#This Row],[pledged]]/Table2[[#This Row],[backers_count]],0),2)</f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7"/>
        <v>42884.208333333328</v>
      </c>
      <c r="O413" s="6">
        <f t="shared" si="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>
        <f>ROUND((Table2[[#This Row],[pledged]]/Table2[[#This Row],[goal]])*100,0)</f>
        <v>669</v>
      </c>
      <c r="G414" t="s">
        <v>20</v>
      </c>
      <c r="H414">
        <v>134</v>
      </c>
      <c r="I414">
        <f>ROUND(IF(Table2[[#This Row],[backers_count]],Table2[[#This Row],[pledged]]/Table2[[#This Row],[backers_count]],0),2)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7"/>
        <v>41642.25</v>
      </c>
      <c r="O414" s="6">
        <f t="shared" si="7"/>
        <v>41652.25</v>
      </c>
      <c r="P414" t="b">
        <v>0</v>
      </c>
      <c r="Q414" t="b">
        <v>0</v>
      </c>
      <c r="R414" t="s">
        <v>118</v>
      </c>
      <c r="S414" t="s">
        <v>2046</v>
      </c>
      <c r="T414" t="s">
        <v>2052</v>
      </c>
    </row>
    <row r="415" spans="1:20" x14ac:dyDescent="0.3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>
        <f>ROUND((Table2[[#This Row],[pledged]]/Table2[[#This Row],[goal]])*100,0)</f>
        <v>62</v>
      </c>
      <c r="G415" t="s">
        <v>47</v>
      </c>
      <c r="H415">
        <v>1089</v>
      </c>
      <c r="I415">
        <f>ROUND(IF(Table2[[#This Row],[backers_count]],Table2[[#This Row],[pledged]]/Table2[[#This Row],[backers_count]],0),2)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7"/>
        <v>43431.25</v>
      </c>
      <c r="O415" s="6">
        <f t="shared" si="7"/>
        <v>43458.25</v>
      </c>
      <c r="P415" t="b">
        <v>0</v>
      </c>
      <c r="Q415" t="b">
        <v>0</v>
      </c>
      <c r="R415" t="s">
        <v>70</v>
      </c>
      <c r="S415" t="s">
        <v>2040</v>
      </c>
      <c r="T415" t="s">
        <v>2048</v>
      </c>
    </row>
    <row r="416" spans="1:20" x14ac:dyDescent="0.3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>
        <f>ROUND((Table2[[#This Row],[pledged]]/Table2[[#This Row],[goal]])*100,0)</f>
        <v>85</v>
      </c>
      <c r="G416" t="s">
        <v>14</v>
      </c>
      <c r="H416">
        <v>5497</v>
      </c>
      <c r="I416">
        <f>ROUND(IF(Table2[[#This Row],[backers_count]],Table2[[#This Row],[pledged]]/Table2[[#This Row],[backers_count]],0),2)</f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7"/>
        <v>40288.208333333336</v>
      </c>
      <c r="O416" s="6">
        <f t="shared" si="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>
        <f>ROUND((Table2[[#This Row],[pledged]]/Table2[[#This Row],[goal]])*100,0)</f>
        <v>11</v>
      </c>
      <c r="G417" t="s">
        <v>14</v>
      </c>
      <c r="H417">
        <v>418</v>
      </c>
      <c r="I417">
        <f>ROUND(IF(Table2[[#This Row],[backers_count]],Table2[[#This Row],[pledged]]/Table2[[#This Row],[backers_count]],0),2)</f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7"/>
        <v>40921.25</v>
      </c>
      <c r="O417" s="6">
        <f t="shared" si="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" x14ac:dyDescent="0.3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>
        <f>ROUND((Table2[[#This Row],[pledged]]/Table2[[#This Row],[goal]])*100,0)</f>
        <v>44</v>
      </c>
      <c r="G418" t="s">
        <v>14</v>
      </c>
      <c r="H418">
        <v>1439</v>
      </c>
      <c r="I418">
        <f>ROUND(IF(Table2[[#This Row],[backers_count]],Table2[[#This Row],[pledged]]/Table2[[#This Row],[backers_count]],0),2)</f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7"/>
        <v>40560.25</v>
      </c>
      <c r="O418" s="6">
        <f t="shared" si="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>
        <f>ROUND((Table2[[#This Row],[pledged]]/Table2[[#This Row],[goal]])*100,0)</f>
        <v>55</v>
      </c>
      <c r="G419" t="s">
        <v>14</v>
      </c>
      <c r="H419">
        <v>15</v>
      </c>
      <c r="I419">
        <f>ROUND(IF(Table2[[#This Row],[backers_count]],Table2[[#This Row],[pledged]]/Table2[[#This Row],[backers_count]],0),2)</f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7"/>
        <v>43407.208333333328</v>
      </c>
      <c r="O419" s="6">
        <f t="shared" si="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>
        <f>ROUND((Table2[[#This Row],[pledged]]/Table2[[#This Row],[goal]])*100,0)</f>
        <v>57</v>
      </c>
      <c r="G420" t="s">
        <v>14</v>
      </c>
      <c r="H420">
        <v>1999</v>
      </c>
      <c r="I420">
        <f>ROUND(IF(Table2[[#This Row],[backers_count]],Table2[[#This Row],[pledged]]/Table2[[#This Row],[backers_count]],0),2)</f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7"/>
        <v>41035.208333333336</v>
      </c>
      <c r="O420" s="6">
        <f t="shared" si="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>
        <f>ROUND((Table2[[#This Row],[pledged]]/Table2[[#This Row],[goal]])*100,0)</f>
        <v>123</v>
      </c>
      <c r="G421" t="s">
        <v>20</v>
      </c>
      <c r="H421">
        <v>5203</v>
      </c>
      <c r="I421">
        <f>ROUND(IF(Table2[[#This Row],[backers_count]],Table2[[#This Row],[pledged]]/Table2[[#This Row],[backers_count]],0),2)</f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7"/>
        <v>40899.25</v>
      </c>
      <c r="O421" s="6">
        <f t="shared" si="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>
        <f>ROUND((Table2[[#This Row],[pledged]]/Table2[[#This Row],[goal]])*100,0)</f>
        <v>128</v>
      </c>
      <c r="G422" t="s">
        <v>20</v>
      </c>
      <c r="H422">
        <v>94</v>
      </c>
      <c r="I422">
        <f>ROUND(IF(Table2[[#This Row],[backers_count]],Table2[[#This Row],[pledged]]/Table2[[#This Row],[backers_count]],0),2)</f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7"/>
        <v>42911.208333333328</v>
      </c>
      <c r="O422" s="6">
        <f t="shared" si="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>
        <f>ROUND((Table2[[#This Row],[pledged]]/Table2[[#This Row],[goal]])*100,0)</f>
        <v>64</v>
      </c>
      <c r="G423" t="s">
        <v>14</v>
      </c>
      <c r="H423">
        <v>118</v>
      </c>
      <c r="I423">
        <f>ROUND(IF(Table2[[#This Row],[backers_count]],Table2[[#This Row],[pledged]]/Table2[[#This Row],[backers_count]],0),2)</f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7"/>
        <v>42915.208333333328</v>
      </c>
      <c r="O423" s="6">
        <f t="shared" si="7"/>
        <v>42945.208333333328</v>
      </c>
      <c r="P423" t="b">
        <v>0</v>
      </c>
      <c r="Q423" t="b">
        <v>1</v>
      </c>
      <c r="R423" t="s">
        <v>64</v>
      </c>
      <c r="S423" t="s">
        <v>2036</v>
      </c>
      <c r="T423" t="s">
        <v>2045</v>
      </c>
    </row>
    <row r="424" spans="1:20" ht="31" x14ac:dyDescent="0.3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>
        <f>ROUND((Table2[[#This Row],[pledged]]/Table2[[#This Row],[goal]])*100,0)</f>
        <v>127</v>
      </c>
      <c r="G424" t="s">
        <v>20</v>
      </c>
      <c r="H424">
        <v>205</v>
      </c>
      <c r="I424">
        <f>ROUND(IF(Table2[[#This Row],[backers_count]],Table2[[#This Row],[pledged]]/Table2[[#This Row],[backers_count]],0),2)</f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7"/>
        <v>40285.208333333336</v>
      </c>
      <c r="O424" s="6">
        <f t="shared" si="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>
        <f>ROUND((Table2[[#This Row],[pledged]]/Table2[[#This Row],[goal]])*100,0)</f>
        <v>11</v>
      </c>
      <c r="G425" t="s">
        <v>14</v>
      </c>
      <c r="H425">
        <v>162</v>
      </c>
      <c r="I425">
        <f>ROUND(IF(Table2[[#This Row],[backers_count]],Table2[[#This Row],[pledged]]/Table2[[#This Row],[backers_count]],0),2)</f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7"/>
        <v>40808.208333333336</v>
      </c>
      <c r="O425" s="6">
        <f t="shared" si="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>
        <f>ROUND((Table2[[#This Row],[pledged]]/Table2[[#This Row],[goal]])*100,0)</f>
        <v>40</v>
      </c>
      <c r="G426" t="s">
        <v>14</v>
      </c>
      <c r="H426">
        <v>83</v>
      </c>
      <c r="I426">
        <f>ROUND(IF(Table2[[#This Row],[backers_count]],Table2[[#This Row],[pledged]]/Table2[[#This Row],[backers_count]],0),2)</f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7"/>
        <v>43208.208333333328</v>
      </c>
      <c r="O426" s="6">
        <f t="shared" si="7"/>
        <v>43214.208333333328</v>
      </c>
      <c r="P426" t="b">
        <v>0</v>
      </c>
      <c r="Q426" t="b">
        <v>0</v>
      </c>
      <c r="R426" t="s">
        <v>59</v>
      </c>
      <c r="S426" t="s">
        <v>2034</v>
      </c>
      <c r="T426" t="s">
        <v>2044</v>
      </c>
    </row>
    <row r="427" spans="1:20" x14ac:dyDescent="0.3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>
        <f>ROUND((Table2[[#This Row],[pledged]]/Table2[[#This Row],[goal]])*100,0)</f>
        <v>288</v>
      </c>
      <c r="G427" t="s">
        <v>20</v>
      </c>
      <c r="H427">
        <v>92</v>
      </c>
      <c r="I427">
        <f>ROUND(IF(Table2[[#This Row],[backers_count]],Table2[[#This Row],[pledged]]/Table2[[#This Row],[backers_count]],0),2)</f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7"/>
        <v>42213.208333333328</v>
      </c>
      <c r="O427" s="6">
        <f t="shared" si="7"/>
        <v>42219.208333333328</v>
      </c>
      <c r="P427" t="b">
        <v>0</v>
      </c>
      <c r="Q427" t="b">
        <v>0</v>
      </c>
      <c r="R427" t="s">
        <v>121</v>
      </c>
      <c r="S427" t="s">
        <v>2053</v>
      </c>
      <c r="T427" t="s">
        <v>2054</v>
      </c>
    </row>
    <row r="428" spans="1:20" x14ac:dyDescent="0.3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>
        <f>ROUND((Table2[[#This Row],[pledged]]/Table2[[#This Row],[goal]])*100,0)</f>
        <v>573</v>
      </c>
      <c r="G428" t="s">
        <v>20</v>
      </c>
      <c r="H428">
        <v>219</v>
      </c>
      <c r="I428">
        <f>ROUND(IF(Table2[[#This Row],[backers_count]],Table2[[#This Row],[pledged]]/Table2[[#This Row],[backers_count]],0),2)</f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7"/>
        <v>41332.25</v>
      </c>
      <c r="O428" s="6">
        <f t="shared" si="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>
        <f>ROUND((Table2[[#This Row],[pledged]]/Table2[[#This Row],[goal]])*100,0)</f>
        <v>113</v>
      </c>
      <c r="G429" t="s">
        <v>20</v>
      </c>
      <c r="H429">
        <v>2526</v>
      </c>
      <c r="I429">
        <f>ROUND(IF(Table2[[#This Row],[backers_count]],Table2[[#This Row],[pledged]]/Table2[[#This Row],[backers_count]],0),2)</f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7"/>
        <v>41895.208333333336</v>
      </c>
      <c r="O429" s="6">
        <f t="shared" si="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>
        <f>ROUND((Table2[[#This Row],[pledged]]/Table2[[#This Row],[goal]])*100,0)</f>
        <v>46</v>
      </c>
      <c r="G430" t="s">
        <v>14</v>
      </c>
      <c r="H430">
        <v>747</v>
      </c>
      <c r="I430">
        <f>ROUND(IF(Table2[[#This Row],[backers_count]],Table2[[#This Row],[pledged]]/Table2[[#This Row],[backers_count]],0),2)</f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7"/>
        <v>40585.25</v>
      </c>
      <c r="O430" s="6">
        <f t="shared" si="7"/>
        <v>40592.25</v>
      </c>
      <c r="P430" t="b">
        <v>0</v>
      </c>
      <c r="Q430" t="b">
        <v>0</v>
      </c>
      <c r="R430" t="s">
        <v>70</v>
      </c>
      <c r="S430" t="s">
        <v>2040</v>
      </c>
      <c r="T430" t="s">
        <v>2048</v>
      </c>
    </row>
    <row r="431" spans="1:20" x14ac:dyDescent="0.3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>
        <f>ROUND((Table2[[#This Row],[pledged]]/Table2[[#This Row],[goal]])*100,0)</f>
        <v>91</v>
      </c>
      <c r="G431" t="s">
        <v>73</v>
      </c>
      <c r="H431">
        <v>2138</v>
      </c>
      <c r="I431">
        <f>ROUND(IF(Table2[[#This Row],[backers_count]],Table2[[#This Row],[pledged]]/Table2[[#This Row],[backers_count]],0),2)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7"/>
        <v>41680.25</v>
      </c>
      <c r="O431" s="6">
        <f t="shared" si="7"/>
        <v>41708.208333333336</v>
      </c>
      <c r="P431" t="b">
        <v>0</v>
      </c>
      <c r="Q431" t="b">
        <v>1</v>
      </c>
      <c r="R431" t="s">
        <v>121</v>
      </c>
      <c r="S431" t="s">
        <v>2053</v>
      </c>
      <c r="T431" t="s">
        <v>2054</v>
      </c>
    </row>
    <row r="432" spans="1:20" x14ac:dyDescent="0.3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>
        <f>ROUND((Table2[[#This Row],[pledged]]/Table2[[#This Row],[goal]])*100,0)</f>
        <v>68</v>
      </c>
      <c r="G432" t="s">
        <v>14</v>
      </c>
      <c r="H432">
        <v>84</v>
      </c>
      <c r="I432">
        <f>ROUND(IF(Table2[[#This Row],[backers_count]],Table2[[#This Row],[pledged]]/Table2[[#This Row],[backers_count]],0),2)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7"/>
        <v>43737.208333333328</v>
      </c>
      <c r="O432" s="6">
        <f t="shared" si="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>
        <f>ROUND((Table2[[#This Row],[pledged]]/Table2[[#This Row],[goal]])*100,0)</f>
        <v>192</v>
      </c>
      <c r="G433" t="s">
        <v>20</v>
      </c>
      <c r="H433">
        <v>94</v>
      </c>
      <c r="I433">
        <f>ROUND(IF(Table2[[#This Row],[backers_count]],Table2[[#This Row],[pledged]]/Table2[[#This Row],[backers_count]],0),2)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7"/>
        <v>43273.208333333328</v>
      </c>
      <c r="O433" s="6">
        <f t="shared" si="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3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>
        <f>ROUND((Table2[[#This Row],[pledged]]/Table2[[#This Row],[goal]])*100,0)</f>
        <v>83</v>
      </c>
      <c r="G434" t="s">
        <v>14</v>
      </c>
      <c r="H434">
        <v>91</v>
      </c>
      <c r="I434">
        <f>ROUND(IF(Table2[[#This Row],[backers_count]],Table2[[#This Row],[pledged]]/Table2[[#This Row],[backers_count]],0),2)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7"/>
        <v>41761.208333333336</v>
      </c>
      <c r="O434" s="6">
        <f t="shared" si="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>
        <f>ROUND((Table2[[#This Row],[pledged]]/Table2[[#This Row],[goal]])*100,0)</f>
        <v>54</v>
      </c>
      <c r="G435" t="s">
        <v>14</v>
      </c>
      <c r="H435">
        <v>792</v>
      </c>
      <c r="I435">
        <f>ROUND(IF(Table2[[#This Row],[backers_count]],Table2[[#This Row],[pledged]]/Table2[[#This Row],[backers_count]],0),2)</f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7"/>
        <v>41603.25</v>
      </c>
      <c r="O435" s="6">
        <f t="shared" si="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>
        <f>ROUND((Table2[[#This Row],[pledged]]/Table2[[#This Row],[goal]])*100,0)</f>
        <v>17</v>
      </c>
      <c r="G436" t="s">
        <v>73</v>
      </c>
      <c r="H436">
        <v>10</v>
      </c>
      <c r="I436">
        <f>ROUND(IF(Table2[[#This Row],[backers_count]],Table2[[#This Row],[pledged]]/Table2[[#This Row],[backers_count]],0),2)</f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7"/>
        <v>42705.25</v>
      </c>
      <c r="O436" s="6">
        <f t="shared" si="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>
        <f>ROUND((Table2[[#This Row],[pledged]]/Table2[[#This Row],[goal]])*100,0)</f>
        <v>117</v>
      </c>
      <c r="G437" t="s">
        <v>20</v>
      </c>
      <c r="H437">
        <v>1713</v>
      </c>
      <c r="I437">
        <f>ROUND(IF(Table2[[#This Row],[backers_count]],Table2[[#This Row],[pledged]]/Table2[[#This Row],[backers_count]],0),2)</f>
        <v>103.98</v>
      </c>
      <c r="J437" t="s">
        <v>106</v>
      </c>
      <c r="K437" t="s">
        <v>107</v>
      </c>
      <c r="L437">
        <v>1418623200</v>
      </c>
      <c r="M437">
        <v>1419660000</v>
      </c>
      <c r="N437" s="6">
        <f t="shared" si="7"/>
        <v>41988.25</v>
      </c>
      <c r="O437" s="6">
        <f t="shared" si="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>
        <f>ROUND((Table2[[#This Row],[pledged]]/Table2[[#This Row],[goal]])*100,0)</f>
        <v>1052</v>
      </c>
      <c r="G438" t="s">
        <v>20</v>
      </c>
      <c r="H438">
        <v>249</v>
      </c>
      <c r="I438">
        <f>ROUND(IF(Table2[[#This Row],[backers_count]],Table2[[#This Row],[pledged]]/Table2[[#This Row],[backers_count]],0),2)</f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7"/>
        <v>43575.208333333328</v>
      </c>
      <c r="O438" s="6">
        <f t="shared" si="7"/>
        <v>43576.208333333328</v>
      </c>
      <c r="P438" t="b">
        <v>0</v>
      </c>
      <c r="Q438" t="b">
        <v>0</v>
      </c>
      <c r="R438" t="s">
        <v>158</v>
      </c>
      <c r="S438" t="s">
        <v>2034</v>
      </c>
      <c r="T438" t="s">
        <v>2057</v>
      </c>
    </row>
    <row r="439" spans="1:20" x14ac:dyDescent="0.3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>
        <f>ROUND((Table2[[#This Row],[pledged]]/Table2[[#This Row],[goal]])*100,0)</f>
        <v>123</v>
      </c>
      <c r="G439" t="s">
        <v>20</v>
      </c>
      <c r="H439">
        <v>192</v>
      </c>
      <c r="I439">
        <f>ROUND(IF(Table2[[#This Row],[backers_count]],Table2[[#This Row],[pledged]]/Table2[[#This Row],[backers_count]],0),2)</f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7"/>
        <v>42260.208333333328</v>
      </c>
      <c r="O439" s="6">
        <f t="shared" si="7"/>
        <v>42263.208333333328</v>
      </c>
      <c r="P439" t="b">
        <v>0</v>
      </c>
      <c r="Q439" t="b">
        <v>1</v>
      </c>
      <c r="R439" t="s">
        <v>70</v>
      </c>
      <c r="S439" t="s">
        <v>2040</v>
      </c>
      <c r="T439" t="s">
        <v>2048</v>
      </c>
    </row>
    <row r="440" spans="1:20" ht="31" x14ac:dyDescent="0.3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>
        <f>ROUND((Table2[[#This Row],[pledged]]/Table2[[#This Row],[goal]])*100,0)</f>
        <v>179</v>
      </c>
      <c r="G440" t="s">
        <v>20</v>
      </c>
      <c r="H440">
        <v>247</v>
      </c>
      <c r="I440">
        <f>ROUND(IF(Table2[[#This Row],[backers_count]],Table2[[#This Row],[pledged]]/Table2[[#This Row],[backers_count]],0),2)</f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7"/>
        <v>41337.25</v>
      </c>
      <c r="O440" s="6">
        <f t="shared" si="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>
        <f>ROUND((Table2[[#This Row],[pledged]]/Table2[[#This Row],[goal]])*100,0)</f>
        <v>355</v>
      </c>
      <c r="G441" t="s">
        <v>20</v>
      </c>
      <c r="H441">
        <v>2293</v>
      </c>
      <c r="I441">
        <f>ROUND(IF(Table2[[#This Row],[backers_count]],Table2[[#This Row],[pledged]]/Table2[[#This Row],[backers_count]],0),2)</f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7"/>
        <v>42680.208333333328</v>
      </c>
      <c r="O441" s="6">
        <f t="shared" si="7"/>
        <v>42687.25</v>
      </c>
      <c r="P441" t="b">
        <v>0</v>
      </c>
      <c r="Q441" t="b">
        <v>0</v>
      </c>
      <c r="R441" t="s">
        <v>473</v>
      </c>
      <c r="S441" t="s">
        <v>2040</v>
      </c>
      <c r="T441" t="s">
        <v>2062</v>
      </c>
    </row>
    <row r="442" spans="1:20" x14ac:dyDescent="0.3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>
        <f>ROUND((Table2[[#This Row],[pledged]]/Table2[[#This Row],[goal]])*100,0)</f>
        <v>162</v>
      </c>
      <c r="G442" t="s">
        <v>20</v>
      </c>
      <c r="H442">
        <v>3131</v>
      </c>
      <c r="I442">
        <f>ROUND(IF(Table2[[#This Row],[backers_count]],Table2[[#This Row],[pledged]]/Table2[[#This Row],[backers_count]],0),2)</f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7"/>
        <v>42916.208333333328</v>
      </c>
      <c r="O442" s="6">
        <f t="shared" si="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2059</v>
      </c>
    </row>
    <row r="443" spans="1:20" x14ac:dyDescent="0.3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>
        <f>ROUND((Table2[[#This Row],[pledged]]/Table2[[#This Row],[goal]])*100,0)</f>
        <v>25</v>
      </c>
      <c r="G443" t="s">
        <v>14</v>
      </c>
      <c r="H443">
        <v>32</v>
      </c>
      <c r="I443">
        <f>ROUND(IF(Table2[[#This Row],[backers_count]],Table2[[#This Row],[pledged]]/Table2[[#This Row],[backers_count]],0),2)</f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7"/>
        <v>41025.208333333336</v>
      </c>
      <c r="O443" s="6">
        <f t="shared" si="7"/>
        <v>41053.208333333336</v>
      </c>
      <c r="P443" t="b">
        <v>0</v>
      </c>
      <c r="Q443" t="b">
        <v>0</v>
      </c>
      <c r="R443" t="s">
        <v>64</v>
      </c>
      <c r="S443" t="s">
        <v>2036</v>
      </c>
      <c r="T443" t="s">
        <v>2045</v>
      </c>
    </row>
    <row r="444" spans="1:20" x14ac:dyDescent="0.3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>
        <f>ROUND((Table2[[#This Row],[pledged]]/Table2[[#This Row],[goal]])*100,0)</f>
        <v>199</v>
      </c>
      <c r="G444" t="s">
        <v>20</v>
      </c>
      <c r="H444">
        <v>143</v>
      </c>
      <c r="I444">
        <f>ROUND(IF(Table2[[#This Row],[backers_count]],Table2[[#This Row],[pledged]]/Table2[[#This Row],[backers_count]],0),2)</f>
        <v>75.040000000000006</v>
      </c>
      <c r="J444" t="s">
        <v>106</v>
      </c>
      <c r="K444" t="s">
        <v>107</v>
      </c>
      <c r="L444">
        <v>1504328400</v>
      </c>
      <c r="M444">
        <v>1505710800</v>
      </c>
      <c r="N444" s="6">
        <f t="shared" si="7"/>
        <v>42980.208333333328</v>
      </c>
      <c r="O444" s="6">
        <f t="shared" si="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>
        <f>ROUND((Table2[[#This Row],[pledged]]/Table2[[#This Row],[goal]])*100,0)</f>
        <v>35</v>
      </c>
      <c r="G445" t="s">
        <v>73</v>
      </c>
      <c r="H445">
        <v>90</v>
      </c>
      <c r="I445">
        <f>ROUND(IF(Table2[[#This Row],[backers_count]],Table2[[#This Row],[pledged]]/Table2[[#This Row],[backers_count]],0),2)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7"/>
        <v>40451.208333333336</v>
      </c>
      <c r="O445" s="6">
        <f t="shared" si="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>
        <f>ROUND((Table2[[#This Row],[pledged]]/Table2[[#This Row],[goal]])*100,0)</f>
        <v>176</v>
      </c>
      <c r="G446" t="s">
        <v>20</v>
      </c>
      <c r="H446">
        <v>296</v>
      </c>
      <c r="I446">
        <f>ROUND(IF(Table2[[#This Row],[backers_count]],Table2[[#This Row],[pledged]]/Table2[[#This Row],[backers_count]],0),2)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7"/>
        <v>40748.208333333336</v>
      </c>
      <c r="O446" s="6">
        <f t="shared" si="7"/>
        <v>40750.208333333336</v>
      </c>
      <c r="P446" t="b">
        <v>0</v>
      </c>
      <c r="Q446" t="b">
        <v>1</v>
      </c>
      <c r="R446" t="s">
        <v>59</v>
      </c>
      <c r="S446" t="s">
        <v>2034</v>
      </c>
      <c r="T446" t="s">
        <v>2044</v>
      </c>
    </row>
    <row r="447" spans="1:20" ht="31" x14ac:dyDescent="0.3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>
        <f>ROUND((Table2[[#This Row],[pledged]]/Table2[[#This Row],[goal]])*100,0)</f>
        <v>511</v>
      </c>
      <c r="G447" t="s">
        <v>20</v>
      </c>
      <c r="H447">
        <v>170</v>
      </c>
      <c r="I447">
        <f>ROUND(IF(Table2[[#This Row],[backers_count]],Table2[[#This Row],[pledged]]/Table2[[#This Row],[backers_count]],0),2)</f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7"/>
        <v>40515.25</v>
      </c>
      <c r="O447" s="6">
        <f t="shared" si="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>
        <f>ROUND((Table2[[#This Row],[pledged]]/Table2[[#This Row],[goal]])*100,0)</f>
        <v>82</v>
      </c>
      <c r="G448" t="s">
        <v>14</v>
      </c>
      <c r="H448">
        <v>186</v>
      </c>
      <c r="I448">
        <f>ROUND(IF(Table2[[#This Row],[backers_count]],Table2[[#This Row],[pledged]]/Table2[[#This Row],[backers_count]],0),2)</f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7"/>
        <v>41261.25</v>
      </c>
      <c r="O448" s="6">
        <f t="shared" si="7"/>
        <v>41263.25</v>
      </c>
      <c r="P448" t="b">
        <v>0</v>
      </c>
      <c r="Q448" t="b">
        <v>0</v>
      </c>
      <c r="R448" t="s">
        <v>64</v>
      </c>
      <c r="S448" t="s">
        <v>2036</v>
      </c>
      <c r="T448" t="s">
        <v>2045</v>
      </c>
    </row>
    <row r="449" spans="1:20" ht="31" x14ac:dyDescent="0.3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>
        <f>ROUND((Table2[[#This Row],[pledged]]/Table2[[#This Row],[goal]])*100,0)</f>
        <v>24</v>
      </c>
      <c r="G449" t="s">
        <v>73</v>
      </c>
      <c r="H449">
        <v>439</v>
      </c>
      <c r="I449">
        <f>ROUND(IF(Table2[[#This Row],[backers_count]],Table2[[#This Row],[pledged]]/Table2[[#This Row],[backers_count]],0),2)</f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7"/>
        <v>43088.25</v>
      </c>
      <c r="O449" s="6">
        <f t="shared" si="7"/>
        <v>43104.25</v>
      </c>
      <c r="P449" t="b">
        <v>0</v>
      </c>
      <c r="Q449" t="b">
        <v>0</v>
      </c>
      <c r="R449" t="s">
        <v>268</v>
      </c>
      <c r="S449" t="s">
        <v>2040</v>
      </c>
      <c r="T449" t="s">
        <v>2059</v>
      </c>
    </row>
    <row r="450" spans="1:20" x14ac:dyDescent="0.3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>
        <f>ROUND((Table2[[#This Row],[pledged]]/Table2[[#This Row],[goal]])*100,0)</f>
        <v>50</v>
      </c>
      <c r="G450" t="s">
        <v>14</v>
      </c>
      <c r="H450">
        <v>605</v>
      </c>
      <c r="I450">
        <f>ROUND(IF(Table2[[#This Row],[backers_count]],Table2[[#This Row],[pledged]]/Table2[[#This Row],[backers_count]],0),2)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ref="N450:O513" si="8">(((L450/60)/60)/24)+DATE(1970,1,1)</f>
        <v>41378.208333333336</v>
      </c>
      <c r="O450" s="6">
        <f t="shared" si="8"/>
        <v>41380.208333333336</v>
      </c>
      <c r="P450" t="b">
        <v>0</v>
      </c>
      <c r="Q450" t="b">
        <v>1</v>
      </c>
      <c r="R450" t="s">
        <v>88</v>
      </c>
      <c r="S450" t="s">
        <v>2049</v>
      </c>
      <c r="T450" t="s">
        <v>2050</v>
      </c>
    </row>
    <row r="451" spans="1:20" x14ac:dyDescent="0.3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>
        <f>ROUND((Table2[[#This Row],[pledged]]/Table2[[#This Row],[goal]])*100,0)</f>
        <v>967</v>
      </c>
      <c r="G451" t="s">
        <v>20</v>
      </c>
      <c r="H451">
        <v>86</v>
      </c>
      <c r="I451">
        <f>ROUND(IF(Table2[[#This Row],[backers_count]],Table2[[#This Row],[pledged]]/Table2[[#This Row],[backers_count]],0),2)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8"/>
        <v>43530.25</v>
      </c>
      <c r="O451" s="6">
        <f t="shared" si="8"/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>
        <f>ROUND((Table2[[#This Row],[pledged]]/Table2[[#This Row],[goal]])*100,0)</f>
        <v>4</v>
      </c>
      <c r="G452" t="s">
        <v>14</v>
      </c>
      <c r="H452">
        <v>1</v>
      </c>
      <c r="I452">
        <f>ROUND(IF(Table2[[#This Row],[backers_count]],Table2[[#This Row],[pledged]]/Table2[[#This Row],[backers_count]],0),2)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8"/>
        <v>43394.208333333328</v>
      </c>
      <c r="O452" s="6">
        <f t="shared" si="8"/>
        <v>43417.25</v>
      </c>
      <c r="P452" t="b">
        <v>0</v>
      </c>
      <c r="Q452" t="b">
        <v>0</v>
      </c>
      <c r="R452" t="s">
        <v>70</v>
      </c>
      <c r="S452" t="s">
        <v>2040</v>
      </c>
      <c r="T452" t="s">
        <v>2048</v>
      </c>
    </row>
    <row r="453" spans="1:20" x14ac:dyDescent="0.3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>
        <f>ROUND((Table2[[#This Row],[pledged]]/Table2[[#This Row],[goal]])*100,0)</f>
        <v>123</v>
      </c>
      <c r="G453" t="s">
        <v>20</v>
      </c>
      <c r="H453">
        <v>6286</v>
      </c>
      <c r="I453">
        <f>ROUND(IF(Table2[[#This Row],[backers_count]],Table2[[#This Row],[pledged]]/Table2[[#This Row],[backers_count]],0),2)</f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8"/>
        <v>42935.208333333328</v>
      </c>
      <c r="O453" s="6">
        <f t="shared" si="8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" x14ac:dyDescent="0.3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>
        <f>ROUND((Table2[[#This Row],[pledged]]/Table2[[#This Row],[goal]])*100,0)</f>
        <v>63</v>
      </c>
      <c r="G454" t="s">
        <v>14</v>
      </c>
      <c r="H454">
        <v>31</v>
      </c>
      <c r="I454">
        <f>ROUND(IF(Table2[[#This Row],[backers_count]],Table2[[#This Row],[pledged]]/Table2[[#This Row],[backers_count]],0),2)</f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8"/>
        <v>40365.208333333336</v>
      </c>
      <c r="O454" s="6">
        <f t="shared" si="8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" x14ac:dyDescent="0.3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>
        <f>ROUND((Table2[[#This Row],[pledged]]/Table2[[#This Row],[goal]])*100,0)</f>
        <v>56</v>
      </c>
      <c r="G455" t="s">
        <v>14</v>
      </c>
      <c r="H455">
        <v>1181</v>
      </c>
      <c r="I455">
        <f>ROUND(IF(Table2[[#This Row],[backers_count]],Table2[[#This Row],[pledged]]/Table2[[#This Row],[backers_count]],0),2)</f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8"/>
        <v>42705.25</v>
      </c>
      <c r="O455" s="6">
        <f t="shared" si="8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2062</v>
      </c>
    </row>
    <row r="456" spans="1:20" x14ac:dyDescent="0.3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>
        <f>ROUND((Table2[[#This Row],[pledged]]/Table2[[#This Row],[goal]])*100,0)</f>
        <v>44</v>
      </c>
      <c r="G456" t="s">
        <v>14</v>
      </c>
      <c r="H456">
        <v>39</v>
      </c>
      <c r="I456">
        <f>ROUND(IF(Table2[[#This Row],[backers_count]],Table2[[#This Row],[pledged]]/Table2[[#This Row],[backers_count]],0),2)</f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8"/>
        <v>41568.208333333336</v>
      </c>
      <c r="O456" s="6">
        <f t="shared" si="8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>
        <f>ROUND((Table2[[#This Row],[pledged]]/Table2[[#This Row],[goal]])*100,0)</f>
        <v>118</v>
      </c>
      <c r="G457" t="s">
        <v>20</v>
      </c>
      <c r="H457">
        <v>3727</v>
      </c>
      <c r="I457">
        <f>ROUND(IF(Table2[[#This Row],[backers_count]],Table2[[#This Row],[pledged]]/Table2[[#This Row],[backers_count]],0),2)</f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8"/>
        <v>40809.208333333336</v>
      </c>
      <c r="O457" s="6">
        <f t="shared" si="8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" x14ac:dyDescent="0.3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>
        <f>ROUND((Table2[[#This Row],[pledged]]/Table2[[#This Row],[goal]])*100,0)</f>
        <v>104</v>
      </c>
      <c r="G458" t="s">
        <v>20</v>
      </c>
      <c r="H458">
        <v>1605</v>
      </c>
      <c r="I458">
        <f>ROUND(IF(Table2[[#This Row],[backers_count]],Table2[[#This Row],[pledged]]/Table2[[#This Row],[backers_count]],0),2)</f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8"/>
        <v>43141.25</v>
      </c>
      <c r="O458" s="6">
        <f t="shared" si="8"/>
        <v>43141.25</v>
      </c>
      <c r="P458" t="b">
        <v>0</v>
      </c>
      <c r="Q458" t="b">
        <v>1</v>
      </c>
      <c r="R458" t="s">
        <v>59</v>
      </c>
      <c r="S458" t="s">
        <v>2034</v>
      </c>
      <c r="T458" t="s">
        <v>2044</v>
      </c>
    </row>
    <row r="459" spans="1:20" x14ac:dyDescent="0.3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>
        <f>ROUND((Table2[[#This Row],[pledged]]/Table2[[#This Row],[goal]])*100,0)</f>
        <v>27</v>
      </c>
      <c r="G459" t="s">
        <v>14</v>
      </c>
      <c r="H459">
        <v>46</v>
      </c>
      <c r="I459">
        <f>ROUND(IF(Table2[[#This Row],[backers_count]],Table2[[#This Row],[pledged]]/Table2[[#This Row],[backers_count]],0),2)</f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8"/>
        <v>42657.208333333328</v>
      </c>
      <c r="O459" s="6">
        <f t="shared" si="8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>
        <f>ROUND((Table2[[#This Row],[pledged]]/Table2[[#This Row],[goal]])*100,0)</f>
        <v>351</v>
      </c>
      <c r="G460" t="s">
        <v>20</v>
      </c>
      <c r="H460">
        <v>2120</v>
      </c>
      <c r="I460">
        <f>ROUND(IF(Table2[[#This Row],[backers_count]],Table2[[#This Row],[pledged]]/Table2[[#This Row],[backers_count]],0),2)</f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8"/>
        <v>40265.208333333336</v>
      </c>
      <c r="O460" s="6">
        <f t="shared" si="8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>
        <f>ROUND((Table2[[#This Row],[pledged]]/Table2[[#This Row],[goal]])*100,0)</f>
        <v>90</v>
      </c>
      <c r="G461" t="s">
        <v>14</v>
      </c>
      <c r="H461">
        <v>105</v>
      </c>
      <c r="I461">
        <f>ROUND(IF(Table2[[#This Row],[backers_count]],Table2[[#This Row],[pledged]]/Table2[[#This Row],[backers_count]],0),2)</f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8"/>
        <v>42001.25</v>
      </c>
      <c r="O461" s="6">
        <f t="shared" si="8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>
        <f>ROUND((Table2[[#This Row],[pledged]]/Table2[[#This Row],[goal]])*100,0)</f>
        <v>172</v>
      </c>
      <c r="G462" t="s">
        <v>20</v>
      </c>
      <c r="H462">
        <v>50</v>
      </c>
      <c r="I462">
        <f>ROUND(IF(Table2[[#This Row],[backers_count]],Table2[[#This Row],[pledged]]/Table2[[#This Row],[backers_count]],0),2)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8"/>
        <v>40399.208333333336</v>
      </c>
      <c r="O462" s="6">
        <f t="shared" si="8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>
        <f>ROUND((Table2[[#This Row],[pledged]]/Table2[[#This Row],[goal]])*100,0)</f>
        <v>141</v>
      </c>
      <c r="G463" t="s">
        <v>20</v>
      </c>
      <c r="H463">
        <v>2080</v>
      </c>
      <c r="I463">
        <f>ROUND(IF(Table2[[#This Row],[backers_count]],Table2[[#This Row],[pledged]]/Table2[[#This Row],[backers_count]],0),2)</f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8"/>
        <v>41757.208333333336</v>
      </c>
      <c r="O463" s="6">
        <f t="shared" si="8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>
        <f>ROUND((Table2[[#This Row],[pledged]]/Table2[[#This Row],[goal]])*100,0)</f>
        <v>31</v>
      </c>
      <c r="G464" t="s">
        <v>14</v>
      </c>
      <c r="H464">
        <v>535</v>
      </c>
      <c r="I464">
        <f>ROUND(IF(Table2[[#This Row],[backers_count]],Table2[[#This Row],[pledged]]/Table2[[#This Row],[backers_count]],0),2)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8"/>
        <v>41304.25</v>
      </c>
      <c r="O464" s="6">
        <f t="shared" si="8"/>
        <v>41342.25</v>
      </c>
      <c r="P464" t="b">
        <v>0</v>
      </c>
      <c r="Q464" t="b">
        <v>0</v>
      </c>
      <c r="R464" t="s">
        <v>291</v>
      </c>
      <c r="S464" t="s">
        <v>2049</v>
      </c>
      <c r="T464" t="s">
        <v>2060</v>
      </c>
    </row>
    <row r="465" spans="1:20" ht="31" x14ac:dyDescent="0.3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>
        <f>ROUND((Table2[[#This Row],[pledged]]/Table2[[#This Row],[goal]])*100,0)</f>
        <v>108</v>
      </c>
      <c r="G465" t="s">
        <v>20</v>
      </c>
      <c r="H465">
        <v>2105</v>
      </c>
      <c r="I465">
        <f>ROUND(IF(Table2[[#This Row],[backers_count]],Table2[[#This Row],[pledged]]/Table2[[#This Row],[backers_count]],0),2)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8"/>
        <v>41639.25</v>
      </c>
      <c r="O465" s="6">
        <f t="shared" si="8"/>
        <v>41643.25</v>
      </c>
      <c r="P465" t="b">
        <v>0</v>
      </c>
      <c r="Q465" t="b">
        <v>0</v>
      </c>
      <c r="R465" t="s">
        <v>70</v>
      </c>
      <c r="S465" t="s">
        <v>2040</v>
      </c>
      <c r="T465" t="s">
        <v>2048</v>
      </c>
    </row>
    <row r="466" spans="1:20" x14ac:dyDescent="0.3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>
        <f>ROUND((Table2[[#This Row],[pledged]]/Table2[[#This Row],[goal]])*100,0)</f>
        <v>133</v>
      </c>
      <c r="G466" t="s">
        <v>20</v>
      </c>
      <c r="H466">
        <v>2436</v>
      </c>
      <c r="I466">
        <f>ROUND(IF(Table2[[#This Row],[backers_count]],Table2[[#This Row],[pledged]]/Table2[[#This Row],[backers_count]],0),2)</f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8"/>
        <v>43142.25</v>
      </c>
      <c r="O466" s="6">
        <f t="shared" si="8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>
        <f>ROUND((Table2[[#This Row],[pledged]]/Table2[[#This Row],[goal]])*100,0)</f>
        <v>188</v>
      </c>
      <c r="G467" t="s">
        <v>20</v>
      </c>
      <c r="H467">
        <v>80</v>
      </c>
      <c r="I467">
        <f>ROUND(IF(Table2[[#This Row],[backers_count]],Table2[[#This Row],[pledged]]/Table2[[#This Row],[backers_count]],0),2)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8"/>
        <v>43127.25</v>
      </c>
      <c r="O467" s="6">
        <f t="shared" si="8"/>
        <v>43136.25</v>
      </c>
      <c r="P467" t="b">
        <v>0</v>
      </c>
      <c r="Q467" t="b">
        <v>0</v>
      </c>
      <c r="R467" t="s">
        <v>205</v>
      </c>
      <c r="S467" t="s">
        <v>2046</v>
      </c>
      <c r="T467" t="s">
        <v>2058</v>
      </c>
    </row>
    <row r="468" spans="1:20" x14ac:dyDescent="0.3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>
        <f>ROUND((Table2[[#This Row],[pledged]]/Table2[[#This Row],[goal]])*100,0)</f>
        <v>332</v>
      </c>
      <c r="G468" t="s">
        <v>20</v>
      </c>
      <c r="H468">
        <v>42</v>
      </c>
      <c r="I468">
        <f>ROUND(IF(Table2[[#This Row],[backers_count]],Table2[[#This Row],[pledged]]/Table2[[#This Row],[backers_count]],0),2)</f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8"/>
        <v>41409.208333333336</v>
      </c>
      <c r="O468" s="6">
        <f t="shared" si="8"/>
        <v>41432.208333333336</v>
      </c>
      <c r="P468" t="b">
        <v>0</v>
      </c>
      <c r="Q468" t="b">
        <v>1</v>
      </c>
      <c r="R468" t="s">
        <v>64</v>
      </c>
      <c r="S468" t="s">
        <v>2036</v>
      </c>
      <c r="T468" t="s">
        <v>2045</v>
      </c>
    </row>
    <row r="469" spans="1:20" ht="31" x14ac:dyDescent="0.3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>
        <f>ROUND((Table2[[#This Row],[pledged]]/Table2[[#This Row],[goal]])*100,0)</f>
        <v>575</v>
      </c>
      <c r="G469" t="s">
        <v>20</v>
      </c>
      <c r="H469">
        <v>139</v>
      </c>
      <c r="I469">
        <f>ROUND(IF(Table2[[#This Row],[backers_count]],Table2[[#This Row],[pledged]]/Table2[[#This Row],[backers_count]],0),2)</f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8"/>
        <v>42331.25</v>
      </c>
      <c r="O469" s="6">
        <f t="shared" si="8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>
        <f>ROUND((Table2[[#This Row],[pledged]]/Table2[[#This Row],[goal]])*100,0)</f>
        <v>41</v>
      </c>
      <c r="G470" t="s">
        <v>14</v>
      </c>
      <c r="H470">
        <v>16</v>
      </c>
      <c r="I470">
        <f>ROUND(IF(Table2[[#This Row],[backers_count]],Table2[[#This Row],[pledged]]/Table2[[#This Row],[backers_count]],0),2)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8"/>
        <v>43569.208333333328</v>
      </c>
      <c r="O470" s="6">
        <f t="shared" si="8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>
        <f>ROUND((Table2[[#This Row],[pledged]]/Table2[[#This Row],[goal]])*100,0)</f>
        <v>184</v>
      </c>
      <c r="G471" t="s">
        <v>20</v>
      </c>
      <c r="H471">
        <v>159</v>
      </c>
      <c r="I471">
        <f>ROUND(IF(Table2[[#This Row],[backers_count]],Table2[[#This Row],[pledged]]/Table2[[#This Row],[backers_count]],0),2)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8"/>
        <v>42142.208333333328</v>
      </c>
      <c r="O471" s="6">
        <f t="shared" si="8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>
        <f>ROUND((Table2[[#This Row],[pledged]]/Table2[[#This Row],[goal]])*100,0)</f>
        <v>286</v>
      </c>
      <c r="G472" t="s">
        <v>20</v>
      </c>
      <c r="H472">
        <v>381</v>
      </c>
      <c r="I472">
        <f>ROUND(IF(Table2[[#This Row],[backers_count]],Table2[[#This Row],[pledged]]/Table2[[#This Row],[backers_count]],0),2)</f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8"/>
        <v>42716.25</v>
      </c>
      <c r="O472" s="6">
        <f t="shared" si="8"/>
        <v>42723.25</v>
      </c>
      <c r="P472" t="b">
        <v>0</v>
      </c>
      <c r="Q472" t="b">
        <v>0</v>
      </c>
      <c r="R472" t="s">
        <v>64</v>
      </c>
      <c r="S472" t="s">
        <v>2036</v>
      </c>
      <c r="T472" t="s">
        <v>2045</v>
      </c>
    </row>
    <row r="473" spans="1:20" x14ac:dyDescent="0.3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>
        <f>ROUND((Table2[[#This Row],[pledged]]/Table2[[#This Row],[goal]])*100,0)</f>
        <v>319</v>
      </c>
      <c r="G473" t="s">
        <v>20</v>
      </c>
      <c r="H473">
        <v>194</v>
      </c>
      <c r="I473">
        <f>ROUND(IF(Table2[[#This Row],[backers_count]],Table2[[#This Row],[pledged]]/Table2[[#This Row],[backers_count]],0),2)</f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8"/>
        <v>41031.208333333336</v>
      </c>
      <c r="O473" s="6">
        <f t="shared" si="8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3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>
        <f>ROUND((Table2[[#This Row],[pledged]]/Table2[[#This Row],[goal]])*100,0)</f>
        <v>39</v>
      </c>
      <c r="G474" t="s">
        <v>14</v>
      </c>
      <c r="H474">
        <v>575</v>
      </c>
      <c r="I474">
        <f>ROUND(IF(Table2[[#This Row],[backers_count]],Table2[[#This Row],[pledged]]/Table2[[#This Row],[backers_count]],0),2)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8"/>
        <v>43535.208333333328</v>
      </c>
      <c r="O474" s="6">
        <f t="shared" si="8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>
        <f>ROUND((Table2[[#This Row],[pledged]]/Table2[[#This Row],[goal]])*100,0)</f>
        <v>178</v>
      </c>
      <c r="G475" t="s">
        <v>20</v>
      </c>
      <c r="H475">
        <v>106</v>
      </c>
      <c r="I475">
        <f>ROUND(IF(Table2[[#This Row],[backers_count]],Table2[[#This Row],[pledged]]/Table2[[#This Row],[backers_count]],0),2)</f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8"/>
        <v>43277.208333333328</v>
      </c>
      <c r="O475" s="6">
        <f t="shared" si="8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>
        <f>ROUND((Table2[[#This Row],[pledged]]/Table2[[#This Row],[goal]])*100,0)</f>
        <v>365</v>
      </c>
      <c r="G476" t="s">
        <v>20</v>
      </c>
      <c r="H476">
        <v>142</v>
      </c>
      <c r="I476">
        <f>ROUND(IF(Table2[[#This Row],[backers_count]],Table2[[#This Row],[pledged]]/Table2[[#This Row],[backers_count]],0),2)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8"/>
        <v>41989.25</v>
      </c>
      <c r="O476" s="6">
        <f t="shared" si="8"/>
        <v>41990.25</v>
      </c>
      <c r="P476" t="b">
        <v>0</v>
      </c>
      <c r="Q476" t="b">
        <v>0</v>
      </c>
      <c r="R476" t="s">
        <v>268</v>
      </c>
      <c r="S476" t="s">
        <v>2040</v>
      </c>
      <c r="T476" t="s">
        <v>2059</v>
      </c>
    </row>
    <row r="477" spans="1:20" ht="31" x14ac:dyDescent="0.3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>
        <f>ROUND((Table2[[#This Row],[pledged]]/Table2[[#This Row],[goal]])*100,0)</f>
        <v>114</v>
      </c>
      <c r="G477" t="s">
        <v>20</v>
      </c>
      <c r="H477">
        <v>211</v>
      </c>
      <c r="I477">
        <f>ROUND(IF(Table2[[#This Row],[backers_count]],Table2[[#This Row],[pledged]]/Table2[[#This Row],[backers_count]],0),2)</f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8"/>
        <v>41450.208333333336</v>
      </c>
      <c r="O477" s="6">
        <f t="shared" si="8"/>
        <v>41454.208333333336</v>
      </c>
      <c r="P477" t="b">
        <v>0</v>
      </c>
      <c r="Q477" t="b">
        <v>1</v>
      </c>
      <c r="R477" t="s">
        <v>205</v>
      </c>
      <c r="S477" t="s">
        <v>2046</v>
      </c>
      <c r="T477" t="s">
        <v>2058</v>
      </c>
    </row>
    <row r="478" spans="1:20" ht="31" x14ac:dyDescent="0.3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>
        <f>ROUND((Table2[[#This Row],[pledged]]/Table2[[#This Row],[goal]])*100,0)</f>
        <v>30</v>
      </c>
      <c r="G478" t="s">
        <v>14</v>
      </c>
      <c r="H478">
        <v>1120</v>
      </c>
      <c r="I478">
        <f>ROUND(IF(Table2[[#This Row],[backers_count]],Table2[[#This Row],[pledged]]/Table2[[#This Row],[backers_count]],0),2)</f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8"/>
        <v>43322.208333333328</v>
      </c>
      <c r="O478" s="6">
        <f t="shared" si="8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2052</v>
      </c>
    </row>
    <row r="479" spans="1:20" x14ac:dyDescent="0.3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>
        <f>ROUND((Table2[[#This Row],[pledged]]/Table2[[#This Row],[goal]])*100,0)</f>
        <v>54</v>
      </c>
      <c r="G479" t="s">
        <v>14</v>
      </c>
      <c r="H479">
        <v>113</v>
      </c>
      <c r="I479">
        <f>ROUND(IF(Table2[[#This Row],[backers_count]],Table2[[#This Row],[pledged]]/Table2[[#This Row],[backers_count]],0),2)</f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8"/>
        <v>40720.208333333336</v>
      </c>
      <c r="O479" s="6">
        <f t="shared" si="8"/>
        <v>40747.208333333336</v>
      </c>
      <c r="P479" t="b">
        <v>0</v>
      </c>
      <c r="Q479" t="b">
        <v>0</v>
      </c>
      <c r="R479" t="s">
        <v>473</v>
      </c>
      <c r="S479" t="s">
        <v>2040</v>
      </c>
      <c r="T479" t="s">
        <v>2062</v>
      </c>
    </row>
    <row r="480" spans="1:20" x14ac:dyDescent="0.3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>
        <f>ROUND((Table2[[#This Row],[pledged]]/Table2[[#This Row],[goal]])*100,0)</f>
        <v>236</v>
      </c>
      <c r="G480" t="s">
        <v>20</v>
      </c>
      <c r="H480">
        <v>2756</v>
      </c>
      <c r="I480">
        <f>ROUND(IF(Table2[[#This Row],[backers_count]],Table2[[#This Row],[pledged]]/Table2[[#This Row],[backers_count]],0),2)</f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8"/>
        <v>42072.208333333328</v>
      </c>
      <c r="O480" s="6">
        <f t="shared" si="8"/>
        <v>42084.208333333328</v>
      </c>
      <c r="P480" t="b">
        <v>0</v>
      </c>
      <c r="Q480" t="b">
        <v>0</v>
      </c>
      <c r="R480" t="s">
        <v>64</v>
      </c>
      <c r="S480" t="s">
        <v>2036</v>
      </c>
      <c r="T480" t="s">
        <v>2045</v>
      </c>
    </row>
    <row r="481" spans="1:20" x14ac:dyDescent="0.3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>
        <f>ROUND((Table2[[#This Row],[pledged]]/Table2[[#This Row],[goal]])*100,0)</f>
        <v>513</v>
      </c>
      <c r="G481" t="s">
        <v>20</v>
      </c>
      <c r="H481">
        <v>173</v>
      </c>
      <c r="I481">
        <f>ROUND(IF(Table2[[#This Row],[backers_count]],Table2[[#This Row],[pledged]]/Table2[[#This Row],[backers_count]],0),2)</f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8"/>
        <v>42945.208333333328</v>
      </c>
      <c r="O481" s="6">
        <f t="shared" si="8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>
        <f>ROUND((Table2[[#This Row],[pledged]]/Table2[[#This Row],[goal]])*100,0)</f>
        <v>101</v>
      </c>
      <c r="G482" t="s">
        <v>20</v>
      </c>
      <c r="H482">
        <v>87</v>
      </c>
      <c r="I482">
        <f>ROUND(IF(Table2[[#This Row],[backers_count]],Table2[[#This Row],[pledged]]/Table2[[#This Row],[backers_count]],0),2)</f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8"/>
        <v>40248.25</v>
      </c>
      <c r="O482" s="6">
        <f t="shared" si="8"/>
        <v>40257.208333333336</v>
      </c>
      <c r="P482" t="b">
        <v>0</v>
      </c>
      <c r="Q482" t="b">
        <v>1</v>
      </c>
      <c r="R482" t="s">
        <v>121</v>
      </c>
      <c r="S482" t="s">
        <v>2053</v>
      </c>
      <c r="T482" t="s">
        <v>2054</v>
      </c>
    </row>
    <row r="483" spans="1:20" ht="31" x14ac:dyDescent="0.3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>
        <f>ROUND((Table2[[#This Row],[pledged]]/Table2[[#This Row],[goal]])*100,0)</f>
        <v>81</v>
      </c>
      <c r="G483" t="s">
        <v>14</v>
      </c>
      <c r="H483">
        <v>1538</v>
      </c>
      <c r="I483">
        <f>ROUND(IF(Table2[[#This Row],[backers_count]],Table2[[#This Row],[pledged]]/Table2[[#This Row],[backers_count]],0),2)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8"/>
        <v>41913.208333333336</v>
      </c>
      <c r="O483" s="6">
        <f t="shared" si="8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" x14ac:dyDescent="0.3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>
        <f>ROUND((Table2[[#This Row],[pledged]]/Table2[[#This Row],[goal]])*100,0)</f>
        <v>16</v>
      </c>
      <c r="G484" t="s">
        <v>14</v>
      </c>
      <c r="H484">
        <v>9</v>
      </c>
      <c r="I484">
        <f>ROUND(IF(Table2[[#This Row],[backers_count]],Table2[[#This Row],[pledged]]/Table2[[#This Row],[backers_count]],0),2)</f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8"/>
        <v>40963.25</v>
      </c>
      <c r="O484" s="6">
        <f t="shared" si="8"/>
        <v>40974.25</v>
      </c>
      <c r="P484" t="b">
        <v>0</v>
      </c>
      <c r="Q484" t="b">
        <v>1</v>
      </c>
      <c r="R484" t="s">
        <v>118</v>
      </c>
      <c r="S484" t="s">
        <v>2046</v>
      </c>
      <c r="T484" t="s">
        <v>2052</v>
      </c>
    </row>
    <row r="485" spans="1:20" x14ac:dyDescent="0.3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>
        <f>ROUND((Table2[[#This Row],[pledged]]/Table2[[#This Row],[goal]])*100,0)</f>
        <v>53</v>
      </c>
      <c r="G485" t="s">
        <v>14</v>
      </c>
      <c r="H485">
        <v>554</v>
      </c>
      <c r="I485">
        <f>ROUND(IF(Table2[[#This Row],[backers_count]],Table2[[#This Row],[pledged]]/Table2[[#This Row],[backers_count]],0),2)</f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8"/>
        <v>43811.25</v>
      </c>
      <c r="O485" s="6">
        <f t="shared" si="8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>
        <f>ROUND((Table2[[#This Row],[pledged]]/Table2[[#This Row],[goal]])*100,0)</f>
        <v>260</v>
      </c>
      <c r="G486" t="s">
        <v>20</v>
      </c>
      <c r="H486">
        <v>1572</v>
      </c>
      <c r="I486">
        <f>ROUND(IF(Table2[[#This Row],[backers_count]],Table2[[#This Row],[pledged]]/Table2[[#This Row],[backers_count]],0),2)</f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8"/>
        <v>41855.208333333336</v>
      </c>
      <c r="O486" s="6">
        <f t="shared" si="8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" x14ac:dyDescent="0.3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>
        <f>ROUND((Table2[[#This Row],[pledged]]/Table2[[#This Row],[goal]])*100,0)</f>
        <v>31</v>
      </c>
      <c r="G487" t="s">
        <v>14</v>
      </c>
      <c r="H487">
        <v>648</v>
      </c>
      <c r="I487">
        <f>ROUND(IF(Table2[[#This Row],[backers_count]],Table2[[#This Row],[pledged]]/Table2[[#This Row],[backers_count]],0),2)</f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8"/>
        <v>43626.208333333328</v>
      </c>
      <c r="O487" s="6">
        <f t="shared" si="8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" x14ac:dyDescent="0.3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>
        <f>ROUND((Table2[[#This Row],[pledged]]/Table2[[#This Row],[goal]])*100,0)</f>
        <v>14</v>
      </c>
      <c r="G488" t="s">
        <v>14</v>
      </c>
      <c r="H488">
        <v>21</v>
      </c>
      <c r="I488">
        <f>ROUND(IF(Table2[[#This Row],[backers_count]],Table2[[#This Row],[pledged]]/Table2[[#This Row],[backers_count]],0),2)</f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8"/>
        <v>43168.25</v>
      </c>
      <c r="O488" s="6">
        <f t="shared" si="8"/>
        <v>43183.208333333328</v>
      </c>
      <c r="P488" t="b">
        <v>0</v>
      </c>
      <c r="Q488" t="b">
        <v>1</v>
      </c>
      <c r="R488" t="s">
        <v>205</v>
      </c>
      <c r="S488" t="s">
        <v>2046</v>
      </c>
      <c r="T488" t="s">
        <v>2058</v>
      </c>
    </row>
    <row r="489" spans="1:20" x14ac:dyDescent="0.3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>
        <f>ROUND((Table2[[#This Row],[pledged]]/Table2[[#This Row],[goal]])*100,0)</f>
        <v>179</v>
      </c>
      <c r="G489" t="s">
        <v>20</v>
      </c>
      <c r="H489">
        <v>2346</v>
      </c>
      <c r="I489">
        <f>ROUND(IF(Table2[[#This Row],[backers_count]],Table2[[#This Row],[pledged]]/Table2[[#This Row],[backers_count]],0),2)</f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8"/>
        <v>42845.208333333328</v>
      </c>
      <c r="O489" s="6">
        <f t="shared" si="8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>
        <f>ROUND((Table2[[#This Row],[pledged]]/Table2[[#This Row],[goal]])*100,0)</f>
        <v>220</v>
      </c>
      <c r="G490" t="s">
        <v>20</v>
      </c>
      <c r="H490">
        <v>115</v>
      </c>
      <c r="I490">
        <f>ROUND(IF(Table2[[#This Row],[backers_count]],Table2[[#This Row],[pledged]]/Table2[[#This Row],[backers_count]],0),2)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8"/>
        <v>42403.25</v>
      </c>
      <c r="O490" s="6">
        <f t="shared" si="8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>
        <f>ROUND((Table2[[#This Row],[pledged]]/Table2[[#This Row],[goal]])*100,0)</f>
        <v>102</v>
      </c>
      <c r="G491" t="s">
        <v>20</v>
      </c>
      <c r="H491">
        <v>85</v>
      </c>
      <c r="I491">
        <f>ROUND(IF(Table2[[#This Row],[backers_count]],Table2[[#This Row],[pledged]]/Table2[[#This Row],[backers_count]],0),2)</f>
        <v>109.87</v>
      </c>
      <c r="J491" t="s">
        <v>106</v>
      </c>
      <c r="K491" t="s">
        <v>107</v>
      </c>
      <c r="L491">
        <v>1281934800</v>
      </c>
      <c r="M491">
        <v>1282366800</v>
      </c>
      <c r="N491" s="6">
        <f t="shared" si="8"/>
        <v>40406.208333333336</v>
      </c>
      <c r="O491" s="6">
        <f t="shared" si="8"/>
        <v>40411.208333333336</v>
      </c>
      <c r="P491" t="b">
        <v>0</v>
      </c>
      <c r="Q491" t="b">
        <v>0</v>
      </c>
      <c r="R491" t="s">
        <v>64</v>
      </c>
      <c r="S491" t="s">
        <v>2036</v>
      </c>
      <c r="T491" t="s">
        <v>2045</v>
      </c>
    </row>
    <row r="492" spans="1:20" x14ac:dyDescent="0.3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>
        <f>ROUND((Table2[[#This Row],[pledged]]/Table2[[#This Row],[goal]])*100,0)</f>
        <v>192</v>
      </c>
      <c r="G492" t="s">
        <v>20</v>
      </c>
      <c r="H492">
        <v>144</v>
      </c>
      <c r="I492">
        <f>ROUND(IF(Table2[[#This Row],[backers_count]],Table2[[#This Row],[pledged]]/Table2[[#This Row],[backers_count]],0),2)</f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8"/>
        <v>43786.25</v>
      </c>
      <c r="O492" s="6">
        <f t="shared" si="8"/>
        <v>43793.25</v>
      </c>
      <c r="P492" t="b">
        <v>0</v>
      </c>
      <c r="Q492" t="b">
        <v>0</v>
      </c>
      <c r="R492" t="s">
        <v>1028</v>
      </c>
      <c r="S492" t="s">
        <v>2063</v>
      </c>
      <c r="T492" t="s">
        <v>2064</v>
      </c>
    </row>
    <row r="493" spans="1:20" ht="31" x14ac:dyDescent="0.3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>
        <f>ROUND((Table2[[#This Row],[pledged]]/Table2[[#This Row],[goal]])*100,0)</f>
        <v>305</v>
      </c>
      <c r="G493" t="s">
        <v>20</v>
      </c>
      <c r="H493">
        <v>2443</v>
      </c>
      <c r="I493">
        <f>ROUND(IF(Table2[[#This Row],[backers_count]],Table2[[#This Row],[pledged]]/Table2[[#This Row],[backers_count]],0),2)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8"/>
        <v>41456.208333333336</v>
      </c>
      <c r="O493" s="6">
        <f t="shared" si="8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>
        <f>ROUND((Table2[[#This Row],[pledged]]/Table2[[#This Row],[goal]])*100,0)</f>
        <v>24</v>
      </c>
      <c r="G494" t="s">
        <v>73</v>
      </c>
      <c r="H494">
        <v>595</v>
      </c>
      <c r="I494">
        <f>ROUND(IF(Table2[[#This Row],[backers_count]],Table2[[#This Row],[pledged]]/Table2[[#This Row],[backers_count]],0),2)</f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8"/>
        <v>40336.208333333336</v>
      </c>
      <c r="O494" s="6">
        <f t="shared" si="8"/>
        <v>40371.208333333336</v>
      </c>
      <c r="P494" t="b">
        <v>1</v>
      </c>
      <c r="Q494" t="b">
        <v>1</v>
      </c>
      <c r="R494" t="s">
        <v>99</v>
      </c>
      <c r="S494" t="s">
        <v>2040</v>
      </c>
      <c r="T494" t="s">
        <v>2051</v>
      </c>
    </row>
    <row r="495" spans="1:20" x14ac:dyDescent="0.3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>
        <f>ROUND((Table2[[#This Row],[pledged]]/Table2[[#This Row],[goal]])*100,0)</f>
        <v>724</v>
      </c>
      <c r="G495" t="s">
        <v>20</v>
      </c>
      <c r="H495">
        <v>64</v>
      </c>
      <c r="I495">
        <f>ROUND(IF(Table2[[#This Row],[backers_count]],Table2[[#This Row],[pledged]]/Table2[[#This Row],[backers_count]],0),2)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8"/>
        <v>43645.208333333328</v>
      </c>
      <c r="O495" s="6">
        <f t="shared" si="8"/>
        <v>43658.208333333328</v>
      </c>
      <c r="P495" t="b">
        <v>0</v>
      </c>
      <c r="Q495" t="b">
        <v>0</v>
      </c>
      <c r="R495" t="s">
        <v>121</v>
      </c>
      <c r="S495" t="s">
        <v>2053</v>
      </c>
      <c r="T495" t="s">
        <v>2054</v>
      </c>
    </row>
    <row r="496" spans="1:20" ht="31" x14ac:dyDescent="0.3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>
        <f>ROUND((Table2[[#This Row],[pledged]]/Table2[[#This Row],[goal]])*100,0)</f>
        <v>547</v>
      </c>
      <c r="G496" t="s">
        <v>20</v>
      </c>
      <c r="H496">
        <v>268</v>
      </c>
      <c r="I496">
        <f>ROUND(IF(Table2[[#This Row],[backers_count]],Table2[[#This Row],[pledged]]/Table2[[#This Row],[backers_count]],0),2)</f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8"/>
        <v>40990.208333333336</v>
      </c>
      <c r="O496" s="6">
        <f t="shared" si="8"/>
        <v>40991.208333333336</v>
      </c>
      <c r="P496" t="b">
        <v>0</v>
      </c>
      <c r="Q496" t="b">
        <v>0</v>
      </c>
      <c r="R496" t="s">
        <v>64</v>
      </c>
      <c r="S496" t="s">
        <v>2036</v>
      </c>
      <c r="T496" t="s">
        <v>2045</v>
      </c>
    </row>
    <row r="497" spans="1:20" x14ac:dyDescent="0.3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>
        <f>ROUND((Table2[[#This Row],[pledged]]/Table2[[#This Row],[goal]])*100,0)</f>
        <v>415</v>
      </c>
      <c r="G497" t="s">
        <v>20</v>
      </c>
      <c r="H497">
        <v>195</v>
      </c>
      <c r="I497">
        <f>ROUND(IF(Table2[[#This Row],[backers_count]],Table2[[#This Row],[pledged]]/Table2[[#This Row],[backers_count]],0),2)</f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8"/>
        <v>41800.208333333336</v>
      </c>
      <c r="O497" s="6">
        <f t="shared" si="8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>
        <f>ROUND((Table2[[#This Row],[pledged]]/Table2[[#This Row],[goal]])*100,0)</f>
        <v>1</v>
      </c>
      <c r="G498" t="s">
        <v>14</v>
      </c>
      <c r="H498">
        <v>54</v>
      </c>
      <c r="I498">
        <f>ROUND(IF(Table2[[#This Row],[backers_count]],Table2[[#This Row],[pledged]]/Table2[[#This Row],[backers_count]],0),2)</f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8"/>
        <v>42876.208333333328</v>
      </c>
      <c r="O498" s="6">
        <f t="shared" si="8"/>
        <v>42893.208333333328</v>
      </c>
      <c r="P498" t="b">
        <v>0</v>
      </c>
      <c r="Q498" t="b">
        <v>0</v>
      </c>
      <c r="R498" t="s">
        <v>70</v>
      </c>
      <c r="S498" t="s">
        <v>2040</v>
      </c>
      <c r="T498" t="s">
        <v>2048</v>
      </c>
    </row>
    <row r="499" spans="1:20" x14ac:dyDescent="0.3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>
        <f>ROUND((Table2[[#This Row],[pledged]]/Table2[[#This Row],[goal]])*100,0)</f>
        <v>34</v>
      </c>
      <c r="G499" t="s">
        <v>14</v>
      </c>
      <c r="H499">
        <v>120</v>
      </c>
      <c r="I499">
        <f>ROUND(IF(Table2[[#This Row],[backers_count]],Table2[[#This Row],[pledged]]/Table2[[#This Row],[backers_count]],0),2)</f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8"/>
        <v>42724.25</v>
      </c>
      <c r="O499" s="6">
        <f t="shared" si="8"/>
        <v>42724.25</v>
      </c>
      <c r="P499" t="b">
        <v>0</v>
      </c>
      <c r="Q499" t="b">
        <v>1</v>
      </c>
      <c r="R499" t="s">
        <v>64</v>
      </c>
      <c r="S499" t="s">
        <v>2036</v>
      </c>
      <c r="T499" t="s">
        <v>2045</v>
      </c>
    </row>
    <row r="500" spans="1:20" x14ac:dyDescent="0.3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>
        <f>ROUND((Table2[[#This Row],[pledged]]/Table2[[#This Row],[goal]])*100,0)</f>
        <v>24</v>
      </c>
      <c r="G500" t="s">
        <v>14</v>
      </c>
      <c r="H500">
        <v>579</v>
      </c>
      <c r="I500">
        <f>ROUND(IF(Table2[[#This Row],[backers_count]],Table2[[#This Row],[pledged]]/Table2[[#This Row],[backers_count]],0),2)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8"/>
        <v>42005.25</v>
      </c>
      <c r="O500" s="6">
        <f t="shared" si="8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" x14ac:dyDescent="0.3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>
        <f>ROUND((Table2[[#This Row],[pledged]]/Table2[[#This Row],[goal]])*100,0)</f>
        <v>48</v>
      </c>
      <c r="G501" t="s">
        <v>14</v>
      </c>
      <c r="H501">
        <v>2072</v>
      </c>
      <c r="I501">
        <f>ROUND(IF(Table2[[#This Row],[backers_count]],Table2[[#This Row],[pledged]]/Table2[[#This Row],[backers_count]],0),2)</f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8"/>
        <v>42444.208333333328</v>
      </c>
      <c r="O501" s="6">
        <f t="shared" si="8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>
        <f>ROUND((Table2[[#This Row],[pledged]]/Table2[[#This Row],[goal]])*100,0)</f>
        <v>0</v>
      </c>
      <c r="G502" t="s">
        <v>14</v>
      </c>
      <c r="H502">
        <v>0</v>
      </c>
      <c r="I502">
        <f>ROUND(IF(Table2[[#This Row],[backers_count]],Table2[[#This Row],[pledged]]/Table2[[#This Row],[backers_count]],0),2)</f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8"/>
        <v>41395.208333333336</v>
      </c>
      <c r="O502" s="6">
        <f t="shared" si="8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>
        <f>ROUND((Table2[[#This Row],[pledged]]/Table2[[#This Row],[goal]])*100,0)</f>
        <v>70</v>
      </c>
      <c r="G503" t="s">
        <v>14</v>
      </c>
      <c r="H503">
        <v>1796</v>
      </c>
      <c r="I503">
        <f>ROUND(IF(Table2[[#This Row],[backers_count]],Table2[[#This Row],[pledged]]/Table2[[#This Row],[backers_count]],0),2)</f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8"/>
        <v>41345.208333333336</v>
      </c>
      <c r="O503" s="6">
        <f t="shared" si="8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>
        <f>ROUND((Table2[[#This Row],[pledged]]/Table2[[#This Row],[goal]])*100,0)</f>
        <v>530</v>
      </c>
      <c r="G504" t="s">
        <v>20</v>
      </c>
      <c r="H504">
        <v>186</v>
      </c>
      <c r="I504">
        <f>ROUND(IF(Table2[[#This Row],[backers_count]],Table2[[#This Row],[pledged]]/Table2[[#This Row],[backers_count]],0),2)</f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8"/>
        <v>41117.208333333336</v>
      </c>
      <c r="O504" s="6">
        <f t="shared" si="8"/>
        <v>41146.208333333336</v>
      </c>
      <c r="P504" t="b">
        <v>0</v>
      </c>
      <c r="Q504" t="b">
        <v>1</v>
      </c>
      <c r="R504" t="s">
        <v>88</v>
      </c>
      <c r="S504" t="s">
        <v>2049</v>
      </c>
      <c r="T504" t="s">
        <v>2050</v>
      </c>
    </row>
    <row r="505" spans="1:20" ht="31" x14ac:dyDescent="0.3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>
        <f>ROUND((Table2[[#This Row],[pledged]]/Table2[[#This Row],[goal]])*100,0)</f>
        <v>180</v>
      </c>
      <c r="G505" t="s">
        <v>20</v>
      </c>
      <c r="H505">
        <v>460</v>
      </c>
      <c r="I505">
        <f>ROUND(IF(Table2[[#This Row],[backers_count]],Table2[[#This Row],[pledged]]/Table2[[#This Row],[backers_count]],0),2)</f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8"/>
        <v>42186.208333333328</v>
      </c>
      <c r="O505" s="6">
        <f t="shared" si="8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>
        <f>ROUND((Table2[[#This Row],[pledged]]/Table2[[#This Row],[goal]])*100,0)</f>
        <v>92</v>
      </c>
      <c r="G506" t="s">
        <v>14</v>
      </c>
      <c r="H506">
        <v>62</v>
      </c>
      <c r="I506">
        <f>ROUND(IF(Table2[[#This Row],[backers_count]],Table2[[#This Row],[pledged]]/Table2[[#This Row],[backers_count]],0),2)</f>
        <v>111.68</v>
      </c>
      <c r="J506" t="s">
        <v>106</v>
      </c>
      <c r="K506" t="s">
        <v>107</v>
      </c>
      <c r="L506">
        <v>1431925200</v>
      </c>
      <c r="M506">
        <v>1432011600</v>
      </c>
      <c r="N506" s="6">
        <f t="shared" si="8"/>
        <v>42142.208333333328</v>
      </c>
      <c r="O506" s="6">
        <f t="shared" si="8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>
        <f>ROUND((Table2[[#This Row],[pledged]]/Table2[[#This Row],[goal]])*100,0)</f>
        <v>14</v>
      </c>
      <c r="G507" t="s">
        <v>14</v>
      </c>
      <c r="H507">
        <v>347</v>
      </c>
      <c r="I507">
        <f>ROUND(IF(Table2[[#This Row],[backers_count]],Table2[[#This Row],[pledged]]/Table2[[#This Row],[backers_count]],0),2)</f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8"/>
        <v>41341.25</v>
      </c>
      <c r="O507" s="6">
        <f t="shared" si="8"/>
        <v>41383.208333333336</v>
      </c>
      <c r="P507" t="b">
        <v>0</v>
      </c>
      <c r="Q507" t="b">
        <v>1</v>
      </c>
      <c r="R507" t="s">
        <v>132</v>
      </c>
      <c r="S507" t="s">
        <v>2046</v>
      </c>
      <c r="T507" t="s">
        <v>2055</v>
      </c>
    </row>
    <row r="508" spans="1:20" x14ac:dyDescent="0.3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>
        <f>ROUND((Table2[[#This Row],[pledged]]/Table2[[#This Row],[goal]])*100,0)</f>
        <v>927</v>
      </c>
      <c r="G508" t="s">
        <v>20</v>
      </c>
      <c r="H508">
        <v>2528</v>
      </c>
      <c r="I508">
        <f>ROUND(IF(Table2[[#This Row],[backers_count]],Table2[[#This Row],[pledged]]/Table2[[#This Row],[backers_count]],0),2)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8"/>
        <v>43062.25</v>
      </c>
      <c r="O508" s="6">
        <f t="shared" si="8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" x14ac:dyDescent="0.3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>
        <f>ROUND((Table2[[#This Row],[pledged]]/Table2[[#This Row],[goal]])*100,0)</f>
        <v>40</v>
      </c>
      <c r="G509" t="s">
        <v>14</v>
      </c>
      <c r="H509">
        <v>19</v>
      </c>
      <c r="I509">
        <f>ROUND(IF(Table2[[#This Row],[backers_count]],Table2[[#This Row],[pledged]]/Table2[[#This Row],[backers_count]],0),2)</f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8"/>
        <v>41373.208333333336</v>
      </c>
      <c r="O509" s="6">
        <f t="shared" si="8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>
        <f>ROUND((Table2[[#This Row],[pledged]]/Table2[[#This Row],[goal]])*100,0)</f>
        <v>112</v>
      </c>
      <c r="G510" t="s">
        <v>20</v>
      </c>
      <c r="H510">
        <v>3657</v>
      </c>
      <c r="I510">
        <f>ROUND(IF(Table2[[#This Row],[backers_count]],Table2[[#This Row],[pledged]]/Table2[[#This Row],[backers_count]],0),2)</f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8"/>
        <v>43310.208333333328</v>
      </c>
      <c r="O510" s="6">
        <f t="shared" si="8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>
        <f>ROUND((Table2[[#This Row],[pledged]]/Table2[[#This Row],[goal]])*100,0)</f>
        <v>71</v>
      </c>
      <c r="G511" t="s">
        <v>14</v>
      </c>
      <c r="H511">
        <v>1258</v>
      </c>
      <c r="I511">
        <f>ROUND(IF(Table2[[#This Row],[backers_count]],Table2[[#This Row],[pledged]]/Table2[[#This Row],[backers_count]],0),2)</f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8"/>
        <v>41034.208333333336</v>
      </c>
      <c r="O511" s="6">
        <f t="shared" si="8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>
        <f>ROUND((Table2[[#This Row],[pledged]]/Table2[[#This Row],[goal]])*100,0)</f>
        <v>119</v>
      </c>
      <c r="G512" t="s">
        <v>20</v>
      </c>
      <c r="H512">
        <v>131</v>
      </c>
      <c r="I512">
        <f>ROUND(IF(Table2[[#This Row],[backers_count]],Table2[[#This Row],[pledged]]/Table2[[#This Row],[backers_count]],0),2)</f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8"/>
        <v>43251.208333333328</v>
      </c>
      <c r="O512" s="6">
        <f t="shared" si="8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>
        <f>ROUND((Table2[[#This Row],[pledged]]/Table2[[#This Row],[goal]])*100,0)</f>
        <v>24</v>
      </c>
      <c r="G513" t="s">
        <v>14</v>
      </c>
      <c r="H513">
        <v>362</v>
      </c>
      <c r="I513">
        <f>ROUND(IF(Table2[[#This Row],[backers_count]],Table2[[#This Row],[pledged]]/Table2[[#This Row],[backers_count]],0),2)</f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8"/>
        <v>43671.208333333328</v>
      </c>
      <c r="O513" s="6">
        <f t="shared" si="8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>
        <f>ROUND((Table2[[#This Row],[pledged]]/Table2[[#This Row],[goal]])*100,0)</f>
        <v>139</v>
      </c>
      <c r="G514" t="s">
        <v>20</v>
      </c>
      <c r="H514">
        <v>239</v>
      </c>
      <c r="I514">
        <f>ROUND(IF(Table2[[#This Row],[backers_count]],Table2[[#This Row],[pledged]]/Table2[[#This Row],[backers_count]],0),2)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ref="N514:O577" si="9">(((L514/60)/60)/24)+DATE(1970,1,1)</f>
        <v>41825.208333333336</v>
      </c>
      <c r="O514" s="6">
        <f t="shared" si="9"/>
        <v>41826.208333333336</v>
      </c>
      <c r="P514" t="b">
        <v>0</v>
      </c>
      <c r="Q514" t="b">
        <v>1</v>
      </c>
      <c r="R514" t="s">
        <v>88</v>
      </c>
      <c r="S514" t="s">
        <v>2049</v>
      </c>
      <c r="T514" t="s">
        <v>2050</v>
      </c>
    </row>
    <row r="515" spans="1:20" x14ac:dyDescent="0.3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>
        <f>ROUND((Table2[[#This Row],[pledged]]/Table2[[#This Row],[goal]])*100,0)</f>
        <v>39</v>
      </c>
      <c r="G515" t="s">
        <v>73</v>
      </c>
      <c r="H515">
        <v>35</v>
      </c>
      <c r="I515">
        <f>ROUND(IF(Table2[[#This Row],[backers_count]],Table2[[#This Row],[pledged]]/Table2[[#This Row],[backers_count]],0),2)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9"/>
        <v>40430.208333333336</v>
      </c>
      <c r="O515" s="6">
        <f t="shared" si="9"/>
        <v>40432.208333333336</v>
      </c>
      <c r="P515" t="b">
        <v>0</v>
      </c>
      <c r="Q515" t="b">
        <v>0</v>
      </c>
      <c r="R515" t="s">
        <v>268</v>
      </c>
      <c r="S515" t="s">
        <v>2040</v>
      </c>
      <c r="T515" t="s">
        <v>2059</v>
      </c>
    </row>
    <row r="516" spans="1:20" x14ac:dyDescent="0.3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>
        <f>ROUND((Table2[[#This Row],[pledged]]/Table2[[#This Row],[goal]])*100,0)</f>
        <v>22</v>
      </c>
      <c r="G516" t="s">
        <v>73</v>
      </c>
      <c r="H516">
        <v>528</v>
      </c>
      <c r="I516">
        <f>ROUND(IF(Table2[[#This Row],[backers_count]],Table2[[#This Row],[pledged]]/Table2[[#This Row],[backers_count]],0),2)</f>
        <v>58.95</v>
      </c>
      <c r="J516" t="s">
        <v>97</v>
      </c>
      <c r="K516" t="s">
        <v>98</v>
      </c>
      <c r="L516">
        <v>1386309600</v>
      </c>
      <c r="M516">
        <v>1386741600</v>
      </c>
      <c r="N516" s="6">
        <f t="shared" si="9"/>
        <v>41614.25</v>
      </c>
      <c r="O516" s="6">
        <f t="shared" si="9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>
        <f>ROUND((Table2[[#This Row],[pledged]]/Table2[[#This Row],[goal]])*100,0)</f>
        <v>56</v>
      </c>
      <c r="G517" t="s">
        <v>14</v>
      </c>
      <c r="H517">
        <v>133</v>
      </c>
      <c r="I517">
        <f>ROUND(IF(Table2[[#This Row],[backers_count]],Table2[[#This Row],[pledged]]/Table2[[#This Row],[backers_count]],0),2)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9"/>
        <v>40900.25</v>
      </c>
      <c r="O517" s="6">
        <f t="shared" si="9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>
        <f>ROUND((Table2[[#This Row],[pledged]]/Table2[[#This Row],[goal]])*100,0)</f>
        <v>43</v>
      </c>
      <c r="G518" t="s">
        <v>14</v>
      </c>
      <c r="H518">
        <v>846</v>
      </c>
      <c r="I518">
        <f>ROUND(IF(Table2[[#This Row],[backers_count]],Table2[[#This Row],[pledged]]/Table2[[#This Row],[backers_count]],0),2)</f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9"/>
        <v>40396.208333333336</v>
      </c>
      <c r="O518" s="6">
        <f t="shared" si="9"/>
        <v>40434.208333333336</v>
      </c>
      <c r="P518" t="b">
        <v>0</v>
      </c>
      <c r="Q518" t="b">
        <v>0</v>
      </c>
      <c r="R518" t="s">
        <v>67</v>
      </c>
      <c r="S518" t="s">
        <v>2046</v>
      </c>
      <c r="T518" t="s">
        <v>2047</v>
      </c>
    </row>
    <row r="519" spans="1:20" x14ac:dyDescent="0.3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>
        <f>ROUND((Table2[[#This Row],[pledged]]/Table2[[#This Row],[goal]])*100,0)</f>
        <v>112</v>
      </c>
      <c r="G519" t="s">
        <v>20</v>
      </c>
      <c r="H519">
        <v>78</v>
      </c>
      <c r="I519">
        <f>ROUND(IF(Table2[[#This Row],[backers_count]],Table2[[#This Row],[pledged]]/Table2[[#This Row],[backers_count]],0),2)</f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9"/>
        <v>42860.208333333328</v>
      </c>
      <c r="O519" s="6">
        <f t="shared" si="9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" x14ac:dyDescent="0.3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>
        <f>ROUND((Table2[[#This Row],[pledged]]/Table2[[#This Row],[goal]])*100,0)</f>
        <v>7</v>
      </c>
      <c r="G520" t="s">
        <v>14</v>
      </c>
      <c r="H520">
        <v>10</v>
      </c>
      <c r="I520">
        <f>ROUND(IF(Table2[[#This Row],[backers_count]],Table2[[#This Row],[pledged]]/Table2[[#This Row],[backers_count]],0),2)</f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9"/>
        <v>43154.25</v>
      </c>
      <c r="O520" s="6">
        <f t="shared" si="9"/>
        <v>43156.25</v>
      </c>
      <c r="P520" t="b">
        <v>0</v>
      </c>
      <c r="Q520" t="b">
        <v>1</v>
      </c>
      <c r="R520" t="s">
        <v>70</v>
      </c>
      <c r="S520" t="s">
        <v>2040</v>
      </c>
      <c r="T520" t="s">
        <v>2048</v>
      </c>
    </row>
    <row r="521" spans="1:20" x14ac:dyDescent="0.3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>
        <f>ROUND((Table2[[#This Row],[pledged]]/Table2[[#This Row],[goal]])*100,0)</f>
        <v>102</v>
      </c>
      <c r="G521" t="s">
        <v>20</v>
      </c>
      <c r="H521">
        <v>1773</v>
      </c>
      <c r="I521">
        <f>ROUND(IF(Table2[[#This Row],[backers_count]],Table2[[#This Row],[pledged]]/Table2[[#This Row],[backers_count]],0),2)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9"/>
        <v>42012.25</v>
      </c>
      <c r="O521" s="6">
        <f t="shared" si="9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>
        <f>ROUND((Table2[[#This Row],[pledged]]/Table2[[#This Row],[goal]])*100,0)</f>
        <v>426</v>
      </c>
      <c r="G522" t="s">
        <v>20</v>
      </c>
      <c r="H522">
        <v>32</v>
      </c>
      <c r="I522">
        <f>ROUND(IF(Table2[[#This Row],[backers_count]],Table2[[#This Row],[pledged]]/Table2[[#This Row],[backers_count]],0),2)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9"/>
        <v>43574.208333333328</v>
      </c>
      <c r="O522" s="6">
        <f t="shared" si="9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>
        <f>ROUND((Table2[[#This Row],[pledged]]/Table2[[#This Row],[goal]])*100,0)</f>
        <v>146</v>
      </c>
      <c r="G523" t="s">
        <v>20</v>
      </c>
      <c r="H523">
        <v>369</v>
      </c>
      <c r="I523">
        <f>ROUND(IF(Table2[[#This Row],[backers_count]],Table2[[#This Row],[pledged]]/Table2[[#This Row],[backers_count]],0),2)</f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9"/>
        <v>42605.208333333328</v>
      </c>
      <c r="O523" s="6">
        <f t="shared" si="9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" x14ac:dyDescent="0.3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>
        <f>ROUND((Table2[[#This Row],[pledged]]/Table2[[#This Row],[goal]])*100,0)</f>
        <v>32</v>
      </c>
      <c r="G524" t="s">
        <v>14</v>
      </c>
      <c r="H524">
        <v>191</v>
      </c>
      <c r="I524">
        <f>ROUND(IF(Table2[[#This Row],[backers_count]],Table2[[#This Row],[pledged]]/Table2[[#This Row],[backers_count]],0),2)</f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9"/>
        <v>41093.208333333336</v>
      </c>
      <c r="O524" s="6">
        <f t="shared" si="9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2051</v>
      </c>
    </row>
    <row r="525" spans="1:20" x14ac:dyDescent="0.3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>
        <f>ROUND((Table2[[#This Row],[pledged]]/Table2[[#This Row],[goal]])*100,0)</f>
        <v>700</v>
      </c>
      <c r="G525" t="s">
        <v>20</v>
      </c>
      <c r="H525">
        <v>89</v>
      </c>
      <c r="I525">
        <f>ROUND(IF(Table2[[#This Row],[backers_count]],Table2[[#This Row],[pledged]]/Table2[[#This Row],[backers_count]],0),2)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9"/>
        <v>40241.25</v>
      </c>
      <c r="O525" s="6">
        <f t="shared" si="9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>
        <f>ROUND((Table2[[#This Row],[pledged]]/Table2[[#This Row],[goal]])*100,0)</f>
        <v>84</v>
      </c>
      <c r="G526" t="s">
        <v>14</v>
      </c>
      <c r="H526">
        <v>1979</v>
      </c>
      <c r="I526">
        <f>ROUND(IF(Table2[[#This Row],[backers_count]],Table2[[#This Row],[pledged]]/Table2[[#This Row],[backers_count]],0),2)</f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9"/>
        <v>40294.208333333336</v>
      </c>
      <c r="O526" s="6">
        <f t="shared" si="9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3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>
        <f>ROUND((Table2[[#This Row],[pledged]]/Table2[[#This Row],[goal]])*100,0)</f>
        <v>84</v>
      </c>
      <c r="G527" t="s">
        <v>14</v>
      </c>
      <c r="H527">
        <v>63</v>
      </c>
      <c r="I527">
        <f>ROUND(IF(Table2[[#This Row],[backers_count]],Table2[[#This Row],[pledged]]/Table2[[#This Row],[backers_count]],0),2)</f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9"/>
        <v>40505.25</v>
      </c>
      <c r="O527" s="6">
        <f t="shared" si="9"/>
        <v>40509.25</v>
      </c>
      <c r="P527" t="b">
        <v>0</v>
      </c>
      <c r="Q527" t="b">
        <v>0</v>
      </c>
      <c r="R527" t="s">
        <v>64</v>
      </c>
      <c r="S527" t="s">
        <v>2036</v>
      </c>
      <c r="T527" t="s">
        <v>2045</v>
      </c>
    </row>
    <row r="528" spans="1:20" ht="31" x14ac:dyDescent="0.3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>
        <f>ROUND((Table2[[#This Row],[pledged]]/Table2[[#This Row],[goal]])*100,0)</f>
        <v>156</v>
      </c>
      <c r="G528" t="s">
        <v>20</v>
      </c>
      <c r="H528">
        <v>147</v>
      </c>
      <c r="I528">
        <f>ROUND(IF(Table2[[#This Row],[backers_count]],Table2[[#This Row],[pledged]]/Table2[[#This Row],[backers_count]],0),2)</f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9"/>
        <v>42364.25</v>
      </c>
      <c r="O528" s="6">
        <f t="shared" si="9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>
        <f>ROUND((Table2[[#This Row],[pledged]]/Table2[[#This Row],[goal]])*100,0)</f>
        <v>100</v>
      </c>
      <c r="G529" t="s">
        <v>14</v>
      </c>
      <c r="H529">
        <v>6080</v>
      </c>
      <c r="I529">
        <f>ROUND(IF(Table2[[#This Row],[backers_count]],Table2[[#This Row],[pledged]]/Table2[[#This Row],[backers_count]],0),2)</f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9"/>
        <v>42405.25</v>
      </c>
      <c r="O529" s="6">
        <f t="shared" si="9"/>
        <v>42441.25</v>
      </c>
      <c r="P529" t="b">
        <v>0</v>
      </c>
      <c r="Q529" t="b">
        <v>0</v>
      </c>
      <c r="R529" t="s">
        <v>70</v>
      </c>
      <c r="S529" t="s">
        <v>2040</v>
      </c>
      <c r="T529" t="s">
        <v>2048</v>
      </c>
    </row>
    <row r="530" spans="1:20" x14ac:dyDescent="0.3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>
        <f>ROUND((Table2[[#This Row],[pledged]]/Table2[[#This Row],[goal]])*100,0)</f>
        <v>80</v>
      </c>
      <c r="G530" t="s">
        <v>14</v>
      </c>
      <c r="H530">
        <v>80</v>
      </c>
      <c r="I530">
        <f>ROUND(IF(Table2[[#This Row],[backers_count]],Table2[[#This Row],[pledged]]/Table2[[#This Row],[backers_count]],0),2)</f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9"/>
        <v>41601.25</v>
      </c>
      <c r="O530" s="6">
        <f t="shared" si="9"/>
        <v>41646.25</v>
      </c>
      <c r="P530" t="b">
        <v>0</v>
      </c>
      <c r="Q530" t="b">
        <v>0</v>
      </c>
      <c r="R530" t="s">
        <v>59</v>
      </c>
      <c r="S530" t="s">
        <v>2034</v>
      </c>
      <c r="T530" t="s">
        <v>2044</v>
      </c>
    </row>
    <row r="531" spans="1:20" x14ac:dyDescent="0.3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>
        <f>ROUND((Table2[[#This Row],[pledged]]/Table2[[#This Row],[goal]])*100,0)</f>
        <v>11</v>
      </c>
      <c r="G531" t="s">
        <v>14</v>
      </c>
      <c r="H531">
        <v>9</v>
      </c>
      <c r="I531">
        <f>ROUND(IF(Table2[[#This Row],[backers_count]],Table2[[#This Row],[pledged]]/Table2[[#This Row],[backers_count]],0),2)</f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9"/>
        <v>41769.208333333336</v>
      </c>
      <c r="O531" s="6">
        <f t="shared" si="9"/>
        <v>41797.208333333336</v>
      </c>
      <c r="P531" t="b">
        <v>0</v>
      </c>
      <c r="Q531" t="b">
        <v>0</v>
      </c>
      <c r="R531" t="s">
        <v>88</v>
      </c>
      <c r="S531" t="s">
        <v>2049</v>
      </c>
      <c r="T531" t="s">
        <v>2050</v>
      </c>
    </row>
    <row r="532" spans="1:20" ht="31" x14ac:dyDescent="0.3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>
        <f>ROUND((Table2[[#This Row],[pledged]]/Table2[[#This Row],[goal]])*100,0)</f>
        <v>92</v>
      </c>
      <c r="G532" t="s">
        <v>14</v>
      </c>
      <c r="H532">
        <v>1784</v>
      </c>
      <c r="I532">
        <f>ROUND(IF(Table2[[#This Row],[backers_count]],Table2[[#This Row],[pledged]]/Table2[[#This Row],[backers_count]],0),2)</f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9"/>
        <v>40421.208333333336</v>
      </c>
      <c r="O532" s="6">
        <f t="shared" si="9"/>
        <v>40435.208333333336</v>
      </c>
      <c r="P532" t="b">
        <v>0</v>
      </c>
      <c r="Q532" t="b">
        <v>1</v>
      </c>
      <c r="R532" t="s">
        <v>118</v>
      </c>
      <c r="S532" t="s">
        <v>2046</v>
      </c>
      <c r="T532" t="s">
        <v>2052</v>
      </c>
    </row>
    <row r="533" spans="1:20" ht="31" x14ac:dyDescent="0.3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>
        <f>ROUND((Table2[[#This Row],[pledged]]/Table2[[#This Row],[goal]])*100,0)</f>
        <v>96</v>
      </c>
      <c r="G533" t="s">
        <v>47</v>
      </c>
      <c r="H533">
        <v>3640</v>
      </c>
      <c r="I533">
        <f>ROUND(IF(Table2[[#This Row],[backers_count]],Table2[[#This Row],[pledged]]/Table2[[#This Row],[backers_count]],0),2)</f>
        <v>48.99</v>
      </c>
      <c r="J533" t="s">
        <v>97</v>
      </c>
      <c r="K533" t="s">
        <v>98</v>
      </c>
      <c r="L533">
        <v>1384149600</v>
      </c>
      <c r="M533">
        <v>1388988000</v>
      </c>
      <c r="N533" s="6">
        <f t="shared" si="9"/>
        <v>41589.25</v>
      </c>
      <c r="O533" s="6">
        <f t="shared" si="9"/>
        <v>41645.25</v>
      </c>
      <c r="P533" t="b">
        <v>0</v>
      </c>
      <c r="Q533" t="b">
        <v>0</v>
      </c>
      <c r="R533" t="s">
        <v>88</v>
      </c>
      <c r="S533" t="s">
        <v>2049</v>
      </c>
      <c r="T533" t="s">
        <v>2050</v>
      </c>
    </row>
    <row r="534" spans="1:20" x14ac:dyDescent="0.3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>
        <f>ROUND((Table2[[#This Row],[pledged]]/Table2[[#This Row],[goal]])*100,0)</f>
        <v>503</v>
      </c>
      <c r="G534" t="s">
        <v>20</v>
      </c>
      <c r="H534">
        <v>126</v>
      </c>
      <c r="I534">
        <f>ROUND(IF(Table2[[#This Row],[backers_count]],Table2[[#This Row],[pledged]]/Table2[[#This Row],[backers_count]],0),2)</f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9"/>
        <v>43125.25</v>
      </c>
      <c r="O534" s="6">
        <f t="shared" si="9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>
        <f>ROUND((Table2[[#This Row],[pledged]]/Table2[[#This Row],[goal]])*100,0)</f>
        <v>159</v>
      </c>
      <c r="G535" t="s">
        <v>20</v>
      </c>
      <c r="H535">
        <v>2218</v>
      </c>
      <c r="I535">
        <f>ROUND(IF(Table2[[#This Row],[backers_count]],Table2[[#This Row],[pledged]]/Table2[[#This Row],[backers_count]],0),2)</f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9"/>
        <v>41479.208333333336</v>
      </c>
      <c r="O535" s="6">
        <f t="shared" si="9"/>
        <v>41515.208333333336</v>
      </c>
      <c r="P535" t="b">
        <v>0</v>
      </c>
      <c r="Q535" t="b">
        <v>0</v>
      </c>
      <c r="R535" t="s">
        <v>59</v>
      </c>
      <c r="S535" t="s">
        <v>2034</v>
      </c>
      <c r="T535" t="s">
        <v>2044</v>
      </c>
    </row>
    <row r="536" spans="1:20" x14ac:dyDescent="0.3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>
        <f>ROUND((Table2[[#This Row],[pledged]]/Table2[[#This Row],[goal]])*100,0)</f>
        <v>15</v>
      </c>
      <c r="G536" t="s">
        <v>14</v>
      </c>
      <c r="H536">
        <v>243</v>
      </c>
      <c r="I536">
        <f>ROUND(IF(Table2[[#This Row],[backers_count]],Table2[[#This Row],[pledged]]/Table2[[#This Row],[backers_count]],0),2)</f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9"/>
        <v>43329.208333333328</v>
      </c>
      <c r="O536" s="6">
        <f t="shared" si="9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>
        <f>ROUND((Table2[[#This Row],[pledged]]/Table2[[#This Row],[goal]])*100,0)</f>
        <v>482</v>
      </c>
      <c r="G537" t="s">
        <v>20</v>
      </c>
      <c r="H537">
        <v>202</v>
      </c>
      <c r="I537">
        <f>ROUND(IF(Table2[[#This Row],[backers_count]],Table2[[#This Row],[pledged]]/Table2[[#This Row],[backers_count]],0),2)</f>
        <v>62.04</v>
      </c>
      <c r="J537" t="s">
        <v>106</v>
      </c>
      <c r="K537" t="s">
        <v>107</v>
      </c>
      <c r="L537">
        <v>1528434000</v>
      </c>
      <c r="M537">
        <v>1528606800</v>
      </c>
      <c r="N537" s="6">
        <f t="shared" si="9"/>
        <v>43259.208333333328</v>
      </c>
      <c r="O537" s="6">
        <f t="shared" si="9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>
        <f>ROUND((Table2[[#This Row],[pledged]]/Table2[[#This Row],[goal]])*100,0)</f>
        <v>150</v>
      </c>
      <c r="G538" t="s">
        <v>20</v>
      </c>
      <c r="H538">
        <v>140</v>
      </c>
      <c r="I538">
        <f>ROUND(IF(Table2[[#This Row],[backers_count]],Table2[[#This Row],[pledged]]/Table2[[#This Row],[backers_count]],0),2)</f>
        <v>104.98</v>
      </c>
      <c r="J538" t="s">
        <v>106</v>
      </c>
      <c r="K538" t="s">
        <v>107</v>
      </c>
      <c r="L538">
        <v>1282626000</v>
      </c>
      <c r="M538">
        <v>1284872400</v>
      </c>
      <c r="N538" s="6">
        <f t="shared" si="9"/>
        <v>40414.208333333336</v>
      </c>
      <c r="O538" s="6">
        <f t="shared" si="9"/>
        <v>40440.208333333336</v>
      </c>
      <c r="P538" t="b">
        <v>0</v>
      </c>
      <c r="Q538" t="b">
        <v>0</v>
      </c>
      <c r="R538" t="s">
        <v>118</v>
      </c>
      <c r="S538" t="s">
        <v>2046</v>
      </c>
      <c r="T538" t="s">
        <v>2052</v>
      </c>
    </row>
    <row r="539" spans="1:20" x14ac:dyDescent="0.3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>
        <f>ROUND((Table2[[#This Row],[pledged]]/Table2[[#This Row],[goal]])*100,0)</f>
        <v>117</v>
      </c>
      <c r="G539" t="s">
        <v>20</v>
      </c>
      <c r="H539">
        <v>1052</v>
      </c>
      <c r="I539">
        <f>ROUND(IF(Table2[[#This Row],[backers_count]],Table2[[#This Row],[pledged]]/Table2[[#This Row],[backers_count]],0),2)</f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9"/>
        <v>43342.208333333328</v>
      </c>
      <c r="O539" s="6">
        <f t="shared" si="9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>
        <f>ROUND((Table2[[#This Row],[pledged]]/Table2[[#This Row],[goal]])*100,0)</f>
        <v>38</v>
      </c>
      <c r="G540" t="s">
        <v>14</v>
      </c>
      <c r="H540">
        <v>1296</v>
      </c>
      <c r="I540">
        <f>ROUND(IF(Table2[[#This Row],[backers_count]],Table2[[#This Row],[pledged]]/Table2[[#This Row],[backers_count]],0),2)</f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9"/>
        <v>41539.208333333336</v>
      </c>
      <c r="O540" s="6">
        <f t="shared" si="9"/>
        <v>41555.208333333336</v>
      </c>
      <c r="P540" t="b">
        <v>0</v>
      </c>
      <c r="Q540" t="b">
        <v>0</v>
      </c>
      <c r="R540" t="s">
        <v>291</v>
      </c>
      <c r="S540" t="s">
        <v>2049</v>
      </c>
      <c r="T540" t="s">
        <v>2060</v>
      </c>
    </row>
    <row r="541" spans="1:20" x14ac:dyDescent="0.3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>
        <f>ROUND((Table2[[#This Row],[pledged]]/Table2[[#This Row],[goal]])*100,0)</f>
        <v>73</v>
      </c>
      <c r="G541" t="s">
        <v>14</v>
      </c>
      <c r="H541">
        <v>77</v>
      </c>
      <c r="I541">
        <f>ROUND(IF(Table2[[#This Row],[backers_count]],Table2[[#This Row],[pledged]]/Table2[[#This Row],[backers_count]],0),2)</f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9"/>
        <v>43647.208333333328</v>
      </c>
      <c r="O541" s="6">
        <f t="shared" si="9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>
        <f>ROUND((Table2[[#This Row],[pledged]]/Table2[[#This Row],[goal]])*100,0)</f>
        <v>266</v>
      </c>
      <c r="G542" t="s">
        <v>20</v>
      </c>
      <c r="H542">
        <v>247</v>
      </c>
      <c r="I542">
        <f>ROUND(IF(Table2[[#This Row],[backers_count]],Table2[[#This Row],[pledged]]/Table2[[#This Row],[backers_count]],0),2)</f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9"/>
        <v>43225.208333333328</v>
      </c>
      <c r="O542" s="6">
        <f t="shared" si="9"/>
        <v>43247.208333333328</v>
      </c>
      <c r="P542" t="b">
        <v>0</v>
      </c>
      <c r="Q542" t="b">
        <v>0</v>
      </c>
      <c r="R542" t="s">
        <v>121</v>
      </c>
      <c r="S542" t="s">
        <v>2053</v>
      </c>
      <c r="T542" t="s">
        <v>2054</v>
      </c>
    </row>
    <row r="543" spans="1:20" x14ac:dyDescent="0.3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>
        <f>ROUND((Table2[[#This Row],[pledged]]/Table2[[#This Row],[goal]])*100,0)</f>
        <v>24</v>
      </c>
      <c r="G543" t="s">
        <v>14</v>
      </c>
      <c r="H543">
        <v>395</v>
      </c>
      <c r="I543">
        <f>ROUND(IF(Table2[[#This Row],[backers_count]],Table2[[#This Row],[pledged]]/Table2[[#This Row],[backers_count]],0),2)</f>
        <v>109.08</v>
      </c>
      <c r="J543" t="s">
        <v>106</v>
      </c>
      <c r="K543" t="s">
        <v>107</v>
      </c>
      <c r="L543">
        <v>1433912400</v>
      </c>
      <c r="M543">
        <v>1436158800</v>
      </c>
      <c r="N543" s="6">
        <f t="shared" si="9"/>
        <v>42165.208333333328</v>
      </c>
      <c r="O543" s="6">
        <f t="shared" si="9"/>
        <v>42191.208333333328</v>
      </c>
      <c r="P543" t="b">
        <v>0</v>
      </c>
      <c r="Q543" t="b">
        <v>0</v>
      </c>
      <c r="R543" t="s">
        <v>291</v>
      </c>
      <c r="S543" t="s">
        <v>2049</v>
      </c>
      <c r="T543" t="s">
        <v>2060</v>
      </c>
    </row>
    <row r="544" spans="1:20" x14ac:dyDescent="0.3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>
        <f>ROUND((Table2[[#This Row],[pledged]]/Table2[[#This Row],[goal]])*100,0)</f>
        <v>3</v>
      </c>
      <c r="G544" t="s">
        <v>14</v>
      </c>
      <c r="H544">
        <v>49</v>
      </c>
      <c r="I544">
        <f>ROUND(IF(Table2[[#This Row],[backers_count]],Table2[[#This Row],[pledged]]/Table2[[#This Row],[backers_count]],0),2)</f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9"/>
        <v>42391.25</v>
      </c>
      <c r="O544" s="6">
        <f t="shared" si="9"/>
        <v>42421.25</v>
      </c>
      <c r="P544" t="b">
        <v>0</v>
      </c>
      <c r="Q544" t="b">
        <v>0</v>
      </c>
      <c r="R544" t="s">
        <v>59</v>
      </c>
      <c r="S544" t="s">
        <v>2034</v>
      </c>
      <c r="T544" t="s">
        <v>2044</v>
      </c>
    </row>
    <row r="545" spans="1:20" x14ac:dyDescent="0.3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>
        <f>ROUND((Table2[[#This Row],[pledged]]/Table2[[#This Row],[goal]])*100,0)</f>
        <v>16</v>
      </c>
      <c r="G545" t="s">
        <v>14</v>
      </c>
      <c r="H545">
        <v>180</v>
      </c>
      <c r="I545">
        <f>ROUND(IF(Table2[[#This Row],[backers_count]],Table2[[#This Row],[pledged]]/Table2[[#This Row],[backers_count]],0),2)</f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9"/>
        <v>41528.208333333336</v>
      </c>
      <c r="O545" s="6">
        <f t="shared" si="9"/>
        <v>41543.208333333336</v>
      </c>
      <c r="P545" t="b">
        <v>0</v>
      </c>
      <c r="Q545" t="b">
        <v>0</v>
      </c>
      <c r="R545" t="s">
        <v>88</v>
      </c>
      <c r="S545" t="s">
        <v>2049</v>
      </c>
      <c r="T545" t="s">
        <v>2050</v>
      </c>
    </row>
    <row r="546" spans="1:20" ht="31" x14ac:dyDescent="0.3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>
        <f>ROUND((Table2[[#This Row],[pledged]]/Table2[[#This Row],[goal]])*100,0)</f>
        <v>277</v>
      </c>
      <c r="G546" t="s">
        <v>20</v>
      </c>
      <c r="H546">
        <v>84</v>
      </c>
      <c r="I546">
        <f>ROUND(IF(Table2[[#This Row],[backers_count]],Table2[[#This Row],[pledged]]/Table2[[#This Row],[backers_count]],0),2)</f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9"/>
        <v>42377.25</v>
      </c>
      <c r="O546" s="6">
        <f t="shared" si="9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>
        <f>ROUND((Table2[[#This Row],[pledged]]/Table2[[#This Row],[goal]])*100,0)</f>
        <v>89</v>
      </c>
      <c r="G547" t="s">
        <v>14</v>
      </c>
      <c r="H547">
        <v>2690</v>
      </c>
      <c r="I547">
        <f>ROUND(IF(Table2[[#This Row],[backers_count]],Table2[[#This Row],[pledged]]/Table2[[#This Row],[backers_count]],0),2)</f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9"/>
        <v>43824.25</v>
      </c>
      <c r="O547" s="6">
        <f t="shared" si="9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3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>
        <f>ROUND((Table2[[#This Row],[pledged]]/Table2[[#This Row],[goal]])*100,0)</f>
        <v>164</v>
      </c>
      <c r="G548" t="s">
        <v>20</v>
      </c>
      <c r="H548">
        <v>88</v>
      </c>
      <c r="I548">
        <f>ROUND(IF(Table2[[#This Row],[backers_count]],Table2[[#This Row],[pledged]]/Table2[[#This Row],[backers_count]],0),2)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9"/>
        <v>43360.208333333328</v>
      </c>
      <c r="O548" s="6">
        <f t="shared" si="9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>
        <f>ROUND((Table2[[#This Row],[pledged]]/Table2[[#This Row],[goal]])*100,0)</f>
        <v>969</v>
      </c>
      <c r="G549" t="s">
        <v>20</v>
      </c>
      <c r="H549">
        <v>156</v>
      </c>
      <c r="I549">
        <f>ROUND(IF(Table2[[#This Row],[backers_count]],Table2[[#This Row],[pledged]]/Table2[[#This Row],[backers_count]],0),2)</f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9"/>
        <v>42029.25</v>
      </c>
      <c r="O549" s="6">
        <f t="shared" si="9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>
        <f>ROUND((Table2[[#This Row],[pledged]]/Table2[[#This Row],[goal]])*100,0)</f>
        <v>271</v>
      </c>
      <c r="G550" t="s">
        <v>20</v>
      </c>
      <c r="H550">
        <v>2985</v>
      </c>
      <c r="I550">
        <f>ROUND(IF(Table2[[#This Row],[backers_count]],Table2[[#This Row],[pledged]]/Table2[[#This Row],[backers_count]],0),2)</f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9"/>
        <v>42461.208333333328</v>
      </c>
      <c r="O550" s="6">
        <f t="shared" si="9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" x14ac:dyDescent="0.3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>
        <f>ROUND((Table2[[#This Row],[pledged]]/Table2[[#This Row],[goal]])*100,0)</f>
        <v>284</v>
      </c>
      <c r="G551" t="s">
        <v>20</v>
      </c>
      <c r="H551">
        <v>762</v>
      </c>
      <c r="I551">
        <f>ROUND(IF(Table2[[#This Row],[backers_count]],Table2[[#This Row],[pledged]]/Table2[[#This Row],[backers_count]],0),2)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9"/>
        <v>41422.208333333336</v>
      </c>
      <c r="O551" s="6">
        <f t="shared" si="9"/>
        <v>41431.208333333336</v>
      </c>
      <c r="P551" t="b">
        <v>0</v>
      </c>
      <c r="Q551" t="b">
        <v>0</v>
      </c>
      <c r="R551" t="s">
        <v>64</v>
      </c>
      <c r="S551" t="s">
        <v>2036</v>
      </c>
      <c r="T551" t="s">
        <v>2045</v>
      </c>
    </row>
    <row r="552" spans="1:20" ht="31" x14ac:dyDescent="0.3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>
        <f>ROUND((Table2[[#This Row],[pledged]]/Table2[[#This Row],[goal]])*100,0)</f>
        <v>4</v>
      </c>
      <c r="G552" t="s">
        <v>73</v>
      </c>
      <c r="H552">
        <v>1</v>
      </c>
      <c r="I552">
        <f>ROUND(IF(Table2[[#This Row],[backers_count]],Table2[[#This Row],[pledged]]/Table2[[#This Row],[backers_count]],0),2)</f>
        <v>4</v>
      </c>
      <c r="J552" t="s">
        <v>97</v>
      </c>
      <c r="K552" t="s">
        <v>98</v>
      </c>
      <c r="L552">
        <v>1330495200</v>
      </c>
      <c r="M552">
        <v>1332306000</v>
      </c>
      <c r="N552" s="6">
        <f t="shared" si="9"/>
        <v>40968.25</v>
      </c>
      <c r="O552" s="6">
        <f t="shared" si="9"/>
        <v>40989.208333333336</v>
      </c>
      <c r="P552" t="b">
        <v>0</v>
      </c>
      <c r="Q552" t="b">
        <v>0</v>
      </c>
      <c r="R552" t="s">
        <v>59</v>
      </c>
      <c r="S552" t="s">
        <v>2034</v>
      </c>
      <c r="T552" t="s">
        <v>2044</v>
      </c>
    </row>
    <row r="553" spans="1:20" x14ac:dyDescent="0.3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>
        <f>ROUND((Table2[[#This Row],[pledged]]/Table2[[#This Row],[goal]])*100,0)</f>
        <v>59</v>
      </c>
      <c r="G553" t="s">
        <v>14</v>
      </c>
      <c r="H553">
        <v>2779</v>
      </c>
      <c r="I553">
        <f>ROUND(IF(Table2[[#This Row],[backers_count]],Table2[[#This Row],[pledged]]/Table2[[#This Row],[backers_count]],0),2)</f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9"/>
        <v>41993.25</v>
      </c>
      <c r="O553" s="6">
        <f t="shared" si="9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>
        <f>ROUND((Table2[[#This Row],[pledged]]/Table2[[#This Row],[goal]])*100,0)</f>
        <v>99</v>
      </c>
      <c r="G554" t="s">
        <v>14</v>
      </c>
      <c r="H554">
        <v>92</v>
      </c>
      <c r="I554">
        <f>ROUND(IF(Table2[[#This Row],[backers_count]],Table2[[#This Row],[pledged]]/Table2[[#This Row],[backers_count]],0),2)</f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9"/>
        <v>42700.25</v>
      </c>
      <c r="O554" s="6">
        <f t="shared" si="9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" x14ac:dyDescent="0.3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>
        <f>ROUND((Table2[[#This Row],[pledged]]/Table2[[#This Row],[goal]])*100,0)</f>
        <v>44</v>
      </c>
      <c r="G555" t="s">
        <v>14</v>
      </c>
      <c r="H555">
        <v>1028</v>
      </c>
      <c r="I555">
        <f>ROUND(IF(Table2[[#This Row],[backers_count]],Table2[[#This Row],[pledged]]/Table2[[#This Row],[backers_count]],0),2)</f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9"/>
        <v>40545.25</v>
      </c>
      <c r="O555" s="6">
        <f t="shared" si="9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" x14ac:dyDescent="0.3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>
        <f>ROUND((Table2[[#This Row],[pledged]]/Table2[[#This Row],[goal]])*100,0)</f>
        <v>152</v>
      </c>
      <c r="G556" t="s">
        <v>20</v>
      </c>
      <c r="H556">
        <v>554</v>
      </c>
      <c r="I556">
        <f>ROUND(IF(Table2[[#This Row],[backers_count]],Table2[[#This Row],[pledged]]/Table2[[#This Row],[backers_count]],0),2)</f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9"/>
        <v>42723.25</v>
      </c>
      <c r="O556" s="6">
        <f t="shared" si="9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2044</v>
      </c>
    </row>
    <row r="557" spans="1:20" x14ac:dyDescent="0.3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>
        <f>ROUND((Table2[[#This Row],[pledged]]/Table2[[#This Row],[goal]])*100,0)</f>
        <v>224</v>
      </c>
      <c r="G557" t="s">
        <v>20</v>
      </c>
      <c r="H557">
        <v>135</v>
      </c>
      <c r="I557">
        <f>ROUND(IF(Table2[[#This Row],[backers_count]],Table2[[#This Row],[pledged]]/Table2[[#This Row],[backers_count]],0),2)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9"/>
        <v>41731.208333333336</v>
      </c>
      <c r="O557" s="6">
        <f t="shared" si="9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>
        <f>ROUND((Table2[[#This Row],[pledged]]/Table2[[#This Row],[goal]])*100,0)</f>
        <v>240</v>
      </c>
      <c r="G558" t="s">
        <v>20</v>
      </c>
      <c r="H558">
        <v>122</v>
      </c>
      <c r="I558">
        <f>ROUND(IF(Table2[[#This Row],[backers_count]],Table2[[#This Row],[pledged]]/Table2[[#This Row],[backers_count]],0),2)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9"/>
        <v>40792.208333333336</v>
      </c>
      <c r="O558" s="6">
        <f t="shared" si="9"/>
        <v>40799.208333333336</v>
      </c>
      <c r="P558" t="b">
        <v>0</v>
      </c>
      <c r="Q558" t="b">
        <v>1</v>
      </c>
      <c r="R558" t="s">
        <v>205</v>
      </c>
      <c r="S558" t="s">
        <v>2046</v>
      </c>
      <c r="T558" t="s">
        <v>2058</v>
      </c>
    </row>
    <row r="559" spans="1:20" x14ac:dyDescent="0.3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>
        <f>ROUND((Table2[[#This Row],[pledged]]/Table2[[#This Row],[goal]])*100,0)</f>
        <v>199</v>
      </c>
      <c r="G559" t="s">
        <v>20</v>
      </c>
      <c r="H559">
        <v>221</v>
      </c>
      <c r="I559">
        <f>ROUND(IF(Table2[[#This Row],[backers_count]],Table2[[#This Row],[pledged]]/Table2[[#This Row],[backers_count]],0),2)</f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9"/>
        <v>42279.208333333328</v>
      </c>
      <c r="O559" s="6">
        <f t="shared" si="9"/>
        <v>42282.208333333328</v>
      </c>
      <c r="P559" t="b">
        <v>0</v>
      </c>
      <c r="Q559" t="b">
        <v>1</v>
      </c>
      <c r="R559" t="s">
        <v>473</v>
      </c>
      <c r="S559" t="s">
        <v>2040</v>
      </c>
      <c r="T559" t="s">
        <v>2062</v>
      </c>
    </row>
    <row r="560" spans="1:20" x14ac:dyDescent="0.3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>
        <f>ROUND((Table2[[#This Row],[pledged]]/Table2[[#This Row],[goal]])*100,0)</f>
        <v>137</v>
      </c>
      <c r="G560" t="s">
        <v>20</v>
      </c>
      <c r="H560">
        <v>126</v>
      </c>
      <c r="I560">
        <f>ROUND(IF(Table2[[#This Row],[backers_count]],Table2[[#This Row],[pledged]]/Table2[[#This Row],[backers_count]],0),2)</f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9"/>
        <v>42424.25</v>
      </c>
      <c r="O560" s="6">
        <f t="shared" si="9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>
        <f>ROUND((Table2[[#This Row],[pledged]]/Table2[[#This Row],[goal]])*100,0)</f>
        <v>101</v>
      </c>
      <c r="G561" t="s">
        <v>20</v>
      </c>
      <c r="H561">
        <v>1022</v>
      </c>
      <c r="I561">
        <f>ROUND(IF(Table2[[#This Row],[backers_count]],Table2[[#This Row],[pledged]]/Table2[[#This Row],[backers_count]],0),2)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9"/>
        <v>42584.208333333328</v>
      </c>
      <c r="O561" s="6">
        <f t="shared" si="9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>
        <f>ROUND((Table2[[#This Row],[pledged]]/Table2[[#This Row],[goal]])*100,0)</f>
        <v>794</v>
      </c>
      <c r="G562" t="s">
        <v>20</v>
      </c>
      <c r="H562">
        <v>3177</v>
      </c>
      <c r="I562">
        <f>ROUND(IF(Table2[[#This Row],[backers_count]],Table2[[#This Row],[pledged]]/Table2[[#This Row],[backers_count]],0),2)</f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9"/>
        <v>40865.25</v>
      </c>
      <c r="O562" s="6">
        <f t="shared" si="9"/>
        <v>40905.25</v>
      </c>
      <c r="P562" t="b">
        <v>0</v>
      </c>
      <c r="Q562" t="b">
        <v>0</v>
      </c>
      <c r="R562" t="s">
        <v>70</v>
      </c>
      <c r="S562" t="s">
        <v>2040</v>
      </c>
      <c r="T562" t="s">
        <v>2048</v>
      </c>
    </row>
    <row r="563" spans="1:20" x14ac:dyDescent="0.3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>
        <f>ROUND((Table2[[#This Row],[pledged]]/Table2[[#This Row],[goal]])*100,0)</f>
        <v>370</v>
      </c>
      <c r="G563" t="s">
        <v>20</v>
      </c>
      <c r="H563">
        <v>198</v>
      </c>
      <c r="I563">
        <f>ROUND(IF(Table2[[#This Row],[backers_count]],Table2[[#This Row],[pledged]]/Table2[[#This Row],[backers_count]],0),2)</f>
        <v>56.02</v>
      </c>
      <c r="J563" t="s">
        <v>97</v>
      </c>
      <c r="K563" t="s">
        <v>98</v>
      </c>
      <c r="L563">
        <v>1318827600</v>
      </c>
      <c r="M563">
        <v>1319000400</v>
      </c>
      <c r="N563" s="6">
        <f t="shared" si="9"/>
        <v>40833.208333333336</v>
      </c>
      <c r="O563" s="6">
        <f t="shared" si="9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" x14ac:dyDescent="0.3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>
        <f>ROUND((Table2[[#This Row],[pledged]]/Table2[[#This Row],[goal]])*100,0)</f>
        <v>13</v>
      </c>
      <c r="G564" t="s">
        <v>14</v>
      </c>
      <c r="H564">
        <v>26</v>
      </c>
      <c r="I564">
        <f>ROUND(IF(Table2[[#This Row],[backers_count]],Table2[[#This Row],[pledged]]/Table2[[#This Row],[backers_count]],0),2)</f>
        <v>48.81</v>
      </c>
      <c r="J564" t="s">
        <v>97</v>
      </c>
      <c r="K564" t="s">
        <v>98</v>
      </c>
      <c r="L564">
        <v>1552366800</v>
      </c>
      <c r="M564">
        <v>1552539600</v>
      </c>
      <c r="N564" s="6">
        <f t="shared" si="9"/>
        <v>43536.208333333328</v>
      </c>
      <c r="O564" s="6">
        <f t="shared" si="9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>
        <f>ROUND((Table2[[#This Row],[pledged]]/Table2[[#This Row],[goal]])*100,0)</f>
        <v>138</v>
      </c>
      <c r="G565" t="s">
        <v>20</v>
      </c>
      <c r="H565">
        <v>85</v>
      </c>
      <c r="I565">
        <f>ROUND(IF(Table2[[#This Row],[backers_count]],Table2[[#This Row],[pledged]]/Table2[[#This Row],[backers_count]],0),2)</f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9"/>
        <v>43417.25</v>
      </c>
      <c r="O565" s="6">
        <f t="shared" si="9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>
        <f>ROUND((Table2[[#This Row],[pledged]]/Table2[[#This Row],[goal]])*100,0)</f>
        <v>84</v>
      </c>
      <c r="G566" t="s">
        <v>14</v>
      </c>
      <c r="H566">
        <v>1790</v>
      </c>
      <c r="I566">
        <f>ROUND(IF(Table2[[#This Row],[backers_count]],Table2[[#This Row],[pledged]]/Table2[[#This Row],[backers_count]],0),2)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9"/>
        <v>42078.208333333328</v>
      </c>
      <c r="O566" s="6">
        <f t="shared" si="9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>
        <f>ROUND((Table2[[#This Row],[pledged]]/Table2[[#This Row],[goal]])*100,0)</f>
        <v>205</v>
      </c>
      <c r="G567" t="s">
        <v>20</v>
      </c>
      <c r="H567">
        <v>3596</v>
      </c>
      <c r="I567">
        <f>ROUND(IF(Table2[[#This Row],[backers_count]],Table2[[#This Row],[pledged]]/Table2[[#This Row],[backers_count]],0),2)</f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9"/>
        <v>40862.25</v>
      </c>
      <c r="O567" s="6">
        <f t="shared" si="9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>
        <f>ROUND((Table2[[#This Row],[pledged]]/Table2[[#This Row],[goal]])*100,0)</f>
        <v>44</v>
      </c>
      <c r="G568" t="s">
        <v>14</v>
      </c>
      <c r="H568">
        <v>37</v>
      </c>
      <c r="I568">
        <f>ROUND(IF(Table2[[#This Row],[backers_count]],Table2[[#This Row],[pledged]]/Table2[[#This Row],[backers_count]],0),2)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9"/>
        <v>42424.25</v>
      </c>
      <c r="O568" s="6">
        <f t="shared" si="9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" x14ac:dyDescent="0.3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>
        <f>ROUND((Table2[[#This Row],[pledged]]/Table2[[#This Row],[goal]])*100,0)</f>
        <v>219</v>
      </c>
      <c r="G569" t="s">
        <v>20</v>
      </c>
      <c r="H569">
        <v>244</v>
      </c>
      <c r="I569">
        <f>ROUND(IF(Table2[[#This Row],[backers_count]],Table2[[#This Row],[pledged]]/Table2[[#This Row],[backers_count]],0),2)</f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9"/>
        <v>41830.208333333336</v>
      </c>
      <c r="O569" s="6">
        <f t="shared" si="9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>
        <f>ROUND((Table2[[#This Row],[pledged]]/Table2[[#This Row],[goal]])*100,0)</f>
        <v>186</v>
      </c>
      <c r="G570" t="s">
        <v>20</v>
      </c>
      <c r="H570">
        <v>5180</v>
      </c>
      <c r="I570">
        <f>ROUND(IF(Table2[[#This Row],[backers_count]],Table2[[#This Row],[pledged]]/Table2[[#This Row],[backers_count]],0),2)</f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9"/>
        <v>40374.208333333336</v>
      </c>
      <c r="O570" s="6">
        <f t="shared" si="9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>
        <f>ROUND((Table2[[#This Row],[pledged]]/Table2[[#This Row],[goal]])*100,0)</f>
        <v>237</v>
      </c>
      <c r="G571" t="s">
        <v>20</v>
      </c>
      <c r="H571">
        <v>589</v>
      </c>
      <c r="I571">
        <f>ROUND(IF(Table2[[#This Row],[backers_count]],Table2[[#This Row],[pledged]]/Table2[[#This Row],[backers_count]],0),2)</f>
        <v>80.989999999999995</v>
      </c>
      <c r="J571" t="s">
        <v>106</v>
      </c>
      <c r="K571" t="s">
        <v>107</v>
      </c>
      <c r="L571">
        <v>1294725600</v>
      </c>
      <c r="M571">
        <v>1295762400</v>
      </c>
      <c r="N571" s="6">
        <f t="shared" si="9"/>
        <v>40554.25</v>
      </c>
      <c r="O571" s="6">
        <f t="shared" si="9"/>
        <v>40566.25</v>
      </c>
      <c r="P571" t="b">
        <v>0</v>
      </c>
      <c r="Q571" t="b">
        <v>0</v>
      </c>
      <c r="R571" t="s">
        <v>70</v>
      </c>
      <c r="S571" t="s">
        <v>2040</v>
      </c>
      <c r="T571" t="s">
        <v>2048</v>
      </c>
    </row>
    <row r="572" spans="1:20" x14ac:dyDescent="0.3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>
        <f>ROUND((Table2[[#This Row],[pledged]]/Table2[[#This Row],[goal]])*100,0)</f>
        <v>306</v>
      </c>
      <c r="G572" t="s">
        <v>20</v>
      </c>
      <c r="H572">
        <v>2725</v>
      </c>
      <c r="I572">
        <f>ROUND(IF(Table2[[#This Row],[backers_count]],Table2[[#This Row],[pledged]]/Table2[[#This Row],[backers_count]],0),2)</f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9"/>
        <v>41993.25</v>
      </c>
      <c r="O572" s="6">
        <f t="shared" si="9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>
        <f>ROUND((Table2[[#This Row],[pledged]]/Table2[[#This Row],[goal]])*100,0)</f>
        <v>94</v>
      </c>
      <c r="G573" t="s">
        <v>14</v>
      </c>
      <c r="H573">
        <v>35</v>
      </c>
      <c r="I573">
        <f>ROUND(IF(Table2[[#This Row],[backers_count]],Table2[[#This Row],[pledged]]/Table2[[#This Row],[backers_count]],0),2)</f>
        <v>94.14</v>
      </c>
      <c r="J573" t="s">
        <v>106</v>
      </c>
      <c r="K573" t="s">
        <v>107</v>
      </c>
      <c r="L573">
        <v>1434690000</v>
      </c>
      <c r="M573">
        <v>1438750800</v>
      </c>
      <c r="N573" s="6">
        <f t="shared" si="9"/>
        <v>42174.208333333328</v>
      </c>
      <c r="O573" s="6">
        <f t="shared" si="9"/>
        <v>42221.208333333328</v>
      </c>
      <c r="P573" t="b">
        <v>0</v>
      </c>
      <c r="Q573" t="b">
        <v>0</v>
      </c>
      <c r="R573" t="s">
        <v>99</v>
      </c>
      <c r="S573" t="s">
        <v>2040</v>
      </c>
      <c r="T573" t="s">
        <v>2051</v>
      </c>
    </row>
    <row r="574" spans="1:20" x14ac:dyDescent="0.3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>
        <f>ROUND((Table2[[#This Row],[pledged]]/Table2[[#This Row],[goal]])*100,0)</f>
        <v>54</v>
      </c>
      <c r="G574" t="s">
        <v>73</v>
      </c>
      <c r="H574">
        <v>94</v>
      </c>
      <c r="I574">
        <f>ROUND(IF(Table2[[#This Row],[backers_count]],Table2[[#This Row],[pledged]]/Table2[[#This Row],[backers_count]],0),2)</f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9"/>
        <v>42275.208333333328</v>
      </c>
      <c r="O574" s="6">
        <f t="shared" si="9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>
        <f>ROUND((Table2[[#This Row],[pledged]]/Table2[[#This Row],[goal]])*100,0)</f>
        <v>112</v>
      </c>
      <c r="G575" t="s">
        <v>20</v>
      </c>
      <c r="H575">
        <v>300</v>
      </c>
      <c r="I575">
        <f>ROUND(IF(Table2[[#This Row],[backers_count]],Table2[[#This Row],[pledged]]/Table2[[#This Row],[backers_count]],0),2)</f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9"/>
        <v>41761.208333333336</v>
      </c>
      <c r="O575" s="6">
        <f t="shared" si="9"/>
        <v>41763.208333333336</v>
      </c>
      <c r="P575" t="b">
        <v>0</v>
      </c>
      <c r="Q575" t="b">
        <v>0</v>
      </c>
      <c r="R575" t="s">
        <v>1028</v>
      </c>
      <c r="S575" t="s">
        <v>2063</v>
      </c>
      <c r="T575" t="s">
        <v>2064</v>
      </c>
    </row>
    <row r="576" spans="1:20" x14ac:dyDescent="0.3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>
        <f>ROUND((Table2[[#This Row],[pledged]]/Table2[[#This Row],[goal]])*100,0)</f>
        <v>369</v>
      </c>
      <c r="G576" t="s">
        <v>20</v>
      </c>
      <c r="H576">
        <v>144</v>
      </c>
      <c r="I576">
        <f>ROUND(IF(Table2[[#This Row],[backers_count]],Table2[[#This Row],[pledged]]/Table2[[#This Row],[backers_count]],0),2)</f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9"/>
        <v>43806.25</v>
      </c>
      <c r="O576" s="6">
        <f t="shared" si="9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>
        <f>ROUND((Table2[[#This Row],[pledged]]/Table2[[#This Row],[goal]])*100,0)</f>
        <v>63</v>
      </c>
      <c r="G577" t="s">
        <v>14</v>
      </c>
      <c r="H577">
        <v>558</v>
      </c>
      <c r="I577">
        <f>ROUND(IF(Table2[[#This Row],[backers_count]],Table2[[#This Row],[pledged]]/Table2[[#This Row],[backers_count]],0),2)</f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9"/>
        <v>41779.208333333336</v>
      </c>
      <c r="O577" s="6">
        <f t="shared" si="9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" x14ac:dyDescent="0.3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>
        <f>ROUND((Table2[[#This Row],[pledged]]/Table2[[#This Row],[goal]])*100,0)</f>
        <v>65</v>
      </c>
      <c r="G578" t="s">
        <v>14</v>
      </c>
      <c r="H578">
        <v>64</v>
      </c>
      <c r="I578">
        <f>ROUND(IF(Table2[[#This Row],[backers_count]],Table2[[#This Row],[pledged]]/Table2[[#This Row],[backers_count]],0),2)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ref="N578:O641" si="10">(((L578/60)/60)/24)+DATE(1970,1,1)</f>
        <v>43040.208333333328</v>
      </c>
      <c r="O578" s="6">
        <f t="shared" si="10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>
        <f>ROUND((Table2[[#This Row],[pledged]]/Table2[[#This Row],[goal]])*100,0)</f>
        <v>19</v>
      </c>
      <c r="G579" t="s">
        <v>73</v>
      </c>
      <c r="H579">
        <v>37</v>
      </c>
      <c r="I579">
        <f>ROUND(IF(Table2[[#This Row],[backers_count]],Table2[[#This Row],[pledged]]/Table2[[#This Row],[backers_count]],0),2)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10"/>
        <v>40613.25</v>
      </c>
      <c r="O579" s="6">
        <f t="shared" si="10"/>
        <v>40639.208333333336</v>
      </c>
      <c r="P579" t="b">
        <v>0</v>
      </c>
      <c r="Q579" t="b">
        <v>0</v>
      </c>
      <c r="R579" t="s">
        <v>158</v>
      </c>
      <c r="S579" t="s">
        <v>2034</v>
      </c>
      <c r="T579" t="s">
        <v>2057</v>
      </c>
    </row>
    <row r="580" spans="1:20" x14ac:dyDescent="0.3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>
        <f>ROUND((Table2[[#This Row],[pledged]]/Table2[[#This Row],[goal]])*100,0)</f>
        <v>17</v>
      </c>
      <c r="G580" t="s">
        <v>14</v>
      </c>
      <c r="H580">
        <v>245</v>
      </c>
      <c r="I580">
        <f>ROUND(IF(Table2[[#This Row],[backers_count]],Table2[[#This Row],[pledged]]/Table2[[#This Row],[backers_count]],0),2)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10"/>
        <v>40878.25</v>
      </c>
      <c r="O580" s="6">
        <f t="shared" si="10"/>
        <v>40881.25</v>
      </c>
      <c r="P580" t="b">
        <v>0</v>
      </c>
      <c r="Q580" t="b">
        <v>0</v>
      </c>
      <c r="R580" t="s">
        <v>473</v>
      </c>
      <c r="S580" t="s">
        <v>2040</v>
      </c>
      <c r="T580" t="s">
        <v>2062</v>
      </c>
    </row>
    <row r="581" spans="1:20" x14ac:dyDescent="0.3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>
        <f>ROUND((Table2[[#This Row],[pledged]]/Table2[[#This Row],[goal]])*100,0)</f>
        <v>101</v>
      </c>
      <c r="G581" t="s">
        <v>20</v>
      </c>
      <c r="H581">
        <v>87</v>
      </c>
      <c r="I581">
        <f>ROUND(IF(Table2[[#This Row],[backers_count]],Table2[[#This Row],[pledged]]/Table2[[#This Row],[backers_count]],0),2)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10"/>
        <v>40762.208333333336</v>
      </c>
      <c r="O581" s="6">
        <f t="shared" si="10"/>
        <v>40774.208333333336</v>
      </c>
      <c r="P581" t="b">
        <v>0</v>
      </c>
      <c r="Q581" t="b">
        <v>0</v>
      </c>
      <c r="R581" t="s">
        <v>158</v>
      </c>
      <c r="S581" t="s">
        <v>2034</v>
      </c>
      <c r="T581" t="s">
        <v>2057</v>
      </c>
    </row>
    <row r="582" spans="1:20" x14ac:dyDescent="0.3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>
        <f>ROUND((Table2[[#This Row],[pledged]]/Table2[[#This Row],[goal]])*100,0)</f>
        <v>342</v>
      </c>
      <c r="G582" t="s">
        <v>20</v>
      </c>
      <c r="H582">
        <v>3116</v>
      </c>
      <c r="I582">
        <f>ROUND(IF(Table2[[#This Row],[backers_count]],Table2[[#This Row],[pledged]]/Table2[[#This Row],[backers_count]],0),2)</f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10"/>
        <v>41696.25</v>
      </c>
      <c r="O582" s="6">
        <f t="shared" si="10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>
        <f>ROUND((Table2[[#This Row],[pledged]]/Table2[[#This Row],[goal]])*100,0)</f>
        <v>64</v>
      </c>
      <c r="G583" t="s">
        <v>14</v>
      </c>
      <c r="H583">
        <v>71</v>
      </c>
      <c r="I583">
        <f>ROUND(IF(Table2[[#This Row],[backers_count]],Table2[[#This Row],[pledged]]/Table2[[#This Row],[backers_count]],0),2)</f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10"/>
        <v>40662.208333333336</v>
      </c>
      <c r="O583" s="6">
        <f t="shared" si="10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>
        <f>ROUND((Table2[[#This Row],[pledged]]/Table2[[#This Row],[goal]])*100,0)</f>
        <v>52</v>
      </c>
      <c r="G584" t="s">
        <v>14</v>
      </c>
      <c r="H584">
        <v>42</v>
      </c>
      <c r="I584">
        <f>ROUND(IF(Table2[[#This Row],[backers_count]],Table2[[#This Row],[pledged]]/Table2[[#This Row],[backers_count]],0),2)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10"/>
        <v>42165.208333333328</v>
      </c>
      <c r="O584" s="6">
        <f t="shared" si="10"/>
        <v>42170.208333333328</v>
      </c>
      <c r="P584" t="b">
        <v>0</v>
      </c>
      <c r="Q584" t="b">
        <v>1</v>
      </c>
      <c r="R584" t="s">
        <v>88</v>
      </c>
      <c r="S584" t="s">
        <v>2049</v>
      </c>
      <c r="T584" t="s">
        <v>2050</v>
      </c>
    </row>
    <row r="585" spans="1:20" ht="31" x14ac:dyDescent="0.3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>
        <f>ROUND((Table2[[#This Row],[pledged]]/Table2[[#This Row],[goal]])*100,0)</f>
        <v>322</v>
      </c>
      <c r="G585" t="s">
        <v>20</v>
      </c>
      <c r="H585">
        <v>909</v>
      </c>
      <c r="I585">
        <f>ROUND(IF(Table2[[#This Row],[backers_count]],Table2[[#This Row],[pledged]]/Table2[[#This Row],[backers_count]],0),2)</f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10"/>
        <v>40959.25</v>
      </c>
      <c r="O585" s="6">
        <f t="shared" si="10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35">
      <c r="A586">
        <v>584</v>
      </c>
      <c r="B586" t="s">
        <v>45</v>
      </c>
      <c r="C586" s="3" t="s">
        <v>1210</v>
      </c>
      <c r="D586">
        <v>86400</v>
      </c>
      <c r="E586">
        <v>103255</v>
      </c>
      <c r="F586">
        <f>ROUND((Table2[[#This Row],[pledged]]/Table2[[#This Row],[goal]])*100,0)</f>
        <v>120</v>
      </c>
      <c r="G586" t="s">
        <v>20</v>
      </c>
      <c r="H586">
        <v>1613</v>
      </c>
      <c r="I586">
        <f>ROUND(IF(Table2[[#This Row],[backers_count]],Table2[[#This Row],[pledged]]/Table2[[#This Row],[backers_count]],0),2)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10"/>
        <v>41024.208333333336</v>
      </c>
      <c r="O586" s="6">
        <f t="shared" si="10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>
        <f>ROUND((Table2[[#This Row],[pledged]]/Table2[[#This Row],[goal]])*100,0)</f>
        <v>147</v>
      </c>
      <c r="G587" t="s">
        <v>20</v>
      </c>
      <c r="H587">
        <v>136</v>
      </c>
      <c r="I587">
        <f>ROUND(IF(Table2[[#This Row],[backers_count]],Table2[[#This Row],[pledged]]/Table2[[#This Row],[backers_count]],0),2)</f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10"/>
        <v>40255.208333333336</v>
      </c>
      <c r="O587" s="6">
        <f t="shared" si="10"/>
        <v>40265.208333333336</v>
      </c>
      <c r="P587" t="b">
        <v>0</v>
      </c>
      <c r="Q587" t="b">
        <v>0</v>
      </c>
      <c r="R587" t="s">
        <v>205</v>
      </c>
      <c r="S587" t="s">
        <v>2046</v>
      </c>
      <c r="T587" t="s">
        <v>2058</v>
      </c>
    </row>
    <row r="588" spans="1:20" x14ac:dyDescent="0.3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>
        <f>ROUND((Table2[[#This Row],[pledged]]/Table2[[#This Row],[goal]])*100,0)</f>
        <v>951</v>
      </c>
      <c r="G588" t="s">
        <v>20</v>
      </c>
      <c r="H588">
        <v>130</v>
      </c>
      <c r="I588">
        <f>ROUND(IF(Table2[[#This Row],[backers_count]],Table2[[#This Row],[pledged]]/Table2[[#This Row],[backers_count]],0),2)</f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10"/>
        <v>40499.25</v>
      </c>
      <c r="O588" s="6">
        <f t="shared" si="10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>
        <f>ROUND((Table2[[#This Row],[pledged]]/Table2[[#This Row],[goal]])*100,0)</f>
        <v>73</v>
      </c>
      <c r="G589" t="s">
        <v>14</v>
      </c>
      <c r="H589">
        <v>156</v>
      </c>
      <c r="I589">
        <f>ROUND(IF(Table2[[#This Row],[backers_count]],Table2[[#This Row],[pledged]]/Table2[[#This Row],[backers_count]],0),2)</f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10"/>
        <v>43484.25</v>
      </c>
      <c r="O589" s="6">
        <f t="shared" si="10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>
        <f>ROUND((Table2[[#This Row],[pledged]]/Table2[[#This Row],[goal]])*100,0)</f>
        <v>79</v>
      </c>
      <c r="G590" t="s">
        <v>14</v>
      </c>
      <c r="H590">
        <v>1368</v>
      </c>
      <c r="I590">
        <f>ROUND(IF(Table2[[#This Row],[backers_count]],Table2[[#This Row],[pledged]]/Table2[[#This Row],[backers_count]],0),2)</f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10"/>
        <v>40262.208333333336</v>
      </c>
      <c r="O590" s="6">
        <f t="shared" si="10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>
        <f>ROUND((Table2[[#This Row],[pledged]]/Table2[[#This Row],[goal]])*100,0)</f>
        <v>65</v>
      </c>
      <c r="G591" t="s">
        <v>14</v>
      </c>
      <c r="H591">
        <v>102</v>
      </c>
      <c r="I591">
        <f>ROUND(IF(Table2[[#This Row],[backers_count]],Table2[[#This Row],[pledged]]/Table2[[#This Row],[backers_count]],0),2)</f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10"/>
        <v>42190.208333333328</v>
      </c>
      <c r="O591" s="6">
        <f t="shared" si="10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" x14ac:dyDescent="0.3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>
        <f>ROUND((Table2[[#This Row],[pledged]]/Table2[[#This Row],[goal]])*100,0)</f>
        <v>82</v>
      </c>
      <c r="G592" t="s">
        <v>14</v>
      </c>
      <c r="H592">
        <v>86</v>
      </c>
      <c r="I592">
        <f>ROUND(IF(Table2[[#This Row],[backers_count]],Table2[[#This Row],[pledged]]/Table2[[#This Row],[backers_count]],0),2)</f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10"/>
        <v>41994.25</v>
      </c>
      <c r="O592" s="6">
        <f t="shared" si="10"/>
        <v>42005.25</v>
      </c>
      <c r="P592" t="b">
        <v>0</v>
      </c>
      <c r="Q592" t="b">
        <v>0</v>
      </c>
      <c r="R592" t="s">
        <v>132</v>
      </c>
      <c r="S592" t="s">
        <v>2046</v>
      </c>
      <c r="T592" t="s">
        <v>2055</v>
      </c>
    </row>
    <row r="593" spans="1:20" x14ac:dyDescent="0.3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>
        <f>ROUND((Table2[[#This Row],[pledged]]/Table2[[#This Row],[goal]])*100,0)</f>
        <v>1038</v>
      </c>
      <c r="G593" t="s">
        <v>20</v>
      </c>
      <c r="H593">
        <v>102</v>
      </c>
      <c r="I593">
        <f>ROUND(IF(Table2[[#This Row],[backers_count]],Table2[[#This Row],[pledged]]/Table2[[#This Row],[backers_count]],0),2)</f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10"/>
        <v>40373.208333333336</v>
      </c>
      <c r="O593" s="6">
        <f t="shared" si="10"/>
        <v>40383.208333333336</v>
      </c>
      <c r="P593" t="b">
        <v>0</v>
      </c>
      <c r="Q593" t="b">
        <v>0</v>
      </c>
      <c r="R593" t="s">
        <v>88</v>
      </c>
      <c r="S593" t="s">
        <v>2049</v>
      </c>
      <c r="T593" t="s">
        <v>2050</v>
      </c>
    </row>
    <row r="594" spans="1:20" ht="31" x14ac:dyDescent="0.3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>
        <f>ROUND((Table2[[#This Row],[pledged]]/Table2[[#This Row],[goal]])*100,0)</f>
        <v>13</v>
      </c>
      <c r="G594" t="s">
        <v>14</v>
      </c>
      <c r="H594">
        <v>253</v>
      </c>
      <c r="I594">
        <f>ROUND(IF(Table2[[#This Row],[backers_count]],Table2[[#This Row],[pledged]]/Table2[[#This Row],[backers_count]],0),2)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10"/>
        <v>41789.208333333336</v>
      </c>
      <c r="O594" s="6">
        <f t="shared" si="10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3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>
        <f>ROUND((Table2[[#This Row],[pledged]]/Table2[[#This Row],[goal]])*100,0)</f>
        <v>155</v>
      </c>
      <c r="G595" t="s">
        <v>20</v>
      </c>
      <c r="H595">
        <v>4006</v>
      </c>
      <c r="I595">
        <f>ROUND(IF(Table2[[#This Row],[backers_count]],Table2[[#This Row],[pledged]]/Table2[[#This Row],[backers_count]],0),2)</f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10"/>
        <v>41724.208333333336</v>
      </c>
      <c r="O595" s="6">
        <f t="shared" si="10"/>
        <v>41737.208333333336</v>
      </c>
      <c r="P595" t="b">
        <v>0</v>
      </c>
      <c r="Q595" t="b">
        <v>0</v>
      </c>
      <c r="R595" t="s">
        <v>70</v>
      </c>
      <c r="S595" t="s">
        <v>2040</v>
      </c>
      <c r="T595" t="s">
        <v>2048</v>
      </c>
    </row>
    <row r="596" spans="1:20" ht="31" x14ac:dyDescent="0.3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>
        <f>ROUND((Table2[[#This Row],[pledged]]/Table2[[#This Row],[goal]])*100,0)</f>
        <v>7</v>
      </c>
      <c r="G596" t="s">
        <v>14</v>
      </c>
      <c r="H596">
        <v>157</v>
      </c>
      <c r="I596">
        <f>ROUND(IF(Table2[[#This Row],[backers_count]],Table2[[#This Row],[pledged]]/Table2[[#This Row],[backers_count]],0),2)</f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10"/>
        <v>42548.208333333328</v>
      </c>
      <c r="O596" s="6">
        <f t="shared" si="10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" x14ac:dyDescent="0.3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>
        <f>ROUND((Table2[[#This Row],[pledged]]/Table2[[#This Row],[goal]])*100,0)</f>
        <v>209</v>
      </c>
      <c r="G597" t="s">
        <v>20</v>
      </c>
      <c r="H597">
        <v>1629</v>
      </c>
      <c r="I597">
        <f>ROUND(IF(Table2[[#This Row],[backers_count]],Table2[[#This Row],[pledged]]/Table2[[#This Row],[backers_count]],0),2)</f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10"/>
        <v>40253.208333333336</v>
      </c>
      <c r="O597" s="6">
        <f t="shared" si="10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>
        <f>ROUND((Table2[[#This Row],[pledged]]/Table2[[#This Row],[goal]])*100,0)</f>
        <v>100</v>
      </c>
      <c r="G598" t="s">
        <v>14</v>
      </c>
      <c r="H598">
        <v>183</v>
      </c>
      <c r="I598">
        <f>ROUND(IF(Table2[[#This Row],[backers_count]],Table2[[#This Row],[pledged]]/Table2[[#This Row],[backers_count]],0),2)</f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10"/>
        <v>42434.25</v>
      </c>
      <c r="O598" s="6">
        <f t="shared" si="10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>
        <f>ROUND((Table2[[#This Row],[pledged]]/Table2[[#This Row],[goal]])*100,0)</f>
        <v>202</v>
      </c>
      <c r="G599" t="s">
        <v>20</v>
      </c>
      <c r="H599">
        <v>2188</v>
      </c>
      <c r="I599">
        <f>ROUND(IF(Table2[[#This Row],[backers_count]],Table2[[#This Row],[pledged]]/Table2[[#This Row],[backers_count]],0),2)</f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10"/>
        <v>43786.25</v>
      </c>
      <c r="O599" s="6">
        <f t="shared" si="10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>
        <f>ROUND((Table2[[#This Row],[pledged]]/Table2[[#This Row],[goal]])*100,0)</f>
        <v>162</v>
      </c>
      <c r="G600" t="s">
        <v>20</v>
      </c>
      <c r="H600">
        <v>2409</v>
      </c>
      <c r="I600">
        <f>ROUND(IF(Table2[[#This Row],[backers_count]],Table2[[#This Row],[pledged]]/Table2[[#This Row],[backers_count]],0),2)</f>
        <v>73</v>
      </c>
      <c r="J600" t="s">
        <v>106</v>
      </c>
      <c r="K600" t="s">
        <v>107</v>
      </c>
      <c r="L600">
        <v>1276578000</v>
      </c>
      <c r="M600">
        <v>1279083600</v>
      </c>
      <c r="N600" s="6">
        <f t="shared" si="10"/>
        <v>40344.208333333336</v>
      </c>
      <c r="O600" s="6">
        <f t="shared" si="10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" x14ac:dyDescent="0.3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>
        <f>ROUND((Table2[[#This Row],[pledged]]/Table2[[#This Row],[goal]])*100,0)</f>
        <v>4</v>
      </c>
      <c r="G601" t="s">
        <v>14</v>
      </c>
      <c r="H601">
        <v>82</v>
      </c>
      <c r="I601">
        <f>ROUND(IF(Table2[[#This Row],[backers_count]],Table2[[#This Row],[pledged]]/Table2[[#This Row],[backers_count]],0),2)</f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10"/>
        <v>42047.25</v>
      </c>
      <c r="O601" s="6">
        <f t="shared" si="10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>
        <f>ROUND((Table2[[#This Row],[pledged]]/Table2[[#This Row],[goal]])*100,0)</f>
        <v>5</v>
      </c>
      <c r="G602" t="s">
        <v>14</v>
      </c>
      <c r="H602">
        <v>1</v>
      </c>
      <c r="I602">
        <f>ROUND(IF(Table2[[#This Row],[backers_count]],Table2[[#This Row],[pledged]]/Table2[[#This Row],[backers_count]],0),2)</f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10"/>
        <v>41485.208333333336</v>
      </c>
      <c r="O602" s="6">
        <f t="shared" si="10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>
        <f>ROUND((Table2[[#This Row],[pledged]]/Table2[[#This Row],[goal]])*100,0)</f>
        <v>207</v>
      </c>
      <c r="G603" t="s">
        <v>20</v>
      </c>
      <c r="H603">
        <v>194</v>
      </c>
      <c r="I603">
        <f>ROUND(IF(Table2[[#This Row],[backers_count]],Table2[[#This Row],[pledged]]/Table2[[#This Row],[backers_count]],0),2)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10"/>
        <v>41789.208333333336</v>
      </c>
      <c r="O603" s="6">
        <f t="shared" si="10"/>
        <v>41806.208333333336</v>
      </c>
      <c r="P603" t="b">
        <v>1</v>
      </c>
      <c r="Q603" t="b">
        <v>0</v>
      </c>
      <c r="R603" t="s">
        <v>64</v>
      </c>
      <c r="S603" t="s">
        <v>2036</v>
      </c>
      <c r="T603" t="s">
        <v>2045</v>
      </c>
    </row>
    <row r="604" spans="1:20" ht="31" x14ac:dyDescent="0.3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>
        <f>ROUND((Table2[[#This Row],[pledged]]/Table2[[#This Row],[goal]])*100,0)</f>
        <v>128</v>
      </c>
      <c r="G604" t="s">
        <v>20</v>
      </c>
      <c r="H604">
        <v>1140</v>
      </c>
      <c r="I604">
        <f>ROUND(IF(Table2[[#This Row],[backers_count]],Table2[[#This Row],[pledged]]/Table2[[#This Row],[backers_count]],0),2)</f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10"/>
        <v>42160.208333333328</v>
      </c>
      <c r="O604" s="6">
        <f t="shared" si="10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>
        <f>ROUND((Table2[[#This Row],[pledged]]/Table2[[#This Row],[goal]])*100,0)</f>
        <v>120</v>
      </c>
      <c r="G605" t="s">
        <v>20</v>
      </c>
      <c r="H605">
        <v>102</v>
      </c>
      <c r="I605">
        <f>ROUND(IF(Table2[[#This Row],[backers_count]],Table2[[#This Row],[pledged]]/Table2[[#This Row],[backers_count]],0),2)</f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10"/>
        <v>43573.208333333328</v>
      </c>
      <c r="O605" s="6">
        <f t="shared" si="10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>
        <f>ROUND((Table2[[#This Row],[pledged]]/Table2[[#This Row],[goal]])*100,0)</f>
        <v>171</v>
      </c>
      <c r="G606" t="s">
        <v>20</v>
      </c>
      <c r="H606">
        <v>2857</v>
      </c>
      <c r="I606">
        <f>ROUND(IF(Table2[[#This Row],[backers_count]],Table2[[#This Row],[pledged]]/Table2[[#This Row],[backers_count]],0),2)</f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10"/>
        <v>40565.25</v>
      </c>
      <c r="O606" s="6">
        <f t="shared" si="10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>
        <f>ROUND((Table2[[#This Row],[pledged]]/Table2[[#This Row],[goal]])*100,0)</f>
        <v>187</v>
      </c>
      <c r="G607" t="s">
        <v>20</v>
      </c>
      <c r="H607">
        <v>107</v>
      </c>
      <c r="I607">
        <f>ROUND(IF(Table2[[#This Row],[backers_count]],Table2[[#This Row],[pledged]]/Table2[[#This Row],[backers_count]],0),2)</f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10"/>
        <v>42280.208333333328</v>
      </c>
      <c r="O607" s="6">
        <f t="shared" si="10"/>
        <v>42321.25</v>
      </c>
      <c r="P607" t="b">
        <v>0</v>
      </c>
      <c r="Q607" t="b">
        <v>0</v>
      </c>
      <c r="R607" t="s">
        <v>67</v>
      </c>
      <c r="S607" t="s">
        <v>2046</v>
      </c>
      <c r="T607" t="s">
        <v>2047</v>
      </c>
    </row>
    <row r="608" spans="1:20" x14ac:dyDescent="0.3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>
        <f>ROUND((Table2[[#This Row],[pledged]]/Table2[[#This Row],[goal]])*100,0)</f>
        <v>188</v>
      </c>
      <c r="G608" t="s">
        <v>20</v>
      </c>
      <c r="H608">
        <v>160</v>
      </c>
      <c r="I608">
        <f>ROUND(IF(Table2[[#This Row],[backers_count]],Table2[[#This Row],[pledged]]/Table2[[#This Row],[backers_count]],0),2)</f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10"/>
        <v>42436.25</v>
      </c>
      <c r="O608" s="6">
        <f t="shared" si="10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>
        <f>ROUND((Table2[[#This Row],[pledged]]/Table2[[#This Row],[goal]])*100,0)</f>
        <v>131</v>
      </c>
      <c r="G609" t="s">
        <v>20</v>
      </c>
      <c r="H609">
        <v>2230</v>
      </c>
      <c r="I609">
        <f>ROUND(IF(Table2[[#This Row],[backers_count]],Table2[[#This Row],[pledged]]/Table2[[#This Row],[backers_count]],0),2)</f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10"/>
        <v>41721.208333333336</v>
      </c>
      <c r="O609" s="6">
        <f t="shared" si="10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>
        <f>ROUND((Table2[[#This Row],[pledged]]/Table2[[#This Row],[goal]])*100,0)</f>
        <v>284</v>
      </c>
      <c r="G610" t="s">
        <v>20</v>
      </c>
      <c r="H610">
        <v>316</v>
      </c>
      <c r="I610">
        <f>ROUND(IF(Table2[[#This Row],[backers_count]],Table2[[#This Row],[pledged]]/Table2[[#This Row],[backers_count]],0),2)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10"/>
        <v>43530.25</v>
      </c>
      <c r="O610" s="6">
        <f t="shared" si="10"/>
        <v>43534.25</v>
      </c>
      <c r="P610" t="b">
        <v>0</v>
      </c>
      <c r="Q610" t="b">
        <v>1</v>
      </c>
      <c r="R610" t="s">
        <v>158</v>
      </c>
      <c r="S610" t="s">
        <v>2034</v>
      </c>
      <c r="T610" t="s">
        <v>2057</v>
      </c>
    </row>
    <row r="611" spans="1:20" x14ac:dyDescent="0.3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>
        <f>ROUND((Table2[[#This Row],[pledged]]/Table2[[#This Row],[goal]])*100,0)</f>
        <v>120</v>
      </c>
      <c r="G611" t="s">
        <v>20</v>
      </c>
      <c r="H611">
        <v>117</v>
      </c>
      <c r="I611">
        <f>ROUND(IF(Table2[[#This Row],[backers_count]],Table2[[#This Row],[pledged]]/Table2[[#This Row],[backers_count]],0),2)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10"/>
        <v>43481.25</v>
      </c>
      <c r="O611" s="6">
        <f t="shared" si="10"/>
        <v>43498.25</v>
      </c>
      <c r="P611" t="b">
        <v>0</v>
      </c>
      <c r="Q611" t="b">
        <v>0</v>
      </c>
      <c r="R611" t="s">
        <v>473</v>
      </c>
      <c r="S611" t="s">
        <v>2040</v>
      </c>
      <c r="T611" t="s">
        <v>2062</v>
      </c>
    </row>
    <row r="612" spans="1:20" ht="31" x14ac:dyDescent="0.3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>
        <f>ROUND((Table2[[#This Row],[pledged]]/Table2[[#This Row],[goal]])*100,0)</f>
        <v>419</v>
      </c>
      <c r="G612" t="s">
        <v>20</v>
      </c>
      <c r="H612">
        <v>6406</v>
      </c>
      <c r="I612">
        <f>ROUND(IF(Table2[[#This Row],[backers_count]],Table2[[#This Row],[pledged]]/Table2[[#This Row],[backers_count]],0),2)</f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10"/>
        <v>41259.25</v>
      </c>
      <c r="O612" s="6">
        <f t="shared" si="10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>
        <f>ROUND((Table2[[#This Row],[pledged]]/Table2[[#This Row],[goal]])*100,0)</f>
        <v>14</v>
      </c>
      <c r="G613" t="s">
        <v>73</v>
      </c>
      <c r="H613">
        <v>15</v>
      </c>
      <c r="I613">
        <f>ROUND(IF(Table2[[#This Row],[backers_count]],Table2[[#This Row],[pledged]]/Table2[[#This Row],[backers_count]],0),2)</f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10"/>
        <v>41480.208333333336</v>
      </c>
      <c r="O613" s="6">
        <f t="shared" si="10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>
        <f>ROUND((Table2[[#This Row],[pledged]]/Table2[[#This Row],[goal]])*100,0)</f>
        <v>139</v>
      </c>
      <c r="G614" t="s">
        <v>20</v>
      </c>
      <c r="H614">
        <v>192</v>
      </c>
      <c r="I614">
        <f>ROUND(IF(Table2[[#This Row],[backers_count]],Table2[[#This Row],[pledged]]/Table2[[#This Row],[backers_count]],0),2)</f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10"/>
        <v>40474.208333333336</v>
      </c>
      <c r="O614" s="6">
        <f t="shared" si="10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3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>
        <f>ROUND((Table2[[#This Row],[pledged]]/Table2[[#This Row],[goal]])*100,0)</f>
        <v>174</v>
      </c>
      <c r="G615" t="s">
        <v>20</v>
      </c>
      <c r="H615">
        <v>26</v>
      </c>
      <c r="I615">
        <f>ROUND(IF(Table2[[#This Row],[backers_count]],Table2[[#This Row],[pledged]]/Table2[[#This Row],[backers_count]],0),2)</f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10"/>
        <v>42973.208333333328</v>
      </c>
      <c r="O615" s="6">
        <f t="shared" si="10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" x14ac:dyDescent="0.3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>
        <f>ROUND((Table2[[#This Row],[pledged]]/Table2[[#This Row],[goal]])*100,0)</f>
        <v>155</v>
      </c>
      <c r="G616" t="s">
        <v>20</v>
      </c>
      <c r="H616">
        <v>723</v>
      </c>
      <c r="I616">
        <f>ROUND(IF(Table2[[#This Row],[backers_count]],Table2[[#This Row],[pledged]]/Table2[[#This Row],[backers_count]],0),2)</f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10"/>
        <v>42746.25</v>
      </c>
      <c r="O616" s="6">
        <f t="shared" si="10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>
        <f>ROUND((Table2[[#This Row],[pledged]]/Table2[[#This Row],[goal]])*100,0)</f>
        <v>170</v>
      </c>
      <c r="G617" t="s">
        <v>20</v>
      </c>
      <c r="H617">
        <v>170</v>
      </c>
      <c r="I617">
        <f>ROUND(IF(Table2[[#This Row],[backers_count]],Table2[[#This Row],[pledged]]/Table2[[#This Row],[backers_count]],0),2)</f>
        <v>85.22</v>
      </c>
      <c r="J617" t="s">
        <v>106</v>
      </c>
      <c r="K617" t="s">
        <v>107</v>
      </c>
      <c r="L617">
        <v>1461906000</v>
      </c>
      <c r="M617">
        <v>1462770000</v>
      </c>
      <c r="N617" s="6">
        <f t="shared" si="10"/>
        <v>42489.208333333328</v>
      </c>
      <c r="O617" s="6">
        <f t="shared" si="10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>
        <f>ROUND((Table2[[#This Row],[pledged]]/Table2[[#This Row],[goal]])*100,0)</f>
        <v>190</v>
      </c>
      <c r="G618" t="s">
        <v>20</v>
      </c>
      <c r="H618">
        <v>238</v>
      </c>
      <c r="I618">
        <f>ROUND(IF(Table2[[#This Row],[backers_count]],Table2[[#This Row],[pledged]]/Table2[[#This Row],[backers_count]],0),2)</f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10"/>
        <v>41537.208333333336</v>
      </c>
      <c r="O618" s="6">
        <f t="shared" si="10"/>
        <v>41538.208333333336</v>
      </c>
      <c r="P618" t="b">
        <v>0</v>
      </c>
      <c r="Q618" t="b">
        <v>1</v>
      </c>
      <c r="R618" t="s">
        <v>59</v>
      </c>
      <c r="S618" t="s">
        <v>2034</v>
      </c>
      <c r="T618" t="s">
        <v>2044</v>
      </c>
    </row>
    <row r="619" spans="1:20" x14ac:dyDescent="0.3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>
        <f>ROUND((Table2[[#This Row],[pledged]]/Table2[[#This Row],[goal]])*100,0)</f>
        <v>250</v>
      </c>
      <c r="G619" t="s">
        <v>20</v>
      </c>
      <c r="H619">
        <v>55</v>
      </c>
      <c r="I619">
        <f>ROUND(IF(Table2[[#This Row],[backers_count]],Table2[[#This Row],[pledged]]/Table2[[#This Row],[backers_count]],0),2)</f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10"/>
        <v>41794.208333333336</v>
      </c>
      <c r="O619" s="6">
        <f t="shared" si="10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>
        <f>ROUND((Table2[[#This Row],[pledged]]/Table2[[#This Row],[goal]])*100,0)</f>
        <v>49</v>
      </c>
      <c r="G620" t="s">
        <v>14</v>
      </c>
      <c r="H620">
        <v>1198</v>
      </c>
      <c r="I620">
        <f>ROUND(IF(Table2[[#This Row],[backers_count]],Table2[[#This Row],[pledged]]/Table2[[#This Row],[backers_count]],0),2)</f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10"/>
        <v>41396.208333333336</v>
      </c>
      <c r="O620" s="6">
        <f t="shared" si="10"/>
        <v>41417.208333333336</v>
      </c>
      <c r="P620" t="b">
        <v>0</v>
      </c>
      <c r="Q620" t="b">
        <v>0</v>
      </c>
      <c r="R620" t="s">
        <v>67</v>
      </c>
      <c r="S620" t="s">
        <v>2046</v>
      </c>
      <c r="T620" t="s">
        <v>2047</v>
      </c>
    </row>
    <row r="621" spans="1:20" x14ac:dyDescent="0.3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>
        <f>ROUND((Table2[[#This Row],[pledged]]/Table2[[#This Row],[goal]])*100,0)</f>
        <v>28</v>
      </c>
      <c r="G621" t="s">
        <v>14</v>
      </c>
      <c r="H621">
        <v>648</v>
      </c>
      <c r="I621">
        <f>ROUND(IF(Table2[[#This Row],[backers_count]],Table2[[#This Row],[pledged]]/Table2[[#This Row],[backers_count]],0),2)</f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10"/>
        <v>40669.208333333336</v>
      </c>
      <c r="O621" s="6">
        <f t="shared" si="10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>
        <f>ROUND((Table2[[#This Row],[pledged]]/Table2[[#This Row],[goal]])*100,0)</f>
        <v>268</v>
      </c>
      <c r="G622" t="s">
        <v>20</v>
      </c>
      <c r="H622">
        <v>128</v>
      </c>
      <c r="I622">
        <f>ROUND(IF(Table2[[#This Row],[backers_count]],Table2[[#This Row],[pledged]]/Table2[[#This Row],[backers_count]],0),2)</f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10"/>
        <v>42559.208333333328</v>
      </c>
      <c r="O622" s="6">
        <f t="shared" si="10"/>
        <v>42563.208333333328</v>
      </c>
      <c r="P622" t="b">
        <v>0</v>
      </c>
      <c r="Q622" t="b">
        <v>0</v>
      </c>
      <c r="R622" t="s">
        <v>121</v>
      </c>
      <c r="S622" t="s">
        <v>2053</v>
      </c>
      <c r="T622" t="s">
        <v>2054</v>
      </c>
    </row>
    <row r="623" spans="1:20" x14ac:dyDescent="0.3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>
        <f>ROUND((Table2[[#This Row],[pledged]]/Table2[[#This Row],[goal]])*100,0)</f>
        <v>620</v>
      </c>
      <c r="G623" t="s">
        <v>20</v>
      </c>
      <c r="H623">
        <v>2144</v>
      </c>
      <c r="I623">
        <f>ROUND(IF(Table2[[#This Row],[backers_count]],Table2[[#This Row],[pledged]]/Table2[[#This Row],[backers_count]],0),2)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10"/>
        <v>42626.208333333328</v>
      </c>
      <c r="O623" s="6">
        <f t="shared" si="10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>
        <f>ROUND((Table2[[#This Row],[pledged]]/Table2[[#This Row],[goal]])*100,0)</f>
        <v>3</v>
      </c>
      <c r="G624" t="s">
        <v>14</v>
      </c>
      <c r="H624">
        <v>64</v>
      </c>
      <c r="I624">
        <f>ROUND(IF(Table2[[#This Row],[backers_count]],Table2[[#This Row],[pledged]]/Table2[[#This Row],[backers_count]],0),2)</f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10"/>
        <v>43205.208333333328</v>
      </c>
      <c r="O624" s="6">
        <f t="shared" si="10"/>
        <v>43231.208333333328</v>
      </c>
      <c r="P624" t="b">
        <v>0</v>
      </c>
      <c r="Q624" t="b">
        <v>0</v>
      </c>
      <c r="R624" t="s">
        <v>59</v>
      </c>
      <c r="S624" t="s">
        <v>2034</v>
      </c>
      <c r="T624" t="s">
        <v>2044</v>
      </c>
    </row>
    <row r="625" spans="1:20" x14ac:dyDescent="0.3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>
        <f>ROUND((Table2[[#This Row],[pledged]]/Table2[[#This Row],[goal]])*100,0)</f>
        <v>160</v>
      </c>
      <c r="G625" t="s">
        <v>20</v>
      </c>
      <c r="H625">
        <v>2693</v>
      </c>
      <c r="I625">
        <f>ROUND(IF(Table2[[#This Row],[backers_count]],Table2[[#This Row],[pledged]]/Table2[[#This Row],[backers_count]],0),2)</f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10"/>
        <v>42201.208333333328</v>
      </c>
      <c r="O625" s="6">
        <f t="shared" si="10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>
        <f>ROUND((Table2[[#This Row],[pledged]]/Table2[[#This Row],[goal]])*100,0)</f>
        <v>279</v>
      </c>
      <c r="G626" t="s">
        <v>20</v>
      </c>
      <c r="H626">
        <v>432</v>
      </c>
      <c r="I626">
        <f>ROUND(IF(Table2[[#This Row],[backers_count]],Table2[[#This Row],[pledged]]/Table2[[#This Row],[backers_count]],0),2)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10"/>
        <v>42029.25</v>
      </c>
      <c r="O626" s="6">
        <f t="shared" si="10"/>
        <v>42035.25</v>
      </c>
      <c r="P626" t="b">
        <v>0</v>
      </c>
      <c r="Q626" t="b">
        <v>0</v>
      </c>
      <c r="R626" t="s">
        <v>121</v>
      </c>
      <c r="S626" t="s">
        <v>2053</v>
      </c>
      <c r="T626" t="s">
        <v>2054</v>
      </c>
    </row>
    <row r="627" spans="1:20" ht="31" x14ac:dyDescent="0.3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>
        <f>ROUND((Table2[[#This Row],[pledged]]/Table2[[#This Row],[goal]])*100,0)</f>
        <v>77</v>
      </c>
      <c r="G627" t="s">
        <v>14</v>
      </c>
      <c r="H627">
        <v>62</v>
      </c>
      <c r="I627">
        <f>ROUND(IF(Table2[[#This Row],[backers_count]],Table2[[#This Row],[pledged]]/Table2[[#This Row],[backers_count]],0),2)</f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10"/>
        <v>43857.25</v>
      </c>
      <c r="O627" s="6">
        <f t="shared" si="10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" x14ac:dyDescent="0.3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>
        <f>ROUND((Table2[[#This Row],[pledged]]/Table2[[#This Row],[goal]])*100,0)</f>
        <v>206</v>
      </c>
      <c r="G628" t="s">
        <v>20</v>
      </c>
      <c r="H628">
        <v>189</v>
      </c>
      <c r="I628">
        <f>ROUND(IF(Table2[[#This Row],[backers_count]],Table2[[#This Row],[pledged]]/Table2[[#This Row],[backers_count]],0),2)</f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10"/>
        <v>40449.208333333336</v>
      </c>
      <c r="O628" s="6">
        <f t="shared" si="10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>
        <f>ROUND((Table2[[#This Row],[pledged]]/Table2[[#This Row],[goal]])*100,0)</f>
        <v>694</v>
      </c>
      <c r="G629" t="s">
        <v>20</v>
      </c>
      <c r="H629">
        <v>154</v>
      </c>
      <c r="I629">
        <f>ROUND(IF(Table2[[#This Row],[backers_count]],Table2[[#This Row],[pledged]]/Table2[[#This Row],[backers_count]],0),2)</f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10"/>
        <v>40345.208333333336</v>
      </c>
      <c r="O629" s="6">
        <f t="shared" si="10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>
        <f>ROUND((Table2[[#This Row],[pledged]]/Table2[[#This Row],[goal]])*100,0)</f>
        <v>152</v>
      </c>
      <c r="G630" t="s">
        <v>20</v>
      </c>
      <c r="H630">
        <v>96</v>
      </c>
      <c r="I630">
        <f>ROUND(IF(Table2[[#This Row],[backers_count]],Table2[[#This Row],[pledged]]/Table2[[#This Row],[backers_count]],0),2)</f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10"/>
        <v>40455.208333333336</v>
      </c>
      <c r="O630" s="6">
        <f t="shared" si="10"/>
        <v>40458.208333333336</v>
      </c>
      <c r="P630" t="b">
        <v>0</v>
      </c>
      <c r="Q630" t="b">
        <v>0</v>
      </c>
      <c r="R630" t="s">
        <v>59</v>
      </c>
      <c r="S630" t="s">
        <v>2034</v>
      </c>
      <c r="T630" t="s">
        <v>2044</v>
      </c>
    </row>
    <row r="631" spans="1:20" x14ac:dyDescent="0.3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>
        <f>ROUND((Table2[[#This Row],[pledged]]/Table2[[#This Row],[goal]])*100,0)</f>
        <v>65</v>
      </c>
      <c r="G631" t="s">
        <v>14</v>
      </c>
      <c r="H631">
        <v>750</v>
      </c>
      <c r="I631">
        <f>ROUND(IF(Table2[[#This Row],[backers_count]],Table2[[#This Row],[pledged]]/Table2[[#This Row],[backers_count]],0),2)</f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10"/>
        <v>42557.208333333328</v>
      </c>
      <c r="O631" s="6">
        <f t="shared" si="10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>
        <f>ROUND((Table2[[#This Row],[pledged]]/Table2[[#This Row],[goal]])*100,0)</f>
        <v>63</v>
      </c>
      <c r="G632" t="s">
        <v>73</v>
      </c>
      <c r="H632">
        <v>87</v>
      </c>
      <c r="I632">
        <f>ROUND(IF(Table2[[#This Row],[backers_count]],Table2[[#This Row],[pledged]]/Table2[[#This Row],[backers_count]],0),2)</f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10"/>
        <v>43586.208333333328</v>
      </c>
      <c r="O632" s="6">
        <f t="shared" si="10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>
        <f>ROUND((Table2[[#This Row],[pledged]]/Table2[[#This Row],[goal]])*100,0)</f>
        <v>310</v>
      </c>
      <c r="G633" t="s">
        <v>20</v>
      </c>
      <c r="H633">
        <v>3063</v>
      </c>
      <c r="I633">
        <f>ROUND(IF(Table2[[#This Row],[backers_count]],Table2[[#This Row],[pledged]]/Table2[[#This Row],[backers_count]],0),2)</f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10"/>
        <v>43550.208333333328</v>
      </c>
      <c r="O633" s="6">
        <f t="shared" si="10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>
        <f>ROUND((Table2[[#This Row],[pledged]]/Table2[[#This Row],[goal]])*100,0)</f>
        <v>43</v>
      </c>
      <c r="G634" t="s">
        <v>47</v>
      </c>
      <c r="H634">
        <v>278</v>
      </c>
      <c r="I634">
        <f>ROUND(IF(Table2[[#This Row],[backers_count]],Table2[[#This Row],[pledged]]/Table2[[#This Row],[backers_count]],0),2)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10"/>
        <v>41945.208333333336</v>
      </c>
      <c r="O634" s="6">
        <f t="shared" si="10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3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>
        <f>ROUND((Table2[[#This Row],[pledged]]/Table2[[#This Row],[goal]])*100,0)</f>
        <v>83</v>
      </c>
      <c r="G635" t="s">
        <v>14</v>
      </c>
      <c r="H635">
        <v>105</v>
      </c>
      <c r="I635">
        <f>ROUND(IF(Table2[[#This Row],[backers_count]],Table2[[#This Row],[pledged]]/Table2[[#This Row],[backers_count]],0),2)</f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10"/>
        <v>42315.25</v>
      </c>
      <c r="O635" s="6">
        <f t="shared" si="10"/>
        <v>42319.25</v>
      </c>
      <c r="P635" t="b">
        <v>0</v>
      </c>
      <c r="Q635" t="b">
        <v>0</v>
      </c>
      <c r="R635" t="s">
        <v>70</v>
      </c>
      <c r="S635" t="s">
        <v>2040</v>
      </c>
      <c r="T635" t="s">
        <v>2048</v>
      </c>
    </row>
    <row r="636" spans="1:20" x14ac:dyDescent="0.3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>
        <f>ROUND((Table2[[#This Row],[pledged]]/Table2[[#This Row],[goal]])*100,0)</f>
        <v>79</v>
      </c>
      <c r="G636" t="s">
        <v>73</v>
      </c>
      <c r="H636">
        <v>1658</v>
      </c>
      <c r="I636">
        <f>ROUND(IF(Table2[[#This Row],[backers_count]],Table2[[#This Row],[pledged]]/Table2[[#This Row],[backers_count]],0),2)</f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10"/>
        <v>42819.208333333328</v>
      </c>
      <c r="O636" s="6">
        <f t="shared" si="10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2059</v>
      </c>
    </row>
    <row r="637" spans="1:20" x14ac:dyDescent="0.3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>
        <f>ROUND((Table2[[#This Row],[pledged]]/Table2[[#This Row],[goal]])*100,0)</f>
        <v>114</v>
      </c>
      <c r="G637" t="s">
        <v>20</v>
      </c>
      <c r="H637">
        <v>2266</v>
      </c>
      <c r="I637">
        <f>ROUND(IF(Table2[[#This Row],[backers_count]],Table2[[#This Row],[pledged]]/Table2[[#This Row],[backers_count]],0),2)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10"/>
        <v>41314.25</v>
      </c>
      <c r="O637" s="6">
        <f t="shared" si="10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>
        <f>ROUND((Table2[[#This Row],[pledged]]/Table2[[#This Row],[goal]])*100,0)</f>
        <v>65</v>
      </c>
      <c r="G638" t="s">
        <v>14</v>
      </c>
      <c r="H638">
        <v>2604</v>
      </c>
      <c r="I638">
        <f>ROUND(IF(Table2[[#This Row],[backers_count]],Table2[[#This Row],[pledged]]/Table2[[#This Row],[backers_count]],0),2)</f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10"/>
        <v>40926.25</v>
      </c>
      <c r="O638" s="6">
        <f t="shared" si="10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2048</v>
      </c>
    </row>
    <row r="639" spans="1:20" x14ac:dyDescent="0.3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>
        <f>ROUND((Table2[[#This Row],[pledged]]/Table2[[#This Row],[goal]])*100,0)</f>
        <v>79</v>
      </c>
      <c r="G639" t="s">
        <v>14</v>
      </c>
      <c r="H639">
        <v>65</v>
      </c>
      <c r="I639">
        <f>ROUND(IF(Table2[[#This Row],[backers_count]],Table2[[#This Row],[pledged]]/Table2[[#This Row],[backers_count]],0),2)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10"/>
        <v>42688.25</v>
      </c>
      <c r="O639" s="6">
        <f t="shared" si="10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>
        <f>ROUND((Table2[[#This Row],[pledged]]/Table2[[#This Row],[goal]])*100,0)</f>
        <v>11</v>
      </c>
      <c r="G640" t="s">
        <v>14</v>
      </c>
      <c r="H640">
        <v>94</v>
      </c>
      <c r="I640">
        <f>ROUND(IF(Table2[[#This Row],[backers_count]],Table2[[#This Row],[pledged]]/Table2[[#This Row],[backers_count]],0),2)</f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10"/>
        <v>40386.208333333336</v>
      </c>
      <c r="O640" s="6">
        <f t="shared" si="10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>
        <f>ROUND((Table2[[#This Row],[pledged]]/Table2[[#This Row],[goal]])*100,0)</f>
        <v>56</v>
      </c>
      <c r="G641" t="s">
        <v>47</v>
      </c>
      <c r="H641">
        <v>45</v>
      </c>
      <c r="I641">
        <f>ROUND(IF(Table2[[#This Row],[backers_count]],Table2[[#This Row],[pledged]]/Table2[[#This Row],[backers_count]],0),2)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10"/>
        <v>43309.208333333328</v>
      </c>
      <c r="O641" s="6">
        <f t="shared" si="10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>
        <f>ROUND((Table2[[#This Row],[pledged]]/Table2[[#This Row],[goal]])*100,0)</f>
        <v>17</v>
      </c>
      <c r="G642" t="s">
        <v>14</v>
      </c>
      <c r="H642">
        <v>257</v>
      </c>
      <c r="I642">
        <f>ROUND(IF(Table2[[#This Row],[backers_count]],Table2[[#This Row],[pledged]]/Table2[[#This Row],[backers_count]],0),2)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ref="N642:O705" si="11">(((L642/60)/60)/24)+DATE(1970,1,1)</f>
        <v>42387.25</v>
      </c>
      <c r="O642" s="6">
        <f t="shared" si="11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" x14ac:dyDescent="0.3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>
        <f>ROUND((Table2[[#This Row],[pledged]]/Table2[[#This Row],[goal]])*100,0)</f>
        <v>120</v>
      </c>
      <c r="G643" t="s">
        <v>20</v>
      </c>
      <c r="H643">
        <v>194</v>
      </c>
      <c r="I643">
        <f>ROUND(IF(Table2[[#This Row],[backers_count]],Table2[[#This Row],[pledged]]/Table2[[#This Row],[backers_count]],0),2)</f>
        <v>58.13</v>
      </c>
      <c r="J643" t="s">
        <v>97</v>
      </c>
      <c r="K643" t="s">
        <v>98</v>
      </c>
      <c r="L643">
        <v>1487570400</v>
      </c>
      <c r="M643">
        <v>1489986000</v>
      </c>
      <c r="N643" s="6">
        <f t="shared" si="11"/>
        <v>42786.25</v>
      </c>
      <c r="O643" s="6">
        <f t="shared" si="11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>
        <f>ROUND((Table2[[#This Row],[pledged]]/Table2[[#This Row],[goal]])*100,0)</f>
        <v>145</v>
      </c>
      <c r="G644" t="s">
        <v>20</v>
      </c>
      <c r="H644">
        <v>129</v>
      </c>
      <c r="I644">
        <f>ROUND(IF(Table2[[#This Row],[backers_count]],Table2[[#This Row],[pledged]]/Table2[[#This Row],[backers_count]],0),2)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11"/>
        <v>43451.25</v>
      </c>
      <c r="O644" s="6">
        <f t="shared" si="11"/>
        <v>43460.25</v>
      </c>
      <c r="P644" t="b">
        <v>0</v>
      </c>
      <c r="Q644" t="b">
        <v>0</v>
      </c>
      <c r="R644" t="s">
        <v>64</v>
      </c>
      <c r="S644" t="s">
        <v>2036</v>
      </c>
      <c r="T644" t="s">
        <v>2045</v>
      </c>
    </row>
    <row r="645" spans="1:20" x14ac:dyDescent="0.3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>
        <f>ROUND((Table2[[#This Row],[pledged]]/Table2[[#This Row],[goal]])*100,0)</f>
        <v>221</v>
      </c>
      <c r="G645" t="s">
        <v>20</v>
      </c>
      <c r="H645">
        <v>375</v>
      </c>
      <c r="I645">
        <f>ROUND(IF(Table2[[#This Row],[backers_count]],Table2[[#This Row],[pledged]]/Table2[[#This Row],[backers_count]],0),2)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11"/>
        <v>42795.25</v>
      </c>
      <c r="O645" s="6">
        <f t="shared" si="11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>
        <f>ROUND((Table2[[#This Row],[pledged]]/Table2[[#This Row],[goal]])*100,0)</f>
        <v>48</v>
      </c>
      <c r="G646" t="s">
        <v>14</v>
      </c>
      <c r="H646">
        <v>2928</v>
      </c>
      <c r="I646">
        <f>ROUND(IF(Table2[[#This Row],[backers_count]],Table2[[#This Row],[pledged]]/Table2[[#This Row],[backers_count]],0),2)</f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11"/>
        <v>43452.25</v>
      </c>
      <c r="O646" s="6">
        <f t="shared" si="11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>
        <f>ROUND((Table2[[#This Row],[pledged]]/Table2[[#This Row],[goal]])*100,0)</f>
        <v>93</v>
      </c>
      <c r="G647" t="s">
        <v>14</v>
      </c>
      <c r="H647">
        <v>4697</v>
      </c>
      <c r="I647">
        <f>ROUND(IF(Table2[[#This Row],[backers_count]],Table2[[#This Row],[pledged]]/Table2[[#This Row],[backers_count]],0),2)</f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11"/>
        <v>43369.208333333328</v>
      </c>
      <c r="O647" s="6">
        <f t="shared" si="11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>
        <f>ROUND((Table2[[#This Row],[pledged]]/Table2[[#This Row],[goal]])*100,0)</f>
        <v>89</v>
      </c>
      <c r="G648" t="s">
        <v>14</v>
      </c>
      <c r="H648">
        <v>2915</v>
      </c>
      <c r="I648">
        <f>ROUND(IF(Table2[[#This Row],[backers_count]],Table2[[#This Row],[pledged]]/Table2[[#This Row],[backers_count]],0),2)</f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11"/>
        <v>41346.208333333336</v>
      </c>
      <c r="O648" s="6">
        <f t="shared" si="11"/>
        <v>41357.208333333336</v>
      </c>
      <c r="P648" t="b">
        <v>0</v>
      </c>
      <c r="Q648" t="b">
        <v>0</v>
      </c>
      <c r="R648" t="s">
        <v>88</v>
      </c>
      <c r="S648" t="s">
        <v>2049</v>
      </c>
      <c r="T648" t="s">
        <v>2050</v>
      </c>
    </row>
    <row r="649" spans="1:20" x14ac:dyDescent="0.3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>
        <f>ROUND((Table2[[#This Row],[pledged]]/Table2[[#This Row],[goal]])*100,0)</f>
        <v>41</v>
      </c>
      <c r="G649" t="s">
        <v>14</v>
      </c>
      <c r="H649">
        <v>18</v>
      </c>
      <c r="I649">
        <f>ROUND(IF(Table2[[#This Row],[backers_count]],Table2[[#This Row],[pledged]]/Table2[[#This Row],[backers_count]],0),2)</f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11"/>
        <v>43199.208333333328</v>
      </c>
      <c r="O649" s="6">
        <f t="shared" si="11"/>
        <v>43223.208333333328</v>
      </c>
      <c r="P649" t="b">
        <v>0</v>
      </c>
      <c r="Q649" t="b">
        <v>0</v>
      </c>
      <c r="R649" t="s">
        <v>205</v>
      </c>
      <c r="S649" t="s">
        <v>2046</v>
      </c>
      <c r="T649" t="s">
        <v>2058</v>
      </c>
    </row>
    <row r="650" spans="1:20" x14ac:dyDescent="0.3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>
        <f>ROUND((Table2[[#This Row],[pledged]]/Table2[[#This Row],[goal]])*100,0)</f>
        <v>63</v>
      </c>
      <c r="G650" t="s">
        <v>73</v>
      </c>
      <c r="H650">
        <v>723</v>
      </c>
      <c r="I650">
        <f>ROUND(IF(Table2[[#This Row],[backers_count]],Table2[[#This Row],[pledged]]/Table2[[#This Row],[backers_count]],0),2)</f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11"/>
        <v>42922.208333333328</v>
      </c>
      <c r="O650" s="6">
        <f t="shared" si="11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>
        <f>ROUND((Table2[[#This Row],[pledged]]/Table2[[#This Row],[goal]])*100,0)</f>
        <v>48</v>
      </c>
      <c r="G651" t="s">
        <v>14</v>
      </c>
      <c r="H651">
        <v>602</v>
      </c>
      <c r="I651">
        <f>ROUND(IF(Table2[[#This Row],[backers_count]],Table2[[#This Row],[pledged]]/Table2[[#This Row],[backers_count]],0),2)</f>
        <v>98.01</v>
      </c>
      <c r="J651" t="s">
        <v>97</v>
      </c>
      <c r="K651" t="s">
        <v>98</v>
      </c>
      <c r="L651">
        <v>1287550800</v>
      </c>
      <c r="M651">
        <v>1288501200</v>
      </c>
      <c r="N651" s="6">
        <f t="shared" si="11"/>
        <v>40471.208333333336</v>
      </c>
      <c r="O651" s="6">
        <f t="shared" si="11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>
        <f>ROUND((Table2[[#This Row],[pledged]]/Table2[[#This Row],[goal]])*100,0)</f>
        <v>2</v>
      </c>
      <c r="G652" t="s">
        <v>14</v>
      </c>
      <c r="H652">
        <v>1</v>
      </c>
      <c r="I652">
        <f>ROUND(IF(Table2[[#This Row],[backers_count]],Table2[[#This Row],[pledged]]/Table2[[#This Row],[backers_count]],0),2)</f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11"/>
        <v>41828.208333333336</v>
      </c>
      <c r="O652" s="6">
        <f t="shared" si="11"/>
        <v>41855.208333333336</v>
      </c>
      <c r="P652" t="b">
        <v>0</v>
      </c>
      <c r="Q652" t="b">
        <v>0</v>
      </c>
      <c r="R652" t="s">
        <v>158</v>
      </c>
      <c r="S652" t="s">
        <v>2034</v>
      </c>
      <c r="T652" t="s">
        <v>2057</v>
      </c>
    </row>
    <row r="653" spans="1:20" x14ac:dyDescent="0.3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>
        <f>ROUND((Table2[[#This Row],[pledged]]/Table2[[#This Row],[goal]])*100,0)</f>
        <v>88</v>
      </c>
      <c r="G653" t="s">
        <v>14</v>
      </c>
      <c r="H653">
        <v>3868</v>
      </c>
      <c r="I653">
        <f>ROUND(IF(Table2[[#This Row],[backers_count]],Table2[[#This Row],[pledged]]/Table2[[#This Row],[backers_count]],0),2)</f>
        <v>44.99</v>
      </c>
      <c r="J653" t="s">
        <v>106</v>
      </c>
      <c r="K653" t="s">
        <v>107</v>
      </c>
      <c r="L653">
        <v>1393048800</v>
      </c>
      <c r="M653">
        <v>1394344800</v>
      </c>
      <c r="N653" s="6">
        <f t="shared" si="11"/>
        <v>41692.25</v>
      </c>
      <c r="O653" s="6">
        <f t="shared" si="11"/>
        <v>41707.25</v>
      </c>
      <c r="P653" t="b">
        <v>0</v>
      </c>
      <c r="Q653" t="b">
        <v>0</v>
      </c>
      <c r="R653" t="s">
        <v>99</v>
      </c>
      <c r="S653" t="s">
        <v>2040</v>
      </c>
      <c r="T653" t="s">
        <v>2051</v>
      </c>
    </row>
    <row r="654" spans="1:20" x14ac:dyDescent="0.3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>
        <f>ROUND((Table2[[#This Row],[pledged]]/Table2[[#This Row],[goal]])*100,0)</f>
        <v>127</v>
      </c>
      <c r="G654" t="s">
        <v>20</v>
      </c>
      <c r="H654">
        <v>409</v>
      </c>
      <c r="I654">
        <f>ROUND(IF(Table2[[#This Row],[backers_count]],Table2[[#This Row],[pledged]]/Table2[[#This Row],[backers_count]],0),2)</f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11"/>
        <v>42587.208333333328</v>
      </c>
      <c r="O654" s="6">
        <f t="shared" si="11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3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>
        <f>ROUND((Table2[[#This Row],[pledged]]/Table2[[#This Row],[goal]])*100,0)</f>
        <v>2339</v>
      </c>
      <c r="G655" t="s">
        <v>20</v>
      </c>
      <c r="H655">
        <v>234</v>
      </c>
      <c r="I655">
        <f>ROUND(IF(Table2[[#This Row],[backers_count]],Table2[[#This Row],[pledged]]/Table2[[#This Row],[backers_count]],0),2)</f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11"/>
        <v>42468.208333333328</v>
      </c>
      <c r="O655" s="6">
        <f t="shared" si="11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>
        <f>ROUND((Table2[[#This Row],[pledged]]/Table2[[#This Row],[goal]])*100,0)</f>
        <v>508</v>
      </c>
      <c r="G656" t="s">
        <v>20</v>
      </c>
      <c r="H656">
        <v>3016</v>
      </c>
      <c r="I656">
        <f>ROUND(IF(Table2[[#This Row],[backers_count]],Table2[[#This Row],[pledged]]/Table2[[#This Row],[backers_count]],0),2)</f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11"/>
        <v>42240.208333333328</v>
      </c>
      <c r="O656" s="6">
        <f t="shared" si="11"/>
        <v>42245.208333333328</v>
      </c>
      <c r="P656" t="b">
        <v>0</v>
      </c>
      <c r="Q656" t="b">
        <v>0</v>
      </c>
      <c r="R656" t="s">
        <v>147</v>
      </c>
      <c r="S656" t="s">
        <v>2034</v>
      </c>
      <c r="T656" t="s">
        <v>2056</v>
      </c>
    </row>
    <row r="657" spans="1:20" x14ac:dyDescent="0.3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>
        <f>ROUND((Table2[[#This Row],[pledged]]/Table2[[#This Row],[goal]])*100,0)</f>
        <v>191</v>
      </c>
      <c r="G657" t="s">
        <v>20</v>
      </c>
      <c r="H657">
        <v>264</v>
      </c>
      <c r="I657">
        <f>ROUND(IF(Table2[[#This Row],[backers_count]],Table2[[#This Row],[pledged]]/Table2[[#This Row],[backers_count]],0),2)</f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11"/>
        <v>42796.25</v>
      </c>
      <c r="O657" s="6">
        <f t="shared" si="11"/>
        <v>42809.208333333328</v>
      </c>
      <c r="P657" t="b">
        <v>1</v>
      </c>
      <c r="Q657" t="b">
        <v>0</v>
      </c>
      <c r="R657" t="s">
        <v>121</v>
      </c>
      <c r="S657" t="s">
        <v>2053</v>
      </c>
      <c r="T657" t="s">
        <v>2054</v>
      </c>
    </row>
    <row r="658" spans="1:20" ht="31" x14ac:dyDescent="0.3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>
        <f>ROUND((Table2[[#This Row],[pledged]]/Table2[[#This Row],[goal]])*100,0)</f>
        <v>42</v>
      </c>
      <c r="G658" t="s">
        <v>14</v>
      </c>
      <c r="H658">
        <v>504</v>
      </c>
      <c r="I658">
        <f>ROUND(IF(Table2[[#This Row],[backers_count]],Table2[[#This Row],[pledged]]/Table2[[#This Row],[backers_count]],0),2)</f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11"/>
        <v>43097.25</v>
      </c>
      <c r="O658" s="6">
        <f t="shared" si="11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>
        <f>ROUND((Table2[[#This Row],[pledged]]/Table2[[#This Row],[goal]])*100,0)</f>
        <v>8</v>
      </c>
      <c r="G659" t="s">
        <v>14</v>
      </c>
      <c r="H659">
        <v>14</v>
      </c>
      <c r="I659">
        <f>ROUND(IF(Table2[[#This Row],[backers_count]],Table2[[#This Row],[pledged]]/Table2[[#This Row],[backers_count]],0),2)</f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11"/>
        <v>43096.25</v>
      </c>
      <c r="O659" s="6">
        <f t="shared" si="11"/>
        <v>43112.25</v>
      </c>
      <c r="P659" t="b">
        <v>0</v>
      </c>
      <c r="Q659" t="b">
        <v>0</v>
      </c>
      <c r="R659" t="s">
        <v>473</v>
      </c>
      <c r="S659" t="s">
        <v>2040</v>
      </c>
      <c r="T659" t="s">
        <v>2062</v>
      </c>
    </row>
    <row r="660" spans="1:20" x14ac:dyDescent="0.3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>
        <f>ROUND((Table2[[#This Row],[pledged]]/Table2[[#This Row],[goal]])*100,0)</f>
        <v>60</v>
      </c>
      <c r="G660" t="s">
        <v>73</v>
      </c>
      <c r="H660">
        <v>390</v>
      </c>
      <c r="I660">
        <f>ROUND(IF(Table2[[#This Row],[backers_count]],Table2[[#This Row],[pledged]]/Table2[[#This Row],[backers_count]],0),2)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11"/>
        <v>42246.208333333328</v>
      </c>
      <c r="O660" s="6">
        <f t="shared" si="11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>
        <f>ROUND((Table2[[#This Row],[pledged]]/Table2[[#This Row],[goal]])*100,0)</f>
        <v>47</v>
      </c>
      <c r="G661" t="s">
        <v>14</v>
      </c>
      <c r="H661">
        <v>750</v>
      </c>
      <c r="I661">
        <f>ROUND(IF(Table2[[#This Row],[backers_count]],Table2[[#This Row],[pledged]]/Table2[[#This Row],[backers_count]],0),2)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11"/>
        <v>40570.25</v>
      </c>
      <c r="O661" s="6">
        <f t="shared" si="11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>
        <f>ROUND((Table2[[#This Row],[pledged]]/Table2[[#This Row],[goal]])*100,0)</f>
        <v>82</v>
      </c>
      <c r="G662" t="s">
        <v>14</v>
      </c>
      <c r="H662">
        <v>77</v>
      </c>
      <c r="I662">
        <f>ROUND(IF(Table2[[#This Row],[backers_count]],Table2[[#This Row],[pledged]]/Table2[[#This Row],[backers_count]],0),2)</f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11"/>
        <v>42237.208333333328</v>
      </c>
      <c r="O662" s="6">
        <f t="shared" si="11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>
        <f>ROUND((Table2[[#This Row],[pledged]]/Table2[[#This Row],[goal]])*100,0)</f>
        <v>54</v>
      </c>
      <c r="G663" t="s">
        <v>14</v>
      </c>
      <c r="H663">
        <v>752</v>
      </c>
      <c r="I663">
        <f>ROUND(IF(Table2[[#This Row],[backers_count]],Table2[[#This Row],[pledged]]/Table2[[#This Row],[backers_count]],0),2)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11"/>
        <v>40996.208333333336</v>
      </c>
      <c r="O663" s="6">
        <f t="shared" si="11"/>
        <v>41026.208333333336</v>
      </c>
      <c r="P663" t="b">
        <v>0</v>
      </c>
      <c r="Q663" t="b">
        <v>0</v>
      </c>
      <c r="R663" t="s">
        <v>158</v>
      </c>
      <c r="S663" t="s">
        <v>2034</v>
      </c>
      <c r="T663" t="s">
        <v>2057</v>
      </c>
    </row>
    <row r="664" spans="1:20" x14ac:dyDescent="0.3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>
        <f>ROUND((Table2[[#This Row],[pledged]]/Table2[[#This Row],[goal]])*100,0)</f>
        <v>98</v>
      </c>
      <c r="G664" t="s">
        <v>14</v>
      </c>
      <c r="H664">
        <v>131</v>
      </c>
      <c r="I664">
        <f>ROUND(IF(Table2[[#This Row],[backers_count]],Table2[[#This Row],[pledged]]/Table2[[#This Row],[backers_count]],0),2)</f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11"/>
        <v>43443.25</v>
      </c>
      <c r="O664" s="6">
        <f t="shared" si="11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>
        <f>ROUND((Table2[[#This Row],[pledged]]/Table2[[#This Row],[goal]])*100,0)</f>
        <v>77</v>
      </c>
      <c r="G665" t="s">
        <v>14</v>
      </c>
      <c r="H665">
        <v>87</v>
      </c>
      <c r="I665">
        <f>ROUND(IF(Table2[[#This Row],[backers_count]],Table2[[#This Row],[pledged]]/Table2[[#This Row],[backers_count]],0),2)</f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11"/>
        <v>40458.208333333336</v>
      </c>
      <c r="O665" s="6">
        <f t="shared" si="11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>
        <f>ROUND((Table2[[#This Row],[pledged]]/Table2[[#This Row],[goal]])*100,0)</f>
        <v>33</v>
      </c>
      <c r="G666" t="s">
        <v>14</v>
      </c>
      <c r="H666">
        <v>1063</v>
      </c>
      <c r="I666">
        <f>ROUND(IF(Table2[[#This Row],[backers_count]],Table2[[#This Row],[pledged]]/Table2[[#This Row],[backers_count]],0),2)</f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11"/>
        <v>40959.25</v>
      </c>
      <c r="O666" s="6">
        <f t="shared" si="11"/>
        <v>40969.25</v>
      </c>
      <c r="P666" t="b">
        <v>0</v>
      </c>
      <c r="Q666" t="b">
        <v>0</v>
      </c>
      <c r="R666" t="s">
        <v>158</v>
      </c>
      <c r="S666" t="s">
        <v>2034</v>
      </c>
      <c r="T666" t="s">
        <v>2057</v>
      </c>
    </row>
    <row r="667" spans="1:20" x14ac:dyDescent="0.3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>
        <f>ROUND((Table2[[#This Row],[pledged]]/Table2[[#This Row],[goal]])*100,0)</f>
        <v>240</v>
      </c>
      <c r="G667" t="s">
        <v>20</v>
      </c>
      <c r="H667">
        <v>272</v>
      </c>
      <c r="I667">
        <f>ROUND(IF(Table2[[#This Row],[backers_count]],Table2[[#This Row],[pledged]]/Table2[[#This Row],[backers_count]],0),2)</f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11"/>
        <v>40733.208333333336</v>
      </c>
      <c r="O667" s="6">
        <f t="shared" si="11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>
        <f>ROUND((Table2[[#This Row],[pledged]]/Table2[[#This Row],[goal]])*100,0)</f>
        <v>64</v>
      </c>
      <c r="G668" t="s">
        <v>73</v>
      </c>
      <c r="H668">
        <v>25</v>
      </c>
      <c r="I668">
        <f>ROUND(IF(Table2[[#This Row],[backers_count]],Table2[[#This Row],[pledged]]/Table2[[#This Row],[backers_count]],0),2)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11"/>
        <v>41516.208333333336</v>
      </c>
      <c r="O668" s="6">
        <f t="shared" si="11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" x14ac:dyDescent="0.3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>
        <f>ROUND((Table2[[#This Row],[pledged]]/Table2[[#This Row],[goal]])*100,0)</f>
        <v>176</v>
      </c>
      <c r="G669" t="s">
        <v>20</v>
      </c>
      <c r="H669">
        <v>419</v>
      </c>
      <c r="I669">
        <f>ROUND(IF(Table2[[#This Row],[backers_count]],Table2[[#This Row],[pledged]]/Table2[[#This Row],[backers_count]],0),2)</f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11"/>
        <v>41892.208333333336</v>
      </c>
      <c r="O669" s="6">
        <f t="shared" si="11"/>
        <v>41901.208333333336</v>
      </c>
      <c r="P669" t="b">
        <v>0</v>
      </c>
      <c r="Q669" t="b">
        <v>0</v>
      </c>
      <c r="R669" t="s">
        <v>1028</v>
      </c>
      <c r="S669" t="s">
        <v>2063</v>
      </c>
      <c r="T669" t="s">
        <v>2064</v>
      </c>
    </row>
    <row r="670" spans="1:20" ht="31" x14ac:dyDescent="0.3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>
        <f>ROUND((Table2[[#This Row],[pledged]]/Table2[[#This Row],[goal]])*100,0)</f>
        <v>20</v>
      </c>
      <c r="G670" t="s">
        <v>14</v>
      </c>
      <c r="H670">
        <v>76</v>
      </c>
      <c r="I670">
        <f>ROUND(IF(Table2[[#This Row],[backers_count]],Table2[[#This Row],[pledged]]/Table2[[#This Row],[backers_count]],0),2)</f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11"/>
        <v>41122.208333333336</v>
      </c>
      <c r="O670" s="6">
        <f t="shared" si="11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>
        <f>ROUND((Table2[[#This Row],[pledged]]/Table2[[#This Row],[goal]])*100,0)</f>
        <v>359</v>
      </c>
      <c r="G671" t="s">
        <v>20</v>
      </c>
      <c r="H671">
        <v>1621</v>
      </c>
      <c r="I671">
        <f>ROUND(IF(Table2[[#This Row],[backers_count]],Table2[[#This Row],[pledged]]/Table2[[#This Row],[backers_count]],0),2)</f>
        <v>107.97</v>
      </c>
      <c r="J671" t="s">
        <v>106</v>
      </c>
      <c r="K671" t="s">
        <v>107</v>
      </c>
      <c r="L671">
        <v>1498453200</v>
      </c>
      <c r="M671">
        <v>1499230800</v>
      </c>
      <c r="N671" s="6">
        <f t="shared" si="11"/>
        <v>42912.208333333328</v>
      </c>
      <c r="O671" s="6">
        <f t="shared" si="11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" x14ac:dyDescent="0.3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>
        <f>ROUND((Table2[[#This Row],[pledged]]/Table2[[#This Row],[goal]])*100,0)</f>
        <v>469</v>
      </c>
      <c r="G672" t="s">
        <v>20</v>
      </c>
      <c r="H672">
        <v>1101</v>
      </c>
      <c r="I672">
        <f>ROUND(IF(Table2[[#This Row],[backers_count]],Table2[[#This Row],[pledged]]/Table2[[#This Row],[backers_count]],0),2)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11"/>
        <v>42425.25</v>
      </c>
      <c r="O672" s="6">
        <f t="shared" si="11"/>
        <v>42437.25</v>
      </c>
      <c r="P672" t="b">
        <v>0</v>
      </c>
      <c r="Q672" t="b">
        <v>0</v>
      </c>
      <c r="R672" t="s">
        <v>59</v>
      </c>
      <c r="S672" t="s">
        <v>2034</v>
      </c>
      <c r="T672" t="s">
        <v>2044</v>
      </c>
    </row>
    <row r="673" spans="1:20" ht="31" x14ac:dyDescent="0.3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>
        <f>ROUND((Table2[[#This Row],[pledged]]/Table2[[#This Row],[goal]])*100,0)</f>
        <v>122</v>
      </c>
      <c r="G673" t="s">
        <v>20</v>
      </c>
      <c r="H673">
        <v>1073</v>
      </c>
      <c r="I673">
        <f>ROUND(IF(Table2[[#This Row],[backers_count]],Table2[[#This Row],[pledged]]/Table2[[#This Row],[backers_count]],0),2)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11"/>
        <v>40390.208333333336</v>
      </c>
      <c r="O673" s="6">
        <f t="shared" si="11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>
        <f>ROUND((Table2[[#This Row],[pledged]]/Table2[[#This Row],[goal]])*100,0)</f>
        <v>56</v>
      </c>
      <c r="G674" t="s">
        <v>14</v>
      </c>
      <c r="H674">
        <v>4428</v>
      </c>
      <c r="I674">
        <f>ROUND(IF(Table2[[#This Row],[backers_count]],Table2[[#This Row],[pledged]]/Table2[[#This Row],[backers_count]],0),2)</f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11"/>
        <v>43180.208333333328</v>
      </c>
      <c r="O674" s="6">
        <f t="shared" si="11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>
        <f>ROUND((Table2[[#This Row],[pledged]]/Table2[[#This Row],[goal]])*100,0)</f>
        <v>44</v>
      </c>
      <c r="G675" t="s">
        <v>14</v>
      </c>
      <c r="H675">
        <v>58</v>
      </c>
      <c r="I675">
        <f>ROUND(IF(Table2[[#This Row],[backers_count]],Table2[[#This Row],[pledged]]/Table2[[#This Row],[backers_count]],0),2)</f>
        <v>42.16</v>
      </c>
      <c r="J675" t="s">
        <v>106</v>
      </c>
      <c r="K675" t="s">
        <v>107</v>
      </c>
      <c r="L675">
        <v>1460696400</v>
      </c>
      <c r="M675">
        <v>1462510800</v>
      </c>
      <c r="N675" s="6">
        <f t="shared" si="11"/>
        <v>42475.208333333328</v>
      </c>
      <c r="O675" s="6">
        <f t="shared" si="11"/>
        <v>42496.208333333328</v>
      </c>
      <c r="P675" t="b">
        <v>0</v>
      </c>
      <c r="Q675" t="b">
        <v>0</v>
      </c>
      <c r="R675" t="s">
        <v>59</v>
      </c>
      <c r="S675" t="s">
        <v>2034</v>
      </c>
      <c r="T675" t="s">
        <v>2044</v>
      </c>
    </row>
    <row r="676" spans="1:20" x14ac:dyDescent="0.3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>
        <f>ROUND((Table2[[#This Row],[pledged]]/Table2[[#This Row],[goal]])*100,0)</f>
        <v>34</v>
      </c>
      <c r="G676" t="s">
        <v>73</v>
      </c>
      <c r="H676">
        <v>1218</v>
      </c>
      <c r="I676">
        <f>ROUND(IF(Table2[[#This Row],[backers_count]],Table2[[#This Row],[pledged]]/Table2[[#This Row],[backers_count]],0),2)</f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11"/>
        <v>40774.208333333336</v>
      </c>
      <c r="O676" s="6">
        <f t="shared" si="11"/>
        <v>40821.208333333336</v>
      </c>
      <c r="P676" t="b">
        <v>0</v>
      </c>
      <c r="Q676" t="b">
        <v>0</v>
      </c>
      <c r="R676" t="s">
        <v>121</v>
      </c>
      <c r="S676" t="s">
        <v>2053</v>
      </c>
      <c r="T676" t="s">
        <v>2054</v>
      </c>
    </row>
    <row r="677" spans="1:20" x14ac:dyDescent="0.3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>
        <f>ROUND((Table2[[#This Row],[pledged]]/Table2[[#This Row],[goal]])*100,0)</f>
        <v>123</v>
      </c>
      <c r="G677" t="s">
        <v>20</v>
      </c>
      <c r="H677">
        <v>331</v>
      </c>
      <c r="I677">
        <f>ROUND(IF(Table2[[#This Row],[backers_count]],Table2[[#This Row],[pledged]]/Table2[[#This Row],[backers_count]],0),2)</f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11"/>
        <v>43719.208333333328</v>
      </c>
      <c r="O677" s="6">
        <f t="shared" si="11"/>
        <v>43726.208333333328</v>
      </c>
      <c r="P677" t="b">
        <v>0</v>
      </c>
      <c r="Q677" t="b">
        <v>0</v>
      </c>
      <c r="R677" t="s">
        <v>1028</v>
      </c>
      <c r="S677" t="s">
        <v>2063</v>
      </c>
      <c r="T677" t="s">
        <v>2064</v>
      </c>
    </row>
    <row r="678" spans="1:20" x14ac:dyDescent="0.3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>
        <f>ROUND((Table2[[#This Row],[pledged]]/Table2[[#This Row],[goal]])*100,0)</f>
        <v>190</v>
      </c>
      <c r="G678" t="s">
        <v>20</v>
      </c>
      <c r="H678">
        <v>1170</v>
      </c>
      <c r="I678">
        <f>ROUND(IF(Table2[[#This Row],[backers_count]],Table2[[#This Row],[pledged]]/Table2[[#This Row],[backers_count]],0),2)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11"/>
        <v>41178.208333333336</v>
      </c>
      <c r="O678" s="6">
        <f t="shared" si="11"/>
        <v>41187.208333333336</v>
      </c>
      <c r="P678" t="b">
        <v>0</v>
      </c>
      <c r="Q678" t="b">
        <v>0</v>
      </c>
      <c r="R678" t="s">
        <v>121</v>
      </c>
      <c r="S678" t="s">
        <v>2053</v>
      </c>
      <c r="T678" t="s">
        <v>2054</v>
      </c>
    </row>
    <row r="679" spans="1:20" x14ac:dyDescent="0.3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>
        <f>ROUND((Table2[[#This Row],[pledged]]/Table2[[#This Row],[goal]])*100,0)</f>
        <v>84</v>
      </c>
      <c r="G679" t="s">
        <v>14</v>
      </c>
      <c r="H679">
        <v>111</v>
      </c>
      <c r="I679">
        <f>ROUND(IF(Table2[[#This Row],[backers_count]],Table2[[#This Row],[pledged]]/Table2[[#This Row],[backers_count]],0),2)</f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11"/>
        <v>42561.208333333328</v>
      </c>
      <c r="O679" s="6">
        <f t="shared" si="11"/>
        <v>42611.208333333328</v>
      </c>
      <c r="P679" t="b">
        <v>0</v>
      </c>
      <c r="Q679" t="b">
        <v>0</v>
      </c>
      <c r="R679" t="s">
        <v>118</v>
      </c>
      <c r="S679" t="s">
        <v>2046</v>
      </c>
      <c r="T679" t="s">
        <v>2052</v>
      </c>
    </row>
    <row r="680" spans="1:20" x14ac:dyDescent="0.3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>
        <f>ROUND((Table2[[#This Row],[pledged]]/Table2[[#This Row],[goal]])*100,0)</f>
        <v>18</v>
      </c>
      <c r="G680" t="s">
        <v>73</v>
      </c>
      <c r="H680">
        <v>215</v>
      </c>
      <c r="I680">
        <f>ROUND(IF(Table2[[#This Row],[backers_count]],Table2[[#This Row],[pledged]]/Table2[[#This Row],[backers_count]],0),2)</f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11"/>
        <v>43484.25</v>
      </c>
      <c r="O680" s="6">
        <f t="shared" si="11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>
        <f>ROUND((Table2[[#This Row],[pledged]]/Table2[[#This Row],[goal]])*100,0)</f>
        <v>1037</v>
      </c>
      <c r="G681" t="s">
        <v>20</v>
      </c>
      <c r="H681">
        <v>363</v>
      </c>
      <c r="I681">
        <f>ROUND(IF(Table2[[#This Row],[backers_count]],Table2[[#This Row],[pledged]]/Table2[[#This Row],[backers_count]],0),2)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11"/>
        <v>43756.208333333328</v>
      </c>
      <c r="O681" s="6">
        <f t="shared" si="11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" x14ac:dyDescent="0.3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>
        <f>ROUND((Table2[[#This Row],[pledged]]/Table2[[#This Row],[goal]])*100,0)</f>
        <v>97</v>
      </c>
      <c r="G682" t="s">
        <v>14</v>
      </c>
      <c r="H682">
        <v>2955</v>
      </c>
      <c r="I682">
        <f>ROUND(IF(Table2[[#This Row],[backers_count]],Table2[[#This Row],[pledged]]/Table2[[#This Row],[backers_count]],0),2)</f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11"/>
        <v>43813.25</v>
      </c>
      <c r="O682" s="6">
        <f t="shared" si="11"/>
        <v>43815.25</v>
      </c>
      <c r="P682" t="b">
        <v>0</v>
      </c>
      <c r="Q682" t="b">
        <v>1</v>
      </c>
      <c r="R682" t="s">
        <v>291</v>
      </c>
      <c r="S682" t="s">
        <v>2049</v>
      </c>
      <c r="T682" t="s">
        <v>2060</v>
      </c>
    </row>
    <row r="683" spans="1:20" ht="31" x14ac:dyDescent="0.3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>
        <f>ROUND((Table2[[#This Row],[pledged]]/Table2[[#This Row],[goal]])*100,0)</f>
        <v>86</v>
      </c>
      <c r="G683" t="s">
        <v>14</v>
      </c>
      <c r="H683">
        <v>1657</v>
      </c>
      <c r="I683">
        <f>ROUND(IF(Table2[[#This Row],[backers_count]],Table2[[#This Row],[pledged]]/Table2[[#This Row],[backers_count]],0),2)</f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11"/>
        <v>40898.25</v>
      </c>
      <c r="O683" s="6">
        <f t="shared" si="11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>
        <f>ROUND((Table2[[#This Row],[pledged]]/Table2[[#This Row],[goal]])*100,0)</f>
        <v>150</v>
      </c>
      <c r="G684" t="s">
        <v>20</v>
      </c>
      <c r="H684">
        <v>103</v>
      </c>
      <c r="I684">
        <f>ROUND(IF(Table2[[#This Row],[backers_count]],Table2[[#This Row],[pledged]]/Table2[[#This Row],[backers_count]],0),2)</f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11"/>
        <v>41619.25</v>
      </c>
      <c r="O684" s="6">
        <f t="shared" si="11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>
        <f>ROUND((Table2[[#This Row],[pledged]]/Table2[[#This Row],[goal]])*100,0)</f>
        <v>358</v>
      </c>
      <c r="G685" t="s">
        <v>20</v>
      </c>
      <c r="H685">
        <v>147</v>
      </c>
      <c r="I685">
        <f>ROUND(IF(Table2[[#This Row],[backers_count]],Table2[[#This Row],[pledged]]/Table2[[#This Row],[backers_count]],0),2)</f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11"/>
        <v>43359.208333333328</v>
      </c>
      <c r="O685" s="6">
        <f t="shared" si="11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>
        <f>ROUND((Table2[[#This Row],[pledged]]/Table2[[#This Row],[goal]])*100,0)</f>
        <v>543</v>
      </c>
      <c r="G686" t="s">
        <v>20</v>
      </c>
      <c r="H686">
        <v>110</v>
      </c>
      <c r="I686">
        <f>ROUND(IF(Table2[[#This Row],[backers_count]],Table2[[#This Row],[pledged]]/Table2[[#This Row],[backers_count]],0),2)</f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11"/>
        <v>40358.208333333336</v>
      </c>
      <c r="O686" s="6">
        <f t="shared" si="11"/>
        <v>40378.208333333336</v>
      </c>
      <c r="P686" t="b">
        <v>0</v>
      </c>
      <c r="Q686" t="b">
        <v>0</v>
      </c>
      <c r="R686" t="s">
        <v>67</v>
      </c>
      <c r="S686" t="s">
        <v>2046</v>
      </c>
      <c r="T686" t="s">
        <v>2047</v>
      </c>
    </row>
    <row r="687" spans="1:20" x14ac:dyDescent="0.3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>
        <f>ROUND((Table2[[#This Row],[pledged]]/Table2[[#This Row],[goal]])*100,0)</f>
        <v>68</v>
      </c>
      <c r="G687" t="s">
        <v>14</v>
      </c>
      <c r="H687">
        <v>926</v>
      </c>
      <c r="I687">
        <f>ROUND(IF(Table2[[#This Row],[backers_count]],Table2[[#This Row],[pledged]]/Table2[[#This Row],[backers_count]],0),2)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11"/>
        <v>42239.208333333328</v>
      </c>
      <c r="O687" s="6">
        <f t="shared" si="11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>
        <f>ROUND((Table2[[#This Row],[pledged]]/Table2[[#This Row],[goal]])*100,0)</f>
        <v>192</v>
      </c>
      <c r="G688" t="s">
        <v>20</v>
      </c>
      <c r="H688">
        <v>134</v>
      </c>
      <c r="I688">
        <f>ROUND(IF(Table2[[#This Row],[backers_count]],Table2[[#This Row],[pledged]]/Table2[[#This Row],[backers_count]],0),2)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11"/>
        <v>43186.208333333328</v>
      </c>
      <c r="O688" s="6">
        <f t="shared" si="11"/>
        <v>43197.208333333328</v>
      </c>
      <c r="P688" t="b">
        <v>0</v>
      </c>
      <c r="Q688" t="b">
        <v>0</v>
      </c>
      <c r="R688" t="s">
        <v>64</v>
      </c>
      <c r="S688" t="s">
        <v>2036</v>
      </c>
      <c r="T688" t="s">
        <v>2045</v>
      </c>
    </row>
    <row r="689" spans="1:20" x14ac:dyDescent="0.3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>
        <f>ROUND((Table2[[#This Row],[pledged]]/Table2[[#This Row],[goal]])*100,0)</f>
        <v>932</v>
      </c>
      <c r="G689" t="s">
        <v>20</v>
      </c>
      <c r="H689">
        <v>269</v>
      </c>
      <c r="I689">
        <f>ROUND(IF(Table2[[#This Row],[backers_count]],Table2[[#This Row],[pledged]]/Table2[[#This Row],[backers_count]],0),2)</f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11"/>
        <v>42806.25</v>
      </c>
      <c r="O689" s="6">
        <f t="shared" si="11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>
        <f>ROUND((Table2[[#This Row],[pledged]]/Table2[[#This Row],[goal]])*100,0)</f>
        <v>429</v>
      </c>
      <c r="G690" t="s">
        <v>20</v>
      </c>
      <c r="H690">
        <v>175</v>
      </c>
      <c r="I690">
        <f>ROUND(IF(Table2[[#This Row],[backers_count]],Table2[[#This Row],[pledged]]/Table2[[#This Row],[backers_count]],0),2)</f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11"/>
        <v>43475.25</v>
      </c>
      <c r="O690" s="6">
        <f t="shared" si="11"/>
        <v>43491.25</v>
      </c>
      <c r="P690" t="b">
        <v>0</v>
      </c>
      <c r="Q690" t="b">
        <v>1</v>
      </c>
      <c r="R690" t="s">
        <v>268</v>
      </c>
      <c r="S690" t="s">
        <v>2040</v>
      </c>
      <c r="T690" t="s">
        <v>2059</v>
      </c>
    </row>
    <row r="691" spans="1:20" x14ac:dyDescent="0.3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>
        <f>ROUND((Table2[[#This Row],[pledged]]/Table2[[#This Row],[goal]])*100,0)</f>
        <v>101</v>
      </c>
      <c r="G691" t="s">
        <v>20</v>
      </c>
      <c r="H691">
        <v>69</v>
      </c>
      <c r="I691">
        <f>ROUND(IF(Table2[[#This Row],[backers_count]],Table2[[#This Row],[pledged]]/Table2[[#This Row],[backers_count]],0),2)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11"/>
        <v>41576.208333333336</v>
      </c>
      <c r="O691" s="6">
        <f t="shared" si="11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>
        <f>ROUND((Table2[[#This Row],[pledged]]/Table2[[#This Row],[goal]])*100,0)</f>
        <v>227</v>
      </c>
      <c r="G692" t="s">
        <v>20</v>
      </c>
      <c r="H692">
        <v>190</v>
      </c>
      <c r="I692">
        <f>ROUND(IF(Table2[[#This Row],[backers_count]],Table2[[#This Row],[pledged]]/Table2[[#This Row],[backers_count]],0),2)</f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11"/>
        <v>40874.25</v>
      </c>
      <c r="O692" s="6">
        <f t="shared" si="11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>
        <f>ROUND((Table2[[#This Row],[pledged]]/Table2[[#This Row],[goal]])*100,0)</f>
        <v>142</v>
      </c>
      <c r="G693" t="s">
        <v>20</v>
      </c>
      <c r="H693">
        <v>237</v>
      </c>
      <c r="I693">
        <f>ROUND(IF(Table2[[#This Row],[backers_count]],Table2[[#This Row],[pledged]]/Table2[[#This Row],[backers_count]],0),2)</f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11"/>
        <v>41185.208333333336</v>
      </c>
      <c r="O693" s="6">
        <f t="shared" si="11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3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>
        <f>ROUND((Table2[[#This Row],[pledged]]/Table2[[#This Row],[goal]])*100,0)</f>
        <v>91</v>
      </c>
      <c r="G694" t="s">
        <v>14</v>
      </c>
      <c r="H694">
        <v>77</v>
      </c>
      <c r="I694">
        <f>ROUND(IF(Table2[[#This Row],[backers_count]],Table2[[#This Row],[pledged]]/Table2[[#This Row],[backers_count]],0),2)</f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11"/>
        <v>43655.208333333328</v>
      </c>
      <c r="O694" s="6">
        <f t="shared" si="11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" x14ac:dyDescent="0.3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>
        <f>ROUND((Table2[[#This Row],[pledged]]/Table2[[#This Row],[goal]])*100,0)</f>
        <v>64</v>
      </c>
      <c r="G695" t="s">
        <v>14</v>
      </c>
      <c r="H695">
        <v>1748</v>
      </c>
      <c r="I695">
        <f>ROUND(IF(Table2[[#This Row],[backers_count]],Table2[[#This Row],[pledged]]/Table2[[#This Row],[backers_count]],0),2)</f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11"/>
        <v>43025.208333333328</v>
      </c>
      <c r="O695" s="6">
        <f t="shared" si="11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>
        <f>ROUND((Table2[[#This Row],[pledged]]/Table2[[#This Row],[goal]])*100,0)</f>
        <v>84</v>
      </c>
      <c r="G696" t="s">
        <v>14</v>
      </c>
      <c r="H696">
        <v>79</v>
      </c>
      <c r="I696">
        <f>ROUND(IF(Table2[[#This Row],[backers_count]],Table2[[#This Row],[pledged]]/Table2[[#This Row],[backers_count]],0),2)</f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11"/>
        <v>43066.25</v>
      </c>
      <c r="O696" s="6">
        <f t="shared" si="11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>
        <f>ROUND((Table2[[#This Row],[pledged]]/Table2[[#This Row],[goal]])*100,0)</f>
        <v>134</v>
      </c>
      <c r="G697" t="s">
        <v>20</v>
      </c>
      <c r="H697">
        <v>196</v>
      </c>
      <c r="I697">
        <f>ROUND(IF(Table2[[#This Row],[backers_count]],Table2[[#This Row],[pledged]]/Table2[[#This Row],[backers_count]],0),2)</f>
        <v>62.87</v>
      </c>
      <c r="J697" t="s">
        <v>106</v>
      </c>
      <c r="K697" t="s">
        <v>107</v>
      </c>
      <c r="L697">
        <v>1447480800</v>
      </c>
      <c r="M697">
        <v>1448863200</v>
      </c>
      <c r="N697" s="6">
        <f t="shared" si="11"/>
        <v>42322.25</v>
      </c>
      <c r="O697" s="6">
        <f t="shared" si="11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>
        <f>ROUND((Table2[[#This Row],[pledged]]/Table2[[#This Row],[goal]])*100,0)</f>
        <v>59</v>
      </c>
      <c r="G698" t="s">
        <v>14</v>
      </c>
      <c r="H698">
        <v>889</v>
      </c>
      <c r="I698">
        <f>ROUND(IF(Table2[[#This Row],[backers_count]],Table2[[#This Row],[pledged]]/Table2[[#This Row],[backers_count]],0),2)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11"/>
        <v>42114.208333333328</v>
      </c>
      <c r="O698" s="6">
        <f t="shared" si="11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" x14ac:dyDescent="0.3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>
        <f>ROUND((Table2[[#This Row],[pledged]]/Table2[[#This Row],[goal]])*100,0)</f>
        <v>153</v>
      </c>
      <c r="G699" t="s">
        <v>20</v>
      </c>
      <c r="H699">
        <v>7295</v>
      </c>
      <c r="I699">
        <f>ROUND(IF(Table2[[#This Row],[backers_count]],Table2[[#This Row],[pledged]]/Table2[[#This Row],[backers_count]],0),2)</f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11"/>
        <v>43190.208333333328</v>
      </c>
      <c r="O699" s="6">
        <f t="shared" si="11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>
        <f>ROUND((Table2[[#This Row],[pledged]]/Table2[[#This Row],[goal]])*100,0)</f>
        <v>447</v>
      </c>
      <c r="G700" t="s">
        <v>20</v>
      </c>
      <c r="H700">
        <v>2893</v>
      </c>
      <c r="I700">
        <f>ROUND(IF(Table2[[#This Row],[backers_count]],Table2[[#This Row],[pledged]]/Table2[[#This Row],[backers_count]],0),2)</f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11"/>
        <v>40871.25</v>
      </c>
      <c r="O700" s="6">
        <f t="shared" si="11"/>
        <v>40885.25</v>
      </c>
      <c r="P700" t="b">
        <v>0</v>
      </c>
      <c r="Q700" t="b">
        <v>0</v>
      </c>
      <c r="R700" t="s">
        <v>64</v>
      </c>
      <c r="S700" t="s">
        <v>2036</v>
      </c>
      <c r="T700" t="s">
        <v>2045</v>
      </c>
    </row>
    <row r="701" spans="1:20" x14ac:dyDescent="0.3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>
        <f>ROUND((Table2[[#This Row],[pledged]]/Table2[[#This Row],[goal]])*100,0)</f>
        <v>84</v>
      </c>
      <c r="G701" t="s">
        <v>14</v>
      </c>
      <c r="H701">
        <v>56</v>
      </c>
      <c r="I701">
        <f>ROUND(IF(Table2[[#This Row],[backers_count]],Table2[[#This Row],[pledged]]/Table2[[#This Row],[backers_count]],0),2)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11"/>
        <v>43641.208333333328</v>
      </c>
      <c r="O701" s="6">
        <f t="shared" si="11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" x14ac:dyDescent="0.3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>
        <f>ROUND((Table2[[#This Row],[pledged]]/Table2[[#This Row],[goal]])*100,0)</f>
        <v>3</v>
      </c>
      <c r="G702" t="s">
        <v>14</v>
      </c>
      <c r="H702">
        <v>1</v>
      </c>
      <c r="I702">
        <f>ROUND(IF(Table2[[#This Row],[backers_count]],Table2[[#This Row],[pledged]]/Table2[[#This Row],[backers_count]],0),2)</f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11"/>
        <v>40203.25</v>
      </c>
      <c r="O702" s="6">
        <f t="shared" si="11"/>
        <v>40218.25</v>
      </c>
      <c r="P702" t="b">
        <v>0</v>
      </c>
      <c r="Q702" t="b">
        <v>0</v>
      </c>
      <c r="R702" t="s">
        <v>64</v>
      </c>
      <c r="S702" t="s">
        <v>2036</v>
      </c>
      <c r="T702" t="s">
        <v>2045</v>
      </c>
    </row>
    <row r="703" spans="1:20" ht="31" x14ac:dyDescent="0.3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>
        <f>ROUND((Table2[[#This Row],[pledged]]/Table2[[#This Row],[goal]])*100,0)</f>
        <v>175</v>
      </c>
      <c r="G703" t="s">
        <v>20</v>
      </c>
      <c r="H703">
        <v>820</v>
      </c>
      <c r="I703">
        <f>ROUND(IF(Table2[[#This Row],[backers_count]],Table2[[#This Row],[pledged]]/Table2[[#This Row],[backers_count]],0),2)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11"/>
        <v>40629.208333333336</v>
      </c>
      <c r="O703" s="6">
        <f t="shared" si="11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" x14ac:dyDescent="0.3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>
        <f>ROUND((Table2[[#This Row],[pledged]]/Table2[[#This Row],[goal]])*100,0)</f>
        <v>54</v>
      </c>
      <c r="G704" t="s">
        <v>14</v>
      </c>
      <c r="H704">
        <v>83</v>
      </c>
      <c r="I704">
        <f>ROUND(IF(Table2[[#This Row],[backers_count]],Table2[[#This Row],[pledged]]/Table2[[#This Row],[backers_count]],0),2)</f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11"/>
        <v>41477.208333333336</v>
      </c>
      <c r="O704" s="6">
        <f t="shared" si="11"/>
        <v>41482.208333333336</v>
      </c>
      <c r="P704" t="b">
        <v>0</v>
      </c>
      <c r="Q704" t="b">
        <v>0</v>
      </c>
      <c r="R704" t="s">
        <v>64</v>
      </c>
      <c r="S704" t="s">
        <v>2036</v>
      </c>
      <c r="T704" t="s">
        <v>2045</v>
      </c>
    </row>
    <row r="705" spans="1:20" x14ac:dyDescent="0.3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>
        <f>ROUND((Table2[[#This Row],[pledged]]/Table2[[#This Row],[goal]])*100,0)</f>
        <v>312</v>
      </c>
      <c r="G705" t="s">
        <v>20</v>
      </c>
      <c r="H705">
        <v>2038</v>
      </c>
      <c r="I705">
        <f>ROUND(IF(Table2[[#This Row],[backers_count]],Table2[[#This Row],[pledged]]/Table2[[#This Row],[backers_count]],0),2)</f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11"/>
        <v>41020.208333333336</v>
      </c>
      <c r="O705" s="6">
        <f t="shared" si="11"/>
        <v>41037.208333333336</v>
      </c>
      <c r="P705" t="b">
        <v>1</v>
      </c>
      <c r="Q705" t="b">
        <v>1</v>
      </c>
      <c r="R705" t="s">
        <v>205</v>
      </c>
      <c r="S705" t="s">
        <v>2046</v>
      </c>
      <c r="T705" t="s">
        <v>2058</v>
      </c>
    </row>
    <row r="706" spans="1:20" ht="31" x14ac:dyDescent="0.3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>
        <f>ROUND((Table2[[#This Row],[pledged]]/Table2[[#This Row],[goal]])*100,0)</f>
        <v>123</v>
      </c>
      <c r="G706" t="s">
        <v>20</v>
      </c>
      <c r="H706">
        <v>116</v>
      </c>
      <c r="I706">
        <f>ROUND(IF(Table2[[#This Row],[backers_count]],Table2[[#This Row],[pledged]]/Table2[[#This Row],[backers_count]],0),2)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ref="N706:O769" si="12">(((L706/60)/60)/24)+DATE(1970,1,1)</f>
        <v>42555.208333333328</v>
      </c>
      <c r="O706" s="6">
        <f t="shared" si="12"/>
        <v>42570.208333333328</v>
      </c>
      <c r="P706" t="b">
        <v>0</v>
      </c>
      <c r="Q706" t="b">
        <v>0</v>
      </c>
      <c r="R706" t="s">
        <v>70</v>
      </c>
      <c r="S706" t="s">
        <v>2040</v>
      </c>
      <c r="T706" t="s">
        <v>2048</v>
      </c>
    </row>
    <row r="707" spans="1:20" x14ac:dyDescent="0.3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>
        <f>ROUND((Table2[[#This Row],[pledged]]/Table2[[#This Row],[goal]])*100,0)</f>
        <v>99</v>
      </c>
      <c r="G707" t="s">
        <v>14</v>
      </c>
      <c r="H707">
        <v>2025</v>
      </c>
      <c r="I707">
        <f>ROUND(IF(Table2[[#This Row],[backers_count]],Table2[[#This Row],[pledged]]/Table2[[#This Row],[backers_count]],0),2)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12"/>
        <v>41619.25</v>
      </c>
      <c r="O707" s="6">
        <f t="shared" si="12"/>
        <v>41623.25</v>
      </c>
      <c r="P707" t="b">
        <v>0</v>
      </c>
      <c r="Q707" t="b">
        <v>0</v>
      </c>
      <c r="R707" t="s">
        <v>67</v>
      </c>
      <c r="S707" t="s">
        <v>2046</v>
      </c>
      <c r="T707" t="s">
        <v>2047</v>
      </c>
    </row>
    <row r="708" spans="1:20" ht="31" x14ac:dyDescent="0.3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>
        <f>ROUND((Table2[[#This Row],[pledged]]/Table2[[#This Row],[goal]])*100,0)</f>
        <v>128</v>
      </c>
      <c r="G708" t="s">
        <v>20</v>
      </c>
      <c r="H708">
        <v>1345</v>
      </c>
      <c r="I708">
        <f>ROUND(IF(Table2[[#This Row],[backers_count]],Table2[[#This Row],[pledged]]/Table2[[#This Row],[backers_count]],0),2)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12"/>
        <v>43471.25</v>
      </c>
      <c r="O708" s="6">
        <f t="shared" si="12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" x14ac:dyDescent="0.3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>
        <f>ROUND((Table2[[#This Row],[pledged]]/Table2[[#This Row],[goal]])*100,0)</f>
        <v>159</v>
      </c>
      <c r="G709" t="s">
        <v>20</v>
      </c>
      <c r="H709">
        <v>168</v>
      </c>
      <c r="I709">
        <f>ROUND(IF(Table2[[#This Row],[backers_count]],Table2[[#This Row],[pledged]]/Table2[[#This Row],[backers_count]],0),2)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12"/>
        <v>43442.25</v>
      </c>
      <c r="O709" s="6">
        <f t="shared" si="12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>
        <f>ROUND((Table2[[#This Row],[pledged]]/Table2[[#This Row],[goal]])*100,0)</f>
        <v>707</v>
      </c>
      <c r="G710" t="s">
        <v>20</v>
      </c>
      <c r="H710">
        <v>137</v>
      </c>
      <c r="I710">
        <f>ROUND(IF(Table2[[#This Row],[backers_count]],Table2[[#This Row],[pledged]]/Table2[[#This Row],[backers_count]],0),2)</f>
        <v>87.74</v>
      </c>
      <c r="J710" t="s">
        <v>97</v>
      </c>
      <c r="K710" t="s">
        <v>98</v>
      </c>
      <c r="L710">
        <v>1495429200</v>
      </c>
      <c r="M710">
        <v>1496293200</v>
      </c>
      <c r="N710" s="6">
        <f t="shared" si="12"/>
        <v>42877.208333333328</v>
      </c>
      <c r="O710" s="6">
        <f t="shared" si="12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>
        <f>ROUND((Table2[[#This Row],[pledged]]/Table2[[#This Row],[goal]])*100,0)</f>
        <v>142</v>
      </c>
      <c r="G711" t="s">
        <v>20</v>
      </c>
      <c r="H711">
        <v>186</v>
      </c>
      <c r="I711">
        <f>ROUND(IF(Table2[[#This Row],[backers_count]],Table2[[#This Row],[pledged]]/Table2[[#This Row],[backers_count]],0),2)</f>
        <v>75.02</v>
      </c>
      <c r="J711" t="s">
        <v>106</v>
      </c>
      <c r="K711" t="s">
        <v>107</v>
      </c>
      <c r="L711">
        <v>1334811600</v>
      </c>
      <c r="M711">
        <v>1335416400</v>
      </c>
      <c r="N711" s="6">
        <f t="shared" si="12"/>
        <v>41018.208333333336</v>
      </c>
      <c r="O711" s="6">
        <f t="shared" si="12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" x14ac:dyDescent="0.3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>
        <f>ROUND((Table2[[#This Row],[pledged]]/Table2[[#This Row],[goal]])*100,0)</f>
        <v>148</v>
      </c>
      <c r="G712" t="s">
        <v>20</v>
      </c>
      <c r="H712">
        <v>125</v>
      </c>
      <c r="I712">
        <f>ROUND(IF(Table2[[#This Row],[backers_count]],Table2[[#This Row],[pledged]]/Table2[[#This Row],[backers_count]],0),2)</f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12"/>
        <v>43295.208333333328</v>
      </c>
      <c r="O712" s="6">
        <f t="shared" si="12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" x14ac:dyDescent="0.3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>
        <f>ROUND((Table2[[#This Row],[pledged]]/Table2[[#This Row],[goal]])*100,0)</f>
        <v>20</v>
      </c>
      <c r="G713" t="s">
        <v>14</v>
      </c>
      <c r="H713">
        <v>14</v>
      </c>
      <c r="I713">
        <f>ROUND(IF(Table2[[#This Row],[backers_count]],Table2[[#This Row],[pledged]]/Table2[[#This Row],[backers_count]],0),2)</f>
        <v>90</v>
      </c>
      <c r="J713" t="s">
        <v>106</v>
      </c>
      <c r="K713" t="s">
        <v>107</v>
      </c>
      <c r="L713">
        <v>1453615200</v>
      </c>
      <c r="M713">
        <v>1453788000</v>
      </c>
      <c r="N713" s="6">
        <f t="shared" si="12"/>
        <v>42393.25</v>
      </c>
      <c r="O713" s="6">
        <f t="shared" si="12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" x14ac:dyDescent="0.3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>
        <f>ROUND((Table2[[#This Row],[pledged]]/Table2[[#This Row],[goal]])*100,0)</f>
        <v>1841</v>
      </c>
      <c r="G714" t="s">
        <v>20</v>
      </c>
      <c r="H714">
        <v>202</v>
      </c>
      <c r="I714">
        <f>ROUND(IF(Table2[[#This Row],[backers_count]],Table2[[#This Row],[pledged]]/Table2[[#This Row],[backers_count]],0),2)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12"/>
        <v>42559.208333333328</v>
      </c>
      <c r="O714" s="6">
        <f t="shared" si="12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>
        <f>ROUND((Table2[[#This Row],[pledged]]/Table2[[#This Row],[goal]])*100,0)</f>
        <v>162</v>
      </c>
      <c r="G715" t="s">
        <v>20</v>
      </c>
      <c r="H715">
        <v>103</v>
      </c>
      <c r="I715">
        <f>ROUND(IF(Table2[[#This Row],[backers_count]],Table2[[#This Row],[pledged]]/Table2[[#This Row],[backers_count]],0),2)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12"/>
        <v>42604.208333333328</v>
      </c>
      <c r="O715" s="6">
        <f t="shared" si="12"/>
        <v>42616.208333333328</v>
      </c>
      <c r="P715" t="b">
        <v>0</v>
      </c>
      <c r="Q715" t="b">
        <v>0</v>
      </c>
      <c r="R715" t="s">
        <v>132</v>
      </c>
      <c r="S715" t="s">
        <v>2046</v>
      </c>
      <c r="T715" t="s">
        <v>2055</v>
      </c>
    </row>
    <row r="716" spans="1:20" x14ac:dyDescent="0.3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>
        <f>ROUND((Table2[[#This Row],[pledged]]/Table2[[#This Row],[goal]])*100,0)</f>
        <v>473</v>
      </c>
      <c r="G716" t="s">
        <v>20</v>
      </c>
      <c r="H716">
        <v>1785</v>
      </c>
      <c r="I716">
        <f>ROUND(IF(Table2[[#This Row],[backers_count]],Table2[[#This Row],[pledged]]/Table2[[#This Row],[backers_count]],0),2)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12"/>
        <v>41870.208333333336</v>
      </c>
      <c r="O716" s="6">
        <f t="shared" si="12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>
        <f>ROUND((Table2[[#This Row],[pledged]]/Table2[[#This Row],[goal]])*100,0)</f>
        <v>24</v>
      </c>
      <c r="G717" t="s">
        <v>14</v>
      </c>
      <c r="H717">
        <v>656</v>
      </c>
      <c r="I717">
        <f>ROUND(IF(Table2[[#This Row],[backers_count]],Table2[[#This Row],[pledged]]/Table2[[#This Row],[backers_count]],0),2)</f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12"/>
        <v>40397.208333333336</v>
      </c>
      <c r="O717" s="6">
        <f t="shared" si="12"/>
        <v>40402.208333333336</v>
      </c>
      <c r="P717" t="b">
        <v>0</v>
      </c>
      <c r="Q717" t="b">
        <v>0</v>
      </c>
      <c r="R717" t="s">
        <v>291</v>
      </c>
      <c r="S717" t="s">
        <v>2049</v>
      </c>
      <c r="T717" t="s">
        <v>2060</v>
      </c>
    </row>
    <row r="718" spans="1:20" x14ac:dyDescent="0.3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>
        <f>ROUND((Table2[[#This Row],[pledged]]/Table2[[#This Row],[goal]])*100,0)</f>
        <v>518</v>
      </c>
      <c r="G718" t="s">
        <v>20</v>
      </c>
      <c r="H718">
        <v>157</v>
      </c>
      <c r="I718">
        <f>ROUND(IF(Table2[[#This Row],[backers_count]],Table2[[#This Row],[pledged]]/Table2[[#This Row],[backers_count]],0),2)</f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12"/>
        <v>41465.208333333336</v>
      </c>
      <c r="O718" s="6">
        <f t="shared" si="12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" x14ac:dyDescent="0.3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>
        <f>ROUND((Table2[[#This Row],[pledged]]/Table2[[#This Row],[goal]])*100,0)</f>
        <v>248</v>
      </c>
      <c r="G719" t="s">
        <v>20</v>
      </c>
      <c r="H719">
        <v>555</v>
      </c>
      <c r="I719">
        <f>ROUND(IF(Table2[[#This Row],[backers_count]],Table2[[#This Row],[pledged]]/Table2[[#This Row],[backers_count]],0),2)</f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12"/>
        <v>40777.208333333336</v>
      </c>
      <c r="O719" s="6">
        <f t="shared" si="12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>
        <f>ROUND((Table2[[#This Row],[pledged]]/Table2[[#This Row],[goal]])*100,0)</f>
        <v>100</v>
      </c>
      <c r="G720" t="s">
        <v>20</v>
      </c>
      <c r="H720">
        <v>297</v>
      </c>
      <c r="I720">
        <f>ROUND(IF(Table2[[#This Row],[backers_count]],Table2[[#This Row],[pledged]]/Table2[[#This Row],[backers_count]],0),2)</f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12"/>
        <v>41442.208333333336</v>
      </c>
      <c r="O720" s="6">
        <f t="shared" si="12"/>
        <v>41468.208333333336</v>
      </c>
      <c r="P720" t="b">
        <v>0</v>
      </c>
      <c r="Q720" t="b">
        <v>0</v>
      </c>
      <c r="R720" t="s">
        <v>64</v>
      </c>
      <c r="S720" t="s">
        <v>2036</v>
      </c>
      <c r="T720" t="s">
        <v>2045</v>
      </c>
    </row>
    <row r="721" spans="1:20" x14ac:dyDescent="0.3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>
        <f>ROUND((Table2[[#This Row],[pledged]]/Table2[[#This Row],[goal]])*100,0)</f>
        <v>153</v>
      </c>
      <c r="G721" t="s">
        <v>20</v>
      </c>
      <c r="H721">
        <v>123</v>
      </c>
      <c r="I721">
        <f>ROUND(IF(Table2[[#This Row],[backers_count]],Table2[[#This Row],[pledged]]/Table2[[#This Row],[backers_count]],0),2)</f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12"/>
        <v>41058.208333333336</v>
      </c>
      <c r="O721" s="6">
        <f t="shared" si="12"/>
        <v>41069.208333333336</v>
      </c>
      <c r="P721" t="b">
        <v>0</v>
      </c>
      <c r="Q721" t="b">
        <v>0</v>
      </c>
      <c r="R721" t="s">
        <v>118</v>
      </c>
      <c r="S721" t="s">
        <v>2046</v>
      </c>
      <c r="T721" t="s">
        <v>2052</v>
      </c>
    </row>
    <row r="722" spans="1:20" ht="31" x14ac:dyDescent="0.3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>
        <f>ROUND((Table2[[#This Row],[pledged]]/Table2[[#This Row],[goal]])*100,0)</f>
        <v>37</v>
      </c>
      <c r="G722" t="s">
        <v>73</v>
      </c>
      <c r="H722">
        <v>38</v>
      </c>
      <c r="I722">
        <f>ROUND(IF(Table2[[#This Row],[backers_count]],Table2[[#This Row],[pledged]]/Table2[[#This Row],[backers_count]],0),2)</f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12"/>
        <v>43152.25</v>
      </c>
      <c r="O722" s="6">
        <f t="shared" si="12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>
        <f>ROUND((Table2[[#This Row],[pledged]]/Table2[[#This Row],[goal]])*100,0)</f>
        <v>4</v>
      </c>
      <c r="G723" t="s">
        <v>73</v>
      </c>
      <c r="H723">
        <v>60</v>
      </c>
      <c r="I723">
        <f>ROUND(IF(Table2[[#This Row],[backers_count]],Table2[[#This Row],[pledged]]/Table2[[#This Row],[backers_count]],0),2)</f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12"/>
        <v>43194.208333333328</v>
      </c>
      <c r="O723" s="6">
        <f t="shared" si="12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>
        <f>ROUND((Table2[[#This Row],[pledged]]/Table2[[#This Row],[goal]])*100,0)</f>
        <v>157</v>
      </c>
      <c r="G724" t="s">
        <v>20</v>
      </c>
      <c r="H724">
        <v>3036</v>
      </c>
      <c r="I724">
        <f>ROUND(IF(Table2[[#This Row],[backers_count]],Table2[[#This Row],[pledged]]/Table2[[#This Row],[backers_count]],0),2)</f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12"/>
        <v>43045.25</v>
      </c>
      <c r="O724" s="6">
        <f t="shared" si="12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>
        <f>ROUND((Table2[[#This Row],[pledged]]/Table2[[#This Row],[goal]])*100,0)</f>
        <v>270</v>
      </c>
      <c r="G725" t="s">
        <v>20</v>
      </c>
      <c r="H725">
        <v>144</v>
      </c>
      <c r="I725">
        <f>ROUND(IF(Table2[[#This Row],[backers_count]],Table2[[#This Row],[pledged]]/Table2[[#This Row],[backers_count]],0),2)</f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12"/>
        <v>42431.25</v>
      </c>
      <c r="O725" s="6">
        <f t="shared" si="12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" x14ac:dyDescent="0.3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>
        <f>ROUND((Table2[[#This Row],[pledged]]/Table2[[#This Row],[goal]])*100,0)</f>
        <v>134</v>
      </c>
      <c r="G726" t="s">
        <v>20</v>
      </c>
      <c r="H726">
        <v>121</v>
      </c>
      <c r="I726">
        <f>ROUND(IF(Table2[[#This Row],[backers_count]],Table2[[#This Row],[pledged]]/Table2[[#This Row],[backers_count]],0),2)</f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12"/>
        <v>41934.208333333336</v>
      </c>
      <c r="O726" s="6">
        <f t="shared" si="12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>
        <f>ROUND((Table2[[#This Row],[pledged]]/Table2[[#This Row],[goal]])*100,0)</f>
        <v>50</v>
      </c>
      <c r="G727" t="s">
        <v>14</v>
      </c>
      <c r="H727">
        <v>1596</v>
      </c>
      <c r="I727">
        <f>ROUND(IF(Table2[[#This Row],[backers_count]],Table2[[#This Row],[pledged]]/Table2[[#This Row],[backers_count]],0),2)</f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12"/>
        <v>41958.25</v>
      </c>
      <c r="O727" s="6">
        <f t="shared" si="12"/>
        <v>41960.25</v>
      </c>
      <c r="P727" t="b">
        <v>0</v>
      </c>
      <c r="Q727" t="b">
        <v>0</v>
      </c>
      <c r="R727" t="s">
        <v>291</v>
      </c>
      <c r="S727" t="s">
        <v>2049</v>
      </c>
      <c r="T727" t="s">
        <v>2060</v>
      </c>
    </row>
    <row r="728" spans="1:20" x14ac:dyDescent="0.3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>
        <f>ROUND((Table2[[#This Row],[pledged]]/Table2[[#This Row],[goal]])*100,0)</f>
        <v>89</v>
      </c>
      <c r="G728" t="s">
        <v>73</v>
      </c>
      <c r="H728">
        <v>524</v>
      </c>
      <c r="I728">
        <f>ROUND(IF(Table2[[#This Row],[backers_count]],Table2[[#This Row],[pledged]]/Table2[[#This Row],[backers_count]],0),2)</f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12"/>
        <v>40476.208333333336</v>
      </c>
      <c r="O728" s="6">
        <f t="shared" si="12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>
        <f>ROUND((Table2[[#This Row],[pledged]]/Table2[[#This Row],[goal]])*100,0)</f>
        <v>165</v>
      </c>
      <c r="G729" t="s">
        <v>20</v>
      </c>
      <c r="H729">
        <v>181</v>
      </c>
      <c r="I729">
        <f>ROUND(IF(Table2[[#This Row],[backers_count]],Table2[[#This Row],[pledged]]/Table2[[#This Row],[backers_count]],0),2)</f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12"/>
        <v>43485.25</v>
      </c>
      <c r="O729" s="6">
        <f t="shared" si="12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" x14ac:dyDescent="0.3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>
        <f>ROUND((Table2[[#This Row],[pledged]]/Table2[[#This Row],[goal]])*100,0)</f>
        <v>18</v>
      </c>
      <c r="G730" t="s">
        <v>14</v>
      </c>
      <c r="H730">
        <v>10</v>
      </c>
      <c r="I730">
        <f>ROUND(IF(Table2[[#This Row],[backers_count]],Table2[[#This Row],[pledged]]/Table2[[#This Row],[backers_count]],0),2)</f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12"/>
        <v>42515.208333333328</v>
      </c>
      <c r="O730" s="6">
        <f t="shared" si="12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" x14ac:dyDescent="0.3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>
        <f>ROUND((Table2[[#This Row],[pledged]]/Table2[[#This Row],[goal]])*100,0)</f>
        <v>186</v>
      </c>
      <c r="G731" t="s">
        <v>20</v>
      </c>
      <c r="H731">
        <v>122</v>
      </c>
      <c r="I731">
        <f>ROUND(IF(Table2[[#This Row],[backers_count]],Table2[[#This Row],[pledged]]/Table2[[#This Row],[backers_count]],0),2)</f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12"/>
        <v>41309.25</v>
      </c>
      <c r="O731" s="6">
        <f t="shared" si="12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>
        <f>ROUND((Table2[[#This Row],[pledged]]/Table2[[#This Row],[goal]])*100,0)</f>
        <v>413</v>
      </c>
      <c r="G732" t="s">
        <v>20</v>
      </c>
      <c r="H732">
        <v>1071</v>
      </c>
      <c r="I732">
        <f>ROUND(IF(Table2[[#This Row],[backers_count]],Table2[[#This Row],[pledged]]/Table2[[#This Row],[backers_count]],0),2)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12"/>
        <v>42147.208333333328</v>
      </c>
      <c r="O732" s="6">
        <f t="shared" si="12"/>
        <v>42153.208333333328</v>
      </c>
      <c r="P732" t="b">
        <v>0</v>
      </c>
      <c r="Q732" t="b">
        <v>0</v>
      </c>
      <c r="R732" t="s">
        <v>64</v>
      </c>
      <c r="S732" t="s">
        <v>2036</v>
      </c>
      <c r="T732" t="s">
        <v>2045</v>
      </c>
    </row>
    <row r="733" spans="1:20" x14ac:dyDescent="0.3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>
        <f>ROUND((Table2[[#This Row],[pledged]]/Table2[[#This Row],[goal]])*100,0)</f>
        <v>90</v>
      </c>
      <c r="G733" t="s">
        <v>73</v>
      </c>
      <c r="H733">
        <v>219</v>
      </c>
      <c r="I733">
        <f>ROUND(IF(Table2[[#This Row],[backers_count]],Table2[[#This Row],[pledged]]/Table2[[#This Row],[backers_count]],0),2)</f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12"/>
        <v>42939.208333333328</v>
      </c>
      <c r="O733" s="6">
        <f t="shared" si="12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>
        <f>ROUND((Table2[[#This Row],[pledged]]/Table2[[#This Row],[goal]])*100,0)</f>
        <v>92</v>
      </c>
      <c r="G734" t="s">
        <v>14</v>
      </c>
      <c r="H734">
        <v>1121</v>
      </c>
      <c r="I734">
        <f>ROUND(IF(Table2[[#This Row],[backers_count]],Table2[[#This Row],[pledged]]/Table2[[#This Row],[backers_count]],0),2)</f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12"/>
        <v>42816.208333333328</v>
      </c>
      <c r="O734" s="6">
        <f t="shared" si="12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>
        <f>ROUND((Table2[[#This Row],[pledged]]/Table2[[#This Row],[goal]])*100,0)</f>
        <v>527</v>
      </c>
      <c r="G735" t="s">
        <v>20</v>
      </c>
      <c r="H735">
        <v>980</v>
      </c>
      <c r="I735">
        <f>ROUND(IF(Table2[[#This Row],[backers_count]],Table2[[#This Row],[pledged]]/Table2[[#This Row],[backers_count]],0),2)</f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12"/>
        <v>41844.208333333336</v>
      </c>
      <c r="O735" s="6">
        <f t="shared" si="12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2056</v>
      </c>
    </row>
    <row r="736" spans="1:20" x14ac:dyDescent="0.3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>
        <f>ROUND((Table2[[#This Row],[pledged]]/Table2[[#This Row],[goal]])*100,0)</f>
        <v>319</v>
      </c>
      <c r="G736" t="s">
        <v>20</v>
      </c>
      <c r="H736">
        <v>536</v>
      </c>
      <c r="I736">
        <f>ROUND(IF(Table2[[#This Row],[backers_count]],Table2[[#This Row],[pledged]]/Table2[[#This Row],[backers_count]],0),2)</f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12"/>
        <v>42763.25</v>
      </c>
      <c r="O736" s="6">
        <f t="shared" si="12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" x14ac:dyDescent="0.3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>
        <f>ROUND((Table2[[#This Row],[pledged]]/Table2[[#This Row],[goal]])*100,0)</f>
        <v>354</v>
      </c>
      <c r="G737" t="s">
        <v>20</v>
      </c>
      <c r="H737">
        <v>1991</v>
      </c>
      <c r="I737">
        <f>ROUND(IF(Table2[[#This Row],[backers_count]],Table2[[#This Row],[pledged]]/Table2[[#This Row],[backers_count]],0),2)</f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12"/>
        <v>42459.208333333328</v>
      </c>
      <c r="O737" s="6">
        <f t="shared" si="12"/>
        <v>42466.208333333328</v>
      </c>
      <c r="P737" t="b">
        <v>0</v>
      </c>
      <c r="Q737" t="b">
        <v>0</v>
      </c>
      <c r="R737" t="s">
        <v>121</v>
      </c>
      <c r="S737" t="s">
        <v>2053</v>
      </c>
      <c r="T737" t="s">
        <v>2054</v>
      </c>
    </row>
    <row r="738" spans="1:20" x14ac:dyDescent="0.3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>
        <f>ROUND((Table2[[#This Row],[pledged]]/Table2[[#This Row],[goal]])*100,0)</f>
        <v>33</v>
      </c>
      <c r="G738" t="s">
        <v>73</v>
      </c>
      <c r="H738">
        <v>29</v>
      </c>
      <c r="I738">
        <f>ROUND(IF(Table2[[#This Row],[backers_count]],Table2[[#This Row],[pledged]]/Table2[[#This Row],[backers_count]],0),2)</f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12"/>
        <v>42055.25</v>
      </c>
      <c r="O738" s="6">
        <f t="shared" si="12"/>
        <v>42059.25</v>
      </c>
      <c r="P738" t="b">
        <v>0</v>
      </c>
      <c r="Q738" t="b">
        <v>0</v>
      </c>
      <c r="R738" t="s">
        <v>67</v>
      </c>
      <c r="S738" t="s">
        <v>2046</v>
      </c>
      <c r="T738" t="s">
        <v>2047</v>
      </c>
    </row>
    <row r="739" spans="1:20" ht="31" x14ac:dyDescent="0.3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>
        <f>ROUND((Table2[[#This Row],[pledged]]/Table2[[#This Row],[goal]])*100,0)</f>
        <v>136</v>
      </c>
      <c r="G739" t="s">
        <v>20</v>
      </c>
      <c r="H739">
        <v>180</v>
      </c>
      <c r="I739">
        <f>ROUND(IF(Table2[[#This Row],[backers_count]],Table2[[#This Row],[pledged]]/Table2[[#This Row],[backers_count]],0),2)</f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12"/>
        <v>42685.25</v>
      </c>
      <c r="O739" s="6">
        <f t="shared" si="12"/>
        <v>42697.25</v>
      </c>
      <c r="P739" t="b">
        <v>0</v>
      </c>
      <c r="Q739" t="b">
        <v>0</v>
      </c>
      <c r="R739" t="s">
        <v>59</v>
      </c>
      <c r="S739" t="s">
        <v>2034</v>
      </c>
      <c r="T739" t="s">
        <v>2044</v>
      </c>
    </row>
    <row r="740" spans="1:20" x14ac:dyDescent="0.3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>
        <f>ROUND((Table2[[#This Row],[pledged]]/Table2[[#This Row],[goal]])*100,0)</f>
        <v>2</v>
      </c>
      <c r="G740" t="s">
        <v>14</v>
      </c>
      <c r="H740">
        <v>15</v>
      </c>
      <c r="I740">
        <f>ROUND(IF(Table2[[#This Row],[backers_count]],Table2[[#This Row],[pledged]]/Table2[[#This Row],[backers_count]],0),2)</f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12"/>
        <v>41959.25</v>
      </c>
      <c r="O740" s="6">
        <f t="shared" si="12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>
        <f>ROUND((Table2[[#This Row],[pledged]]/Table2[[#This Row],[goal]])*100,0)</f>
        <v>61</v>
      </c>
      <c r="G741" t="s">
        <v>14</v>
      </c>
      <c r="H741">
        <v>191</v>
      </c>
      <c r="I741">
        <f>ROUND(IF(Table2[[#This Row],[backers_count]],Table2[[#This Row],[pledged]]/Table2[[#This Row],[backers_count]],0),2)</f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12"/>
        <v>41089.208333333336</v>
      </c>
      <c r="O741" s="6">
        <f t="shared" si="12"/>
        <v>41090.208333333336</v>
      </c>
      <c r="P741" t="b">
        <v>0</v>
      </c>
      <c r="Q741" t="b">
        <v>0</v>
      </c>
      <c r="R741" t="s">
        <v>59</v>
      </c>
      <c r="S741" t="s">
        <v>2034</v>
      </c>
      <c r="T741" t="s">
        <v>2044</v>
      </c>
    </row>
    <row r="742" spans="1:20" x14ac:dyDescent="0.3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>
        <f>ROUND((Table2[[#This Row],[pledged]]/Table2[[#This Row],[goal]])*100,0)</f>
        <v>30</v>
      </c>
      <c r="G742" t="s">
        <v>14</v>
      </c>
      <c r="H742">
        <v>16</v>
      </c>
      <c r="I742">
        <f>ROUND(IF(Table2[[#This Row],[backers_count]],Table2[[#This Row],[pledged]]/Table2[[#This Row],[backers_count]],0),2)</f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12"/>
        <v>42769.25</v>
      </c>
      <c r="O742" s="6">
        <f t="shared" si="12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>
        <f>ROUND((Table2[[#This Row],[pledged]]/Table2[[#This Row],[goal]])*100,0)</f>
        <v>1179</v>
      </c>
      <c r="G743" t="s">
        <v>20</v>
      </c>
      <c r="H743">
        <v>130</v>
      </c>
      <c r="I743">
        <f>ROUND(IF(Table2[[#This Row],[backers_count]],Table2[[#This Row],[pledged]]/Table2[[#This Row],[backers_count]],0),2)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12"/>
        <v>40321.208333333336</v>
      </c>
      <c r="O743" s="6">
        <f t="shared" si="12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>
        <f>ROUND((Table2[[#This Row],[pledged]]/Table2[[#This Row],[goal]])*100,0)</f>
        <v>1126</v>
      </c>
      <c r="G744" t="s">
        <v>20</v>
      </c>
      <c r="H744">
        <v>122</v>
      </c>
      <c r="I744">
        <f>ROUND(IF(Table2[[#This Row],[backers_count]],Table2[[#This Row],[pledged]]/Table2[[#This Row],[backers_count]],0),2)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12"/>
        <v>40197.25</v>
      </c>
      <c r="O744" s="6">
        <f t="shared" si="12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" x14ac:dyDescent="0.3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>
        <f>ROUND((Table2[[#This Row],[pledged]]/Table2[[#This Row],[goal]])*100,0)</f>
        <v>13</v>
      </c>
      <c r="G745" t="s">
        <v>14</v>
      </c>
      <c r="H745">
        <v>17</v>
      </c>
      <c r="I745">
        <f>ROUND(IF(Table2[[#This Row],[backers_count]],Table2[[#This Row],[pledged]]/Table2[[#This Row],[backers_count]],0),2)</f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12"/>
        <v>42298.208333333328</v>
      </c>
      <c r="O745" s="6">
        <f t="shared" si="12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>
        <f>ROUND((Table2[[#This Row],[pledged]]/Table2[[#This Row],[goal]])*100,0)</f>
        <v>712</v>
      </c>
      <c r="G746" t="s">
        <v>20</v>
      </c>
      <c r="H746">
        <v>140</v>
      </c>
      <c r="I746">
        <f>ROUND(IF(Table2[[#This Row],[backers_count]],Table2[[#This Row],[pledged]]/Table2[[#This Row],[backers_count]],0),2)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12"/>
        <v>43322.208333333328</v>
      </c>
      <c r="O746" s="6">
        <f t="shared" si="12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" x14ac:dyDescent="0.3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>
        <f>ROUND((Table2[[#This Row],[pledged]]/Table2[[#This Row],[goal]])*100,0)</f>
        <v>30</v>
      </c>
      <c r="G747" t="s">
        <v>14</v>
      </c>
      <c r="H747">
        <v>34</v>
      </c>
      <c r="I747">
        <f>ROUND(IF(Table2[[#This Row],[backers_count]],Table2[[#This Row],[pledged]]/Table2[[#This Row],[backers_count]],0),2)</f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12"/>
        <v>40328.208333333336</v>
      </c>
      <c r="O747" s="6">
        <f t="shared" si="12"/>
        <v>40355.208333333336</v>
      </c>
      <c r="P747" t="b">
        <v>0</v>
      </c>
      <c r="Q747" t="b">
        <v>0</v>
      </c>
      <c r="R747" t="s">
        <v>64</v>
      </c>
      <c r="S747" t="s">
        <v>2036</v>
      </c>
      <c r="T747" t="s">
        <v>2045</v>
      </c>
    </row>
    <row r="748" spans="1:20" x14ac:dyDescent="0.3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>
        <f>ROUND((Table2[[#This Row],[pledged]]/Table2[[#This Row],[goal]])*100,0)</f>
        <v>213</v>
      </c>
      <c r="G748" t="s">
        <v>20</v>
      </c>
      <c r="H748">
        <v>3388</v>
      </c>
      <c r="I748">
        <f>ROUND(IF(Table2[[#This Row],[backers_count]],Table2[[#This Row],[pledged]]/Table2[[#This Row],[backers_count]],0),2)</f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12"/>
        <v>40825.208333333336</v>
      </c>
      <c r="O748" s="6">
        <f t="shared" si="12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>
        <f>ROUND((Table2[[#This Row],[pledged]]/Table2[[#This Row],[goal]])*100,0)</f>
        <v>229</v>
      </c>
      <c r="G749" t="s">
        <v>20</v>
      </c>
      <c r="H749">
        <v>280</v>
      </c>
      <c r="I749">
        <f>ROUND(IF(Table2[[#This Row],[backers_count]],Table2[[#This Row],[pledged]]/Table2[[#This Row],[backers_count]],0),2)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12"/>
        <v>40423.208333333336</v>
      </c>
      <c r="O749" s="6">
        <f t="shared" si="12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>
        <f>ROUND((Table2[[#This Row],[pledged]]/Table2[[#This Row],[goal]])*100,0)</f>
        <v>35</v>
      </c>
      <c r="G750" t="s">
        <v>73</v>
      </c>
      <c r="H750">
        <v>614</v>
      </c>
      <c r="I750">
        <f>ROUND(IF(Table2[[#This Row],[backers_count]],Table2[[#This Row],[pledged]]/Table2[[#This Row],[backers_count]],0),2)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12"/>
        <v>40238.25</v>
      </c>
      <c r="O750" s="6">
        <f t="shared" si="12"/>
        <v>40263.208333333336</v>
      </c>
      <c r="P750" t="b">
        <v>0</v>
      </c>
      <c r="Q750" t="b">
        <v>1</v>
      </c>
      <c r="R750" t="s">
        <v>70</v>
      </c>
      <c r="S750" t="s">
        <v>2040</v>
      </c>
      <c r="T750" t="s">
        <v>2048</v>
      </c>
    </row>
    <row r="751" spans="1:20" x14ac:dyDescent="0.3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>
        <f>ROUND((Table2[[#This Row],[pledged]]/Table2[[#This Row],[goal]])*100,0)</f>
        <v>157</v>
      </c>
      <c r="G751" t="s">
        <v>20</v>
      </c>
      <c r="H751">
        <v>366</v>
      </c>
      <c r="I751">
        <f>ROUND(IF(Table2[[#This Row],[backers_count]],Table2[[#This Row],[pledged]]/Table2[[#This Row],[backers_count]],0),2)</f>
        <v>36.96</v>
      </c>
      <c r="J751" t="s">
        <v>106</v>
      </c>
      <c r="K751" t="s">
        <v>107</v>
      </c>
      <c r="L751">
        <v>1412744400</v>
      </c>
      <c r="M751">
        <v>1413781200</v>
      </c>
      <c r="N751" s="6">
        <f t="shared" si="12"/>
        <v>41920.208333333336</v>
      </c>
      <c r="O751" s="6">
        <f t="shared" si="12"/>
        <v>41932.208333333336</v>
      </c>
      <c r="P751" t="b">
        <v>0</v>
      </c>
      <c r="Q751" t="b">
        <v>1</v>
      </c>
      <c r="R751" t="s">
        <v>64</v>
      </c>
      <c r="S751" t="s">
        <v>2036</v>
      </c>
      <c r="T751" t="s">
        <v>2045</v>
      </c>
    </row>
    <row r="752" spans="1:20" x14ac:dyDescent="0.3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>
        <f>ROUND((Table2[[#This Row],[pledged]]/Table2[[#This Row],[goal]])*100,0)</f>
        <v>1</v>
      </c>
      <c r="G752" t="s">
        <v>14</v>
      </c>
      <c r="H752">
        <v>1</v>
      </c>
      <c r="I752">
        <f>ROUND(IF(Table2[[#This Row],[backers_count]],Table2[[#This Row],[pledged]]/Table2[[#This Row],[backers_count]],0),2)</f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12"/>
        <v>40360.208333333336</v>
      </c>
      <c r="O752" s="6">
        <f t="shared" si="12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>
        <f>ROUND((Table2[[#This Row],[pledged]]/Table2[[#This Row],[goal]])*100,0)</f>
        <v>232</v>
      </c>
      <c r="G753" t="s">
        <v>20</v>
      </c>
      <c r="H753">
        <v>270</v>
      </c>
      <c r="I753">
        <f>ROUND(IF(Table2[[#This Row],[backers_count]],Table2[[#This Row],[pledged]]/Table2[[#This Row],[backers_count]],0),2)</f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12"/>
        <v>42446.208333333328</v>
      </c>
      <c r="O753" s="6">
        <f t="shared" si="12"/>
        <v>42461.208333333328</v>
      </c>
      <c r="P753" t="b">
        <v>1</v>
      </c>
      <c r="Q753" t="b">
        <v>1</v>
      </c>
      <c r="R753" t="s">
        <v>67</v>
      </c>
      <c r="S753" t="s">
        <v>2046</v>
      </c>
      <c r="T753" t="s">
        <v>2047</v>
      </c>
    </row>
    <row r="754" spans="1:20" x14ac:dyDescent="0.3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>
        <f>ROUND((Table2[[#This Row],[pledged]]/Table2[[#This Row],[goal]])*100,0)</f>
        <v>92</v>
      </c>
      <c r="G754" t="s">
        <v>73</v>
      </c>
      <c r="H754">
        <v>114</v>
      </c>
      <c r="I754">
        <f>ROUND(IF(Table2[[#This Row],[backers_count]],Table2[[#This Row],[pledged]]/Table2[[#This Row],[backers_count]],0),2)</f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12"/>
        <v>40395.208333333336</v>
      </c>
      <c r="O754" s="6">
        <f t="shared" si="12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>
        <f>ROUND((Table2[[#This Row],[pledged]]/Table2[[#This Row],[goal]])*100,0)</f>
        <v>257</v>
      </c>
      <c r="G755" t="s">
        <v>20</v>
      </c>
      <c r="H755">
        <v>137</v>
      </c>
      <c r="I755">
        <f>ROUND(IF(Table2[[#This Row],[backers_count]],Table2[[#This Row],[pledged]]/Table2[[#This Row],[backers_count]],0),2)</f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12"/>
        <v>40321.208333333336</v>
      </c>
      <c r="O755" s="6">
        <f t="shared" si="12"/>
        <v>40336.208333333336</v>
      </c>
      <c r="P755" t="b">
        <v>0</v>
      </c>
      <c r="Q755" t="b">
        <v>0</v>
      </c>
      <c r="R755" t="s">
        <v>121</v>
      </c>
      <c r="S755" t="s">
        <v>2053</v>
      </c>
      <c r="T755" t="s">
        <v>2054</v>
      </c>
    </row>
    <row r="756" spans="1:20" x14ac:dyDescent="0.3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>
        <f>ROUND((Table2[[#This Row],[pledged]]/Table2[[#This Row],[goal]])*100,0)</f>
        <v>168</v>
      </c>
      <c r="G756" t="s">
        <v>20</v>
      </c>
      <c r="H756">
        <v>3205</v>
      </c>
      <c r="I756">
        <f>ROUND(IF(Table2[[#This Row],[backers_count]],Table2[[#This Row],[pledged]]/Table2[[#This Row],[backers_count]],0),2)</f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12"/>
        <v>41210.208333333336</v>
      </c>
      <c r="O756" s="6">
        <f t="shared" si="12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>
        <f>ROUND((Table2[[#This Row],[pledged]]/Table2[[#This Row],[goal]])*100,0)</f>
        <v>167</v>
      </c>
      <c r="G757" t="s">
        <v>20</v>
      </c>
      <c r="H757">
        <v>288</v>
      </c>
      <c r="I757">
        <f>ROUND(IF(Table2[[#This Row],[backers_count]],Table2[[#This Row],[pledged]]/Table2[[#This Row],[backers_count]],0),2)</f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12"/>
        <v>43096.25</v>
      </c>
      <c r="O757" s="6">
        <f t="shared" si="12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3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>
        <f>ROUND((Table2[[#This Row],[pledged]]/Table2[[#This Row],[goal]])*100,0)</f>
        <v>772</v>
      </c>
      <c r="G758" t="s">
        <v>20</v>
      </c>
      <c r="H758">
        <v>148</v>
      </c>
      <c r="I758">
        <f>ROUND(IF(Table2[[#This Row],[backers_count]],Table2[[#This Row],[pledged]]/Table2[[#This Row],[backers_count]],0),2)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12"/>
        <v>42024.25</v>
      </c>
      <c r="O758" s="6">
        <f t="shared" si="12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>
        <f>ROUND((Table2[[#This Row],[pledged]]/Table2[[#This Row],[goal]])*100,0)</f>
        <v>407</v>
      </c>
      <c r="G759" t="s">
        <v>20</v>
      </c>
      <c r="H759">
        <v>114</v>
      </c>
      <c r="I759">
        <f>ROUND(IF(Table2[[#This Row],[backers_count]],Table2[[#This Row],[pledged]]/Table2[[#This Row],[backers_count]],0),2)</f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12"/>
        <v>40675.208333333336</v>
      </c>
      <c r="O759" s="6">
        <f t="shared" si="12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>
        <f>ROUND((Table2[[#This Row],[pledged]]/Table2[[#This Row],[goal]])*100,0)</f>
        <v>564</v>
      </c>
      <c r="G760" t="s">
        <v>20</v>
      </c>
      <c r="H760">
        <v>1518</v>
      </c>
      <c r="I760">
        <f>ROUND(IF(Table2[[#This Row],[backers_count]],Table2[[#This Row],[pledged]]/Table2[[#This Row],[backers_count]],0),2)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12"/>
        <v>41936.208333333336</v>
      </c>
      <c r="O760" s="6">
        <f t="shared" si="12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" x14ac:dyDescent="0.3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>
        <f>ROUND((Table2[[#This Row],[pledged]]/Table2[[#This Row],[goal]])*100,0)</f>
        <v>68</v>
      </c>
      <c r="G761" t="s">
        <v>14</v>
      </c>
      <c r="H761">
        <v>1274</v>
      </c>
      <c r="I761">
        <f>ROUND(IF(Table2[[#This Row],[backers_count]],Table2[[#This Row],[pledged]]/Table2[[#This Row],[backers_count]],0),2)</f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12"/>
        <v>43136.25</v>
      </c>
      <c r="O761" s="6">
        <f t="shared" si="12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>
        <f>ROUND((Table2[[#This Row],[pledged]]/Table2[[#This Row],[goal]])*100,0)</f>
        <v>34</v>
      </c>
      <c r="G762" t="s">
        <v>14</v>
      </c>
      <c r="H762">
        <v>210</v>
      </c>
      <c r="I762">
        <f>ROUND(IF(Table2[[#This Row],[backers_count]],Table2[[#This Row],[pledged]]/Table2[[#This Row],[backers_count]],0),2)</f>
        <v>79.010000000000005</v>
      </c>
      <c r="J762" t="s">
        <v>106</v>
      </c>
      <c r="K762" t="s">
        <v>107</v>
      </c>
      <c r="L762">
        <v>1564635600</v>
      </c>
      <c r="M762">
        <v>1567141200</v>
      </c>
      <c r="N762" s="6">
        <f t="shared" si="12"/>
        <v>43678.208333333328</v>
      </c>
      <c r="O762" s="6">
        <f t="shared" si="12"/>
        <v>43707.208333333328</v>
      </c>
      <c r="P762" t="b">
        <v>0</v>
      </c>
      <c r="Q762" t="b">
        <v>1</v>
      </c>
      <c r="R762" t="s">
        <v>88</v>
      </c>
      <c r="S762" t="s">
        <v>2049</v>
      </c>
      <c r="T762" t="s">
        <v>2050</v>
      </c>
    </row>
    <row r="763" spans="1:20" x14ac:dyDescent="0.3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>
        <f>ROUND((Table2[[#This Row],[pledged]]/Table2[[#This Row],[goal]])*100,0)</f>
        <v>655</v>
      </c>
      <c r="G763" t="s">
        <v>20</v>
      </c>
      <c r="H763">
        <v>166</v>
      </c>
      <c r="I763">
        <f>ROUND(IF(Table2[[#This Row],[backers_count]],Table2[[#This Row],[pledged]]/Table2[[#This Row],[backers_count]],0),2)</f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12"/>
        <v>42938.208333333328</v>
      </c>
      <c r="O763" s="6">
        <f t="shared" si="12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>
        <f>ROUND((Table2[[#This Row],[pledged]]/Table2[[#This Row],[goal]])*100,0)</f>
        <v>177</v>
      </c>
      <c r="G764" t="s">
        <v>20</v>
      </c>
      <c r="H764">
        <v>100</v>
      </c>
      <c r="I764">
        <f>ROUND(IF(Table2[[#This Row],[backers_count]],Table2[[#This Row],[pledged]]/Table2[[#This Row],[backers_count]],0),2)</f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12"/>
        <v>41241.25</v>
      </c>
      <c r="O764" s="6">
        <f t="shared" si="12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2057</v>
      </c>
    </row>
    <row r="765" spans="1:20" x14ac:dyDescent="0.3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>
        <f>ROUND((Table2[[#This Row],[pledged]]/Table2[[#This Row],[goal]])*100,0)</f>
        <v>113</v>
      </c>
      <c r="G765" t="s">
        <v>20</v>
      </c>
      <c r="H765">
        <v>235</v>
      </c>
      <c r="I765">
        <f>ROUND(IF(Table2[[#This Row],[backers_count]],Table2[[#This Row],[pledged]]/Table2[[#This Row],[backers_count]],0),2)</f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12"/>
        <v>41037.208333333336</v>
      </c>
      <c r="O765" s="6">
        <f t="shared" si="12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" x14ac:dyDescent="0.3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>
        <f>ROUND((Table2[[#This Row],[pledged]]/Table2[[#This Row],[goal]])*100,0)</f>
        <v>728</v>
      </c>
      <c r="G766" t="s">
        <v>20</v>
      </c>
      <c r="H766">
        <v>148</v>
      </c>
      <c r="I766">
        <f>ROUND(IF(Table2[[#This Row],[backers_count]],Table2[[#This Row],[pledged]]/Table2[[#This Row],[backers_count]],0),2)</f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12"/>
        <v>40676.208333333336</v>
      </c>
      <c r="O766" s="6">
        <f t="shared" si="12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>
        <f>ROUND((Table2[[#This Row],[pledged]]/Table2[[#This Row],[goal]])*100,0)</f>
        <v>208</v>
      </c>
      <c r="G767" t="s">
        <v>20</v>
      </c>
      <c r="H767">
        <v>198</v>
      </c>
      <c r="I767">
        <f>ROUND(IF(Table2[[#This Row],[backers_count]],Table2[[#This Row],[pledged]]/Table2[[#This Row],[backers_count]],0),2)</f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12"/>
        <v>42840.208333333328</v>
      </c>
      <c r="O767" s="6">
        <f t="shared" si="12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2044</v>
      </c>
    </row>
    <row r="768" spans="1:20" ht="31" x14ac:dyDescent="0.3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>
        <f>ROUND((Table2[[#This Row],[pledged]]/Table2[[#This Row],[goal]])*100,0)</f>
        <v>31</v>
      </c>
      <c r="G768" t="s">
        <v>14</v>
      </c>
      <c r="H768">
        <v>248</v>
      </c>
      <c r="I768">
        <f>ROUND(IF(Table2[[#This Row],[backers_count]],Table2[[#This Row],[pledged]]/Table2[[#This Row],[backers_count]],0),2)</f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12"/>
        <v>43362.208333333328</v>
      </c>
      <c r="O768" s="6">
        <f t="shared" si="12"/>
        <v>43363.208333333328</v>
      </c>
      <c r="P768" t="b">
        <v>0</v>
      </c>
      <c r="Q768" t="b">
        <v>0</v>
      </c>
      <c r="R768" t="s">
        <v>473</v>
      </c>
      <c r="S768" t="s">
        <v>2040</v>
      </c>
      <c r="T768" t="s">
        <v>2062</v>
      </c>
    </row>
    <row r="769" spans="1:20" x14ac:dyDescent="0.3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>
        <f>ROUND((Table2[[#This Row],[pledged]]/Table2[[#This Row],[goal]])*100,0)</f>
        <v>57</v>
      </c>
      <c r="G769" t="s">
        <v>14</v>
      </c>
      <c r="H769">
        <v>513</v>
      </c>
      <c r="I769">
        <f>ROUND(IF(Table2[[#This Row],[backers_count]],Table2[[#This Row],[pledged]]/Table2[[#This Row],[backers_count]],0),2)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12"/>
        <v>42283.208333333328</v>
      </c>
      <c r="O769" s="6">
        <f t="shared" si="12"/>
        <v>42328.25</v>
      </c>
      <c r="P769" t="b">
        <v>0</v>
      </c>
      <c r="Q769" t="b">
        <v>0</v>
      </c>
      <c r="R769" t="s">
        <v>205</v>
      </c>
      <c r="S769" t="s">
        <v>2046</v>
      </c>
      <c r="T769" t="s">
        <v>2058</v>
      </c>
    </row>
    <row r="770" spans="1:20" x14ac:dyDescent="0.3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>
        <f>ROUND((Table2[[#This Row],[pledged]]/Table2[[#This Row],[goal]])*100,0)</f>
        <v>231</v>
      </c>
      <c r="G770" t="s">
        <v>20</v>
      </c>
      <c r="H770">
        <v>150</v>
      </c>
      <c r="I770">
        <f>ROUND(IF(Table2[[#This Row],[backers_count]],Table2[[#This Row],[pledged]]/Table2[[#This Row],[backers_count]],0),2)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ref="N770:O833" si="13">(((L770/60)/60)/24)+DATE(1970,1,1)</f>
        <v>41619.25</v>
      </c>
      <c r="O770" s="6">
        <f t="shared" si="13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>
        <f>ROUND((Table2[[#This Row],[pledged]]/Table2[[#This Row],[goal]])*100,0)</f>
        <v>87</v>
      </c>
      <c r="G771" t="s">
        <v>14</v>
      </c>
      <c r="H771">
        <v>3410</v>
      </c>
      <c r="I771">
        <f>ROUND(IF(Table2[[#This Row],[backers_count]],Table2[[#This Row],[pledged]]/Table2[[#This Row],[backers_count]],0),2)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13"/>
        <v>41501.208333333336</v>
      </c>
      <c r="O771" s="6">
        <f t="shared" si="13"/>
        <v>41527.208333333336</v>
      </c>
      <c r="P771" t="b">
        <v>0</v>
      </c>
      <c r="Q771" t="b">
        <v>0</v>
      </c>
      <c r="R771" t="s">
        <v>88</v>
      </c>
      <c r="S771" t="s">
        <v>2049</v>
      </c>
      <c r="T771" t="s">
        <v>2050</v>
      </c>
    </row>
    <row r="772" spans="1:20" x14ac:dyDescent="0.3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>
        <f>ROUND((Table2[[#This Row],[pledged]]/Table2[[#This Row],[goal]])*100,0)</f>
        <v>271</v>
      </c>
      <c r="G772" t="s">
        <v>20</v>
      </c>
      <c r="H772">
        <v>216</v>
      </c>
      <c r="I772">
        <f>ROUND(IF(Table2[[#This Row],[backers_count]],Table2[[#This Row],[pledged]]/Table2[[#This Row],[backers_count]],0),2)</f>
        <v>53.9</v>
      </c>
      <c r="J772" t="s">
        <v>106</v>
      </c>
      <c r="K772" t="s">
        <v>107</v>
      </c>
      <c r="L772">
        <v>1397451600</v>
      </c>
      <c r="M772">
        <v>1398056400</v>
      </c>
      <c r="N772" s="6">
        <f t="shared" si="13"/>
        <v>41743.208333333336</v>
      </c>
      <c r="O772" s="6">
        <f t="shared" si="13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>
        <f>ROUND((Table2[[#This Row],[pledged]]/Table2[[#This Row],[goal]])*100,0)</f>
        <v>49</v>
      </c>
      <c r="G773" t="s">
        <v>73</v>
      </c>
      <c r="H773">
        <v>26</v>
      </c>
      <c r="I773">
        <f>ROUND(IF(Table2[[#This Row],[backers_count]],Table2[[#This Row],[pledged]]/Table2[[#This Row],[backers_count]],0),2)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13"/>
        <v>43491.25</v>
      </c>
      <c r="O773" s="6">
        <f t="shared" si="13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>
        <f>ROUND((Table2[[#This Row],[pledged]]/Table2[[#This Row],[goal]])*100,0)</f>
        <v>113</v>
      </c>
      <c r="G774" t="s">
        <v>20</v>
      </c>
      <c r="H774">
        <v>5139</v>
      </c>
      <c r="I774">
        <f>ROUND(IF(Table2[[#This Row],[backers_count]],Table2[[#This Row],[pledged]]/Table2[[#This Row],[backers_count]],0),2)</f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13"/>
        <v>43505.25</v>
      </c>
      <c r="O774" s="6">
        <f t="shared" si="13"/>
        <v>43509.25</v>
      </c>
      <c r="P774" t="b">
        <v>0</v>
      </c>
      <c r="Q774" t="b">
        <v>0</v>
      </c>
      <c r="R774" t="s">
        <v>59</v>
      </c>
      <c r="S774" t="s">
        <v>2034</v>
      </c>
      <c r="T774" t="s">
        <v>2044</v>
      </c>
    </row>
    <row r="775" spans="1:20" x14ac:dyDescent="0.3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>
        <f>ROUND((Table2[[#This Row],[pledged]]/Table2[[#This Row],[goal]])*100,0)</f>
        <v>191</v>
      </c>
      <c r="G775" t="s">
        <v>20</v>
      </c>
      <c r="H775">
        <v>2353</v>
      </c>
      <c r="I775">
        <f>ROUND(IF(Table2[[#This Row],[backers_count]],Table2[[#This Row],[pledged]]/Table2[[#This Row],[backers_count]],0),2)</f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13"/>
        <v>42838.208333333328</v>
      </c>
      <c r="O775" s="6">
        <f t="shared" si="13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>
        <f>ROUND((Table2[[#This Row],[pledged]]/Table2[[#This Row],[goal]])*100,0)</f>
        <v>136</v>
      </c>
      <c r="G776" t="s">
        <v>20</v>
      </c>
      <c r="H776">
        <v>78</v>
      </c>
      <c r="I776">
        <f>ROUND(IF(Table2[[#This Row],[backers_count]],Table2[[#This Row],[pledged]]/Table2[[#This Row],[backers_count]],0),2)</f>
        <v>86.86</v>
      </c>
      <c r="J776" t="s">
        <v>106</v>
      </c>
      <c r="K776" t="s">
        <v>107</v>
      </c>
      <c r="L776">
        <v>1463979600</v>
      </c>
      <c r="M776">
        <v>1467522000</v>
      </c>
      <c r="N776" s="6">
        <f t="shared" si="13"/>
        <v>42513.208333333328</v>
      </c>
      <c r="O776" s="6">
        <f t="shared" si="13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" x14ac:dyDescent="0.3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>
        <f>ROUND((Table2[[#This Row],[pledged]]/Table2[[#This Row],[goal]])*100,0)</f>
        <v>10</v>
      </c>
      <c r="G777" t="s">
        <v>14</v>
      </c>
      <c r="H777">
        <v>10</v>
      </c>
      <c r="I777">
        <f>ROUND(IF(Table2[[#This Row],[backers_count]],Table2[[#This Row],[pledged]]/Table2[[#This Row],[backers_count]],0),2)</f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13"/>
        <v>41949.25</v>
      </c>
      <c r="O777" s="6">
        <f t="shared" si="13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>
        <f>ROUND((Table2[[#This Row],[pledged]]/Table2[[#This Row],[goal]])*100,0)</f>
        <v>66</v>
      </c>
      <c r="G778" t="s">
        <v>14</v>
      </c>
      <c r="H778">
        <v>2201</v>
      </c>
      <c r="I778">
        <f>ROUND(IF(Table2[[#This Row],[backers_count]],Table2[[#This Row],[pledged]]/Table2[[#This Row],[backers_count]],0),2)</f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13"/>
        <v>43650.208333333328</v>
      </c>
      <c r="O778" s="6">
        <f t="shared" si="13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>
        <f>ROUND((Table2[[#This Row],[pledged]]/Table2[[#This Row],[goal]])*100,0)</f>
        <v>49</v>
      </c>
      <c r="G779" t="s">
        <v>14</v>
      </c>
      <c r="H779">
        <v>676</v>
      </c>
      <c r="I779">
        <f>ROUND(IF(Table2[[#This Row],[backers_count]],Table2[[#This Row],[pledged]]/Table2[[#This Row],[backers_count]],0),2)</f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13"/>
        <v>40809.208333333336</v>
      </c>
      <c r="O779" s="6">
        <f t="shared" si="13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>
        <f>ROUND((Table2[[#This Row],[pledged]]/Table2[[#This Row],[goal]])*100,0)</f>
        <v>788</v>
      </c>
      <c r="G780" t="s">
        <v>20</v>
      </c>
      <c r="H780">
        <v>174</v>
      </c>
      <c r="I780">
        <f>ROUND(IF(Table2[[#This Row],[backers_count]],Table2[[#This Row],[pledged]]/Table2[[#This Row],[backers_count]],0),2)</f>
        <v>58.87</v>
      </c>
      <c r="J780" t="s">
        <v>97</v>
      </c>
      <c r="K780" t="s">
        <v>98</v>
      </c>
      <c r="L780">
        <v>1313211600</v>
      </c>
      <c r="M780">
        <v>1313643600</v>
      </c>
      <c r="N780" s="6">
        <f t="shared" si="13"/>
        <v>40768.208333333336</v>
      </c>
      <c r="O780" s="6">
        <f t="shared" si="13"/>
        <v>40773.208333333336</v>
      </c>
      <c r="P780" t="b">
        <v>0</v>
      </c>
      <c r="Q780" t="b">
        <v>0</v>
      </c>
      <c r="R780" t="s">
        <v>70</v>
      </c>
      <c r="S780" t="s">
        <v>2040</v>
      </c>
      <c r="T780" t="s">
        <v>2048</v>
      </c>
    </row>
    <row r="781" spans="1:20" x14ac:dyDescent="0.3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>
        <f>ROUND((Table2[[#This Row],[pledged]]/Table2[[#This Row],[goal]])*100,0)</f>
        <v>80</v>
      </c>
      <c r="G781" t="s">
        <v>14</v>
      </c>
      <c r="H781">
        <v>831</v>
      </c>
      <c r="I781">
        <f>ROUND(IF(Table2[[#This Row],[backers_count]],Table2[[#This Row],[pledged]]/Table2[[#This Row],[backers_count]],0),2)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13"/>
        <v>42230.208333333328</v>
      </c>
      <c r="O781" s="6">
        <f t="shared" si="13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3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>
        <f>ROUND((Table2[[#This Row],[pledged]]/Table2[[#This Row],[goal]])*100,0)</f>
        <v>106</v>
      </c>
      <c r="G782" t="s">
        <v>20</v>
      </c>
      <c r="H782">
        <v>164</v>
      </c>
      <c r="I782">
        <f>ROUND(IF(Table2[[#This Row],[backers_count]],Table2[[#This Row],[pledged]]/Table2[[#This Row],[backers_count]],0),2)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13"/>
        <v>42573.208333333328</v>
      </c>
      <c r="O782" s="6">
        <f t="shared" si="13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>
        <f>ROUND((Table2[[#This Row],[pledged]]/Table2[[#This Row],[goal]])*100,0)</f>
        <v>51</v>
      </c>
      <c r="G783" t="s">
        <v>73</v>
      </c>
      <c r="H783">
        <v>56</v>
      </c>
      <c r="I783">
        <f>ROUND(IF(Table2[[#This Row],[backers_count]],Table2[[#This Row],[pledged]]/Table2[[#This Row],[backers_count]],0),2)</f>
        <v>78.819999999999993</v>
      </c>
      <c r="J783" t="s">
        <v>97</v>
      </c>
      <c r="K783" t="s">
        <v>98</v>
      </c>
      <c r="L783">
        <v>1288501200</v>
      </c>
      <c r="M783">
        <v>1292911200</v>
      </c>
      <c r="N783" s="6">
        <f t="shared" si="13"/>
        <v>40482.208333333336</v>
      </c>
      <c r="O783" s="6">
        <f t="shared" si="13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>
        <f>ROUND((Table2[[#This Row],[pledged]]/Table2[[#This Row],[goal]])*100,0)</f>
        <v>215</v>
      </c>
      <c r="G784" t="s">
        <v>20</v>
      </c>
      <c r="H784">
        <v>161</v>
      </c>
      <c r="I784">
        <f>ROUND(IF(Table2[[#This Row],[backers_count]],Table2[[#This Row],[pledged]]/Table2[[#This Row],[backers_count]],0),2)</f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13"/>
        <v>40603.25</v>
      </c>
      <c r="O784" s="6">
        <f t="shared" si="13"/>
        <v>40631.208333333336</v>
      </c>
      <c r="P784" t="b">
        <v>0</v>
      </c>
      <c r="Q784" t="b">
        <v>1</v>
      </c>
      <c r="R784" t="s">
        <v>70</v>
      </c>
      <c r="S784" t="s">
        <v>2040</v>
      </c>
      <c r="T784" t="s">
        <v>2048</v>
      </c>
    </row>
    <row r="785" spans="1:20" x14ac:dyDescent="0.3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>
        <f>ROUND((Table2[[#This Row],[pledged]]/Table2[[#This Row],[goal]])*100,0)</f>
        <v>141</v>
      </c>
      <c r="G785" t="s">
        <v>20</v>
      </c>
      <c r="H785">
        <v>138</v>
      </c>
      <c r="I785">
        <f>ROUND(IF(Table2[[#This Row],[backers_count]],Table2[[#This Row],[pledged]]/Table2[[#This Row],[backers_count]],0),2)</f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13"/>
        <v>41625.25</v>
      </c>
      <c r="O785" s="6">
        <f t="shared" si="13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>
        <f>ROUND((Table2[[#This Row],[pledged]]/Table2[[#This Row],[goal]])*100,0)</f>
        <v>115</v>
      </c>
      <c r="G786" t="s">
        <v>20</v>
      </c>
      <c r="H786">
        <v>3308</v>
      </c>
      <c r="I786">
        <f>ROUND(IF(Table2[[#This Row],[backers_count]],Table2[[#This Row],[pledged]]/Table2[[#This Row],[backers_count]],0),2)</f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13"/>
        <v>42435.25</v>
      </c>
      <c r="O786" s="6">
        <f t="shared" si="13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" x14ac:dyDescent="0.3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>
        <f>ROUND((Table2[[#This Row],[pledged]]/Table2[[#This Row],[goal]])*100,0)</f>
        <v>193</v>
      </c>
      <c r="G787" t="s">
        <v>20</v>
      </c>
      <c r="H787">
        <v>127</v>
      </c>
      <c r="I787">
        <f>ROUND(IF(Table2[[#This Row],[backers_count]],Table2[[#This Row],[pledged]]/Table2[[#This Row],[backers_count]],0),2)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13"/>
        <v>43582.208333333328</v>
      </c>
      <c r="O787" s="6">
        <f t="shared" si="13"/>
        <v>43616.208333333328</v>
      </c>
      <c r="P787" t="b">
        <v>0</v>
      </c>
      <c r="Q787" t="b">
        <v>1</v>
      </c>
      <c r="R787" t="s">
        <v>70</v>
      </c>
      <c r="S787" t="s">
        <v>2040</v>
      </c>
      <c r="T787" t="s">
        <v>2048</v>
      </c>
    </row>
    <row r="788" spans="1:20" x14ac:dyDescent="0.3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>
        <f>ROUND((Table2[[#This Row],[pledged]]/Table2[[#This Row],[goal]])*100,0)</f>
        <v>730</v>
      </c>
      <c r="G788" t="s">
        <v>20</v>
      </c>
      <c r="H788">
        <v>207</v>
      </c>
      <c r="I788">
        <f>ROUND(IF(Table2[[#This Row],[backers_count]],Table2[[#This Row],[pledged]]/Table2[[#This Row],[backers_count]],0),2)</f>
        <v>52.88</v>
      </c>
      <c r="J788" t="s">
        <v>106</v>
      </c>
      <c r="K788" t="s">
        <v>107</v>
      </c>
      <c r="L788">
        <v>1522126800</v>
      </c>
      <c r="M788">
        <v>1522731600</v>
      </c>
      <c r="N788" s="6">
        <f t="shared" si="13"/>
        <v>43186.208333333328</v>
      </c>
      <c r="O788" s="6">
        <f t="shared" si="13"/>
        <v>43193.208333333328</v>
      </c>
      <c r="P788" t="b">
        <v>0</v>
      </c>
      <c r="Q788" t="b">
        <v>1</v>
      </c>
      <c r="R788" t="s">
        <v>158</v>
      </c>
      <c r="S788" t="s">
        <v>2034</v>
      </c>
      <c r="T788" t="s">
        <v>2057</v>
      </c>
    </row>
    <row r="789" spans="1:20" x14ac:dyDescent="0.3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>
        <f>ROUND((Table2[[#This Row],[pledged]]/Table2[[#This Row],[goal]])*100,0)</f>
        <v>100</v>
      </c>
      <c r="G789" t="s">
        <v>14</v>
      </c>
      <c r="H789">
        <v>859</v>
      </c>
      <c r="I789">
        <f>ROUND(IF(Table2[[#This Row],[backers_count]],Table2[[#This Row],[pledged]]/Table2[[#This Row],[backers_count]],0),2)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13"/>
        <v>40684.208333333336</v>
      </c>
      <c r="O789" s="6">
        <f t="shared" si="13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>
        <f>ROUND((Table2[[#This Row],[pledged]]/Table2[[#This Row],[goal]])*100,0)</f>
        <v>88</v>
      </c>
      <c r="G790" t="s">
        <v>47</v>
      </c>
      <c r="H790">
        <v>31</v>
      </c>
      <c r="I790">
        <f>ROUND(IF(Table2[[#This Row],[backers_count]],Table2[[#This Row],[pledged]]/Table2[[#This Row],[backers_count]],0),2)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13"/>
        <v>41202.208333333336</v>
      </c>
      <c r="O790" s="6">
        <f t="shared" si="13"/>
        <v>41223.25</v>
      </c>
      <c r="P790" t="b">
        <v>0</v>
      </c>
      <c r="Q790" t="b">
        <v>0</v>
      </c>
      <c r="R790" t="s">
        <v>70</v>
      </c>
      <c r="S790" t="s">
        <v>2040</v>
      </c>
      <c r="T790" t="s">
        <v>2048</v>
      </c>
    </row>
    <row r="791" spans="1:20" x14ac:dyDescent="0.3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>
        <f>ROUND((Table2[[#This Row],[pledged]]/Table2[[#This Row],[goal]])*100,0)</f>
        <v>37</v>
      </c>
      <c r="G791" t="s">
        <v>14</v>
      </c>
      <c r="H791">
        <v>45</v>
      </c>
      <c r="I791">
        <f>ROUND(IF(Table2[[#This Row],[backers_count]],Table2[[#This Row],[pledged]]/Table2[[#This Row],[backers_count]],0),2)</f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13"/>
        <v>41786.208333333336</v>
      </c>
      <c r="O791" s="6">
        <f t="shared" si="13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>
        <f>ROUND((Table2[[#This Row],[pledged]]/Table2[[#This Row],[goal]])*100,0)</f>
        <v>31</v>
      </c>
      <c r="G792" t="s">
        <v>73</v>
      </c>
      <c r="H792">
        <v>1113</v>
      </c>
      <c r="I792">
        <f>ROUND(IF(Table2[[#This Row],[backers_count]],Table2[[#This Row],[pledged]]/Table2[[#This Row],[backers_count]],0),2)</f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13"/>
        <v>40223.25</v>
      </c>
      <c r="O792" s="6">
        <f t="shared" si="13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>
        <f>ROUND((Table2[[#This Row],[pledged]]/Table2[[#This Row],[goal]])*100,0)</f>
        <v>26</v>
      </c>
      <c r="G793" t="s">
        <v>14</v>
      </c>
      <c r="H793">
        <v>6</v>
      </c>
      <c r="I793">
        <f>ROUND(IF(Table2[[#This Row],[backers_count]],Table2[[#This Row],[pledged]]/Table2[[#This Row],[backers_count]],0),2)</f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13"/>
        <v>42715.25</v>
      </c>
      <c r="O793" s="6">
        <f t="shared" si="13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>
        <f>ROUND((Table2[[#This Row],[pledged]]/Table2[[#This Row],[goal]])*100,0)</f>
        <v>34</v>
      </c>
      <c r="G794" t="s">
        <v>14</v>
      </c>
      <c r="H794">
        <v>7</v>
      </c>
      <c r="I794">
        <f>ROUND(IF(Table2[[#This Row],[backers_count]],Table2[[#This Row],[pledged]]/Table2[[#This Row],[backers_count]],0),2)</f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13"/>
        <v>41451.208333333336</v>
      </c>
      <c r="O794" s="6">
        <f t="shared" si="13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>
        <f>ROUND((Table2[[#This Row],[pledged]]/Table2[[#This Row],[goal]])*100,0)</f>
        <v>1186</v>
      </c>
      <c r="G795" t="s">
        <v>20</v>
      </c>
      <c r="H795">
        <v>181</v>
      </c>
      <c r="I795">
        <f>ROUND(IF(Table2[[#This Row],[backers_count]],Table2[[#This Row],[pledged]]/Table2[[#This Row],[backers_count]],0),2)</f>
        <v>72.069999999999993</v>
      </c>
      <c r="J795" t="s">
        <v>97</v>
      </c>
      <c r="K795" t="s">
        <v>98</v>
      </c>
      <c r="L795">
        <v>1372136400</v>
      </c>
      <c r="M795">
        <v>1372482000</v>
      </c>
      <c r="N795" s="6">
        <f t="shared" si="13"/>
        <v>41450.208333333336</v>
      </c>
      <c r="O795" s="6">
        <f t="shared" si="13"/>
        <v>41454.208333333336</v>
      </c>
      <c r="P795" t="b">
        <v>0</v>
      </c>
      <c r="Q795" t="b">
        <v>0</v>
      </c>
      <c r="R795" t="s">
        <v>67</v>
      </c>
      <c r="S795" t="s">
        <v>2046</v>
      </c>
      <c r="T795" t="s">
        <v>2047</v>
      </c>
    </row>
    <row r="796" spans="1:20" x14ac:dyDescent="0.3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>
        <f>ROUND((Table2[[#This Row],[pledged]]/Table2[[#This Row],[goal]])*100,0)</f>
        <v>125</v>
      </c>
      <c r="G796" t="s">
        <v>20</v>
      </c>
      <c r="H796">
        <v>110</v>
      </c>
      <c r="I796">
        <f>ROUND(IF(Table2[[#This Row],[backers_count]],Table2[[#This Row],[pledged]]/Table2[[#This Row],[backers_count]],0),2)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13"/>
        <v>43091.25</v>
      </c>
      <c r="O796" s="6">
        <f t="shared" si="13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" x14ac:dyDescent="0.3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>
        <f>ROUND((Table2[[#This Row],[pledged]]/Table2[[#This Row],[goal]])*100,0)</f>
        <v>14</v>
      </c>
      <c r="G797" t="s">
        <v>14</v>
      </c>
      <c r="H797">
        <v>31</v>
      </c>
      <c r="I797">
        <f>ROUND(IF(Table2[[#This Row],[backers_count]],Table2[[#This Row],[pledged]]/Table2[[#This Row],[backers_count]],0),2)</f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13"/>
        <v>42675.208333333328</v>
      </c>
      <c r="O797" s="6">
        <f t="shared" si="13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>
        <f>ROUND((Table2[[#This Row],[pledged]]/Table2[[#This Row],[goal]])*100,0)</f>
        <v>55</v>
      </c>
      <c r="G798" t="s">
        <v>14</v>
      </c>
      <c r="H798">
        <v>78</v>
      </c>
      <c r="I798">
        <f>ROUND(IF(Table2[[#This Row],[backers_count]],Table2[[#This Row],[pledged]]/Table2[[#This Row],[backers_count]],0),2)</f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13"/>
        <v>41859.208333333336</v>
      </c>
      <c r="O798" s="6">
        <f t="shared" si="13"/>
        <v>41866.208333333336</v>
      </c>
      <c r="P798" t="b">
        <v>0</v>
      </c>
      <c r="Q798" t="b">
        <v>1</v>
      </c>
      <c r="R798" t="s">
        <v>291</v>
      </c>
      <c r="S798" t="s">
        <v>2049</v>
      </c>
      <c r="T798" t="s">
        <v>2060</v>
      </c>
    </row>
    <row r="799" spans="1:20" x14ac:dyDescent="0.3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>
        <f>ROUND((Table2[[#This Row],[pledged]]/Table2[[#This Row],[goal]])*100,0)</f>
        <v>110</v>
      </c>
      <c r="G799" t="s">
        <v>20</v>
      </c>
      <c r="H799">
        <v>185</v>
      </c>
      <c r="I799">
        <f>ROUND(IF(Table2[[#This Row],[backers_count]],Table2[[#This Row],[pledged]]/Table2[[#This Row],[backers_count]],0),2)</f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13"/>
        <v>43464.25</v>
      </c>
      <c r="O799" s="6">
        <f t="shared" si="13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>
        <f>ROUND((Table2[[#This Row],[pledged]]/Table2[[#This Row],[goal]])*100,0)</f>
        <v>188</v>
      </c>
      <c r="G800" t="s">
        <v>20</v>
      </c>
      <c r="H800">
        <v>121</v>
      </c>
      <c r="I800">
        <f>ROUND(IF(Table2[[#This Row],[backers_count]],Table2[[#This Row],[pledged]]/Table2[[#This Row],[backers_count]],0),2)</f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13"/>
        <v>41060.208333333336</v>
      </c>
      <c r="O800" s="6">
        <f t="shared" si="13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>
        <f>ROUND((Table2[[#This Row],[pledged]]/Table2[[#This Row],[goal]])*100,0)</f>
        <v>87</v>
      </c>
      <c r="G801" t="s">
        <v>14</v>
      </c>
      <c r="H801">
        <v>1225</v>
      </c>
      <c r="I801">
        <f>ROUND(IF(Table2[[#This Row],[backers_count]],Table2[[#This Row],[pledged]]/Table2[[#This Row],[backers_count]],0),2)</f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13"/>
        <v>42399.25</v>
      </c>
      <c r="O801" s="6">
        <f t="shared" si="13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>
        <f>ROUND((Table2[[#This Row],[pledged]]/Table2[[#This Row],[goal]])*100,0)</f>
        <v>1</v>
      </c>
      <c r="G802" t="s">
        <v>14</v>
      </c>
      <c r="H802">
        <v>1</v>
      </c>
      <c r="I802">
        <f>ROUND(IF(Table2[[#This Row],[backers_count]],Table2[[#This Row],[pledged]]/Table2[[#This Row],[backers_count]],0),2)</f>
        <v>1</v>
      </c>
      <c r="J802" t="s">
        <v>97</v>
      </c>
      <c r="K802" t="s">
        <v>98</v>
      </c>
      <c r="L802">
        <v>1434085200</v>
      </c>
      <c r="M802">
        <v>1434430800</v>
      </c>
      <c r="N802" s="6">
        <f t="shared" si="13"/>
        <v>42167.208333333328</v>
      </c>
      <c r="O802" s="6">
        <f t="shared" si="13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>
        <f>ROUND((Table2[[#This Row],[pledged]]/Table2[[#This Row],[goal]])*100,0)</f>
        <v>203</v>
      </c>
      <c r="G803" t="s">
        <v>20</v>
      </c>
      <c r="H803">
        <v>106</v>
      </c>
      <c r="I803">
        <f>ROUND(IF(Table2[[#This Row],[backers_count]],Table2[[#This Row],[pledged]]/Table2[[#This Row],[backers_count]],0),2)</f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13"/>
        <v>43830.25</v>
      </c>
      <c r="O803" s="6">
        <f t="shared" si="13"/>
        <v>43852.25</v>
      </c>
      <c r="P803" t="b">
        <v>0</v>
      </c>
      <c r="Q803" t="b">
        <v>1</v>
      </c>
      <c r="R803" t="s">
        <v>121</v>
      </c>
      <c r="S803" t="s">
        <v>2053</v>
      </c>
      <c r="T803" t="s">
        <v>2054</v>
      </c>
    </row>
    <row r="804" spans="1:20" ht="31" x14ac:dyDescent="0.3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>
        <f>ROUND((Table2[[#This Row],[pledged]]/Table2[[#This Row],[goal]])*100,0)</f>
        <v>197</v>
      </c>
      <c r="G804" t="s">
        <v>20</v>
      </c>
      <c r="H804">
        <v>142</v>
      </c>
      <c r="I804">
        <f>ROUND(IF(Table2[[#This Row],[backers_count]],Table2[[#This Row],[pledged]]/Table2[[#This Row],[backers_count]],0),2)</f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13"/>
        <v>43650.208333333328</v>
      </c>
      <c r="O804" s="6">
        <f t="shared" si="13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" x14ac:dyDescent="0.3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>
        <f>ROUND((Table2[[#This Row],[pledged]]/Table2[[#This Row],[goal]])*100,0)</f>
        <v>107</v>
      </c>
      <c r="G805" t="s">
        <v>20</v>
      </c>
      <c r="H805">
        <v>233</v>
      </c>
      <c r="I805">
        <f>ROUND(IF(Table2[[#This Row],[backers_count]],Table2[[#This Row],[pledged]]/Table2[[#This Row],[backers_count]],0),2)</f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13"/>
        <v>43492.25</v>
      </c>
      <c r="O805" s="6">
        <f t="shared" si="13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>
        <f>ROUND((Table2[[#This Row],[pledged]]/Table2[[#This Row],[goal]])*100,0)</f>
        <v>269</v>
      </c>
      <c r="G806" t="s">
        <v>20</v>
      </c>
      <c r="H806">
        <v>218</v>
      </c>
      <c r="I806">
        <f>ROUND(IF(Table2[[#This Row],[backers_count]],Table2[[#This Row],[pledged]]/Table2[[#This Row],[backers_count]],0),2)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13"/>
        <v>43102.25</v>
      </c>
      <c r="O806" s="6">
        <f t="shared" si="13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" x14ac:dyDescent="0.3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>
        <f>ROUND((Table2[[#This Row],[pledged]]/Table2[[#This Row],[goal]])*100,0)</f>
        <v>51</v>
      </c>
      <c r="G807" t="s">
        <v>14</v>
      </c>
      <c r="H807">
        <v>67</v>
      </c>
      <c r="I807">
        <f>ROUND(IF(Table2[[#This Row],[backers_count]],Table2[[#This Row],[pledged]]/Table2[[#This Row],[backers_count]],0),2)</f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13"/>
        <v>41958.25</v>
      </c>
      <c r="O807" s="6">
        <f t="shared" si="13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>
        <f>ROUND((Table2[[#This Row],[pledged]]/Table2[[#This Row],[goal]])*100,0)</f>
        <v>1180</v>
      </c>
      <c r="G808" t="s">
        <v>20</v>
      </c>
      <c r="H808">
        <v>76</v>
      </c>
      <c r="I808">
        <f>ROUND(IF(Table2[[#This Row],[backers_count]],Table2[[#This Row],[pledged]]/Table2[[#This Row],[backers_count]],0),2)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13"/>
        <v>40973.25</v>
      </c>
      <c r="O808" s="6">
        <f t="shared" si="13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>
        <f>ROUND((Table2[[#This Row],[pledged]]/Table2[[#This Row],[goal]])*100,0)</f>
        <v>264</v>
      </c>
      <c r="G809" t="s">
        <v>20</v>
      </c>
      <c r="H809">
        <v>43</v>
      </c>
      <c r="I809">
        <f>ROUND(IF(Table2[[#This Row],[backers_count]],Table2[[#This Row],[pledged]]/Table2[[#This Row],[backers_count]],0),2)</f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13"/>
        <v>43753.208333333328</v>
      </c>
      <c r="O809" s="6">
        <f t="shared" si="13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>
        <f>ROUND((Table2[[#This Row],[pledged]]/Table2[[#This Row],[goal]])*100,0)</f>
        <v>30</v>
      </c>
      <c r="G810" t="s">
        <v>14</v>
      </c>
      <c r="H810">
        <v>19</v>
      </c>
      <c r="I810">
        <f>ROUND(IF(Table2[[#This Row],[backers_count]],Table2[[#This Row],[pledged]]/Table2[[#This Row],[backers_count]],0),2)</f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13"/>
        <v>42507.208333333328</v>
      </c>
      <c r="O810" s="6">
        <f t="shared" si="13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>
        <f>ROUND((Table2[[#This Row],[pledged]]/Table2[[#This Row],[goal]])*100,0)</f>
        <v>63</v>
      </c>
      <c r="G811" t="s">
        <v>14</v>
      </c>
      <c r="H811">
        <v>2108</v>
      </c>
      <c r="I811">
        <f>ROUND(IF(Table2[[#This Row],[backers_count]],Table2[[#This Row],[pledged]]/Table2[[#This Row],[backers_count]],0),2)</f>
        <v>42</v>
      </c>
      <c r="J811" t="s">
        <v>97</v>
      </c>
      <c r="K811" t="s">
        <v>98</v>
      </c>
      <c r="L811">
        <v>1344920400</v>
      </c>
      <c r="M811">
        <v>1345006800</v>
      </c>
      <c r="N811" s="6">
        <f t="shared" si="13"/>
        <v>41135.208333333336</v>
      </c>
      <c r="O811" s="6">
        <f t="shared" si="13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3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>
        <f>ROUND((Table2[[#This Row],[pledged]]/Table2[[#This Row],[goal]])*100,0)</f>
        <v>193</v>
      </c>
      <c r="G812" t="s">
        <v>20</v>
      </c>
      <c r="H812">
        <v>221</v>
      </c>
      <c r="I812">
        <f>ROUND(IF(Table2[[#This Row],[backers_count]],Table2[[#This Row],[pledged]]/Table2[[#This Row],[backers_count]],0),2)</f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13"/>
        <v>43067.25</v>
      </c>
      <c r="O812" s="6">
        <f t="shared" si="13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>
        <f>ROUND((Table2[[#This Row],[pledged]]/Table2[[#This Row],[goal]])*100,0)</f>
        <v>77</v>
      </c>
      <c r="G813" t="s">
        <v>14</v>
      </c>
      <c r="H813">
        <v>679</v>
      </c>
      <c r="I813">
        <f>ROUND(IF(Table2[[#This Row],[backers_count]],Table2[[#This Row],[pledged]]/Table2[[#This Row],[backers_count]],0),2)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13"/>
        <v>42378.25</v>
      </c>
      <c r="O813" s="6">
        <f t="shared" si="13"/>
        <v>42380.25</v>
      </c>
      <c r="P813" t="b">
        <v>0</v>
      </c>
      <c r="Q813" t="b">
        <v>1</v>
      </c>
      <c r="R813" t="s">
        <v>88</v>
      </c>
      <c r="S813" t="s">
        <v>2049</v>
      </c>
      <c r="T813" t="s">
        <v>2050</v>
      </c>
    </row>
    <row r="814" spans="1:20" x14ac:dyDescent="0.3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>
        <f>ROUND((Table2[[#This Row],[pledged]]/Table2[[#This Row],[goal]])*100,0)</f>
        <v>226</v>
      </c>
      <c r="G814" t="s">
        <v>20</v>
      </c>
      <c r="H814">
        <v>2805</v>
      </c>
      <c r="I814">
        <f>ROUND(IF(Table2[[#This Row],[backers_count]],Table2[[#This Row],[pledged]]/Table2[[#This Row],[backers_count]],0),2)</f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13"/>
        <v>43206.208333333328</v>
      </c>
      <c r="O814" s="6">
        <f t="shared" si="13"/>
        <v>43211.208333333328</v>
      </c>
      <c r="P814" t="b">
        <v>0</v>
      </c>
      <c r="Q814" t="b">
        <v>0</v>
      </c>
      <c r="R814" t="s">
        <v>67</v>
      </c>
      <c r="S814" t="s">
        <v>2046</v>
      </c>
      <c r="T814" t="s">
        <v>2047</v>
      </c>
    </row>
    <row r="815" spans="1:20" x14ac:dyDescent="0.3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>
        <f>ROUND((Table2[[#This Row],[pledged]]/Table2[[#This Row],[goal]])*100,0)</f>
        <v>239</v>
      </c>
      <c r="G815" t="s">
        <v>20</v>
      </c>
      <c r="H815">
        <v>68</v>
      </c>
      <c r="I815">
        <f>ROUND(IF(Table2[[#This Row],[backers_count]],Table2[[#This Row],[pledged]]/Table2[[#This Row],[backers_count]],0),2)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13"/>
        <v>41148.208333333336</v>
      </c>
      <c r="O815" s="6">
        <f t="shared" si="13"/>
        <v>41158.208333333336</v>
      </c>
      <c r="P815" t="b">
        <v>0</v>
      </c>
      <c r="Q815" t="b">
        <v>0</v>
      </c>
      <c r="R815" t="s">
        <v>88</v>
      </c>
      <c r="S815" t="s">
        <v>2049</v>
      </c>
      <c r="T815" t="s">
        <v>2050</v>
      </c>
    </row>
    <row r="816" spans="1:20" x14ac:dyDescent="0.3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>
        <f>ROUND((Table2[[#This Row],[pledged]]/Table2[[#This Row],[goal]])*100,0)</f>
        <v>92</v>
      </c>
      <c r="G816" t="s">
        <v>14</v>
      </c>
      <c r="H816">
        <v>36</v>
      </c>
      <c r="I816">
        <f>ROUND(IF(Table2[[#This Row],[backers_count]],Table2[[#This Row],[pledged]]/Table2[[#This Row],[backers_count]],0),2)</f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13"/>
        <v>42517.208333333328</v>
      </c>
      <c r="O816" s="6">
        <f t="shared" si="13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" x14ac:dyDescent="0.3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>
        <f>ROUND((Table2[[#This Row],[pledged]]/Table2[[#This Row],[goal]])*100,0)</f>
        <v>130</v>
      </c>
      <c r="G817" t="s">
        <v>20</v>
      </c>
      <c r="H817">
        <v>183</v>
      </c>
      <c r="I817">
        <f>ROUND(IF(Table2[[#This Row],[backers_count]],Table2[[#This Row],[pledged]]/Table2[[#This Row],[backers_count]],0),2)</f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13"/>
        <v>43068.25</v>
      </c>
      <c r="O817" s="6">
        <f t="shared" si="13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3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>
        <f>ROUND((Table2[[#This Row],[pledged]]/Table2[[#This Row],[goal]])*100,0)</f>
        <v>615</v>
      </c>
      <c r="G818" t="s">
        <v>20</v>
      </c>
      <c r="H818">
        <v>133</v>
      </c>
      <c r="I818">
        <f>ROUND(IF(Table2[[#This Row],[backers_count]],Table2[[#This Row],[pledged]]/Table2[[#This Row],[backers_count]],0),2)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13"/>
        <v>41680.25</v>
      </c>
      <c r="O818" s="6">
        <f t="shared" si="13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>
        <f>ROUND((Table2[[#This Row],[pledged]]/Table2[[#This Row],[goal]])*100,0)</f>
        <v>369</v>
      </c>
      <c r="G819" t="s">
        <v>20</v>
      </c>
      <c r="H819">
        <v>2489</v>
      </c>
      <c r="I819">
        <f>ROUND(IF(Table2[[#This Row],[backers_count]],Table2[[#This Row],[pledged]]/Table2[[#This Row],[backers_count]],0),2)</f>
        <v>76.010000000000005</v>
      </c>
      <c r="J819" t="s">
        <v>106</v>
      </c>
      <c r="K819" t="s">
        <v>107</v>
      </c>
      <c r="L819">
        <v>1556946000</v>
      </c>
      <c r="M819">
        <v>1559365200</v>
      </c>
      <c r="N819" s="6">
        <f t="shared" si="13"/>
        <v>43589.208333333328</v>
      </c>
      <c r="O819" s="6">
        <f t="shared" si="13"/>
        <v>43617.208333333328</v>
      </c>
      <c r="P819" t="b">
        <v>0</v>
      </c>
      <c r="Q819" t="b">
        <v>1</v>
      </c>
      <c r="R819" t="s">
        <v>67</v>
      </c>
      <c r="S819" t="s">
        <v>2046</v>
      </c>
      <c r="T819" t="s">
        <v>2047</v>
      </c>
    </row>
    <row r="820" spans="1:20" x14ac:dyDescent="0.3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>
        <f>ROUND((Table2[[#This Row],[pledged]]/Table2[[#This Row],[goal]])*100,0)</f>
        <v>1095</v>
      </c>
      <c r="G820" t="s">
        <v>20</v>
      </c>
      <c r="H820">
        <v>69</v>
      </c>
      <c r="I820">
        <f>ROUND(IF(Table2[[#This Row],[backers_count]],Table2[[#This Row],[pledged]]/Table2[[#This Row],[backers_count]],0),2)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13"/>
        <v>43486.25</v>
      </c>
      <c r="O820" s="6">
        <f t="shared" si="13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" x14ac:dyDescent="0.3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>
        <f>ROUND((Table2[[#This Row],[pledged]]/Table2[[#This Row],[goal]])*100,0)</f>
        <v>51</v>
      </c>
      <c r="G821" t="s">
        <v>14</v>
      </c>
      <c r="H821">
        <v>47</v>
      </c>
      <c r="I821">
        <f>ROUND(IF(Table2[[#This Row],[backers_count]],Table2[[#This Row],[pledged]]/Table2[[#This Row],[backers_count]],0),2)</f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13"/>
        <v>41237.25</v>
      </c>
      <c r="O821" s="6">
        <f t="shared" si="13"/>
        <v>41252.25</v>
      </c>
      <c r="P821" t="b">
        <v>1</v>
      </c>
      <c r="Q821" t="b">
        <v>0</v>
      </c>
      <c r="R821" t="s">
        <v>88</v>
      </c>
      <c r="S821" t="s">
        <v>2049</v>
      </c>
      <c r="T821" t="s">
        <v>2050</v>
      </c>
    </row>
    <row r="822" spans="1:20" x14ac:dyDescent="0.3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>
        <f>ROUND((Table2[[#This Row],[pledged]]/Table2[[#This Row],[goal]])*100,0)</f>
        <v>801</v>
      </c>
      <c r="G822" t="s">
        <v>20</v>
      </c>
      <c r="H822">
        <v>279</v>
      </c>
      <c r="I822">
        <f>ROUND(IF(Table2[[#This Row],[backers_count]],Table2[[#This Row],[pledged]]/Table2[[#This Row],[backers_count]],0),2)</f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13"/>
        <v>43310.208333333328</v>
      </c>
      <c r="O822" s="6">
        <f t="shared" si="13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>
        <f>ROUND((Table2[[#This Row],[pledged]]/Table2[[#This Row],[goal]])*100,0)</f>
        <v>291</v>
      </c>
      <c r="G823" t="s">
        <v>20</v>
      </c>
      <c r="H823">
        <v>210</v>
      </c>
      <c r="I823">
        <f>ROUND(IF(Table2[[#This Row],[backers_count]],Table2[[#This Row],[pledged]]/Table2[[#This Row],[backers_count]],0),2)</f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13"/>
        <v>42794.25</v>
      </c>
      <c r="O823" s="6">
        <f t="shared" si="13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>
        <f>ROUND((Table2[[#This Row],[pledged]]/Table2[[#This Row],[goal]])*100,0)</f>
        <v>350</v>
      </c>
      <c r="G824" t="s">
        <v>20</v>
      </c>
      <c r="H824">
        <v>2100</v>
      </c>
      <c r="I824">
        <f>ROUND(IF(Table2[[#This Row],[backers_count]],Table2[[#This Row],[pledged]]/Table2[[#This Row],[backers_count]],0),2)</f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13"/>
        <v>41698.25</v>
      </c>
      <c r="O824" s="6">
        <f t="shared" si="13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3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>
        <f>ROUND((Table2[[#This Row],[pledged]]/Table2[[#This Row],[goal]])*100,0)</f>
        <v>357</v>
      </c>
      <c r="G825" t="s">
        <v>20</v>
      </c>
      <c r="H825">
        <v>252</v>
      </c>
      <c r="I825">
        <f>ROUND(IF(Table2[[#This Row],[backers_count]],Table2[[#This Row],[pledged]]/Table2[[#This Row],[backers_count]],0),2)</f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13"/>
        <v>41892.208333333336</v>
      </c>
      <c r="O825" s="6">
        <f t="shared" si="13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>
        <f>ROUND((Table2[[#This Row],[pledged]]/Table2[[#This Row],[goal]])*100,0)</f>
        <v>126</v>
      </c>
      <c r="G826" t="s">
        <v>20</v>
      </c>
      <c r="H826">
        <v>1280</v>
      </c>
      <c r="I826">
        <f>ROUND(IF(Table2[[#This Row],[backers_count]],Table2[[#This Row],[pledged]]/Table2[[#This Row],[backers_count]],0),2)</f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13"/>
        <v>40348.208333333336</v>
      </c>
      <c r="O826" s="6">
        <f t="shared" si="13"/>
        <v>40380.208333333336</v>
      </c>
      <c r="P826" t="b">
        <v>0</v>
      </c>
      <c r="Q826" t="b">
        <v>1</v>
      </c>
      <c r="R826" t="s">
        <v>67</v>
      </c>
      <c r="S826" t="s">
        <v>2046</v>
      </c>
      <c r="T826" t="s">
        <v>2047</v>
      </c>
    </row>
    <row r="827" spans="1:20" x14ac:dyDescent="0.3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>
        <f>ROUND((Table2[[#This Row],[pledged]]/Table2[[#This Row],[goal]])*100,0)</f>
        <v>388</v>
      </c>
      <c r="G827" t="s">
        <v>20</v>
      </c>
      <c r="H827">
        <v>157</v>
      </c>
      <c r="I827">
        <f>ROUND(IF(Table2[[#This Row],[backers_count]],Table2[[#This Row],[pledged]]/Table2[[#This Row],[backers_count]],0),2)</f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13"/>
        <v>42941.208333333328</v>
      </c>
      <c r="O827" s="6">
        <f t="shared" si="13"/>
        <v>42953.208333333328</v>
      </c>
      <c r="P827" t="b">
        <v>0</v>
      </c>
      <c r="Q827" t="b">
        <v>0</v>
      </c>
      <c r="R827" t="s">
        <v>99</v>
      </c>
      <c r="S827" t="s">
        <v>2040</v>
      </c>
      <c r="T827" t="s">
        <v>2051</v>
      </c>
    </row>
    <row r="828" spans="1:20" ht="31" x14ac:dyDescent="0.3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>
        <f>ROUND((Table2[[#This Row],[pledged]]/Table2[[#This Row],[goal]])*100,0)</f>
        <v>457</v>
      </c>
      <c r="G828" t="s">
        <v>20</v>
      </c>
      <c r="H828">
        <v>194</v>
      </c>
      <c r="I828">
        <f>ROUND(IF(Table2[[#This Row],[backers_count]],Table2[[#This Row],[pledged]]/Table2[[#This Row],[backers_count]],0),2)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13"/>
        <v>40525.25</v>
      </c>
      <c r="O828" s="6">
        <f t="shared" si="13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" x14ac:dyDescent="0.3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>
        <f>ROUND((Table2[[#This Row],[pledged]]/Table2[[#This Row],[goal]])*100,0)</f>
        <v>267</v>
      </c>
      <c r="G829" t="s">
        <v>20</v>
      </c>
      <c r="H829">
        <v>82</v>
      </c>
      <c r="I829">
        <f>ROUND(IF(Table2[[#This Row],[backers_count]],Table2[[#This Row],[pledged]]/Table2[[#This Row],[backers_count]],0),2)</f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13"/>
        <v>40666.208333333336</v>
      </c>
      <c r="O829" s="6">
        <f t="shared" si="13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" x14ac:dyDescent="0.3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>
        <f>ROUND((Table2[[#This Row],[pledged]]/Table2[[#This Row],[goal]])*100,0)</f>
        <v>69</v>
      </c>
      <c r="G830" t="s">
        <v>14</v>
      </c>
      <c r="H830">
        <v>70</v>
      </c>
      <c r="I830">
        <f>ROUND(IF(Table2[[#This Row],[backers_count]],Table2[[#This Row],[pledged]]/Table2[[#This Row],[backers_count]],0),2)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13"/>
        <v>43340.208333333328</v>
      </c>
      <c r="O830" s="6">
        <f t="shared" si="13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>
        <f>ROUND((Table2[[#This Row],[pledged]]/Table2[[#This Row],[goal]])*100,0)</f>
        <v>51</v>
      </c>
      <c r="G831" t="s">
        <v>14</v>
      </c>
      <c r="H831">
        <v>154</v>
      </c>
      <c r="I831">
        <f>ROUND(IF(Table2[[#This Row],[backers_count]],Table2[[#This Row],[pledged]]/Table2[[#This Row],[backers_count]],0),2)</f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13"/>
        <v>42164.208333333328</v>
      </c>
      <c r="O831" s="6">
        <f t="shared" si="13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" x14ac:dyDescent="0.3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>
        <f>ROUND((Table2[[#This Row],[pledged]]/Table2[[#This Row],[goal]])*100,0)</f>
        <v>1</v>
      </c>
      <c r="G832" t="s">
        <v>14</v>
      </c>
      <c r="H832">
        <v>22</v>
      </c>
      <c r="I832">
        <f>ROUND(IF(Table2[[#This Row],[backers_count]],Table2[[#This Row],[pledged]]/Table2[[#This Row],[backers_count]],0),2)</f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13"/>
        <v>43103.25</v>
      </c>
      <c r="O832" s="6">
        <f t="shared" si="13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" x14ac:dyDescent="0.3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>
        <f>ROUND((Table2[[#This Row],[pledged]]/Table2[[#This Row],[goal]])*100,0)</f>
        <v>109</v>
      </c>
      <c r="G833" t="s">
        <v>20</v>
      </c>
      <c r="H833">
        <v>4233</v>
      </c>
      <c r="I833">
        <f>ROUND(IF(Table2[[#This Row],[backers_count]],Table2[[#This Row],[pledged]]/Table2[[#This Row],[backers_count]],0),2)</f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13"/>
        <v>40994.208333333336</v>
      </c>
      <c r="O833" s="6">
        <f t="shared" si="13"/>
        <v>41028.208333333336</v>
      </c>
      <c r="P833" t="b">
        <v>0</v>
      </c>
      <c r="Q833" t="b">
        <v>0</v>
      </c>
      <c r="R833" t="s">
        <v>121</v>
      </c>
      <c r="S833" t="s">
        <v>2053</v>
      </c>
      <c r="T833" t="s">
        <v>2054</v>
      </c>
    </row>
    <row r="834" spans="1:20" x14ac:dyDescent="0.3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>
        <f>ROUND((Table2[[#This Row],[pledged]]/Table2[[#This Row],[goal]])*100,0)</f>
        <v>315</v>
      </c>
      <c r="G834" t="s">
        <v>20</v>
      </c>
      <c r="H834">
        <v>1297</v>
      </c>
      <c r="I834">
        <f>ROUND(IF(Table2[[#This Row],[backers_count]],Table2[[#This Row],[pledged]]/Table2[[#This Row],[backers_count]],0),2)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ref="N834:O897" si="14">(((L834/60)/60)/24)+DATE(1970,1,1)</f>
        <v>42299.208333333328</v>
      </c>
      <c r="O834" s="6">
        <f t="shared" si="14"/>
        <v>42333.25</v>
      </c>
      <c r="P834" t="b">
        <v>1</v>
      </c>
      <c r="Q834" t="b">
        <v>0</v>
      </c>
      <c r="R834" t="s">
        <v>205</v>
      </c>
      <c r="S834" t="s">
        <v>2046</v>
      </c>
      <c r="T834" t="s">
        <v>2058</v>
      </c>
    </row>
    <row r="835" spans="1:20" x14ac:dyDescent="0.3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>
        <f>ROUND((Table2[[#This Row],[pledged]]/Table2[[#This Row],[goal]])*100,0)</f>
        <v>158</v>
      </c>
      <c r="G835" t="s">
        <v>20</v>
      </c>
      <c r="H835">
        <v>165</v>
      </c>
      <c r="I835">
        <f>ROUND(IF(Table2[[#This Row],[backers_count]],Table2[[#This Row],[pledged]]/Table2[[#This Row],[backers_count]],0),2)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14"/>
        <v>40588.25</v>
      </c>
      <c r="O835" s="6">
        <f t="shared" si="14"/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>
        <f>ROUND((Table2[[#This Row],[pledged]]/Table2[[#This Row],[goal]])*100,0)</f>
        <v>154</v>
      </c>
      <c r="G836" t="s">
        <v>20</v>
      </c>
      <c r="H836">
        <v>119</v>
      </c>
      <c r="I836">
        <f>ROUND(IF(Table2[[#This Row],[backers_count]],Table2[[#This Row],[pledged]]/Table2[[#This Row],[backers_count]],0),2)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14"/>
        <v>41448.208333333336</v>
      </c>
      <c r="O836" s="6">
        <f t="shared" si="1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>
        <f>ROUND((Table2[[#This Row],[pledged]]/Table2[[#This Row],[goal]])*100,0)</f>
        <v>90</v>
      </c>
      <c r="G837" t="s">
        <v>14</v>
      </c>
      <c r="H837">
        <v>1758</v>
      </c>
      <c r="I837">
        <f>ROUND(IF(Table2[[#This Row],[backers_count]],Table2[[#This Row],[pledged]]/Table2[[#This Row],[backers_count]],0),2)</f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14"/>
        <v>42063.25</v>
      </c>
      <c r="O837" s="6">
        <f t="shared" si="1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>
        <f>ROUND((Table2[[#This Row],[pledged]]/Table2[[#This Row],[goal]])*100,0)</f>
        <v>75</v>
      </c>
      <c r="G838" t="s">
        <v>14</v>
      </c>
      <c r="H838">
        <v>94</v>
      </c>
      <c r="I838">
        <f>ROUND(IF(Table2[[#This Row],[backers_count]],Table2[[#This Row],[pledged]]/Table2[[#This Row],[backers_count]],0),2)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14"/>
        <v>40214.25</v>
      </c>
      <c r="O838" s="6">
        <f t="shared" si="14"/>
        <v>40225.25</v>
      </c>
      <c r="P838" t="b">
        <v>0</v>
      </c>
      <c r="Q838" t="b">
        <v>0</v>
      </c>
      <c r="R838" t="s">
        <v>59</v>
      </c>
      <c r="S838" t="s">
        <v>2034</v>
      </c>
      <c r="T838" t="s">
        <v>2044</v>
      </c>
    </row>
    <row r="839" spans="1:20" x14ac:dyDescent="0.3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>
        <f>ROUND((Table2[[#This Row],[pledged]]/Table2[[#This Row],[goal]])*100,0)</f>
        <v>853</v>
      </c>
      <c r="G839" t="s">
        <v>20</v>
      </c>
      <c r="H839">
        <v>1797</v>
      </c>
      <c r="I839">
        <f>ROUND(IF(Table2[[#This Row],[backers_count]],Table2[[#This Row],[pledged]]/Table2[[#This Row],[backers_count]],0),2)</f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14"/>
        <v>40629.208333333336</v>
      </c>
      <c r="O839" s="6">
        <f t="shared" si="14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2057</v>
      </c>
    </row>
    <row r="840" spans="1:20" x14ac:dyDescent="0.3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>
        <f>ROUND((Table2[[#This Row],[pledged]]/Table2[[#This Row],[goal]])*100,0)</f>
        <v>139</v>
      </c>
      <c r="G840" t="s">
        <v>20</v>
      </c>
      <c r="H840">
        <v>261</v>
      </c>
      <c r="I840">
        <f>ROUND(IF(Table2[[#This Row],[backers_count]],Table2[[#This Row],[pledged]]/Table2[[#This Row],[backers_count]],0),2)</f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14"/>
        <v>43370.208333333328</v>
      </c>
      <c r="O840" s="6">
        <f t="shared" si="1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>
        <f>ROUND((Table2[[#This Row],[pledged]]/Table2[[#This Row],[goal]])*100,0)</f>
        <v>190</v>
      </c>
      <c r="G841" t="s">
        <v>20</v>
      </c>
      <c r="H841">
        <v>157</v>
      </c>
      <c r="I841">
        <f>ROUND(IF(Table2[[#This Row],[backers_count]],Table2[[#This Row],[pledged]]/Table2[[#This Row],[backers_count]],0),2)</f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14"/>
        <v>41715.208333333336</v>
      </c>
      <c r="O841" s="6">
        <f t="shared" si="1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>
        <f>ROUND((Table2[[#This Row],[pledged]]/Table2[[#This Row],[goal]])*100,0)</f>
        <v>100</v>
      </c>
      <c r="G842" t="s">
        <v>20</v>
      </c>
      <c r="H842">
        <v>3533</v>
      </c>
      <c r="I842">
        <f>ROUND(IF(Table2[[#This Row],[backers_count]],Table2[[#This Row],[pledged]]/Table2[[#This Row],[backers_count]],0),2)</f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14"/>
        <v>41836.208333333336</v>
      </c>
      <c r="O842" s="6">
        <f t="shared" si="1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>
        <f>ROUND((Table2[[#This Row],[pledged]]/Table2[[#This Row],[goal]])*100,0)</f>
        <v>143</v>
      </c>
      <c r="G843" t="s">
        <v>20</v>
      </c>
      <c r="H843">
        <v>155</v>
      </c>
      <c r="I843">
        <f>ROUND(IF(Table2[[#This Row],[backers_count]],Table2[[#This Row],[pledged]]/Table2[[#This Row],[backers_count]],0),2)</f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14"/>
        <v>42419.25</v>
      </c>
      <c r="O843" s="6">
        <f t="shared" si="1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" x14ac:dyDescent="0.3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>
        <f>ROUND((Table2[[#This Row],[pledged]]/Table2[[#This Row],[goal]])*100,0)</f>
        <v>563</v>
      </c>
      <c r="G844" t="s">
        <v>20</v>
      </c>
      <c r="H844">
        <v>132</v>
      </c>
      <c r="I844">
        <f>ROUND(IF(Table2[[#This Row],[backers_count]],Table2[[#This Row],[pledged]]/Table2[[#This Row],[backers_count]],0),2)</f>
        <v>63.99</v>
      </c>
      <c r="J844" t="s">
        <v>106</v>
      </c>
      <c r="K844" t="s">
        <v>107</v>
      </c>
      <c r="L844">
        <v>1529038800</v>
      </c>
      <c r="M844">
        <v>1529298000</v>
      </c>
      <c r="N844" s="6">
        <f t="shared" si="14"/>
        <v>43266.208333333328</v>
      </c>
      <c r="O844" s="6">
        <f t="shared" si="14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2045</v>
      </c>
    </row>
    <row r="845" spans="1:20" ht="31" x14ac:dyDescent="0.3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>
        <f>ROUND((Table2[[#This Row],[pledged]]/Table2[[#This Row],[goal]])*100,0)</f>
        <v>31</v>
      </c>
      <c r="G845" t="s">
        <v>14</v>
      </c>
      <c r="H845">
        <v>33</v>
      </c>
      <c r="I845">
        <f>ROUND(IF(Table2[[#This Row],[backers_count]],Table2[[#This Row],[pledged]]/Table2[[#This Row],[backers_count]],0),2)</f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14"/>
        <v>43338.208333333328</v>
      </c>
      <c r="O845" s="6">
        <f t="shared" si="14"/>
        <v>43344.208333333328</v>
      </c>
      <c r="P845" t="b">
        <v>0</v>
      </c>
      <c r="Q845" t="b">
        <v>0</v>
      </c>
      <c r="R845" t="s">
        <v>121</v>
      </c>
      <c r="S845" t="s">
        <v>2053</v>
      </c>
      <c r="T845" t="s">
        <v>2054</v>
      </c>
    </row>
    <row r="846" spans="1:20" x14ac:dyDescent="0.3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>
        <f>ROUND((Table2[[#This Row],[pledged]]/Table2[[#This Row],[goal]])*100,0)</f>
        <v>99</v>
      </c>
      <c r="G846" t="s">
        <v>73</v>
      </c>
      <c r="H846">
        <v>94</v>
      </c>
      <c r="I846">
        <f>ROUND(IF(Table2[[#This Row],[backers_count]],Table2[[#This Row],[pledged]]/Table2[[#This Row],[backers_count]],0),2)</f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14"/>
        <v>40930.25</v>
      </c>
      <c r="O846" s="6">
        <f t="shared" si="1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>
        <f>ROUND((Table2[[#This Row],[pledged]]/Table2[[#This Row],[goal]])*100,0)</f>
        <v>198</v>
      </c>
      <c r="G847" t="s">
        <v>20</v>
      </c>
      <c r="H847">
        <v>1354</v>
      </c>
      <c r="I847">
        <f>ROUND(IF(Table2[[#This Row],[backers_count]],Table2[[#This Row],[pledged]]/Table2[[#This Row],[backers_count]],0),2)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14"/>
        <v>43235.208333333328</v>
      </c>
      <c r="O847" s="6">
        <f t="shared" si="1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>
        <f>ROUND((Table2[[#This Row],[pledged]]/Table2[[#This Row],[goal]])*100,0)</f>
        <v>509</v>
      </c>
      <c r="G848" t="s">
        <v>20</v>
      </c>
      <c r="H848">
        <v>48</v>
      </c>
      <c r="I848">
        <f>ROUND(IF(Table2[[#This Row],[backers_count]],Table2[[#This Row],[pledged]]/Table2[[#This Row],[backers_count]],0),2)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14"/>
        <v>43302.208333333328</v>
      </c>
      <c r="O848" s="6">
        <f t="shared" si="1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>
        <f>ROUND((Table2[[#This Row],[pledged]]/Table2[[#This Row],[goal]])*100,0)</f>
        <v>238</v>
      </c>
      <c r="G849" t="s">
        <v>20</v>
      </c>
      <c r="H849">
        <v>110</v>
      </c>
      <c r="I849">
        <f>ROUND(IF(Table2[[#This Row],[backers_count]],Table2[[#This Row],[pledged]]/Table2[[#This Row],[backers_count]],0),2)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14"/>
        <v>43107.25</v>
      </c>
      <c r="O849" s="6">
        <f t="shared" si="1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>
        <f>ROUND((Table2[[#This Row],[pledged]]/Table2[[#This Row],[goal]])*100,0)</f>
        <v>338</v>
      </c>
      <c r="G850" t="s">
        <v>20</v>
      </c>
      <c r="H850">
        <v>172</v>
      </c>
      <c r="I850">
        <f>ROUND(IF(Table2[[#This Row],[backers_count]],Table2[[#This Row],[pledged]]/Table2[[#This Row],[backers_count]],0),2)</f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14"/>
        <v>40341.208333333336</v>
      </c>
      <c r="O850" s="6">
        <f t="shared" si="1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3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>
        <f>ROUND((Table2[[#This Row],[pledged]]/Table2[[#This Row],[goal]])*100,0)</f>
        <v>133</v>
      </c>
      <c r="G851" t="s">
        <v>20</v>
      </c>
      <c r="H851">
        <v>307</v>
      </c>
      <c r="I851">
        <f>ROUND(IF(Table2[[#This Row],[backers_count]],Table2[[#This Row],[pledged]]/Table2[[#This Row],[backers_count]],0),2)</f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14"/>
        <v>40948.25</v>
      </c>
      <c r="O851" s="6">
        <f t="shared" si="14"/>
        <v>40951.25</v>
      </c>
      <c r="P851" t="b">
        <v>0</v>
      </c>
      <c r="Q851" t="b">
        <v>1</v>
      </c>
      <c r="R851" t="s">
        <v>59</v>
      </c>
      <c r="S851" t="s">
        <v>2034</v>
      </c>
      <c r="T851" t="s">
        <v>2044</v>
      </c>
    </row>
    <row r="852" spans="1:20" x14ac:dyDescent="0.3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>
        <f>ROUND((Table2[[#This Row],[pledged]]/Table2[[#This Row],[goal]])*100,0)</f>
        <v>1</v>
      </c>
      <c r="G852" t="s">
        <v>14</v>
      </c>
      <c r="H852">
        <v>1</v>
      </c>
      <c r="I852">
        <f>ROUND(IF(Table2[[#This Row],[backers_count]],Table2[[#This Row],[pledged]]/Table2[[#This Row],[backers_count]],0),2)</f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14"/>
        <v>40866.25</v>
      </c>
      <c r="O852" s="6">
        <f t="shared" si="1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" x14ac:dyDescent="0.3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>
        <f>ROUND((Table2[[#This Row],[pledged]]/Table2[[#This Row],[goal]])*100,0)</f>
        <v>208</v>
      </c>
      <c r="G853" t="s">
        <v>20</v>
      </c>
      <c r="H853">
        <v>160</v>
      </c>
      <c r="I853">
        <f>ROUND(IF(Table2[[#This Row],[backers_count]],Table2[[#This Row],[pledged]]/Table2[[#This Row],[backers_count]],0),2)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14"/>
        <v>41031.208333333336</v>
      </c>
      <c r="O853" s="6">
        <f t="shared" si="1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" x14ac:dyDescent="0.3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>
        <f>ROUND((Table2[[#This Row],[pledged]]/Table2[[#This Row],[goal]])*100,0)</f>
        <v>51</v>
      </c>
      <c r="G854" t="s">
        <v>14</v>
      </c>
      <c r="H854">
        <v>31</v>
      </c>
      <c r="I854">
        <f>ROUND(IF(Table2[[#This Row],[backers_count]],Table2[[#This Row],[pledged]]/Table2[[#This Row],[backers_count]],0),2)</f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14"/>
        <v>40740.208333333336</v>
      </c>
      <c r="O854" s="6">
        <f t="shared" si="14"/>
        <v>40750.208333333336</v>
      </c>
      <c r="P854" t="b">
        <v>0</v>
      </c>
      <c r="Q854" t="b">
        <v>1</v>
      </c>
      <c r="R854" t="s">
        <v>88</v>
      </c>
      <c r="S854" t="s">
        <v>2049</v>
      </c>
      <c r="T854" t="s">
        <v>2050</v>
      </c>
    </row>
    <row r="855" spans="1:20" x14ac:dyDescent="0.3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>
        <f>ROUND((Table2[[#This Row],[pledged]]/Table2[[#This Row],[goal]])*100,0)</f>
        <v>652</v>
      </c>
      <c r="G855" t="s">
        <v>20</v>
      </c>
      <c r="H855">
        <v>1467</v>
      </c>
      <c r="I855">
        <f>ROUND(IF(Table2[[#This Row],[backers_count]],Table2[[#This Row],[pledged]]/Table2[[#This Row],[backers_count]],0),2)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14"/>
        <v>40714.208333333336</v>
      </c>
      <c r="O855" s="6">
        <f t="shared" si="14"/>
        <v>40719.208333333336</v>
      </c>
      <c r="P855" t="b">
        <v>0</v>
      </c>
      <c r="Q855" t="b">
        <v>1</v>
      </c>
      <c r="R855" t="s">
        <v>59</v>
      </c>
      <c r="S855" t="s">
        <v>2034</v>
      </c>
      <c r="T855" t="s">
        <v>2044</v>
      </c>
    </row>
    <row r="856" spans="1:20" ht="31" x14ac:dyDescent="0.3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>
        <f>ROUND((Table2[[#This Row],[pledged]]/Table2[[#This Row],[goal]])*100,0)</f>
        <v>114</v>
      </c>
      <c r="G856" t="s">
        <v>20</v>
      </c>
      <c r="H856">
        <v>2662</v>
      </c>
      <c r="I856">
        <f>ROUND(IF(Table2[[#This Row],[backers_count]],Table2[[#This Row],[pledged]]/Table2[[#This Row],[backers_count]],0),2)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14"/>
        <v>43787.25</v>
      </c>
      <c r="O856" s="6">
        <f t="shared" si="14"/>
        <v>43814.25</v>
      </c>
      <c r="P856" t="b">
        <v>0</v>
      </c>
      <c r="Q856" t="b">
        <v>0</v>
      </c>
      <c r="R856" t="s">
        <v>118</v>
      </c>
      <c r="S856" t="s">
        <v>2046</v>
      </c>
      <c r="T856" t="s">
        <v>2052</v>
      </c>
    </row>
    <row r="857" spans="1:20" x14ac:dyDescent="0.3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>
        <f>ROUND((Table2[[#This Row],[pledged]]/Table2[[#This Row],[goal]])*100,0)</f>
        <v>102</v>
      </c>
      <c r="G857" t="s">
        <v>20</v>
      </c>
      <c r="H857">
        <v>452</v>
      </c>
      <c r="I857">
        <f>ROUND(IF(Table2[[#This Row],[backers_count]],Table2[[#This Row],[pledged]]/Table2[[#This Row],[backers_count]],0),2)</f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14"/>
        <v>40712.208333333336</v>
      </c>
      <c r="O857" s="6">
        <f t="shared" si="1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>
        <f>ROUND((Table2[[#This Row],[pledged]]/Table2[[#This Row],[goal]])*100,0)</f>
        <v>357</v>
      </c>
      <c r="G858" t="s">
        <v>20</v>
      </c>
      <c r="H858">
        <v>158</v>
      </c>
      <c r="I858">
        <f>ROUND(IF(Table2[[#This Row],[backers_count]],Table2[[#This Row],[pledged]]/Table2[[#This Row],[backers_count]],0),2)</f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14"/>
        <v>41023.208333333336</v>
      </c>
      <c r="O858" s="6">
        <f t="shared" si="1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" x14ac:dyDescent="0.3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>
        <f>ROUND((Table2[[#This Row],[pledged]]/Table2[[#This Row],[goal]])*100,0)</f>
        <v>140</v>
      </c>
      <c r="G859" t="s">
        <v>20</v>
      </c>
      <c r="H859">
        <v>225</v>
      </c>
      <c r="I859">
        <f>ROUND(IF(Table2[[#This Row],[backers_count]],Table2[[#This Row],[pledged]]/Table2[[#This Row],[backers_count]],0),2)</f>
        <v>32.950000000000003</v>
      </c>
      <c r="J859" t="s">
        <v>97</v>
      </c>
      <c r="K859" t="s">
        <v>98</v>
      </c>
      <c r="L859">
        <v>1328421600</v>
      </c>
      <c r="M859">
        <v>1330408800</v>
      </c>
      <c r="N859" s="6">
        <f t="shared" si="14"/>
        <v>40944.25</v>
      </c>
      <c r="O859" s="6">
        <f t="shared" si="14"/>
        <v>40967.25</v>
      </c>
      <c r="P859" t="b">
        <v>1</v>
      </c>
      <c r="Q859" t="b">
        <v>0</v>
      </c>
      <c r="R859" t="s">
        <v>99</v>
      </c>
      <c r="S859" t="s">
        <v>2040</v>
      </c>
      <c r="T859" t="s">
        <v>2051</v>
      </c>
    </row>
    <row r="860" spans="1:20" ht="31" x14ac:dyDescent="0.3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>
        <f>ROUND((Table2[[#This Row],[pledged]]/Table2[[#This Row],[goal]])*100,0)</f>
        <v>69</v>
      </c>
      <c r="G860" t="s">
        <v>14</v>
      </c>
      <c r="H860">
        <v>35</v>
      </c>
      <c r="I860">
        <f>ROUND(IF(Table2[[#This Row],[backers_count]],Table2[[#This Row],[pledged]]/Table2[[#This Row],[backers_count]],0),2)</f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14"/>
        <v>43211.208333333328</v>
      </c>
      <c r="O860" s="6">
        <f t="shared" si="1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" x14ac:dyDescent="0.3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>
        <f>ROUND((Table2[[#This Row],[pledged]]/Table2[[#This Row],[goal]])*100,0)</f>
        <v>36</v>
      </c>
      <c r="G861" t="s">
        <v>14</v>
      </c>
      <c r="H861">
        <v>63</v>
      </c>
      <c r="I861">
        <f>ROUND(IF(Table2[[#This Row],[backers_count]],Table2[[#This Row],[pledged]]/Table2[[#This Row],[backers_count]],0),2)</f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14"/>
        <v>41334.25</v>
      </c>
      <c r="O861" s="6">
        <f t="shared" si="1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" x14ac:dyDescent="0.3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>
        <f>ROUND((Table2[[#This Row],[pledged]]/Table2[[#This Row],[goal]])*100,0)</f>
        <v>252</v>
      </c>
      <c r="G862" t="s">
        <v>20</v>
      </c>
      <c r="H862">
        <v>65</v>
      </c>
      <c r="I862">
        <f>ROUND(IF(Table2[[#This Row],[backers_count]],Table2[[#This Row],[pledged]]/Table2[[#This Row],[backers_count]],0),2)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14"/>
        <v>43515.25</v>
      </c>
      <c r="O862" s="6">
        <f t="shared" si="14"/>
        <v>43525.25</v>
      </c>
      <c r="P862" t="b">
        <v>0</v>
      </c>
      <c r="Q862" t="b">
        <v>1</v>
      </c>
      <c r="R862" t="s">
        <v>64</v>
      </c>
      <c r="S862" t="s">
        <v>2036</v>
      </c>
      <c r="T862" t="s">
        <v>2045</v>
      </c>
    </row>
    <row r="863" spans="1:20" x14ac:dyDescent="0.3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>
        <f>ROUND((Table2[[#This Row],[pledged]]/Table2[[#This Row],[goal]])*100,0)</f>
        <v>106</v>
      </c>
      <c r="G863" t="s">
        <v>20</v>
      </c>
      <c r="H863">
        <v>163</v>
      </c>
      <c r="I863">
        <f>ROUND(IF(Table2[[#This Row],[backers_count]],Table2[[#This Row],[pledged]]/Table2[[#This Row],[backers_count]],0),2)</f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14"/>
        <v>40258.208333333336</v>
      </c>
      <c r="O863" s="6">
        <f t="shared" si="1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3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>
        <f>ROUND((Table2[[#This Row],[pledged]]/Table2[[#This Row],[goal]])*100,0)</f>
        <v>187</v>
      </c>
      <c r="G864" t="s">
        <v>20</v>
      </c>
      <c r="H864">
        <v>85</v>
      </c>
      <c r="I864">
        <f>ROUND(IF(Table2[[#This Row],[backers_count]],Table2[[#This Row],[pledged]]/Table2[[#This Row],[backers_count]],0),2)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14"/>
        <v>40756.208333333336</v>
      </c>
      <c r="O864" s="6">
        <f t="shared" si="1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>
        <f>ROUND((Table2[[#This Row],[pledged]]/Table2[[#This Row],[goal]])*100,0)</f>
        <v>387</v>
      </c>
      <c r="G865" t="s">
        <v>20</v>
      </c>
      <c r="H865">
        <v>217</v>
      </c>
      <c r="I865">
        <f>ROUND(IF(Table2[[#This Row],[backers_count]],Table2[[#This Row],[pledged]]/Table2[[#This Row],[backers_count]],0),2)</f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14"/>
        <v>42172.208333333328</v>
      </c>
      <c r="O865" s="6">
        <f t="shared" si="14"/>
        <v>42195.208333333328</v>
      </c>
      <c r="P865" t="b">
        <v>0</v>
      </c>
      <c r="Q865" t="b">
        <v>1</v>
      </c>
      <c r="R865" t="s">
        <v>268</v>
      </c>
      <c r="S865" t="s">
        <v>2040</v>
      </c>
      <c r="T865" t="s">
        <v>2059</v>
      </c>
    </row>
    <row r="866" spans="1:20" x14ac:dyDescent="0.3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>
        <f>ROUND((Table2[[#This Row],[pledged]]/Table2[[#This Row],[goal]])*100,0)</f>
        <v>347</v>
      </c>
      <c r="G866" t="s">
        <v>20</v>
      </c>
      <c r="H866">
        <v>150</v>
      </c>
      <c r="I866">
        <f>ROUND(IF(Table2[[#This Row],[backers_count]],Table2[[#This Row],[pledged]]/Table2[[#This Row],[backers_count]],0),2)</f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14"/>
        <v>42601.208333333328</v>
      </c>
      <c r="O866" s="6">
        <f t="shared" si="14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2051</v>
      </c>
    </row>
    <row r="867" spans="1:20" x14ac:dyDescent="0.3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>
        <f>ROUND((Table2[[#This Row],[pledged]]/Table2[[#This Row],[goal]])*100,0)</f>
        <v>186</v>
      </c>
      <c r="G867" t="s">
        <v>20</v>
      </c>
      <c r="H867">
        <v>3272</v>
      </c>
      <c r="I867">
        <f>ROUND(IF(Table2[[#This Row],[backers_count]],Table2[[#This Row],[pledged]]/Table2[[#This Row],[backers_count]],0),2)</f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14"/>
        <v>41897.208333333336</v>
      </c>
      <c r="O867" s="6">
        <f t="shared" si="1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>
        <f>ROUND((Table2[[#This Row],[pledged]]/Table2[[#This Row],[goal]])*100,0)</f>
        <v>43</v>
      </c>
      <c r="G868" t="s">
        <v>73</v>
      </c>
      <c r="H868">
        <v>898</v>
      </c>
      <c r="I868">
        <f>ROUND(IF(Table2[[#This Row],[backers_count]],Table2[[#This Row],[pledged]]/Table2[[#This Row],[backers_count]],0),2)</f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14"/>
        <v>40671.208333333336</v>
      </c>
      <c r="O868" s="6">
        <f t="shared" si="14"/>
        <v>40672.208333333336</v>
      </c>
      <c r="P868" t="b">
        <v>0</v>
      </c>
      <c r="Q868" t="b">
        <v>0</v>
      </c>
      <c r="R868" t="s">
        <v>121</v>
      </c>
      <c r="S868" t="s">
        <v>2053</v>
      </c>
      <c r="T868" t="s">
        <v>2054</v>
      </c>
    </row>
    <row r="869" spans="1:20" ht="31" x14ac:dyDescent="0.3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>
        <f>ROUND((Table2[[#This Row],[pledged]]/Table2[[#This Row],[goal]])*100,0)</f>
        <v>162</v>
      </c>
      <c r="G869" t="s">
        <v>20</v>
      </c>
      <c r="H869">
        <v>300</v>
      </c>
      <c r="I869">
        <f>ROUND(IF(Table2[[#This Row],[backers_count]],Table2[[#This Row],[pledged]]/Table2[[#This Row],[backers_count]],0),2)</f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14"/>
        <v>43382.208333333328</v>
      </c>
      <c r="O869" s="6">
        <f t="shared" si="1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>
        <f>ROUND((Table2[[#This Row],[pledged]]/Table2[[#This Row],[goal]])*100,0)</f>
        <v>185</v>
      </c>
      <c r="G870" t="s">
        <v>20</v>
      </c>
      <c r="H870">
        <v>126</v>
      </c>
      <c r="I870">
        <f>ROUND(IF(Table2[[#This Row],[backers_count]],Table2[[#This Row],[pledged]]/Table2[[#This Row],[backers_count]],0),2)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14"/>
        <v>41559.208333333336</v>
      </c>
      <c r="O870" s="6">
        <f t="shared" si="1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>
        <f>ROUND((Table2[[#This Row],[pledged]]/Table2[[#This Row],[goal]])*100,0)</f>
        <v>24</v>
      </c>
      <c r="G871" t="s">
        <v>14</v>
      </c>
      <c r="H871">
        <v>526</v>
      </c>
      <c r="I871">
        <f>ROUND(IF(Table2[[#This Row],[backers_count]],Table2[[#This Row],[pledged]]/Table2[[#This Row],[backers_count]],0),2)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14"/>
        <v>40350.208333333336</v>
      </c>
      <c r="O871" s="6">
        <f t="shared" si="1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>
        <f>ROUND((Table2[[#This Row],[pledged]]/Table2[[#This Row],[goal]])*100,0)</f>
        <v>90</v>
      </c>
      <c r="G872" t="s">
        <v>14</v>
      </c>
      <c r="H872">
        <v>121</v>
      </c>
      <c r="I872">
        <f>ROUND(IF(Table2[[#This Row],[backers_count]],Table2[[#This Row],[pledged]]/Table2[[#This Row],[backers_count]],0),2)</f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14"/>
        <v>42240.208333333328</v>
      </c>
      <c r="O872" s="6">
        <f t="shared" si="1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" x14ac:dyDescent="0.3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>
        <f>ROUND((Table2[[#This Row],[pledged]]/Table2[[#This Row],[goal]])*100,0)</f>
        <v>273</v>
      </c>
      <c r="G873" t="s">
        <v>20</v>
      </c>
      <c r="H873">
        <v>2320</v>
      </c>
      <c r="I873">
        <f>ROUND(IF(Table2[[#This Row],[backers_count]],Table2[[#This Row],[pledged]]/Table2[[#This Row],[backers_count]],0),2)</f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14"/>
        <v>43040.208333333328</v>
      </c>
      <c r="O873" s="6">
        <f t="shared" si="1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>
        <f>ROUND((Table2[[#This Row],[pledged]]/Table2[[#This Row],[goal]])*100,0)</f>
        <v>170</v>
      </c>
      <c r="G874" t="s">
        <v>20</v>
      </c>
      <c r="H874">
        <v>81</v>
      </c>
      <c r="I874">
        <f>ROUND(IF(Table2[[#This Row],[backers_count]],Table2[[#This Row],[pledged]]/Table2[[#This Row],[backers_count]],0),2)</f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14"/>
        <v>43346.208333333328</v>
      </c>
      <c r="O874" s="6">
        <f t="shared" si="14"/>
        <v>43351.208333333328</v>
      </c>
      <c r="P874" t="b">
        <v>0</v>
      </c>
      <c r="Q874" t="b">
        <v>0</v>
      </c>
      <c r="R874" t="s">
        <v>473</v>
      </c>
      <c r="S874" t="s">
        <v>2040</v>
      </c>
      <c r="T874" t="s">
        <v>2062</v>
      </c>
    </row>
    <row r="875" spans="1:20" x14ac:dyDescent="0.3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>
        <f>ROUND((Table2[[#This Row],[pledged]]/Table2[[#This Row],[goal]])*100,0)</f>
        <v>188</v>
      </c>
      <c r="G875" t="s">
        <v>20</v>
      </c>
      <c r="H875">
        <v>1887</v>
      </c>
      <c r="I875">
        <f>ROUND(IF(Table2[[#This Row],[backers_count]],Table2[[#This Row],[pledged]]/Table2[[#This Row],[backers_count]],0),2)</f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14"/>
        <v>41647.25</v>
      </c>
      <c r="O875" s="6">
        <f t="shared" si="14"/>
        <v>41652.25</v>
      </c>
      <c r="P875" t="b">
        <v>0</v>
      </c>
      <c r="Q875" t="b">
        <v>0</v>
      </c>
      <c r="R875" t="s">
        <v>121</v>
      </c>
      <c r="S875" t="s">
        <v>2053</v>
      </c>
      <c r="T875" t="s">
        <v>2054</v>
      </c>
    </row>
    <row r="876" spans="1:20" x14ac:dyDescent="0.3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>
        <f>ROUND((Table2[[#This Row],[pledged]]/Table2[[#This Row],[goal]])*100,0)</f>
        <v>347</v>
      </c>
      <c r="G876" t="s">
        <v>20</v>
      </c>
      <c r="H876">
        <v>4358</v>
      </c>
      <c r="I876">
        <f>ROUND(IF(Table2[[#This Row],[backers_count]],Table2[[#This Row],[pledged]]/Table2[[#This Row],[backers_count]],0),2)</f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14"/>
        <v>40291.208333333336</v>
      </c>
      <c r="O876" s="6">
        <f t="shared" si="14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>
        <f>ROUND((Table2[[#This Row],[pledged]]/Table2[[#This Row],[goal]])*100,0)</f>
        <v>69</v>
      </c>
      <c r="G877" t="s">
        <v>14</v>
      </c>
      <c r="H877">
        <v>67</v>
      </c>
      <c r="I877">
        <f>ROUND(IF(Table2[[#This Row],[backers_count]],Table2[[#This Row],[pledged]]/Table2[[#This Row],[backers_count]],0),2)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14"/>
        <v>40556.25</v>
      </c>
      <c r="O877" s="6">
        <f t="shared" si="1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" x14ac:dyDescent="0.3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>
        <f>ROUND((Table2[[#This Row],[pledged]]/Table2[[#This Row],[goal]])*100,0)</f>
        <v>25</v>
      </c>
      <c r="G878" t="s">
        <v>14</v>
      </c>
      <c r="H878">
        <v>57</v>
      </c>
      <c r="I878">
        <f>ROUND(IF(Table2[[#This Row],[backers_count]],Table2[[#This Row],[pledged]]/Table2[[#This Row],[backers_count]],0),2)</f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14"/>
        <v>43624.208333333328</v>
      </c>
      <c r="O878" s="6">
        <f t="shared" si="14"/>
        <v>43648.208333333328</v>
      </c>
      <c r="P878" t="b">
        <v>0</v>
      </c>
      <c r="Q878" t="b">
        <v>0</v>
      </c>
      <c r="R878" t="s">
        <v>121</v>
      </c>
      <c r="S878" t="s">
        <v>2053</v>
      </c>
      <c r="T878" t="s">
        <v>2054</v>
      </c>
    </row>
    <row r="879" spans="1:20" x14ac:dyDescent="0.3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>
        <f>ROUND((Table2[[#This Row],[pledged]]/Table2[[#This Row],[goal]])*100,0)</f>
        <v>77</v>
      </c>
      <c r="G879" t="s">
        <v>14</v>
      </c>
      <c r="H879">
        <v>1229</v>
      </c>
      <c r="I879">
        <f>ROUND(IF(Table2[[#This Row],[backers_count]],Table2[[#This Row],[pledged]]/Table2[[#This Row],[backers_count]],0),2)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14"/>
        <v>42577.208333333328</v>
      </c>
      <c r="O879" s="6">
        <f t="shared" si="1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>
        <f>ROUND((Table2[[#This Row],[pledged]]/Table2[[#This Row],[goal]])*100,0)</f>
        <v>37</v>
      </c>
      <c r="G880" t="s">
        <v>14</v>
      </c>
      <c r="H880">
        <v>12</v>
      </c>
      <c r="I880">
        <f>ROUND(IF(Table2[[#This Row],[backers_count]],Table2[[#This Row],[pledged]]/Table2[[#This Row],[backers_count]],0),2)</f>
        <v>84.33</v>
      </c>
      <c r="J880" t="s">
        <v>106</v>
      </c>
      <c r="K880" t="s">
        <v>107</v>
      </c>
      <c r="L880">
        <v>1579068000</v>
      </c>
      <c r="M880">
        <v>1581141600</v>
      </c>
      <c r="N880" s="6">
        <f t="shared" si="14"/>
        <v>43845.25</v>
      </c>
      <c r="O880" s="6">
        <f t="shared" si="14"/>
        <v>43869.25</v>
      </c>
      <c r="P880" t="b">
        <v>0</v>
      </c>
      <c r="Q880" t="b">
        <v>0</v>
      </c>
      <c r="R880" t="s">
        <v>147</v>
      </c>
      <c r="S880" t="s">
        <v>2034</v>
      </c>
      <c r="T880" t="s">
        <v>2056</v>
      </c>
    </row>
    <row r="881" spans="1:20" x14ac:dyDescent="0.3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>
        <f>ROUND((Table2[[#This Row],[pledged]]/Table2[[#This Row],[goal]])*100,0)</f>
        <v>544</v>
      </c>
      <c r="G881" t="s">
        <v>20</v>
      </c>
      <c r="H881">
        <v>53</v>
      </c>
      <c r="I881">
        <f>ROUND(IF(Table2[[#This Row],[backers_count]],Table2[[#This Row],[pledged]]/Table2[[#This Row],[backers_count]],0),2)</f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14"/>
        <v>42788.25</v>
      </c>
      <c r="O881" s="6">
        <f t="shared" si="14"/>
        <v>42797.25</v>
      </c>
      <c r="P881" t="b">
        <v>0</v>
      </c>
      <c r="Q881" t="b">
        <v>0</v>
      </c>
      <c r="R881" t="s">
        <v>67</v>
      </c>
      <c r="S881" t="s">
        <v>2046</v>
      </c>
      <c r="T881" t="s">
        <v>2047</v>
      </c>
    </row>
    <row r="882" spans="1:20" x14ac:dyDescent="0.3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>
        <f>ROUND((Table2[[#This Row],[pledged]]/Table2[[#This Row],[goal]])*100,0)</f>
        <v>229</v>
      </c>
      <c r="G882" t="s">
        <v>20</v>
      </c>
      <c r="H882">
        <v>2414</v>
      </c>
      <c r="I882">
        <f>ROUND(IF(Table2[[#This Row],[backers_count]],Table2[[#This Row],[pledged]]/Table2[[#This Row],[backers_count]],0),2)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14"/>
        <v>43667.208333333328</v>
      </c>
      <c r="O882" s="6">
        <f t="shared" si="1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>
        <f>ROUND((Table2[[#This Row],[pledged]]/Table2[[#This Row],[goal]])*100,0)</f>
        <v>39</v>
      </c>
      <c r="G883" t="s">
        <v>14</v>
      </c>
      <c r="H883">
        <v>452</v>
      </c>
      <c r="I883">
        <f>ROUND(IF(Table2[[#This Row],[backers_count]],Table2[[#This Row],[pledged]]/Table2[[#This Row],[backers_count]],0),2)</f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14"/>
        <v>42194.208333333328</v>
      </c>
      <c r="O883" s="6">
        <f t="shared" si="1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>
        <f>ROUND((Table2[[#This Row],[pledged]]/Table2[[#This Row],[goal]])*100,0)</f>
        <v>370</v>
      </c>
      <c r="G884" t="s">
        <v>20</v>
      </c>
      <c r="H884">
        <v>80</v>
      </c>
      <c r="I884">
        <f>ROUND(IF(Table2[[#This Row],[backers_count]],Table2[[#This Row],[pledged]]/Table2[[#This Row],[backers_count]],0),2)</f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14"/>
        <v>42025.25</v>
      </c>
      <c r="O884" s="6">
        <f t="shared" si="1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" x14ac:dyDescent="0.3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>
        <f>ROUND((Table2[[#This Row],[pledged]]/Table2[[#This Row],[goal]])*100,0)</f>
        <v>238</v>
      </c>
      <c r="G885" t="s">
        <v>20</v>
      </c>
      <c r="H885">
        <v>193</v>
      </c>
      <c r="I885">
        <f>ROUND(IF(Table2[[#This Row],[backers_count]],Table2[[#This Row],[pledged]]/Table2[[#This Row],[backers_count]],0),2)</f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14"/>
        <v>40323.208333333336</v>
      </c>
      <c r="O885" s="6">
        <f t="shared" si="14"/>
        <v>40359.208333333336</v>
      </c>
      <c r="P885" t="b">
        <v>0</v>
      </c>
      <c r="Q885" t="b">
        <v>0</v>
      </c>
      <c r="R885" t="s">
        <v>99</v>
      </c>
      <c r="S885" t="s">
        <v>2040</v>
      </c>
      <c r="T885" t="s">
        <v>2051</v>
      </c>
    </row>
    <row r="886" spans="1:20" x14ac:dyDescent="0.3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>
        <f>ROUND((Table2[[#This Row],[pledged]]/Table2[[#This Row],[goal]])*100,0)</f>
        <v>64</v>
      </c>
      <c r="G886" t="s">
        <v>14</v>
      </c>
      <c r="H886">
        <v>1886</v>
      </c>
      <c r="I886">
        <f>ROUND(IF(Table2[[#This Row],[backers_count]],Table2[[#This Row],[pledged]]/Table2[[#This Row],[backers_count]],0),2)</f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14"/>
        <v>41763.208333333336</v>
      </c>
      <c r="O886" s="6">
        <f t="shared" si="1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>
        <f>ROUND((Table2[[#This Row],[pledged]]/Table2[[#This Row],[goal]])*100,0)</f>
        <v>118</v>
      </c>
      <c r="G887" t="s">
        <v>20</v>
      </c>
      <c r="H887">
        <v>52</v>
      </c>
      <c r="I887">
        <f>ROUND(IF(Table2[[#This Row],[backers_count]],Table2[[#This Row],[pledged]]/Table2[[#This Row],[backers_count]],0),2)</f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14"/>
        <v>40335.208333333336</v>
      </c>
      <c r="O887" s="6">
        <f t="shared" si="1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>
        <f>ROUND((Table2[[#This Row],[pledged]]/Table2[[#This Row],[goal]])*100,0)</f>
        <v>85</v>
      </c>
      <c r="G888" t="s">
        <v>14</v>
      </c>
      <c r="H888">
        <v>1825</v>
      </c>
      <c r="I888">
        <f>ROUND(IF(Table2[[#This Row],[backers_count]],Table2[[#This Row],[pledged]]/Table2[[#This Row],[backers_count]],0),2)</f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14"/>
        <v>40416.208333333336</v>
      </c>
      <c r="O888" s="6">
        <f t="shared" si="14"/>
        <v>40434.208333333336</v>
      </c>
      <c r="P888" t="b">
        <v>0</v>
      </c>
      <c r="Q888" t="b">
        <v>0</v>
      </c>
      <c r="R888" t="s">
        <v>59</v>
      </c>
      <c r="S888" t="s">
        <v>2034</v>
      </c>
      <c r="T888" t="s">
        <v>2044</v>
      </c>
    </row>
    <row r="889" spans="1:20" ht="31" x14ac:dyDescent="0.3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>
        <f>ROUND((Table2[[#This Row],[pledged]]/Table2[[#This Row],[goal]])*100,0)</f>
        <v>29</v>
      </c>
      <c r="G889" t="s">
        <v>14</v>
      </c>
      <c r="H889">
        <v>31</v>
      </c>
      <c r="I889">
        <f>ROUND(IF(Table2[[#This Row],[backers_count]],Table2[[#This Row],[pledged]]/Table2[[#This Row],[backers_count]],0),2)</f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14"/>
        <v>42202.208333333328</v>
      </c>
      <c r="O889" s="6">
        <f t="shared" si="1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" x14ac:dyDescent="0.3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>
        <f>ROUND((Table2[[#This Row],[pledged]]/Table2[[#This Row],[goal]])*100,0)</f>
        <v>210</v>
      </c>
      <c r="G890" t="s">
        <v>20</v>
      </c>
      <c r="H890">
        <v>290</v>
      </c>
      <c r="I890">
        <f>ROUND(IF(Table2[[#This Row],[backers_count]],Table2[[#This Row],[pledged]]/Table2[[#This Row],[backers_count]],0),2)</f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14"/>
        <v>42836.208333333328</v>
      </c>
      <c r="O890" s="6">
        <f t="shared" si="1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>
        <f>ROUND((Table2[[#This Row],[pledged]]/Table2[[#This Row],[goal]])*100,0)</f>
        <v>170</v>
      </c>
      <c r="G891" t="s">
        <v>20</v>
      </c>
      <c r="H891">
        <v>122</v>
      </c>
      <c r="I891">
        <f>ROUND(IF(Table2[[#This Row],[backers_count]],Table2[[#This Row],[pledged]]/Table2[[#This Row],[backers_count]],0),2)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14"/>
        <v>41710.208333333336</v>
      </c>
      <c r="O891" s="6">
        <f t="shared" si="1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>
        <f>ROUND((Table2[[#This Row],[pledged]]/Table2[[#This Row],[goal]])*100,0)</f>
        <v>116</v>
      </c>
      <c r="G892" t="s">
        <v>20</v>
      </c>
      <c r="H892">
        <v>1470</v>
      </c>
      <c r="I892">
        <f>ROUND(IF(Table2[[#This Row],[backers_count]],Table2[[#This Row],[pledged]]/Table2[[#This Row],[backers_count]],0),2)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14"/>
        <v>43640.208333333328</v>
      </c>
      <c r="O892" s="6">
        <f t="shared" si="14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2044</v>
      </c>
    </row>
    <row r="893" spans="1:20" ht="31" x14ac:dyDescent="0.3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>
        <f>ROUND((Table2[[#This Row],[pledged]]/Table2[[#This Row],[goal]])*100,0)</f>
        <v>259</v>
      </c>
      <c r="G893" t="s">
        <v>20</v>
      </c>
      <c r="H893">
        <v>165</v>
      </c>
      <c r="I893">
        <f>ROUND(IF(Table2[[#This Row],[backers_count]],Table2[[#This Row],[pledged]]/Table2[[#This Row],[backers_count]],0),2)</f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14"/>
        <v>40880.25</v>
      </c>
      <c r="O893" s="6">
        <f t="shared" si="1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>
        <f>ROUND((Table2[[#This Row],[pledged]]/Table2[[#This Row],[goal]])*100,0)</f>
        <v>231</v>
      </c>
      <c r="G894" t="s">
        <v>20</v>
      </c>
      <c r="H894">
        <v>182</v>
      </c>
      <c r="I894">
        <f>ROUND(IF(Table2[[#This Row],[backers_count]],Table2[[#This Row],[pledged]]/Table2[[#This Row],[backers_count]],0),2)</f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14"/>
        <v>40319.208333333336</v>
      </c>
      <c r="O894" s="6">
        <f t="shared" si="14"/>
        <v>40360.208333333336</v>
      </c>
      <c r="P894" t="b">
        <v>0</v>
      </c>
      <c r="Q894" t="b">
        <v>0</v>
      </c>
      <c r="R894" t="s">
        <v>205</v>
      </c>
      <c r="S894" t="s">
        <v>2046</v>
      </c>
      <c r="T894" t="s">
        <v>2058</v>
      </c>
    </row>
    <row r="895" spans="1:20" x14ac:dyDescent="0.3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>
        <f>ROUND((Table2[[#This Row],[pledged]]/Table2[[#This Row],[goal]])*100,0)</f>
        <v>128</v>
      </c>
      <c r="G895" t="s">
        <v>20</v>
      </c>
      <c r="H895">
        <v>199</v>
      </c>
      <c r="I895">
        <f>ROUND(IF(Table2[[#This Row],[backers_count]],Table2[[#This Row],[pledged]]/Table2[[#This Row],[backers_count]],0),2)</f>
        <v>54.12</v>
      </c>
      <c r="J895" t="s">
        <v>106</v>
      </c>
      <c r="K895" t="s">
        <v>107</v>
      </c>
      <c r="L895">
        <v>1434344400</v>
      </c>
      <c r="M895">
        <v>1434690000</v>
      </c>
      <c r="N895" s="6">
        <f t="shared" si="14"/>
        <v>42170.208333333328</v>
      </c>
      <c r="O895" s="6">
        <f t="shared" si="1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>
        <f>ROUND((Table2[[#This Row],[pledged]]/Table2[[#This Row],[goal]])*100,0)</f>
        <v>189</v>
      </c>
      <c r="G896" t="s">
        <v>20</v>
      </c>
      <c r="H896">
        <v>56</v>
      </c>
      <c r="I896">
        <f>ROUND(IF(Table2[[#This Row],[backers_count]],Table2[[#This Row],[pledged]]/Table2[[#This Row],[backers_count]],0),2)</f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14"/>
        <v>41466.208333333336</v>
      </c>
      <c r="O896" s="6">
        <f t="shared" si="14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2059</v>
      </c>
    </row>
    <row r="897" spans="1:20" ht="31" x14ac:dyDescent="0.3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>
        <f>ROUND((Table2[[#This Row],[pledged]]/Table2[[#This Row],[goal]])*100,0)</f>
        <v>7</v>
      </c>
      <c r="G897" t="s">
        <v>14</v>
      </c>
      <c r="H897">
        <v>107</v>
      </c>
      <c r="I897">
        <f>ROUND(IF(Table2[[#This Row],[backers_count]],Table2[[#This Row],[pledged]]/Table2[[#This Row],[backers_count]],0),2)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14"/>
        <v>43134.25</v>
      </c>
      <c r="O897" s="6">
        <f t="shared" si="1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" x14ac:dyDescent="0.3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>
        <f>ROUND((Table2[[#This Row],[pledged]]/Table2[[#This Row],[goal]])*100,0)</f>
        <v>774</v>
      </c>
      <c r="G898" t="s">
        <v>20</v>
      </c>
      <c r="H898">
        <v>1460</v>
      </c>
      <c r="I898">
        <f>ROUND(IF(Table2[[#This Row],[backers_count]],Table2[[#This Row],[pledged]]/Table2[[#This Row],[backers_count]],0),2)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ref="N898:O961" si="15">(((L898/60)/60)/24)+DATE(1970,1,1)</f>
        <v>40738.208333333336</v>
      </c>
      <c r="O898" s="6">
        <f t="shared" si="1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>
        <f>ROUND((Table2[[#This Row],[pledged]]/Table2[[#This Row],[goal]])*100,0)</f>
        <v>28</v>
      </c>
      <c r="G899" t="s">
        <v>14</v>
      </c>
      <c r="H899">
        <v>27</v>
      </c>
      <c r="I899">
        <f>ROUND(IF(Table2[[#This Row],[backers_count]],Table2[[#This Row],[pledged]]/Table2[[#This Row],[backers_count]],0),2)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15"/>
        <v>43583.208333333328</v>
      </c>
      <c r="O899" s="6">
        <f t="shared" si="15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>
        <f>ROUND((Table2[[#This Row],[pledged]]/Table2[[#This Row],[goal]])*100,0)</f>
        <v>52</v>
      </c>
      <c r="G900" t="s">
        <v>14</v>
      </c>
      <c r="H900">
        <v>1221</v>
      </c>
      <c r="I900">
        <f>ROUND(IF(Table2[[#This Row],[backers_count]],Table2[[#This Row],[pledged]]/Table2[[#This Row],[backers_count]],0),2)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15"/>
        <v>43815.25</v>
      </c>
      <c r="O900" s="6">
        <f t="shared" si="15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>
        <f>ROUND((Table2[[#This Row],[pledged]]/Table2[[#This Row],[goal]])*100,0)</f>
        <v>407</v>
      </c>
      <c r="G901" t="s">
        <v>20</v>
      </c>
      <c r="H901">
        <v>123</v>
      </c>
      <c r="I901">
        <f>ROUND(IF(Table2[[#This Row],[backers_count]],Table2[[#This Row],[pledged]]/Table2[[#This Row],[backers_count]],0),2)</f>
        <v>102.6</v>
      </c>
      <c r="J901" t="s">
        <v>97</v>
      </c>
      <c r="K901" t="s">
        <v>98</v>
      </c>
      <c r="L901">
        <v>1381122000</v>
      </c>
      <c r="M901">
        <v>1382677200</v>
      </c>
      <c r="N901" s="6">
        <f t="shared" si="15"/>
        <v>41554.208333333336</v>
      </c>
      <c r="O901" s="6">
        <f t="shared" si="15"/>
        <v>41572.208333333336</v>
      </c>
      <c r="P901" t="b">
        <v>0</v>
      </c>
      <c r="Q901" t="b">
        <v>0</v>
      </c>
      <c r="R901" t="s">
        <v>158</v>
      </c>
      <c r="S901" t="s">
        <v>2034</v>
      </c>
      <c r="T901" t="s">
        <v>2057</v>
      </c>
    </row>
    <row r="902" spans="1:20" x14ac:dyDescent="0.3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>
        <f>ROUND((Table2[[#This Row],[pledged]]/Table2[[#This Row],[goal]])*100,0)</f>
        <v>2</v>
      </c>
      <c r="G902" t="s">
        <v>14</v>
      </c>
      <c r="H902">
        <v>1</v>
      </c>
      <c r="I902">
        <f>ROUND(IF(Table2[[#This Row],[backers_count]],Table2[[#This Row],[pledged]]/Table2[[#This Row],[backers_count]],0),2)</f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15"/>
        <v>41901.208333333336</v>
      </c>
      <c r="O902" s="6">
        <f t="shared" si="15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>
        <f>ROUND((Table2[[#This Row],[pledged]]/Table2[[#This Row],[goal]])*100,0)</f>
        <v>156</v>
      </c>
      <c r="G903" t="s">
        <v>20</v>
      </c>
      <c r="H903">
        <v>159</v>
      </c>
      <c r="I903">
        <f>ROUND(IF(Table2[[#This Row],[backers_count]],Table2[[#This Row],[pledged]]/Table2[[#This Row],[backers_count]],0),2)</f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15"/>
        <v>43298.208333333328</v>
      </c>
      <c r="O903" s="6">
        <f t="shared" si="15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>
        <f>ROUND((Table2[[#This Row],[pledged]]/Table2[[#This Row],[goal]])*100,0)</f>
        <v>252</v>
      </c>
      <c r="G904" t="s">
        <v>20</v>
      </c>
      <c r="H904">
        <v>110</v>
      </c>
      <c r="I904">
        <f>ROUND(IF(Table2[[#This Row],[backers_count]],Table2[[#This Row],[pledged]]/Table2[[#This Row],[backers_count]],0),2)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15"/>
        <v>42399.25</v>
      </c>
      <c r="O904" s="6">
        <f t="shared" si="15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" x14ac:dyDescent="0.3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>
        <f>ROUND((Table2[[#This Row],[pledged]]/Table2[[#This Row],[goal]])*100,0)</f>
        <v>2</v>
      </c>
      <c r="G905" t="s">
        <v>47</v>
      </c>
      <c r="H905">
        <v>14</v>
      </c>
      <c r="I905">
        <f>ROUND(IF(Table2[[#This Row],[backers_count]],Table2[[#This Row],[pledged]]/Table2[[#This Row],[backers_count]],0),2)</f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15"/>
        <v>41034.208333333336</v>
      </c>
      <c r="O905" s="6">
        <f t="shared" si="15"/>
        <v>41049.208333333336</v>
      </c>
      <c r="P905" t="b">
        <v>0</v>
      </c>
      <c r="Q905" t="b">
        <v>1</v>
      </c>
      <c r="R905" t="s">
        <v>67</v>
      </c>
      <c r="S905" t="s">
        <v>2046</v>
      </c>
      <c r="T905" t="s">
        <v>2047</v>
      </c>
    </row>
    <row r="906" spans="1:20" x14ac:dyDescent="0.3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>
        <f>ROUND((Table2[[#This Row],[pledged]]/Table2[[#This Row],[goal]])*100,0)</f>
        <v>12</v>
      </c>
      <c r="G906" t="s">
        <v>14</v>
      </c>
      <c r="H906">
        <v>16</v>
      </c>
      <c r="I906">
        <f>ROUND(IF(Table2[[#This Row],[backers_count]],Table2[[#This Row],[pledged]]/Table2[[#This Row],[backers_count]],0),2)</f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15"/>
        <v>41186.208333333336</v>
      </c>
      <c r="O906" s="6">
        <f t="shared" si="15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2055</v>
      </c>
    </row>
    <row r="907" spans="1:20" x14ac:dyDescent="0.3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>
        <f>ROUND((Table2[[#This Row],[pledged]]/Table2[[#This Row],[goal]])*100,0)</f>
        <v>164</v>
      </c>
      <c r="G907" t="s">
        <v>20</v>
      </c>
      <c r="H907">
        <v>236</v>
      </c>
      <c r="I907">
        <f>ROUND(IF(Table2[[#This Row],[backers_count]],Table2[[#This Row],[pledged]]/Table2[[#This Row],[backers_count]],0),2)</f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15"/>
        <v>41536.208333333336</v>
      </c>
      <c r="O907" s="6">
        <f t="shared" si="15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" x14ac:dyDescent="0.3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>
        <f>ROUND((Table2[[#This Row],[pledged]]/Table2[[#This Row],[goal]])*100,0)</f>
        <v>163</v>
      </c>
      <c r="G908" t="s">
        <v>20</v>
      </c>
      <c r="H908">
        <v>191</v>
      </c>
      <c r="I908">
        <f>ROUND(IF(Table2[[#This Row],[backers_count]],Table2[[#This Row],[pledged]]/Table2[[#This Row],[backers_count]],0),2)</f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15"/>
        <v>42868.208333333328</v>
      </c>
      <c r="O908" s="6">
        <f t="shared" si="15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>
        <f>ROUND((Table2[[#This Row],[pledged]]/Table2[[#This Row],[goal]])*100,0)</f>
        <v>20</v>
      </c>
      <c r="G909" t="s">
        <v>14</v>
      </c>
      <c r="H909">
        <v>41</v>
      </c>
      <c r="I909">
        <f>ROUND(IF(Table2[[#This Row],[backers_count]],Table2[[#This Row],[pledged]]/Table2[[#This Row],[backers_count]],0),2)</f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15"/>
        <v>40660.208333333336</v>
      </c>
      <c r="O909" s="6">
        <f t="shared" si="15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>
        <f>ROUND((Table2[[#This Row],[pledged]]/Table2[[#This Row],[goal]])*100,0)</f>
        <v>319</v>
      </c>
      <c r="G910" t="s">
        <v>20</v>
      </c>
      <c r="H910">
        <v>3934</v>
      </c>
      <c r="I910">
        <f>ROUND(IF(Table2[[#This Row],[backers_count]],Table2[[#This Row],[pledged]]/Table2[[#This Row],[backers_count]],0),2)</f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15"/>
        <v>41031.208333333336</v>
      </c>
      <c r="O910" s="6">
        <f t="shared" si="15"/>
        <v>41042.208333333336</v>
      </c>
      <c r="P910" t="b">
        <v>0</v>
      </c>
      <c r="Q910" t="b">
        <v>0</v>
      </c>
      <c r="R910" t="s">
        <v>88</v>
      </c>
      <c r="S910" t="s">
        <v>2049</v>
      </c>
      <c r="T910" t="s">
        <v>2050</v>
      </c>
    </row>
    <row r="911" spans="1:20" x14ac:dyDescent="0.3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>
        <f>ROUND((Table2[[#This Row],[pledged]]/Table2[[#This Row],[goal]])*100,0)</f>
        <v>479</v>
      </c>
      <c r="G911" t="s">
        <v>20</v>
      </c>
      <c r="H911">
        <v>80</v>
      </c>
      <c r="I911">
        <f>ROUND(IF(Table2[[#This Row],[backers_count]],Table2[[#This Row],[pledged]]/Table2[[#This Row],[backers_count]],0),2)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15"/>
        <v>43255.208333333328</v>
      </c>
      <c r="O911" s="6">
        <f t="shared" si="15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>
        <f>ROUND((Table2[[#This Row],[pledged]]/Table2[[#This Row],[goal]])*100,0)</f>
        <v>20</v>
      </c>
      <c r="G912" t="s">
        <v>73</v>
      </c>
      <c r="H912">
        <v>296</v>
      </c>
      <c r="I912">
        <f>ROUND(IF(Table2[[#This Row],[backers_count]],Table2[[#This Row],[pledged]]/Table2[[#This Row],[backers_count]],0),2)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15"/>
        <v>42026.25</v>
      </c>
      <c r="O912" s="6">
        <f t="shared" si="15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>
        <f>ROUND((Table2[[#This Row],[pledged]]/Table2[[#This Row],[goal]])*100,0)</f>
        <v>199</v>
      </c>
      <c r="G913" t="s">
        <v>20</v>
      </c>
      <c r="H913">
        <v>462</v>
      </c>
      <c r="I913">
        <f>ROUND(IF(Table2[[#This Row],[backers_count]],Table2[[#This Row],[pledged]]/Table2[[#This Row],[backers_count]],0),2)</f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15"/>
        <v>43717.208333333328</v>
      </c>
      <c r="O913" s="6">
        <f t="shared" si="15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>
        <f>ROUND((Table2[[#This Row],[pledged]]/Table2[[#This Row],[goal]])*100,0)</f>
        <v>795</v>
      </c>
      <c r="G914" t="s">
        <v>20</v>
      </c>
      <c r="H914">
        <v>179</v>
      </c>
      <c r="I914">
        <f>ROUND(IF(Table2[[#This Row],[backers_count]],Table2[[#This Row],[pledged]]/Table2[[#This Row],[backers_count]],0),2)</f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15"/>
        <v>41157.208333333336</v>
      </c>
      <c r="O914" s="6">
        <f t="shared" si="15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>
        <f>ROUND((Table2[[#This Row],[pledged]]/Table2[[#This Row],[goal]])*100,0)</f>
        <v>51</v>
      </c>
      <c r="G915" t="s">
        <v>14</v>
      </c>
      <c r="H915">
        <v>523</v>
      </c>
      <c r="I915">
        <f>ROUND(IF(Table2[[#This Row],[backers_count]],Table2[[#This Row],[pledged]]/Table2[[#This Row],[backers_count]],0),2)</f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15"/>
        <v>43597.208333333328</v>
      </c>
      <c r="O915" s="6">
        <f t="shared" si="15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>
        <f>ROUND((Table2[[#This Row],[pledged]]/Table2[[#This Row],[goal]])*100,0)</f>
        <v>57</v>
      </c>
      <c r="G916" t="s">
        <v>14</v>
      </c>
      <c r="H916">
        <v>141</v>
      </c>
      <c r="I916">
        <f>ROUND(IF(Table2[[#This Row],[backers_count]],Table2[[#This Row],[pledged]]/Table2[[#This Row],[backers_count]],0),2)</f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15"/>
        <v>41490.208333333336</v>
      </c>
      <c r="O916" s="6">
        <f t="shared" si="15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3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>
        <f>ROUND((Table2[[#This Row],[pledged]]/Table2[[#This Row],[goal]])*100,0)</f>
        <v>156</v>
      </c>
      <c r="G917" t="s">
        <v>20</v>
      </c>
      <c r="H917">
        <v>1866</v>
      </c>
      <c r="I917">
        <f>ROUND(IF(Table2[[#This Row],[backers_count]],Table2[[#This Row],[pledged]]/Table2[[#This Row],[backers_count]],0),2)</f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15"/>
        <v>42976.208333333328</v>
      </c>
      <c r="O917" s="6">
        <f t="shared" si="15"/>
        <v>42985.208333333328</v>
      </c>
      <c r="P917" t="b">
        <v>0</v>
      </c>
      <c r="Q917" t="b">
        <v>0</v>
      </c>
      <c r="R917" t="s">
        <v>268</v>
      </c>
      <c r="S917" t="s">
        <v>2040</v>
      </c>
      <c r="T917" t="s">
        <v>2059</v>
      </c>
    </row>
    <row r="918" spans="1:20" ht="31" x14ac:dyDescent="0.3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>
        <f>ROUND((Table2[[#This Row],[pledged]]/Table2[[#This Row],[goal]])*100,0)</f>
        <v>36</v>
      </c>
      <c r="G918" t="s">
        <v>14</v>
      </c>
      <c r="H918">
        <v>52</v>
      </c>
      <c r="I918">
        <f>ROUND(IF(Table2[[#This Row],[backers_count]],Table2[[#This Row],[pledged]]/Table2[[#This Row],[backers_count]],0),2)</f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15"/>
        <v>41991.25</v>
      </c>
      <c r="O918" s="6">
        <f t="shared" si="15"/>
        <v>42000.25</v>
      </c>
      <c r="P918" t="b">
        <v>0</v>
      </c>
      <c r="Q918" t="b">
        <v>0</v>
      </c>
      <c r="R918" t="s">
        <v>121</v>
      </c>
      <c r="S918" t="s">
        <v>2053</v>
      </c>
      <c r="T918" t="s">
        <v>2054</v>
      </c>
    </row>
    <row r="919" spans="1:20" x14ac:dyDescent="0.3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>
        <f>ROUND((Table2[[#This Row],[pledged]]/Table2[[#This Row],[goal]])*100,0)</f>
        <v>58</v>
      </c>
      <c r="G919" t="s">
        <v>47</v>
      </c>
      <c r="H919">
        <v>27</v>
      </c>
      <c r="I919">
        <f>ROUND(IF(Table2[[#This Row],[backers_count]],Table2[[#This Row],[pledged]]/Table2[[#This Row],[backers_count]],0),2)</f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15"/>
        <v>40722.208333333336</v>
      </c>
      <c r="O919" s="6">
        <f t="shared" si="15"/>
        <v>40746.208333333336</v>
      </c>
      <c r="P919" t="b">
        <v>0</v>
      </c>
      <c r="Q919" t="b">
        <v>1</v>
      </c>
      <c r="R919" t="s">
        <v>99</v>
      </c>
      <c r="S919" t="s">
        <v>2040</v>
      </c>
      <c r="T919" t="s">
        <v>2051</v>
      </c>
    </row>
    <row r="920" spans="1:20" x14ac:dyDescent="0.3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>
        <f>ROUND((Table2[[#This Row],[pledged]]/Table2[[#This Row],[goal]])*100,0)</f>
        <v>237</v>
      </c>
      <c r="G920" t="s">
        <v>20</v>
      </c>
      <c r="H920">
        <v>156</v>
      </c>
      <c r="I920">
        <f>ROUND(IF(Table2[[#This Row],[backers_count]],Table2[[#This Row],[pledged]]/Table2[[#This Row],[backers_count]],0),2)</f>
        <v>57.83</v>
      </c>
      <c r="J920" t="s">
        <v>97</v>
      </c>
      <c r="K920" t="s">
        <v>98</v>
      </c>
      <c r="L920">
        <v>1343365200</v>
      </c>
      <c r="M920">
        <v>1344315600</v>
      </c>
      <c r="N920" s="6">
        <f t="shared" si="15"/>
        <v>41117.208333333336</v>
      </c>
      <c r="O920" s="6">
        <f t="shared" si="15"/>
        <v>41128.208333333336</v>
      </c>
      <c r="P920" t="b">
        <v>0</v>
      </c>
      <c r="Q920" t="b">
        <v>0</v>
      </c>
      <c r="R920" t="s">
        <v>132</v>
      </c>
      <c r="S920" t="s">
        <v>2046</v>
      </c>
      <c r="T920" t="s">
        <v>2055</v>
      </c>
    </row>
    <row r="921" spans="1:20" x14ac:dyDescent="0.3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>
        <f>ROUND((Table2[[#This Row],[pledged]]/Table2[[#This Row],[goal]])*100,0)</f>
        <v>59</v>
      </c>
      <c r="G921" t="s">
        <v>14</v>
      </c>
      <c r="H921">
        <v>225</v>
      </c>
      <c r="I921">
        <f>ROUND(IF(Table2[[#This Row],[backers_count]],Table2[[#This Row],[pledged]]/Table2[[#This Row],[backers_count]],0),2)</f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15"/>
        <v>43022.208333333328</v>
      </c>
      <c r="O921" s="6">
        <f t="shared" si="15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>
        <f>ROUND((Table2[[#This Row],[pledged]]/Table2[[#This Row],[goal]])*100,0)</f>
        <v>183</v>
      </c>
      <c r="G922" t="s">
        <v>20</v>
      </c>
      <c r="H922">
        <v>255</v>
      </c>
      <c r="I922">
        <f>ROUND(IF(Table2[[#This Row],[backers_count]],Table2[[#This Row],[pledged]]/Table2[[#This Row],[backers_count]],0),2)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15"/>
        <v>43503.25</v>
      </c>
      <c r="O922" s="6">
        <f t="shared" si="15"/>
        <v>43523.25</v>
      </c>
      <c r="P922" t="b">
        <v>1</v>
      </c>
      <c r="Q922" t="b">
        <v>0</v>
      </c>
      <c r="R922" t="s">
        <v>70</v>
      </c>
      <c r="S922" t="s">
        <v>2040</v>
      </c>
      <c r="T922" t="s">
        <v>2048</v>
      </c>
    </row>
    <row r="923" spans="1:20" x14ac:dyDescent="0.3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>
        <f>ROUND((Table2[[#This Row],[pledged]]/Table2[[#This Row],[goal]])*100,0)</f>
        <v>1</v>
      </c>
      <c r="G923" t="s">
        <v>14</v>
      </c>
      <c r="H923">
        <v>38</v>
      </c>
      <c r="I923">
        <f>ROUND(IF(Table2[[#This Row],[backers_count]],Table2[[#This Row],[pledged]]/Table2[[#This Row],[backers_count]],0),2)</f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15"/>
        <v>40951.25</v>
      </c>
      <c r="O923" s="6">
        <f t="shared" si="15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>
        <f>ROUND((Table2[[#This Row],[pledged]]/Table2[[#This Row],[goal]])*100,0)</f>
        <v>176</v>
      </c>
      <c r="G924" t="s">
        <v>20</v>
      </c>
      <c r="H924">
        <v>2261</v>
      </c>
      <c r="I924">
        <f>ROUND(IF(Table2[[#This Row],[backers_count]],Table2[[#This Row],[pledged]]/Table2[[#This Row],[backers_count]],0),2)</f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15"/>
        <v>43443.25</v>
      </c>
      <c r="O924" s="6">
        <f t="shared" si="15"/>
        <v>43452.25</v>
      </c>
      <c r="P924" t="b">
        <v>0</v>
      </c>
      <c r="Q924" t="b">
        <v>1</v>
      </c>
      <c r="R924" t="s">
        <v>318</v>
      </c>
      <c r="S924" t="s">
        <v>2034</v>
      </c>
      <c r="T924" t="s">
        <v>2061</v>
      </c>
    </row>
    <row r="925" spans="1:20" x14ac:dyDescent="0.3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>
        <f>ROUND((Table2[[#This Row],[pledged]]/Table2[[#This Row],[goal]])*100,0)</f>
        <v>238</v>
      </c>
      <c r="G925" t="s">
        <v>20</v>
      </c>
      <c r="H925">
        <v>40</v>
      </c>
      <c r="I925">
        <f>ROUND(IF(Table2[[#This Row],[backers_count]],Table2[[#This Row],[pledged]]/Table2[[#This Row],[backers_count]],0),2)</f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15"/>
        <v>40373.208333333336</v>
      </c>
      <c r="O925" s="6">
        <f t="shared" si="15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>
        <f>ROUND((Table2[[#This Row],[pledged]]/Table2[[#This Row],[goal]])*100,0)</f>
        <v>488</v>
      </c>
      <c r="G926" t="s">
        <v>20</v>
      </c>
      <c r="H926">
        <v>2289</v>
      </c>
      <c r="I926">
        <f>ROUND(IF(Table2[[#This Row],[backers_count]],Table2[[#This Row],[pledged]]/Table2[[#This Row],[backers_count]],0),2)</f>
        <v>84.01</v>
      </c>
      <c r="J926" t="s">
        <v>106</v>
      </c>
      <c r="K926" t="s">
        <v>107</v>
      </c>
      <c r="L926">
        <v>1572498000</v>
      </c>
      <c r="M926">
        <v>1573452000</v>
      </c>
      <c r="N926" s="6">
        <f t="shared" si="15"/>
        <v>43769.208333333328</v>
      </c>
      <c r="O926" s="6">
        <f t="shared" si="15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" x14ac:dyDescent="0.3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>
        <f>ROUND((Table2[[#This Row],[pledged]]/Table2[[#This Row],[goal]])*100,0)</f>
        <v>224</v>
      </c>
      <c r="G927" t="s">
        <v>20</v>
      </c>
      <c r="H927">
        <v>65</v>
      </c>
      <c r="I927">
        <f>ROUND(IF(Table2[[#This Row],[backers_count]],Table2[[#This Row],[pledged]]/Table2[[#This Row],[backers_count]],0),2)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15"/>
        <v>43000.208333333328</v>
      </c>
      <c r="O927" s="6">
        <f t="shared" si="15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>
        <f>ROUND((Table2[[#This Row],[pledged]]/Table2[[#This Row],[goal]])*100,0)</f>
        <v>18</v>
      </c>
      <c r="G928" t="s">
        <v>14</v>
      </c>
      <c r="H928">
        <v>15</v>
      </c>
      <c r="I928">
        <f>ROUND(IF(Table2[[#This Row],[backers_count]],Table2[[#This Row],[pledged]]/Table2[[#This Row],[backers_count]],0),2)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15"/>
        <v>42502.208333333328</v>
      </c>
      <c r="O928" s="6">
        <f t="shared" si="15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>
        <f>ROUND((Table2[[#This Row],[pledged]]/Table2[[#This Row],[goal]])*100,0)</f>
        <v>46</v>
      </c>
      <c r="G929" t="s">
        <v>14</v>
      </c>
      <c r="H929">
        <v>37</v>
      </c>
      <c r="I929">
        <f>ROUND(IF(Table2[[#This Row],[backers_count]],Table2[[#This Row],[pledged]]/Table2[[#This Row],[backers_count]],0),2)</f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15"/>
        <v>41102.208333333336</v>
      </c>
      <c r="O929" s="6">
        <f t="shared" si="15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>
        <f>ROUND((Table2[[#This Row],[pledged]]/Table2[[#This Row],[goal]])*100,0)</f>
        <v>117</v>
      </c>
      <c r="G930" t="s">
        <v>20</v>
      </c>
      <c r="H930">
        <v>3777</v>
      </c>
      <c r="I930">
        <f>ROUND(IF(Table2[[#This Row],[backers_count]],Table2[[#This Row],[pledged]]/Table2[[#This Row],[backers_count]],0),2)</f>
        <v>52</v>
      </c>
      <c r="J930" t="s">
        <v>106</v>
      </c>
      <c r="K930" t="s">
        <v>107</v>
      </c>
      <c r="L930">
        <v>1388296800</v>
      </c>
      <c r="M930">
        <v>1389074400</v>
      </c>
      <c r="N930" s="6">
        <f t="shared" si="15"/>
        <v>41637.25</v>
      </c>
      <c r="O930" s="6">
        <f t="shared" si="15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>
        <f>ROUND((Table2[[#This Row],[pledged]]/Table2[[#This Row],[goal]])*100,0)</f>
        <v>217</v>
      </c>
      <c r="G931" t="s">
        <v>20</v>
      </c>
      <c r="H931">
        <v>184</v>
      </c>
      <c r="I931">
        <f>ROUND(IF(Table2[[#This Row],[backers_count]],Table2[[#This Row],[pledged]]/Table2[[#This Row],[backers_count]],0),2)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15"/>
        <v>42858.208333333328</v>
      </c>
      <c r="O931" s="6">
        <f t="shared" si="15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>
        <f>ROUND((Table2[[#This Row],[pledged]]/Table2[[#This Row],[goal]])*100,0)</f>
        <v>112</v>
      </c>
      <c r="G932" t="s">
        <v>20</v>
      </c>
      <c r="H932">
        <v>85</v>
      </c>
      <c r="I932">
        <f>ROUND(IF(Table2[[#This Row],[backers_count]],Table2[[#This Row],[pledged]]/Table2[[#This Row],[backers_count]],0),2)</f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15"/>
        <v>42060.25</v>
      </c>
      <c r="O932" s="6">
        <f t="shared" si="15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>
        <f>ROUND((Table2[[#This Row],[pledged]]/Table2[[#This Row],[goal]])*100,0)</f>
        <v>73</v>
      </c>
      <c r="G933" t="s">
        <v>14</v>
      </c>
      <c r="H933">
        <v>112</v>
      </c>
      <c r="I933">
        <f>ROUND(IF(Table2[[#This Row],[backers_count]],Table2[[#This Row],[pledged]]/Table2[[#This Row],[backers_count]],0),2)</f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15"/>
        <v>41818.208333333336</v>
      </c>
      <c r="O933" s="6">
        <f t="shared" si="15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>
        <f>ROUND((Table2[[#This Row],[pledged]]/Table2[[#This Row],[goal]])*100,0)</f>
        <v>212</v>
      </c>
      <c r="G934" t="s">
        <v>20</v>
      </c>
      <c r="H934">
        <v>144</v>
      </c>
      <c r="I934">
        <f>ROUND(IF(Table2[[#This Row],[backers_count]],Table2[[#This Row],[pledged]]/Table2[[#This Row],[backers_count]],0),2)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15"/>
        <v>41709.208333333336</v>
      </c>
      <c r="O934" s="6">
        <f t="shared" si="15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>
        <f>ROUND((Table2[[#This Row],[pledged]]/Table2[[#This Row],[goal]])*100,0)</f>
        <v>240</v>
      </c>
      <c r="G935" t="s">
        <v>20</v>
      </c>
      <c r="H935">
        <v>1902</v>
      </c>
      <c r="I935">
        <f>ROUND(IF(Table2[[#This Row],[backers_count]],Table2[[#This Row],[pledged]]/Table2[[#This Row],[backers_count]],0),2)</f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15"/>
        <v>41372.208333333336</v>
      </c>
      <c r="O935" s="6">
        <f t="shared" si="15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>
        <f>ROUND((Table2[[#This Row],[pledged]]/Table2[[#This Row],[goal]])*100,0)</f>
        <v>182</v>
      </c>
      <c r="G936" t="s">
        <v>20</v>
      </c>
      <c r="H936">
        <v>105</v>
      </c>
      <c r="I936">
        <f>ROUND(IF(Table2[[#This Row],[backers_count]],Table2[[#This Row],[pledged]]/Table2[[#This Row],[backers_count]],0),2)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15"/>
        <v>42422.25</v>
      </c>
      <c r="O936" s="6">
        <f t="shared" si="15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" x14ac:dyDescent="0.3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>
        <f>ROUND((Table2[[#This Row],[pledged]]/Table2[[#This Row],[goal]])*100,0)</f>
        <v>164</v>
      </c>
      <c r="G937" t="s">
        <v>20</v>
      </c>
      <c r="H937">
        <v>132</v>
      </c>
      <c r="I937">
        <f>ROUND(IF(Table2[[#This Row],[backers_count]],Table2[[#This Row],[pledged]]/Table2[[#This Row],[backers_count]],0),2)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15"/>
        <v>42209.208333333328</v>
      </c>
      <c r="O937" s="6">
        <f t="shared" si="15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>
        <f>ROUND((Table2[[#This Row],[pledged]]/Table2[[#This Row],[goal]])*100,0)</f>
        <v>2</v>
      </c>
      <c r="G938" t="s">
        <v>14</v>
      </c>
      <c r="H938">
        <v>21</v>
      </c>
      <c r="I938">
        <f>ROUND(IF(Table2[[#This Row],[backers_count]],Table2[[#This Row],[pledged]]/Table2[[#This Row],[backers_count]],0),2)</f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15"/>
        <v>43668.208333333328</v>
      </c>
      <c r="O938" s="6">
        <f t="shared" si="15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>
        <f>ROUND((Table2[[#This Row],[pledged]]/Table2[[#This Row],[goal]])*100,0)</f>
        <v>50</v>
      </c>
      <c r="G939" t="s">
        <v>73</v>
      </c>
      <c r="H939">
        <v>976</v>
      </c>
      <c r="I939">
        <f>ROUND(IF(Table2[[#This Row],[backers_count]],Table2[[#This Row],[pledged]]/Table2[[#This Row],[backers_count]],0),2)</f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15"/>
        <v>42334.25</v>
      </c>
      <c r="O939" s="6">
        <f t="shared" si="15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>
        <f>ROUND((Table2[[#This Row],[pledged]]/Table2[[#This Row],[goal]])*100,0)</f>
        <v>110</v>
      </c>
      <c r="G940" t="s">
        <v>20</v>
      </c>
      <c r="H940">
        <v>96</v>
      </c>
      <c r="I940">
        <f>ROUND(IF(Table2[[#This Row],[backers_count]],Table2[[#This Row],[pledged]]/Table2[[#This Row],[backers_count]],0),2)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15"/>
        <v>43263.208333333328</v>
      </c>
      <c r="O940" s="6">
        <f t="shared" si="15"/>
        <v>43299.208333333328</v>
      </c>
      <c r="P940" t="b">
        <v>0</v>
      </c>
      <c r="Q940" t="b">
        <v>1</v>
      </c>
      <c r="R940" t="s">
        <v>118</v>
      </c>
      <c r="S940" t="s">
        <v>2046</v>
      </c>
      <c r="T940" t="s">
        <v>2052</v>
      </c>
    </row>
    <row r="941" spans="1:20" ht="31" x14ac:dyDescent="0.3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>
        <f>ROUND((Table2[[#This Row],[pledged]]/Table2[[#This Row],[goal]])*100,0)</f>
        <v>49</v>
      </c>
      <c r="G941" t="s">
        <v>14</v>
      </c>
      <c r="H941">
        <v>67</v>
      </c>
      <c r="I941">
        <f>ROUND(IF(Table2[[#This Row],[backers_count]],Table2[[#This Row],[pledged]]/Table2[[#This Row],[backers_count]],0),2)</f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15"/>
        <v>40670.208333333336</v>
      </c>
      <c r="O941" s="6">
        <f t="shared" si="15"/>
        <v>40687.208333333336</v>
      </c>
      <c r="P941" t="b">
        <v>0</v>
      </c>
      <c r="Q941" t="b">
        <v>1</v>
      </c>
      <c r="R941" t="s">
        <v>88</v>
      </c>
      <c r="S941" t="s">
        <v>2049</v>
      </c>
      <c r="T941" t="s">
        <v>2050</v>
      </c>
    </row>
    <row r="942" spans="1:20" x14ac:dyDescent="0.3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>
        <f>ROUND((Table2[[#This Row],[pledged]]/Table2[[#This Row],[goal]])*100,0)</f>
        <v>62</v>
      </c>
      <c r="G942" t="s">
        <v>47</v>
      </c>
      <c r="H942">
        <v>66</v>
      </c>
      <c r="I942">
        <f>ROUND(IF(Table2[[#This Row],[backers_count]],Table2[[#This Row],[pledged]]/Table2[[#This Row],[backers_count]],0),2)</f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15"/>
        <v>41244.25</v>
      </c>
      <c r="O942" s="6">
        <f t="shared" si="15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>
        <f>ROUND((Table2[[#This Row],[pledged]]/Table2[[#This Row],[goal]])*100,0)</f>
        <v>13</v>
      </c>
      <c r="G943" t="s">
        <v>14</v>
      </c>
      <c r="H943">
        <v>78</v>
      </c>
      <c r="I943">
        <f>ROUND(IF(Table2[[#This Row],[backers_count]],Table2[[#This Row],[pledged]]/Table2[[#This Row],[backers_count]],0),2)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15"/>
        <v>40552.25</v>
      </c>
      <c r="O943" s="6">
        <f t="shared" si="15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>
        <f>ROUND((Table2[[#This Row],[pledged]]/Table2[[#This Row],[goal]])*100,0)</f>
        <v>65</v>
      </c>
      <c r="G944" t="s">
        <v>14</v>
      </c>
      <c r="H944">
        <v>67</v>
      </c>
      <c r="I944">
        <f>ROUND(IF(Table2[[#This Row],[backers_count]],Table2[[#This Row],[pledged]]/Table2[[#This Row],[backers_count]],0),2)</f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15"/>
        <v>40568.25</v>
      </c>
      <c r="O944" s="6">
        <f t="shared" si="15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>
        <f>ROUND((Table2[[#This Row],[pledged]]/Table2[[#This Row],[goal]])*100,0)</f>
        <v>160</v>
      </c>
      <c r="G945" t="s">
        <v>20</v>
      </c>
      <c r="H945">
        <v>114</v>
      </c>
      <c r="I945">
        <f>ROUND(IF(Table2[[#This Row],[backers_count]],Table2[[#This Row],[pledged]]/Table2[[#This Row],[backers_count]],0),2)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15"/>
        <v>41906.208333333336</v>
      </c>
      <c r="O945" s="6">
        <f t="shared" si="15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>
        <f>ROUND((Table2[[#This Row],[pledged]]/Table2[[#This Row],[goal]])*100,0)</f>
        <v>81</v>
      </c>
      <c r="G946" t="s">
        <v>14</v>
      </c>
      <c r="H946">
        <v>263</v>
      </c>
      <c r="I946">
        <f>ROUND(IF(Table2[[#This Row],[backers_count]],Table2[[#This Row],[pledged]]/Table2[[#This Row],[backers_count]],0),2)</f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15"/>
        <v>42776.25</v>
      </c>
      <c r="O946" s="6">
        <f t="shared" si="15"/>
        <v>42795.25</v>
      </c>
      <c r="P946" t="b">
        <v>0</v>
      </c>
      <c r="Q946" t="b">
        <v>0</v>
      </c>
      <c r="R946" t="s">
        <v>121</v>
      </c>
      <c r="S946" t="s">
        <v>2053</v>
      </c>
      <c r="T946" t="s">
        <v>2054</v>
      </c>
    </row>
    <row r="947" spans="1:20" x14ac:dyDescent="0.3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>
        <f>ROUND((Table2[[#This Row],[pledged]]/Table2[[#This Row],[goal]])*100,0)</f>
        <v>32</v>
      </c>
      <c r="G947" t="s">
        <v>14</v>
      </c>
      <c r="H947">
        <v>1691</v>
      </c>
      <c r="I947">
        <f>ROUND(IF(Table2[[#This Row],[backers_count]],Table2[[#This Row],[pledged]]/Table2[[#This Row],[backers_count]],0),2)</f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15"/>
        <v>41004.208333333336</v>
      </c>
      <c r="O947" s="6">
        <f t="shared" si="15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" x14ac:dyDescent="0.3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>
        <f>ROUND((Table2[[#This Row],[pledged]]/Table2[[#This Row],[goal]])*100,0)</f>
        <v>10</v>
      </c>
      <c r="G948" t="s">
        <v>14</v>
      </c>
      <c r="H948">
        <v>181</v>
      </c>
      <c r="I948">
        <f>ROUND(IF(Table2[[#This Row],[backers_count]],Table2[[#This Row],[pledged]]/Table2[[#This Row],[backers_count]],0),2)</f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15"/>
        <v>40710.208333333336</v>
      </c>
      <c r="O948" s="6">
        <f t="shared" si="15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>
        <f>ROUND((Table2[[#This Row],[pledged]]/Table2[[#This Row],[goal]])*100,0)</f>
        <v>27</v>
      </c>
      <c r="G949" t="s">
        <v>14</v>
      </c>
      <c r="H949">
        <v>13</v>
      </c>
      <c r="I949">
        <f>ROUND(IF(Table2[[#This Row],[backers_count]],Table2[[#This Row],[pledged]]/Table2[[#This Row],[backers_count]],0),2)</f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15"/>
        <v>41908.208333333336</v>
      </c>
      <c r="O949" s="6">
        <f t="shared" si="15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>
        <f>ROUND((Table2[[#This Row],[pledged]]/Table2[[#This Row],[goal]])*100,0)</f>
        <v>63</v>
      </c>
      <c r="G950" t="s">
        <v>73</v>
      </c>
      <c r="H950">
        <v>160</v>
      </c>
      <c r="I950">
        <f>ROUND(IF(Table2[[#This Row],[backers_count]],Table2[[#This Row],[pledged]]/Table2[[#This Row],[backers_count]],0),2)</f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15"/>
        <v>41985.25</v>
      </c>
      <c r="O950" s="6">
        <f t="shared" si="15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" x14ac:dyDescent="0.3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>
        <f>ROUND((Table2[[#This Row],[pledged]]/Table2[[#This Row],[goal]])*100,0)</f>
        <v>161</v>
      </c>
      <c r="G951" t="s">
        <v>20</v>
      </c>
      <c r="H951">
        <v>203</v>
      </c>
      <c r="I951">
        <f>ROUND(IF(Table2[[#This Row],[backers_count]],Table2[[#This Row],[pledged]]/Table2[[#This Row],[backers_count]],0),2)</f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15"/>
        <v>42112.208333333328</v>
      </c>
      <c r="O951" s="6">
        <f t="shared" si="15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3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>
        <f>ROUND((Table2[[#This Row],[pledged]]/Table2[[#This Row],[goal]])*100,0)</f>
        <v>5</v>
      </c>
      <c r="G952" t="s">
        <v>14</v>
      </c>
      <c r="H952">
        <v>1</v>
      </c>
      <c r="I952">
        <f>ROUND(IF(Table2[[#This Row],[backers_count]],Table2[[#This Row],[pledged]]/Table2[[#This Row],[backers_count]],0),2)</f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15"/>
        <v>43571.208333333328</v>
      </c>
      <c r="O952" s="6">
        <f t="shared" si="15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>
        <f>ROUND((Table2[[#This Row],[pledged]]/Table2[[#This Row],[goal]])*100,0)</f>
        <v>1097</v>
      </c>
      <c r="G953" t="s">
        <v>20</v>
      </c>
      <c r="H953">
        <v>1559</v>
      </c>
      <c r="I953">
        <f>ROUND(IF(Table2[[#This Row],[backers_count]],Table2[[#This Row],[pledged]]/Table2[[#This Row],[backers_count]],0),2)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15"/>
        <v>42730.25</v>
      </c>
      <c r="O953" s="6">
        <f t="shared" si="15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>
        <f>ROUND((Table2[[#This Row],[pledged]]/Table2[[#This Row],[goal]])*100,0)</f>
        <v>70</v>
      </c>
      <c r="G954" t="s">
        <v>73</v>
      </c>
      <c r="H954">
        <v>2266</v>
      </c>
      <c r="I954">
        <f>ROUND(IF(Table2[[#This Row],[backers_count]],Table2[[#This Row],[pledged]]/Table2[[#This Row],[backers_count]],0),2)</f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15"/>
        <v>42591.208333333328</v>
      </c>
      <c r="O954" s="6">
        <f t="shared" si="15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" x14ac:dyDescent="0.3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>
        <f>ROUND((Table2[[#This Row],[pledged]]/Table2[[#This Row],[goal]])*100,0)</f>
        <v>60</v>
      </c>
      <c r="G955" t="s">
        <v>14</v>
      </c>
      <c r="H955">
        <v>21</v>
      </c>
      <c r="I955">
        <f>ROUND(IF(Table2[[#This Row],[backers_count]],Table2[[#This Row],[pledged]]/Table2[[#This Row],[backers_count]],0),2)</f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15"/>
        <v>42358.25</v>
      </c>
      <c r="O955" s="6">
        <f t="shared" si="15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2062</v>
      </c>
    </row>
    <row r="956" spans="1:20" x14ac:dyDescent="0.3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>
        <f>ROUND((Table2[[#This Row],[pledged]]/Table2[[#This Row],[goal]])*100,0)</f>
        <v>367</v>
      </c>
      <c r="G956" t="s">
        <v>20</v>
      </c>
      <c r="H956">
        <v>1548</v>
      </c>
      <c r="I956">
        <f>ROUND(IF(Table2[[#This Row],[backers_count]],Table2[[#This Row],[pledged]]/Table2[[#This Row],[backers_count]],0),2)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15"/>
        <v>41174.208333333336</v>
      </c>
      <c r="O956" s="6">
        <f t="shared" si="15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" x14ac:dyDescent="0.3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>
        <f>ROUND((Table2[[#This Row],[pledged]]/Table2[[#This Row],[goal]])*100,0)</f>
        <v>1109</v>
      </c>
      <c r="G957" t="s">
        <v>20</v>
      </c>
      <c r="H957">
        <v>80</v>
      </c>
      <c r="I957">
        <f>ROUND(IF(Table2[[#This Row],[backers_count]],Table2[[#This Row],[pledged]]/Table2[[#This Row],[backers_count]],0),2)</f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15"/>
        <v>41238.25</v>
      </c>
      <c r="O957" s="6">
        <f t="shared" si="15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>
        <f>ROUND((Table2[[#This Row],[pledged]]/Table2[[#This Row],[goal]])*100,0)</f>
        <v>19</v>
      </c>
      <c r="G958" t="s">
        <v>14</v>
      </c>
      <c r="H958">
        <v>830</v>
      </c>
      <c r="I958">
        <f>ROUND(IF(Table2[[#This Row],[backers_count]],Table2[[#This Row],[pledged]]/Table2[[#This Row],[backers_count]],0),2)</f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15"/>
        <v>42360.25</v>
      </c>
      <c r="O958" s="6">
        <f t="shared" si="15"/>
        <v>42364.25</v>
      </c>
      <c r="P958" t="b">
        <v>0</v>
      </c>
      <c r="Q958" t="b">
        <v>0</v>
      </c>
      <c r="R958" t="s">
        <v>473</v>
      </c>
      <c r="S958" t="s">
        <v>2040</v>
      </c>
      <c r="T958" t="s">
        <v>2062</v>
      </c>
    </row>
    <row r="959" spans="1:20" x14ac:dyDescent="0.3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>
        <f>ROUND((Table2[[#This Row],[pledged]]/Table2[[#This Row],[goal]])*100,0)</f>
        <v>127</v>
      </c>
      <c r="G959" t="s">
        <v>20</v>
      </c>
      <c r="H959">
        <v>131</v>
      </c>
      <c r="I959">
        <f>ROUND(IF(Table2[[#This Row],[backers_count]],Table2[[#This Row],[pledged]]/Table2[[#This Row],[backers_count]],0),2)</f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15"/>
        <v>40955.25</v>
      </c>
      <c r="O959" s="6">
        <f t="shared" si="15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" x14ac:dyDescent="0.3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>
        <f>ROUND((Table2[[#This Row],[pledged]]/Table2[[#This Row],[goal]])*100,0)</f>
        <v>735</v>
      </c>
      <c r="G960" t="s">
        <v>20</v>
      </c>
      <c r="H960">
        <v>112</v>
      </c>
      <c r="I960">
        <f>ROUND(IF(Table2[[#This Row],[backers_count]],Table2[[#This Row],[pledged]]/Table2[[#This Row],[backers_count]],0),2)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15"/>
        <v>40350.208333333336</v>
      </c>
      <c r="O960" s="6">
        <f t="shared" si="15"/>
        <v>40372.208333333336</v>
      </c>
      <c r="P960" t="b">
        <v>0</v>
      </c>
      <c r="Q960" t="b">
        <v>0</v>
      </c>
      <c r="R960" t="s">
        <v>70</v>
      </c>
      <c r="S960" t="s">
        <v>2040</v>
      </c>
      <c r="T960" t="s">
        <v>2048</v>
      </c>
    </row>
    <row r="961" spans="1:20" x14ac:dyDescent="0.3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>
        <f>ROUND((Table2[[#This Row],[pledged]]/Table2[[#This Row],[goal]])*100,0)</f>
        <v>5</v>
      </c>
      <c r="G961" t="s">
        <v>14</v>
      </c>
      <c r="H961">
        <v>130</v>
      </c>
      <c r="I961">
        <f>ROUND(IF(Table2[[#This Row],[backers_count]],Table2[[#This Row],[pledged]]/Table2[[#This Row],[backers_count]],0),2)</f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15"/>
        <v>40357.208333333336</v>
      </c>
      <c r="O961" s="6">
        <f t="shared" si="15"/>
        <v>40385.208333333336</v>
      </c>
      <c r="P961" t="b">
        <v>0</v>
      </c>
      <c r="Q961" t="b">
        <v>0</v>
      </c>
      <c r="R961" t="s">
        <v>205</v>
      </c>
      <c r="S961" t="s">
        <v>2046</v>
      </c>
      <c r="T961" t="s">
        <v>2058</v>
      </c>
    </row>
    <row r="962" spans="1:20" x14ac:dyDescent="0.3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>
        <f>ROUND((Table2[[#This Row],[pledged]]/Table2[[#This Row],[goal]])*100,0)</f>
        <v>85</v>
      </c>
      <c r="G962" t="s">
        <v>14</v>
      </c>
      <c r="H962">
        <v>55</v>
      </c>
      <c r="I962">
        <f>ROUND(IF(Table2[[#This Row],[backers_count]],Table2[[#This Row],[pledged]]/Table2[[#This Row],[backers_count]],0),2)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ref="N962:O1001" si="16">(((L962/60)/60)/24)+DATE(1970,1,1)</f>
        <v>42408.25</v>
      </c>
      <c r="O962" s="6">
        <f t="shared" si="16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" x14ac:dyDescent="0.3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>
        <f>ROUND((Table2[[#This Row],[pledged]]/Table2[[#This Row],[goal]])*100,0)</f>
        <v>119</v>
      </c>
      <c r="G963" t="s">
        <v>20</v>
      </c>
      <c r="H963">
        <v>155</v>
      </c>
      <c r="I963">
        <f>ROUND(IF(Table2[[#This Row],[backers_count]],Table2[[#This Row],[pledged]]/Table2[[#This Row],[backers_count]],0),2)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16"/>
        <v>40591.25</v>
      </c>
      <c r="O963" s="6">
        <f t="shared" si="16"/>
        <v>40595.25</v>
      </c>
      <c r="P963" t="b">
        <v>0</v>
      </c>
      <c r="Q963" t="b">
        <v>0</v>
      </c>
      <c r="R963" t="s">
        <v>205</v>
      </c>
      <c r="S963" t="s">
        <v>2046</v>
      </c>
      <c r="T963" t="s">
        <v>2058</v>
      </c>
    </row>
    <row r="964" spans="1:20" x14ac:dyDescent="0.3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>
        <f>ROUND((Table2[[#This Row],[pledged]]/Table2[[#This Row],[goal]])*100,0)</f>
        <v>296</v>
      </c>
      <c r="G964" t="s">
        <v>20</v>
      </c>
      <c r="H964">
        <v>266</v>
      </c>
      <c r="I964">
        <f>ROUND(IF(Table2[[#This Row],[backers_count]],Table2[[#This Row],[pledged]]/Table2[[#This Row],[backers_count]],0),2)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16"/>
        <v>41592.25</v>
      </c>
      <c r="O964" s="6">
        <f t="shared" si="16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>
        <f>ROUND((Table2[[#This Row],[pledged]]/Table2[[#This Row],[goal]])*100,0)</f>
        <v>85</v>
      </c>
      <c r="G965" t="s">
        <v>14</v>
      </c>
      <c r="H965">
        <v>114</v>
      </c>
      <c r="I965">
        <f>ROUND(IF(Table2[[#This Row],[backers_count]],Table2[[#This Row],[pledged]]/Table2[[#This Row],[backers_count]],0),2)</f>
        <v>43.83</v>
      </c>
      <c r="J965" t="s">
        <v>106</v>
      </c>
      <c r="K965" t="s">
        <v>107</v>
      </c>
      <c r="L965">
        <v>1299304800</v>
      </c>
      <c r="M965">
        <v>1299823200</v>
      </c>
      <c r="N965" s="6">
        <f t="shared" si="16"/>
        <v>40607.25</v>
      </c>
      <c r="O965" s="6">
        <f t="shared" si="16"/>
        <v>40613.25</v>
      </c>
      <c r="P965" t="b">
        <v>0</v>
      </c>
      <c r="Q965" t="b">
        <v>1</v>
      </c>
      <c r="R965" t="s">
        <v>121</v>
      </c>
      <c r="S965" t="s">
        <v>2053</v>
      </c>
      <c r="T965" t="s">
        <v>2054</v>
      </c>
    </row>
    <row r="966" spans="1:20" x14ac:dyDescent="0.3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>
        <f>ROUND((Table2[[#This Row],[pledged]]/Table2[[#This Row],[goal]])*100,0)</f>
        <v>356</v>
      </c>
      <c r="G966" t="s">
        <v>20</v>
      </c>
      <c r="H966">
        <v>155</v>
      </c>
      <c r="I966">
        <f>ROUND(IF(Table2[[#This Row],[backers_count]],Table2[[#This Row],[pledged]]/Table2[[#This Row],[backers_count]],0),2)</f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16"/>
        <v>42135.208333333328</v>
      </c>
      <c r="O966" s="6">
        <f t="shared" si="16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>
        <f>ROUND((Table2[[#This Row],[pledged]]/Table2[[#This Row],[goal]])*100,0)</f>
        <v>386</v>
      </c>
      <c r="G967" t="s">
        <v>20</v>
      </c>
      <c r="H967">
        <v>207</v>
      </c>
      <c r="I967">
        <f>ROUND(IF(Table2[[#This Row],[backers_count]],Table2[[#This Row],[pledged]]/Table2[[#This Row],[backers_count]],0),2)</f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16"/>
        <v>40203.25</v>
      </c>
      <c r="O967" s="6">
        <f t="shared" si="16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>
        <f>ROUND((Table2[[#This Row],[pledged]]/Table2[[#This Row],[goal]])*100,0)</f>
        <v>792</v>
      </c>
      <c r="G968" t="s">
        <v>20</v>
      </c>
      <c r="H968">
        <v>245</v>
      </c>
      <c r="I968">
        <f>ROUND(IF(Table2[[#This Row],[backers_count]],Table2[[#This Row],[pledged]]/Table2[[#This Row],[backers_count]],0),2)</f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16"/>
        <v>42901.208333333328</v>
      </c>
      <c r="O968" s="6">
        <f t="shared" si="16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>
        <f>ROUND((Table2[[#This Row],[pledged]]/Table2[[#This Row],[goal]])*100,0)</f>
        <v>137</v>
      </c>
      <c r="G969" t="s">
        <v>20</v>
      </c>
      <c r="H969">
        <v>1573</v>
      </c>
      <c r="I969">
        <f>ROUND(IF(Table2[[#This Row],[backers_count]],Table2[[#This Row],[pledged]]/Table2[[#This Row],[backers_count]],0),2)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16"/>
        <v>41005.208333333336</v>
      </c>
      <c r="O969" s="6">
        <f t="shared" si="16"/>
        <v>41042.208333333336</v>
      </c>
      <c r="P969" t="b">
        <v>0</v>
      </c>
      <c r="Q969" t="b">
        <v>0</v>
      </c>
      <c r="R969" t="s">
        <v>318</v>
      </c>
      <c r="S969" t="s">
        <v>2034</v>
      </c>
      <c r="T969" t="s">
        <v>2061</v>
      </c>
    </row>
    <row r="970" spans="1:20" ht="31" x14ac:dyDescent="0.3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>
        <f>ROUND((Table2[[#This Row],[pledged]]/Table2[[#This Row],[goal]])*100,0)</f>
        <v>338</v>
      </c>
      <c r="G970" t="s">
        <v>20</v>
      </c>
      <c r="H970">
        <v>114</v>
      </c>
      <c r="I970">
        <f>ROUND(IF(Table2[[#This Row],[backers_count]],Table2[[#This Row],[pledged]]/Table2[[#This Row],[backers_count]],0),2)</f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16"/>
        <v>40544.25</v>
      </c>
      <c r="O970" s="6">
        <f t="shared" si="16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>
        <f>ROUND((Table2[[#This Row],[pledged]]/Table2[[#This Row],[goal]])*100,0)</f>
        <v>108</v>
      </c>
      <c r="G971" t="s">
        <v>20</v>
      </c>
      <c r="H971">
        <v>93</v>
      </c>
      <c r="I971">
        <f>ROUND(IF(Table2[[#This Row],[backers_count]],Table2[[#This Row],[pledged]]/Table2[[#This Row],[backers_count]],0),2)</f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16"/>
        <v>43821.25</v>
      </c>
      <c r="O971" s="6">
        <f t="shared" si="16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" x14ac:dyDescent="0.3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>
        <f>ROUND((Table2[[#This Row],[pledged]]/Table2[[#This Row],[goal]])*100,0)</f>
        <v>61</v>
      </c>
      <c r="G972" t="s">
        <v>14</v>
      </c>
      <c r="H972">
        <v>594</v>
      </c>
      <c r="I972">
        <f>ROUND(IF(Table2[[#This Row],[backers_count]],Table2[[#This Row],[pledged]]/Table2[[#This Row],[backers_count]],0),2)</f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16"/>
        <v>40672.208333333336</v>
      </c>
      <c r="O972" s="6">
        <f t="shared" si="16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>
        <f>ROUND((Table2[[#This Row],[pledged]]/Table2[[#This Row],[goal]])*100,0)</f>
        <v>28</v>
      </c>
      <c r="G973" t="s">
        <v>14</v>
      </c>
      <c r="H973">
        <v>24</v>
      </c>
      <c r="I973">
        <f>ROUND(IF(Table2[[#This Row],[backers_count]],Table2[[#This Row],[pledged]]/Table2[[#This Row],[backers_count]],0),2)</f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16"/>
        <v>41555.208333333336</v>
      </c>
      <c r="O973" s="6">
        <f t="shared" si="16"/>
        <v>41561.208333333336</v>
      </c>
      <c r="P973" t="b">
        <v>0</v>
      </c>
      <c r="Q973" t="b">
        <v>0</v>
      </c>
      <c r="R973" t="s">
        <v>268</v>
      </c>
      <c r="S973" t="s">
        <v>2040</v>
      </c>
      <c r="T973" t="s">
        <v>2059</v>
      </c>
    </row>
    <row r="974" spans="1:20" ht="31" x14ac:dyDescent="0.3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>
        <f>ROUND((Table2[[#This Row],[pledged]]/Table2[[#This Row],[goal]])*100,0)</f>
        <v>228</v>
      </c>
      <c r="G974" t="s">
        <v>20</v>
      </c>
      <c r="H974">
        <v>1681</v>
      </c>
      <c r="I974">
        <f>ROUND(IF(Table2[[#This Row],[backers_count]],Table2[[#This Row],[pledged]]/Table2[[#This Row],[backers_count]],0),2)</f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16"/>
        <v>41792.208333333336</v>
      </c>
      <c r="O974" s="6">
        <f t="shared" si="16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>
        <f>ROUND((Table2[[#This Row],[pledged]]/Table2[[#This Row],[goal]])*100,0)</f>
        <v>22</v>
      </c>
      <c r="G975" t="s">
        <v>14</v>
      </c>
      <c r="H975">
        <v>252</v>
      </c>
      <c r="I975">
        <f>ROUND(IF(Table2[[#This Row],[backers_count]],Table2[[#This Row],[pledged]]/Table2[[#This Row],[backers_count]],0),2)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16"/>
        <v>40522.25</v>
      </c>
      <c r="O975" s="6">
        <f t="shared" si="16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>
        <f>ROUND((Table2[[#This Row],[pledged]]/Table2[[#This Row],[goal]])*100,0)</f>
        <v>374</v>
      </c>
      <c r="G976" t="s">
        <v>20</v>
      </c>
      <c r="H976">
        <v>32</v>
      </c>
      <c r="I976">
        <f>ROUND(IF(Table2[[#This Row],[backers_count]],Table2[[#This Row],[pledged]]/Table2[[#This Row],[backers_count]],0),2)</f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16"/>
        <v>41412.208333333336</v>
      </c>
      <c r="O976" s="6">
        <f t="shared" si="16"/>
        <v>41413.208333333336</v>
      </c>
      <c r="P976" t="b">
        <v>0</v>
      </c>
      <c r="Q976" t="b">
        <v>0</v>
      </c>
      <c r="R976" t="s">
        <v>59</v>
      </c>
      <c r="S976" t="s">
        <v>2034</v>
      </c>
      <c r="T976" t="s">
        <v>2044</v>
      </c>
    </row>
    <row r="977" spans="1:20" x14ac:dyDescent="0.3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>
        <f>ROUND((Table2[[#This Row],[pledged]]/Table2[[#This Row],[goal]])*100,0)</f>
        <v>155</v>
      </c>
      <c r="G977" t="s">
        <v>20</v>
      </c>
      <c r="H977">
        <v>135</v>
      </c>
      <c r="I977">
        <f>ROUND(IF(Table2[[#This Row],[backers_count]],Table2[[#This Row],[pledged]]/Table2[[#This Row],[backers_count]],0),2)</f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16"/>
        <v>42337.25</v>
      </c>
      <c r="O977" s="6">
        <f t="shared" si="16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" x14ac:dyDescent="0.3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>
        <f>ROUND((Table2[[#This Row],[pledged]]/Table2[[#This Row],[goal]])*100,0)</f>
        <v>322</v>
      </c>
      <c r="G978" t="s">
        <v>20</v>
      </c>
      <c r="H978">
        <v>140</v>
      </c>
      <c r="I978">
        <f>ROUND(IF(Table2[[#This Row],[backers_count]],Table2[[#This Row],[pledged]]/Table2[[#This Row],[backers_count]],0),2)</f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16"/>
        <v>40571.25</v>
      </c>
      <c r="O978" s="6">
        <f t="shared" si="16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>
        <f>ROUND((Table2[[#This Row],[pledged]]/Table2[[#This Row],[goal]])*100,0)</f>
        <v>74</v>
      </c>
      <c r="G979" t="s">
        <v>14</v>
      </c>
      <c r="H979">
        <v>67</v>
      </c>
      <c r="I979">
        <f>ROUND(IF(Table2[[#This Row],[backers_count]],Table2[[#This Row],[pledged]]/Table2[[#This Row],[backers_count]],0),2)</f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16"/>
        <v>43138.25</v>
      </c>
      <c r="O979" s="6">
        <f t="shared" si="16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>
        <f>ROUND((Table2[[#This Row],[pledged]]/Table2[[#This Row],[goal]])*100,0)</f>
        <v>864</v>
      </c>
      <c r="G980" t="s">
        <v>20</v>
      </c>
      <c r="H980">
        <v>92</v>
      </c>
      <c r="I980">
        <f>ROUND(IF(Table2[[#This Row],[backers_count]],Table2[[#This Row],[pledged]]/Table2[[#This Row],[backers_count]],0),2)</f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16"/>
        <v>42686.25</v>
      </c>
      <c r="O980" s="6">
        <f t="shared" si="16"/>
        <v>42708.25</v>
      </c>
      <c r="P980" t="b">
        <v>0</v>
      </c>
      <c r="Q980" t="b">
        <v>0</v>
      </c>
      <c r="R980" t="s">
        <v>88</v>
      </c>
      <c r="S980" t="s">
        <v>2049</v>
      </c>
      <c r="T980" t="s">
        <v>2050</v>
      </c>
    </row>
    <row r="981" spans="1:20" x14ac:dyDescent="0.3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>
        <f>ROUND((Table2[[#This Row],[pledged]]/Table2[[#This Row],[goal]])*100,0)</f>
        <v>143</v>
      </c>
      <c r="G981" t="s">
        <v>20</v>
      </c>
      <c r="H981">
        <v>1015</v>
      </c>
      <c r="I981">
        <f>ROUND(IF(Table2[[#This Row],[backers_count]],Table2[[#This Row],[pledged]]/Table2[[#This Row],[backers_count]],0),2)</f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16"/>
        <v>42078.208333333328</v>
      </c>
      <c r="O981" s="6">
        <f t="shared" si="16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>
        <f>ROUND((Table2[[#This Row],[pledged]]/Table2[[#This Row],[goal]])*100,0)</f>
        <v>40</v>
      </c>
      <c r="G982" t="s">
        <v>14</v>
      </c>
      <c r="H982">
        <v>742</v>
      </c>
      <c r="I982">
        <f>ROUND(IF(Table2[[#This Row],[backers_count]],Table2[[#This Row],[pledged]]/Table2[[#This Row],[backers_count]],0),2)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16"/>
        <v>42307.208333333328</v>
      </c>
      <c r="O982" s="6">
        <f t="shared" si="16"/>
        <v>42312.25</v>
      </c>
      <c r="P982" t="b">
        <v>1</v>
      </c>
      <c r="Q982" t="b">
        <v>0</v>
      </c>
      <c r="R982" t="s">
        <v>67</v>
      </c>
      <c r="S982" t="s">
        <v>2046</v>
      </c>
      <c r="T982" t="s">
        <v>2047</v>
      </c>
    </row>
    <row r="983" spans="1:20" x14ac:dyDescent="0.3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>
        <f>ROUND((Table2[[#This Row],[pledged]]/Table2[[#This Row],[goal]])*100,0)</f>
        <v>178</v>
      </c>
      <c r="G983" t="s">
        <v>20</v>
      </c>
      <c r="H983">
        <v>323</v>
      </c>
      <c r="I983">
        <f>ROUND(IF(Table2[[#This Row],[backers_count]],Table2[[#This Row],[pledged]]/Table2[[#This Row],[backers_count]],0),2)</f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16"/>
        <v>43094.25</v>
      </c>
      <c r="O983" s="6">
        <f t="shared" si="16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>
        <f>ROUND((Table2[[#This Row],[pledged]]/Table2[[#This Row],[goal]])*100,0)</f>
        <v>85</v>
      </c>
      <c r="G984" t="s">
        <v>14</v>
      </c>
      <c r="H984">
        <v>75</v>
      </c>
      <c r="I984">
        <f>ROUND(IF(Table2[[#This Row],[backers_count]],Table2[[#This Row],[pledged]]/Table2[[#This Row],[backers_count]],0),2)</f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16"/>
        <v>40743.208333333336</v>
      </c>
      <c r="O984" s="6">
        <f t="shared" si="16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>
        <f>ROUND((Table2[[#This Row],[pledged]]/Table2[[#This Row],[goal]])*100,0)</f>
        <v>146</v>
      </c>
      <c r="G985" t="s">
        <v>20</v>
      </c>
      <c r="H985">
        <v>2326</v>
      </c>
      <c r="I985">
        <f>ROUND(IF(Table2[[#This Row],[backers_count]],Table2[[#This Row],[pledged]]/Table2[[#This Row],[backers_count]],0),2)</f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16"/>
        <v>43681.208333333328</v>
      </c>
      <c r="O985" s="6">
        <f t="shared" si="16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" x14ac:dyDescent="0.3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>
        <f>ROUND((Table2[[#This Row],[pledged]]/Table2[[#This Row],[goal]])*100,0)</f>
        <v>152</v>
      </c>
      <c r="G986" t="s">
        <v>20</v>
      </c>
      <c r="H986">
        <v>381</v>
      </c>
      <c r="I986">
        <f>ROUND(IF(Table2[[#This Row],[backers_count]],Table2[[#This Row],[pledged]]/Table2[[#This Row],[backers_count]],0),2)</f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16"/>
        <v>43716.208333333328</v>
      </c>
      <c r="O986" s="6">
        <f t="shared" si="16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>
        <f>ROUND((Table2[[#This Row],[pledged]]/Table2[[#This Row],[goal]])*100,0)</f>
        <v>67</v>
      </c>
      <c r="G987" t="s">
        <v>14</v>
      </c>
      <c r="H987">
        <v>4405</v>
      </c>
      <c r="I987">
        <f>ROUND(IF(Table2[[#This Row],[backers_count]],Table2[[#This Row],[pledged]]/Table2[[#This Row],[backers_count]],0),2)</f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16"/>
        <v>41614.25</v>
      </c>
      <c r="O987" s="6">
        <f t="shared" si="16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" x14ac:dyDescent="0.3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>
        <f>ROUND((Table2[[#This Row],[pledged]]/Table2[[#This Row],[goal]])*100,0)</f>
        <v>40</v>
      </c>
      <c r="G988" t="s">
        <v>14</v>
      </c>
      <c r="H988">
        <v>92</v>
      </c>
      <c r="I988">
        <f>ROUND(IF(Table2[[#This Row],[backers_count]],Table2[[#This Row],[pledged]]/Table2[[#This Row],[backers_count]],0),2)</f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16"/>
        <v>40638.208333333336</v>
      </c>
      <c r="O988" s="6">
        <f t="shared" si="16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>
        <f>ROUND((Table2[[#This Row],[pledged]]/Table2[[#This Row],[goal]])*100,0)</f>
        <v>217</v>
      </c>
      <c r="G989" t="s">
        <v>20</v>
      </c>
      <c r="H989">
        <v>480</v>
      </c>
      <c r="I989">
        <f>ROUND(IF(Table2[[#This Row],[backers_count]],Table2[[#This Row],[pledged]]/Table2[[#This Row],[backers_count]],0),2)</f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16"/>
        <v>42852.208333333328</v>
      </c>
      <c r="O989" s="6">
        <f t="shared" si="16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>
        <f>ROUND((Table2[[#This Row],[pledged]]/Table2[[#This Row],[goal]])*100,0)</f>
        <v>52</v>
      </c>
      <c r="G990" t="s">
        <v>14</v>
      </c>
      <c r="H990">
        <v>64</v>
      </c>
      <c r="I990">
        <f>ROUND(IF(Table2[[#This Row],[backers_count]],Table2[[#This Row],[pledged]]/Table2[[#This Row],[backers_count]],0),2)</f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16"/>
        <v>42686.25</v>
      </c>
      <c r="O990" s="6">
        <f t="shared" si="16"/>
        <v>42707.25</v>
      </c>
      <c r="P990" t="b">
        <v>0</v>
      </c>
      <c r="Q990" t="b">
        <v>0</v>
      </c>
      <c r="R990" t="s">
        <v>132</v>
      </c>
      <c r="S990" t="s">
        <v>2046</v>
      </c>
      <c r="T990" t="s">
        <v>2055</v>
      </c>
    </row>
    <row r="991" spans="1:20" x14ac:dyDescent="0.3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>
        <f>ROUND((Table2[[#This Row],[pledged]]/Table2[[#This Row],[goal]])*100,0)</f>
        <v>500</v>
      </c>
      <c r="G991" t="s">
        <v>20</v>
      </c>
      <c r="H991">
        <v>226</v>
      </c>
      <c r="I991">
        <f>ROUND(IF(Table2[[#This Row],[backers_count]],Table2[[#This Row],[pledged]]/Table2[[#This Row],[backers_count]],0),2)</f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16"/>
        <v>43571.208333333328</v>
      </c>
      <c r="O991" s="6">
        <f t="shared" si="16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2058</v>
      </c>
    </row>
    <row r="992" spans="1:20" x14ac:dyDescent="0.3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>
        <f>ROUND((Table2[[#This Row],[pledged]]/Table2[[#This Row],[goal]])*100,0)</f>
        <v>88</v>
      </c>
      <c r="G992" t="s">
        <v>14</v>
      </c>
      <c r="H992">
        <v>64</v>
      </c>
      <c r="I992">
        <f>ROUND(IF(Table2[[#This Row],[backers_count]],Table2[[#This Row],[pledged]]/Table2[[#This Row],[backers_count]],0),2)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16"/>
        <v>42432.25</v>
      </c>
      <c r="O992" s="6">
        <f t="shared" si="16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>
        <f>ROUND((Table2[[#This Row],[pledged]]/Table2[[#This Row],[goal]])*100,0)</f>
        <v>113</v>
      </c>
      <c r="G993" t="s">
        <v>20</v>
      </c>
      <c r="H993">
        <v>241</v>
      </c>
      <c r="I993">
        <f>ROUND(IF(Table2[[#This Row],[backers_count]],Table2[[#This Row],[pledged]]/Table2[[#This Row],[backers_count]],0),2)</f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16"/>
        <v>41907.208333333336</v>
      </c>
      <c r="O993" s="6">
        <f t="shared" si="16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>
        <f>ROUND((Table2[[#This Row],[pledged]]/Table2[[#This Row],[goal]])*100,0)</f>
        <v>427</v>
      </c>
      <c r="G994" t="s">
        <v>20</v>
      </c>
      <c r="H994">
        <v>132</v>
      </c>
      <c r="I994">
        <f>ROUND(IF(Table2[[#This Row],[backers_count]],Table2[[#This Row],[pledged]]/Table2[[#This Row],[backers_count]],0),2)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16"/>
        <v>43227.208333333328</v>
      </c>
      <c r="O994" s="6">
        <f t="shared" si="16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>
        <f>ROUND((Table2[[#This Row],[pledged]]/Table2[[#This Row],[goal]])*100,0)</f>
        <v>78</v>
      </c>
      <c r="G995" t="s">
        <v>73</v>
      </c>
      <c r="H995">
        <v>75</v>
      </c>
      <c r="I995">
        <f>ROUND(IF(Table2[[#This Row],[backers_count]],Table2[[#This Row],[pledged]]/Table2[[#This Row],[backers_count]],0),2)</f>
        <v>101.44</v>
      </c>
      <c r="J995" t="s">
        <v>106</v>
      </c>
      <c r="K995" t="s">
        <v>107</v>
      </c>
      <c r="L995">
        <v>1450936800</v>
      </c>
      <c r="M995">
        <v>1452405600</v>
      </c>
      <c r="N995" s="6">
        <f t="shared" si="16"/>
        <v>42362.25</v>
      </c>
      <c r="O995" s="6">
        <f t="shared" si="16"/>
        <v>42379.25</v>
      </c>
      <c r="P995" t="b">
        <v>0</v>
      </c>
      <c r="Q995" t="b">
        <v>1</v>
      </c>
      <c r="R995" t="s">
        <v>121</v>
      </c>
      <c r="S995" t="s">
        <v>2053</v>
      </c>
      <c r="T995" t="s">
        <v>2054</v>
      </c>
    </row>
    <row r="996" spans="1:20" x14ac:dyDescent="0.3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>
        <f>ROUND((Table2[[#This Row],[pledged]]/Table2[[#This Row],[goal]])*100,0)</f>
        <v>52</v>
      </c>
      <c r="G996" t="s">
        <v>14</v>
      </c>
      <c r="H996">
        <v>842</v>
      </c>
      <c r="I996">
        <f>ROUND(IF(Table2[[#This Row],[backers_count]],Table2[[#This Row],[pledged]]/Table2[[#This Row],[backers_count]],0),2)</f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16"/>
        <v>41929.208333333336</v>
      </c>
      <c r="O996" s="6">
        <f t="shared" si="16"/>
        <v>41935.208333333336</v>
      </c>
      <c r="P996" t="b">
        <v>0</v>
      </c>
      <c r="Q996" t="b">
        <v>1</v>
      </c>
      <c r="R996" t="s">
        <v>205</v>
      </c>
      <c r="S996" t="s">
        <v>2046</v>
      </c>
      <c r="T996" t="s">
        <v>2058</v>
      </c>
    </row>
    <row r="997" spans="1:20" x14ac:dyDescent="0.3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>
        <f>ROUND((Table2[[#This Row],[pledged]]/Table2[[#This Row],[goal]])*100,0)</f>
        <v>157</v>
      </c>
      <c r="G997" t="s">
        <v>20</v>
      </c>
      <c r="H997">
        <v>2043</v>
      </c>
      <c r="I997">
        <f>ROUND(IF(Table2[[#This Row],[backers_count]],Table2[[#This Row],[pledged]]/Table2[[#This Row],[backers_count]],0),2)</f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16"/>
        <v>43408.208333333328</v>
      </c>
      <c r="O997" s="6">
        <f t="shared" si="16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" x14ac:dyDescent="0.3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>
        <f>ROUND((Table2[[#This Row],[pledged]]/Table2[[#This Row],[goal]])*100,0)</f>
        <v>73</v>
      </c>
      <c r="G998" t="s">
        <v>14</v>
      </c>
      <c r="H998">
        <v>112</v>
      </c>
      <c r="I998">
        <f>ROUND(IF(Table2[[#This Row],[backers_count]],Table2[[#This Row],[pledged]]/Table2[[#This Row],[backers_count]],0),2)</f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16"/>
        <v>41276.25</v>
      </c>
      <c r="O998" s="6">
        <f t="shared" si="16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>
        <f>ROUND((Table2[[#This Row],[pledged]]/Table2[[#This Row],[goal]])*100,0)</f>
        <v>61</v>
      </c>
      <c r="G999" t="s">
        <v>73</v>
      </c>
      <c r="H999">
        <v>139</v>
      </c>
      <c r="I999">
        <f>ROUND(IF(Table2[[#This Row],[backers_count]],Table2[[#This Row],[pledged]]/Table2[[#This Row],[backers_count]],0),2)</f>
        <v>33.119999999999997</v>
      </c>
      <c r="J999" t="s">
        <v>106</v>
      </c>
      <c r="K999" t="s">
        <v>107</v>
      </c>
      <c r="L999">
        <v>1390197600</v>
      </c>
      <c r="M999">
        <v>1390629600</v>
      </c>
      <c r="N999" s="6">
        <f t="shared" si="16"/>
        <v>41659.25</v>
      </c>
      <c r="O999" s="6">
        <f t="shared" si="16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>
        <f>ROUND((Table2[[#This Row],[pledged]]/Table2[[#This Row],[goal]])*100,0)</f>
        <v>57</v>
      </c>
      <c r="G1000" t="s">
        <v>14</v>
      </c>
      <c r="H1000">
        <v>374</v>
      </c>
      <c r="I1000">
        <f>ROUND(IF(Table2[[#This Row],[backers_count]],Table2[[#This Row],[pledged]]/Table2[[#This Row],[backers_count]],0),2)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16"/>
        <v>40220.25</v>
      </c>
      <c r="O1000" s="6">
        <f t="shared" si="16"/>
        <v>40234.25</v>
      </c>
      <c r="P1000" t="b">
        <v>0</v>
      </c>
      <c r="Q1000" t="b">
        <v>1</v>
      </c>
      <c r="R1000" t="s">
        <v>59</v>
      </c>
      <c r="S1000" t="s">
        <v>2034</v>
      </c>
      <c r="T1000" t="s">
        <v>2044</v>
      </c>
    </row>
    <row r="1001" spans="1:20" x14ac:dyDescent="0.3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>
        <f>ROUND((Table2[[#This Row],[pledged]]/Table2[[#This Row],[goal]])*100,0)</f>
        <v>57</v>
      </c>
      <c r="G1001" t="s">
        <v>73</v>
      </c>
      <c r="H1001">
        <v>1122</v>
      </c>
      <c r="I1001">
        <f>ROUND(IF(Table2[[#This Row],[backers_count]],Table2[[#This Row],[pledged]]/Table2[[#This Row],[backers_count]],0),2)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16"/>
        <v>42550.208333333328</v>
      </c>
      <c r="O1001" s="6">
        <f t="shared" si="16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FF3333"/>
        <color rgb="FF00B850"/>
        <color rgb="FF0070D3"/>
      </colorScale>
    </cfRule>
  </conditionalFormatting>
  <conditionalFormatting sqref="G1:G1048576">
    <cfRule type="containsText" dxfId="15" priority="3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failed">
      <formula>NOT(ISERROR(SEARCH("failed",G1)))</formula>
    </cfRule>
    <cfRule type="containsText" dxfId="12" priority="6" operator="containsText" text="successful">
      <formula>NOT(ISERROR(SEARCH("successful",G1)))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0BC4-0700-4C03-B68A-781E1F81AF45}">
  <dimension ref="A1:H13"/>
  <sheetViews>
    <sheetView topLeftCell="A11" zoomScale="68" workbookViewId="0">
      <selection activeCell="I3" sqref="I3"/>
    </sheetView>
  </sheetViews>
  <sheetFormatPr defaultRowHeight="15.5" x14ac:dyDescent="0.35"/>
  <cols>
    <col min="1" max="1" width="26.4140625" bestFit="1" customWidth="1"/>
    <col min="2" max="2" width="16.75" bestFit="1" customWidth="1"/>
    <col min="3" max="3" width="13.58203125" bestFit="1" customWidth="1"/>
    <col min="4" max="4" width="16.1640625" bestFit="1" customWidth="1"/>
    <col min="5" max="5" width="12.58203125" bestFit="1" customWidth="1"/>
    <col min="6" max="6" width="19.25" bestFit="1" customWidth="1"/>
    <col min="7" max="7" width="15.58203125" bestFit="1" customWidth="1"/>
    <col min="8" max="8" width="18.25" bestFit="1" customWidth="1"/>
  </cols>
  <sheetData>
    <row r="1" spans="1:8" s="1" customFormat="1" x14ac:dyDescent="0.35">
      <c r="A1" s="16" t="s">
        <v>2085</v>
      </c>
      <c r="B1" s="8" t="s">
        <v>2086</v>
      </c>
      <c r="C1" s="8" t="s">
        <v>2087</v>
      </c>
      <c r="D1" s="8" t="s">
        <v>2088</v>
      </c>
      <c r="E1" s="8" t="s">
        <v>2089</v>
      </c>
      <c r="F1" s="8" t="s">
        <v>2090</v>
      </c>
      <c r="G1" s="8" t="s">
        <v>2091</v>
      </c>
      <c r="H1" s="26" t="s">
        <v>2092</v>
      </c>
    </row>
    <row r="2" spans="1:8" x14ac:dyDescent="0.35">
      <c r="A2" s="9" t="s">
        <v>2093</v>
      </c>
      <c r="B2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Crowdfunding!$D:$D,"&lt;1000")</f>
        <v>1</v>
      </c>
      <c r="E2">
        <f>SUM(B2:D2)</f>
        <v>51</v>
      </c>
      <c r="F2" s="7">
        <f>(B2/E2)</f>
        <v>0.58823529411764708</v>
      </c>
      <c r="G2" s="7">
        <f>C2/E2</f>
        <v>0.39215686274509803</v>
      </c>
      <c r="H2" s="23">
        <f>D2/E2</f>
        <v>1.9607843137254902E-2</v>
      </c>
    </row>
    <row r="3" spans="1:8" x14ac:dyDescent="0.35">
      <c r="A3" s="9" t="s">
        <v>2094</v>
      </c>
      <c r="B3">
        <f>COUNTIFS(Crowdfunding!$G:$G,"successful", Crowdfunding!$D:$D,"&gt;=1000",Crowdfunding!$D:$D,"&lt;=4999")</f>
        <v>191</v>
      </c>
      <c r="C3">
        <f>COUNTIFS(Crowdfunding!$G:$G,"failed", Crowdfunding!$D:$D,"&gt;=1000",Crowdfunding!$D:$D,"&lt;=4999")</f>
        <v>38</v>
      </c>
      <c r="D3">
        <f>COUNTIFS(Crowdfunding!$G:$G,"canceled", Crowdfunding!$D:$D,"&gt;=1000",Crowdfunding!$D:$D,"&lt;=4999")</f>
        <v>2</v>
      </c>
      <c r="E3">
        <f t="shared" ref="E3:E13" si="0">SUM(B3:D3)</f>
        <v>231</v>
      </c>
      <c r="F3" s="7">
        <f t="shared" ref="F3:F13" si="1">(B3/E3)</f>
        <v>0.82683982683982682</v>
      </c>
      <c r="G3" s="7">
        <f t="shared" ref="G3:G13" si="2">C3/E3</f>
        <v>0.16450216450216451</v>
      </c>
      <c r="H3" s="24">
        <f t="shared" ref="H3:H13" si="3">D3/E3</f>
        <v>8.658008658008658E-3</v>
      </c>
    </row>
    <row r="4" spans="1:8" x14ac:dyDescent="0.35">
      <c r="A4" s="9" t="s">
        <v>2095</v>
      </c>
      <c r="B4">
        <f>COUNTIFS(Crowdfunding!$G:$G,"successful", Crowdfunding!$D:$D,"&gt;=5000",Crowdfunding!$D:$D,"&lt;=9999")</f>
        <v>164</v>
      </c>
      <c r="C4">
        <f>COUNTIFS(Crowdfunding!$G:$G,"failed", Crowdfunding!$D:$D,"&gt;=5000",Crowdfunding!$D:$D,"&lt;=9999")</f>
        <v>126</v>
      </c>
      <c r="D4">
        <f>COUNTIFS(Crowdfunding!$G:$G,"canceled", Crowdfunding!$D:$D,"&gt;=5000",Crowdfunding!$D:$D,"&lt;=9999")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24">
        <f t="shared" si="3"/>
        <v>7.9365079365079361E-2</v>
      </c>
    </row>
    <row r="5" spans="1:8" x14ac:dyDescent="0.35">
      <c r="A5" s="9" t="s">
        <v>2096</v>
      </c>
      <c r="B5">
        <f>COUNTIFS(Crowdfunding!$G:$G,"successful", Crowdfunding!$D:$D,"&gt;=10000",Crowdfunding!$D:$D,"&lt;=14999")</f>
        <v>4</v>
      </c>
      <c r="C5">
        <f>COUNTIFS(Crowdfunding!$G:$G,"failed", Crowdfunding!$D:$D,"&gt;=10000",Crowdfunding!$D:$D,"&lt;=14999")</f>
        <v>5</v>
      </c>
      <c r="D5">
        <f>COUNTIFS(Crowdfunding!$G:$G,"canceld", Crowdfunding!$D:$D,"&gt;=10000",Crowdfunding!$D:$D,"&lt;=14999")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24">
        <f t="shared" si="3"/>
        <v>0</v>
      </c>
    </row>
    <row r="6" spans="1:8" x14ac:dyDescent="0.35">
      <c r="A6" s="9" t="s">
        <v>2097</v>
      </c>
      <c r="B6">
        <f>COUNTIFS(Crowdfunding!$G:$G,"successful", Crowdfunding!$D:$D,"&gt;=15000",Crowdfunding!$D:$D,"&lt;=19999")</f>
        <v>10</v>
      </c>
      <c r="C6">
        <f>COUNTIFS(Crowdfunding!$G:$G,"failed", Crowdfunding!$D:$D,"&gt;=15000",Crowdfunding!$D:$D,"&lt;=19999")</f>
        <v>0</v>
      </c>
      <c r="D6">
        <f>COUNTIFS(Crowdfunding!$G:$G,"canceled", Crowdfunding!$D:$D,"&gt;=15000",Crowdfunding!$D:$D,"&lt;=19999")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24">
        <f t="shared" si="3"/>
        <v>0</v>
      </c>
    </row>
    <row r="7" spans="1:8" x14ac:dyDescent="0.35">
      <c r="A7" s="9" t="s">
        <v>2098</v>
      </c>
      <c r="B7">
        <f>COUNTIFS(Crowdfunding!$G:$G,"successful", Crowdfunding!$D:$D,"&gt;=20000",Crowdfunding!$D:$D,"&lt;=24999")</f>
        <v>7</v>
      </c>
      <c r="C7">
        <f>COUNTIFS(Crowdfunding!$G:$G,"failed", Crowdfunding!$D:$D,"&gt;=20000",Crowdfunding!$D:$D,"&lt;=24999")</f>
        <v>0</v>
      </c>
      <c r="D7">
        <f>COUNTIFS(Crowdfunding!$G:$G,"canceled", Crowdfunding!$D:$D,"&gt;=20000",Crowdfunding!$D:$D,"&lt;=24999")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24">
        <f t="shared" si="3"/>
        <v>0</v>
      </c>
    </row>
    <row r="8" spans="1:8" x14ac:dyDescent="0.35">
      <c r="A8" s="9" t="s">
        <v>2099</v>
      </c>
      <c r="B8">
        <f>COUNTIFS(Crowdfunding!$G:$G,"successful", Crowdfunding!$D:$D,"&gt;=25000",Crowdfunding!$D:$D,"&lt;=29999")</f>
        <v>11</v>
      </c>
      <c r="C8">
        <f>COUNTIFS(Crowdfunding!$G:$G,"failed", Crowdfunding!$D:$D,"&gt;=25000",Crowdfunding!$D:$D,"&lt;=29999")</f>
        <v>3</v>
      </c>
      <c r="D8">
        <f>COUNTIFS(Crowdfunding!$G:$G,"canceled", Crowdfunding!$D:$D,"&gt;=25000",Crowdfunding!$D:$D,"&lt;=29999")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24">
        <f t="shared" si="3"/>
        <v>0</v>
      </c>
    </row>
    <row r="9" spans="1:8" x14ac:dyDescent="0.35">
      <c r="A9" s="9" t="s">
        <v>2100</v>
      </c>
      <c r="B9">
        <f>COUNTIFS(Crowdfunding!$G:$G,"successful", Crowdfunding!$D:$D,"&gt;=30000",Crowdfunding!$D:$D,"&lt;=34999")</f>
        <v>7</v>
      </c>
      <c r="C9">
        <f>COUNTIFS(Crowdfunding!$G:$G,"failed", Crowdfunding!$D:$D,"&gt;=30000",Crowdfunding!$D:$D,"&lt;=34999")</f>
        <v>0</v>
      </c>
      <c r="D9">
        <f>COUNTIFS(Crowdfunding!$G:$G,"canceled", Crowdfunding!$D:$D,"&gt;=30000",Crowdfunding!$D:$D,"&lt;=34999")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24">
        <f t="shared" si="3"/>
        <v>0</v>
      </c>
    </row>
    <row r="10" spans="1:8" x14ac:dyDescent="0.35">
      <c r="A10" s="9" t="s">
        <v>2101</v>
      </c>
      <c r="B10">
        <f>COUNTIFS(Crowdfunding!$G:$G,"successful", Crowdfunding!$D:$D,"&gt;=35000",Crowdfunding!$D:$D,"&lt;=39999")</f>
        <v>8</v>
      </c>
      <c r="C10">
        <f>COUNTIFS(Crowdfunding!$G:$G,"failed", Crowdfunding!$D:$D,"&gt;=35000",Crowdfunding!$D:$D,"&lt;=39999")</f>
        <v>3</v>
      </c>
      <c r="D10">
        <f>COUNTIFS(Crowdfunding!$G:$G,"canceled", Crowdfunding!$D:$D,"&gt;=35000",Crowdfunding!$D:$D,"&lt;=39999")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24">
        <f t="shared" si="3"/>
        <v>8.3333333333333329E-2</v>
      </c>
    </row>
    <row r="11" spans="1:8" x14ac:dyDescent="0.35">
      <c r="A11" s="9" t="s">
        <v>2102</v>
      </c>
      <c r="B11">
        <f>COUNTIFS(Crowdfunding!$G:$G,"successful", Crowdfunding!$D:$D,"&gt;=40000",Crowdfunding!$D:$D,"&lt;=44999")</f>
        <v>11</v>
      </c>
      <c r="C11">
        <f>COUNTIFS(Crowdfunding!$G:$G,"failed", Crowdfunding!$D:$D,"&gt;=40000",Crowdfunding!$D:$D,"&lt;=44999")</f>
        <v>3</v>
      </c>
      <c r="D11">
        <f>COUNTIFS(Crowdfunding!$G:$G,"canceled", Crowdfunding!$D:$D,"&gt;=40000",Crowdfunding!$D:$D,"&lt;=44999")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24">
        <f t="shared" si="3"/>
        <v>0</v>
      </c>
    </row>
    <row r="12" spans="1:8" x14ac:dyDescent="0.35">
      <c r="A12" s="9" t="s">
        <v>2103</v>
      </c>
      <c r="B12">
        <f>COUNTIFS(Crowdfunding!$G:$G,"successful", Crowdfunding!$D:$D,"&gt;=45000",Crowdfunding!$D:$D,"&lt;=49999")</f>
        <v>8</v>
      </c>
      <c r="C12">
        <f>COUNTIFS(Crowdfunding!$G:$G,"failed", Crowdfunding!$D:$D,"&gt;=45000",Crowdfunding!$D:$D,"&lt;=49999")</f>
        <v>3</v>
      </c>
      <c r="D12">
        <f>COUNTIFS(Crowdfunding!$G:$G,"canceled", Crowdfunding!$D:$D,"&gt;=45000",Crowdfunding!$D:$D,"&lt;=49999")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24">
        <f t="shared" si="3"/>
        <v>0</v>
      </c>
    </row>
    <row r="13" spans="1:8" x14ac:dyDescent="0.35">
      <c r="A13" s="15" t="s">
        <v>2104</v>
      </c>
      <c r="B13" s="20">
        <f>COUNTIFS(Crowdfunding!$G:$G,"successful", Crowdfunding!$D:$D,"&gt;=50000")</f>
        <v>114</v>
      </c>
      <c r="C13" s="21">
        <f>COUNTIFS(Crowdfunding!$G:$G,"failed", Crowdfunding!$D:$D,"&gt;=50000")</f>
        <v>163</v>
      </c>
      <c r="D13" s="21">
        <f>COUNTIFS(Crowdfunding!$G:$G,"canceled", Crowdfunding!$D:$D,"&gt;=50000")</f>
        <v>28</v>
      </c>
      <c r="E13" s="21">
        <f t="shared" si="0"/>
        <v>305</v>
      </c>
      <c r="F13" s="22">
        <f t="shared" si="1"/>
        <v>0.3737704918032787</v>
      </c>
      <c r="G13" s="22">
        <f t="shared" si="2"/>
        <v>0.53442622950819674</v>
      </c>
      <c r="H13" s="25">
        <f t="shared" si="3"/>
        <v>9.1803278688524587E-2</v>
      </c>
    </row>
  </sheetData>
  <pageMargins left="0.7" right="0.7" top="0.75" bottom="0.75" header="0.3" footer="0.3"/>
  <ignoredErrors>
    <ignoredError sqref="C2:C4 C5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68C7-A11F-437A-9CFC-382A43381438}">
  <dimension ref="A1:W1001"/>
  <sheetViews>
    <sheetView tabSelected="1" workbookViewId="0">
      <selection activeCell="G4" sqref="G4"/>
    </sheetView>
  </sheetViews>
  <sheetFormatPr defaultRowHeight="15.5" x14ac:dyDescent="0.35"/>
  <cols>
    <col min="1" max="1" width="18.08203125" bestFit="1" customWidth="1"/>
    <col min="2" max="2" width="10.6640625"/>
    <col min="6" max="6" width="17.25" bestFit="1" customWidth="1"/>
    <col min="9" max="9" width="17.25" bestFit="1" customWidth="1"/>
    <col min="11" max="11" width="16.75" bestFit="1" customWidth="1"/>
    <col min="15" max="15" width="16.75" bestFit="1" customWidth="1"/>
  </cols>
  <sheetData>
    <row r="1" spans="1:20" x14ac:dyDescent="0.35">
      <c r="A1" s="1" t="s">
        <v>2028</v>
      </c>
      <c r="B1" s="1" t="s">
        <v>4</v>
      </c>
      <c r="E1" s="1" t="s">
        <v>4</v>
      </c>
      <c r="F1" s="1" t="s">
        <v>5</v>
      </c>
      <c r="H1" s="1" t="s">
        <v>4</v>
      </c>
      <c r="I1" s="1" t="s">
        <v>5</v>
      </c>
      <c r="K1" s="10" t="s">
        <v>2107</v>
      </c>
      <c r="L1" s="11"/>
      <c r="O1" s="12"/>
      <c r="P1" s="12"/>
      <c r="Q1" s="12"/>
    </row>
    <row r="2" spans="1:20" x14ac:dyDescent="0.35">
      <c r="A2">
        <v>0</v>
      </c>
      <c r="B2" t="s">
        <v>14</v>
      </c>
      <c r="E2" t="s">
        <v>20</v>
      </c>
      <c r="F2">
        <v>158</v>
      </c>
      <c r="H2" t="s">
        <v>14</v>
      </c>
      <c r="I2">
        <v>0</v>
      </c>
      <c r="K2" s="10" t="s">
        <v>2109</v>
      </c>
      <c r="L2">
        <f>AVERAGE(F2:F566)</f>
        <v>851.14690265486729</v>
      </c>
      <c r="O2" s="12"/>
    </row>
    <row r="3" spans="1:20" x14ac:dyDescent="0.35">
      <c r="A3">
        <v>1040</v>
      </c>
      <c r="B3" t="s">
        <v>20</v>
      </c>
      <c r="E3" t="s">
        <v>20</v>
      </c>
      <c r="F3">
        <v>1425</v>
      </c>
      <c r="H3" t="s">
        <v>2106</v>
      </c>
      <c r="I3">
        <v>24</v>
      </c>
      <c r="K3" s="10" t="s">
        <v>2110</v>
      </c>
      <c r="L3">
        <f>MEDIAN(F2:F566)</f>
        <v>201</v>
      </c>
      <c r="O3" s="12"/>
    </row>
    <row r="4" spans="1:20" x14ac:dyDescent="0.35">
      <c r="A4">
        <v>131</v>
      </c>
      <c r="B4" t="s">
        <v>20</v>
      </c>
      <c r="E4" t="s">
        <v>20</v>
      </c>
      <c r="F4">
        <v>174</v>
      </c>
      <c r="H4" t="s">
        <v>14</v>
      </c>
      <c r="I4">
        <v>53</v>
      </c>
      <c r="K4" s="10" t="s">
        <v>2111</v>
      </c>
      <c r="L4">
        <f>MIN(F2:F566)</f>
        <v>16</v>
      </c>
      <c r="O4" s="12"/>
    </row>
    <row r="5" spans="1:20" x14ac:dyDescent="0.35">
      <c r="A5">
        <v>59</v>
      </c>
      <c r="B5" t="s">
        <v>14</v>
      </c>
      <c r="E5" t="s">
        <v>20</v>
      </c>
      <c r="F5">
        <v>227</v>
      </c>
      <c r="H5" t="s">
        <v>14</v>
      </c>
      <c r="I5">
        <v>18</v>
      </c>
      <c r="K5" s="10" t="s">
        <v>2112</v>
      </c>
      <c r="L5">
        <f>MAX(F2:F566)</f>
        <v>7295</v>
      </c>
      <c r="O5" s="12"/>
    </row>
    <row r="6" spans="1:20" x14ac:dyDescent="0.35">
      <c r="A6">
        <v>69</v>
      </c>
      <c r="B6" t="s">
        <v>14</v>
      </c>
      <c r="E6" t="s">
        <v>20</v>
      </c>
      <c r="F6">
        <v>220</v>
      </c>
      <c r="H6" t="s">
        <v>14</v>
      </c>
      <c r="I6">
        <v>44</v>
      </c>
      <c r="K6" s="10" t="s">
        <v>2113</v>
      </c>
      <c r="L6">
        <f>_xlfn.VAR.P(F2:F566)</f>
        <v>1603373.7324019109</v>
      </c>
      <c r="O6" s="12"/>
    </row>
    <row r="7" spans="1:20" x14ac:dyDescent="0.35">
      <c r="A7">
        <v>174</v>
      </c>
      <c r="B7" t="s">
        <v>20</v>
      </c>
      <c r="E7" t="s">
        <v>20</v>
      </c>
      <c r="F7">
        <v>98</v>
      </c>
      <c r="H7" t="s">
        <v>14</v>
      </c>
      <c r="I7">
        <v>27</v>
      </c>
      <c r="K7" s="10" t="s">
        <v>2114</v>
      </c>
      <c r="L7">
        <f>_xlfn.STDEV.P(F2:F566)</f>
        <v>1266.2439466397898</v>
      </c>
      <c r="O7" s="12"/>
    </row>
    <row r="8" spans="1:20" x14ac:dyDescent="0.35">
      <c r="A8">
        <v>21</v>
      </c>
      <c r="B8" t="s">
        <v>14</v>
      </c>
      <c r="E8" t="s">
        <v>20</v>
      </c>
      <c r="F8">
        <v>100</v>
      </c>
      <c r="H8" t="s">
        <v>14</v>
      </c>
      <c r="I8">
        <v>55</v>
      </c>
      <c r="K8" s="18" t="s">
        <v>2115</v>
      </c>
      <c r="L8" s="18"/>
      <c r="M8" s="18"/>
      <c r="N8" s="18"/>
      <c r="O8" s="18"/>
      <c r="P8" s="18"/>
      <c r="Q8" s="18"/>
      <c r="R8" s="18"/>
    </row>
    <row r="9" spans="1:20" x14ac:dyDescent="0.35">
      <c r="A9">
        <v>328</v>
      </c>
      <c r="B9" t="s">
        <v>20</v>
      </c>
      <c r="E9" t="s">
        <v>20</v>
      </c>
      <c r="F9">
        <v>1249</v>
      </c>
      <c r="H9" t="s">
        <v>14</v>
      </c>
      <c r="I9">
        <v>200</v>
      </c>
      <c r="K9" s="18" t="s">
        <v>2116</v>
      </c>
      <c r="L9" s="18"/>
      <c r="M9" s="18"/>
      <c r="N9" s="18"/>
      <c r="O9" s="18"/>
      <c r="P9" s="18"/>
      <c r="Q9" s="18"/>
      <c r="R9" s="18"/>
    </row>
    <row r="10" spans="1:20" x14ac:dyDescent="0.35">
      <c r="A10">
        <v>20</v>
      </c>
      <c r="B10" t="s">
        <v>47</v>
      </c>
      <c r="E10" t="s">
        <v>20</v>
      </c>
      <c r="F10">
        <v>1396</v>
      </c>
      <c r="H10" t="s">
        <v>14</v>
      </c>
      <c r="I10">
        <v>452</v>
      </c>
      <c r="K10" s="18" t="s">
        <v>2117</v>
      </c>
      <c r="L10" s="18"/>
      <c r="M10" s="18"/>
      <c r="N10" s="18"/>
      <c r="O10" s="18"/>
      <c r="P10" s="18"/>
      <c r="Q10" s="18"/>
      <c r="R10" s="18"/>
    </row>
    <row r="11" spans="1:20" x14ac:dyDescent="0.35">
      <c r="A11">
        <v>52</v>
      </c>
      <c r="B11" t="s">
        <v>14</v>
      </c>
      <c r="E11" t="s">
        <v>20</v>
      </c>
      <c r="F11">
        <v>890</v>
      </c>
      <c r="H11" t="s">
        <v>14</v>
      </c>
      <c r="I11">
        <v>674</v>
      </c>
      <c r="K11" s="19" t="s">
        <v>2108</v>
      </c>
      <c r="L11" s="19"/>
      <c r="N11" s="18" t="s">
        <v>2118</v>
      </c>
      <c r="O11" s="18"/>
      <c r="P11" s="18"/>
      <c r="Q11" s="18"/>
      <c r="R11" s="18"/>
      <c r="S11" s="18"/>
      <c r="T11" s="18"/>
    </row>
    <row r="12" spans="1:20" x14ac:dyDescent="0.35">
      <c r="A12">
        <v>266</v>
      </c>
      <c r="B12" t="s">
        <v>20</v>
      </c>
      <c r="E12" t="s">
        <v>20</v>
      </c>
      <c r="F12">
        <v>142</v>
      </c>
      <c r="H12" t="s">
        <v>14</v>
      </c>
      <c r="I12">
        <v>558</v>
      </c>
      <c r="K12" s="13" t="s">
        <v>2109</v>
      </c>
      <c r="L12">
        <f>AVERAGE(I2:I365)</f>
        <v>585.61538461538464</v>
      </c>
      <c r="N12" s="18" t="s">
        <v>2119</v>
      </c>
      <c r="O12" s="18"/>
      <c r="P12" s="18"/>
      <c r="Q12" s="18"/>
      <c r="R12" s="18"/>
      <c r="S12" s="18"/>
      <c r="T12" s="18"/>
    </row>
    <row r="13" spans="1:20" x14ac:dyDescent="0.35">
      <c r="A13">
        <v>48</v>
      </c>
      <c r="B13" t="s">
        <v>14</v>
      </c>
      <c r="E13" t="s">
        <v>20</v>
      </c>
      <c r="F13">
        <v>2673</v>
      </c>
      <c r="H13" t="s">
        <v>14</v>
      </c>
      <c r="I13">
        <v>15</v>
      </c>
      <c r="K13" s="13" t="s">
        <v>2110</v>
      </c>
      <c r="L13">
        <f>MEDIAN(I2:I365)</f>
        <v>114.5</v>
      </c>
      <c r="N13" s="17" t="s">
        <v>2120</v>
      </c>
      <c r="O13" s="17"/>
      <c r="P13" s="17"/>
      <c r="Q13" s="17"/>
      <c r="R13" s="17"/>
      <c r="S13" s="17"/>
    </row>
    <row r="14" spans="1:20" x14ac:dyDescent="0.35">
      <c r="A14">
        <v>89</v>
      </c>
      <c r="B14" t="s">
        <v>14</v>
      </c>
      <c r="E14" t="s">
        <v>20</v>
      </c>
      <c r="F14">
        <v>163</v>
      </c>
      <c r="H14" t="s">
        <v>14</v>
      </c>
      <c r="I14">
        <v>2307</v>
      </c>
      <c r="K14" s="13" t="s">
        <v>2111</v>
      </c>
      <c r="L14">
        <f>MIN(I2:I365)</f>
        <v>0</v>
      </c>
      <c r="N14" s="12"/>
    </row>
    <row r="15" spans="1:20" x14ac:dyDescent="0.35">
      <c r="A15">
        <v>245</v>
      </c>
      <c r="B15" t="s">
        <v>20</v>
      </c>
      <c r="E15" t="s">
        <v>20</v>
      </c>
      <c r="F15">
        <v>2220</v>
      </c>
      <c r="H15" t="s">
        <v>14</v>
      </c>
      <c r="I15">
        <v>88</v>
      </c>
      <c r="K15" s="13" t="s">
        <v>2112</v>
      </c>
      <c r="L15">
        <f>MAX(I2:I365)</f>
        <v>6080</v>
      </c>
      <c r="N15" s="12"/>
    </row>
    <row r="16" spans="1:20" x14ac:dyDescent="0.35">
      <c r="A16">
        <v>67</v>
      </c>
      <c r="B16" t="s">
        <v>14</v>
      </c>
      <c r="E16" t="s">
        <v>20</v>
      </c>
      <c r="F16">
        <v>1606</v>
      </c>
      <c r="H16" t="s">
        <v>14</v>
      </c>
      <c r="I16">
        <v>48</v>
      </c>
      <c r="K16" s="13" t="s">
        <v>2113</v>
      </c>
      <c r="L16">
        <f>_xlfn.VAR.P(I2:I365)</f>
        <v>921574.68174133555</v>
      </c>
      <c r="N16" s="12"/>
    </row>
    <row r="17" spans="1:23" x14ac:dyDescent="0.35">
      <c r="A17">
        <v>47</v>
      </c>
      <c r="B17" t="s">
        <v>14</v>
      </c>
      <c r="E17" t="s">
        <v>20</v>
      </c>
      <c r="F17">
        <v>129</v>
      </c>
      <c r="H17" t="s">
        <v>14</v>
      </c>
      <c r="I17">
        <v>1</v>
      </c>
      <c r="K17" s="13" t="s">
        <v>2114</v>
      </c>
      <c r="L17">
        <f>_xlfn.STDEV.P(I2:I365)</f>
        <v>959.98681331637863</v>
      </c>
      <c r="N17" s="12"/>
      <c r="Q17" s="12"/>
      <c r="R17" s="12"/>
      <c r="S17" s="12"/>
      <c r="T17" s="12"/>
      <c r="U17" s="12"/>
      <c r="V17" s="12"/>
      <c r="W17" s="12"/>
    </row>
    <row r="18" spans="1:23" x14ac:dyDescent="0.35">
      <c r="A18">
        <v>649</v>
      </c>
      <c r="B18" t="s">
        <v>20</v>
      </c>
      <c r="E18" t="s">
        <v>20</v>
      </c>
      <c r="F18">
        <v>226</v>
      </c>
      <c r="H18" t="s">
        <v>14</v>
      </c>
      <c r="I18">
        <v>1467</v>
      </c>
      <c r="N18" s="12"/>
      <c r="Q18" s="12"/>
      <c r="R18" s="12"/>
      <c r="S18" s="12"/>
      <c r="T18" s="12"/>
      <c r="U18" s="12"/>
      <c r="V18" s="12"/>
      <c r="W18" s="12"/>
    </row>
    <row r="19" spans="1:23" x14ac:dyDescent="0.35">
      <c r="A19">
        <v>159</v>
      </c>
      <c r="B19" t="s">
        <v>20</v>
      </c>
      <c r="E19" t="s">
        <v>20</v>
      </c>
      <c r="F19">
        <v>5419</v>
      </c>
      <c r="H19" t="s">
        <v>14</v>
      </c>
      <c r="I19">
        <v>75</v>
      </c>
      <c r="Q19" s="14"/>
      <c r="R19" s="14"/>
      <c r="S19" s="14"/>
      <c r="T19" s="14"/>
      <c r="U19" s="14"/>
      <c r="V19" s="14"/>
    </row>
    <row r="20" spans="1:23" x14ac:dyDescent="0.35">
      <c r="A20">
        <v>67</v>
      </c>
      <c r="B20" t="s">
        <v>73</v>
      </c>
      <c r="E20" t="s">
        <v>20</v>
      </c>
      <c r="F20">
        <v>165</v>
      </c>
      <c r="H20" t="s">
        <v>14</v>
      </c>
      <c r="I20">
        <v>120</v>
      </c>
    </row>
    <row r="21" spans="1:23" x14ac:dyDescent="0.35">
      <c r="A21">
        <v>49</v>
      </c>
      <c r="B21" t="s">
        <v>14</v>
      </c>
      <c r="E21" t="s">
        <v>20</v>
      </c>
      <c r="F21">
        <v>1965</v>
      </c>
      <c r="H21" t="s">
        <v>14</v>
      </c>
      <c r="I21">
        <v>2253</v>
      </c>
    </row>
    <row r="22" spans="1:23" x14ac:dyDescent="0.35">
      <c r="A22">
        <v>112</v>
      </c>
      <c r="B22" t="s">
        <v>20</v>
      </c>
      <c r="E22" t="s">
        <v>20</v>
      </c>
      <c r="F22">
        <v>16</v>
      </c>
      <c r="H22" t="s">
        <v>14</v>
      </c>
      <c r="I22">
        <v>5</v>
      </c>
    </row>
    <row r="23" spans="1:23" x14ac:dyDescent="0.35">
      <c r="A23">
        <v>41</v>
      </c>
      <c r="B23" t="s">
        <v>14</v>
      </c>
      <c r="E23" t="s">
        <v>20</v>
      </c>
      <c r="F23">
        <v>107</v>
      </c>
      <c r="H23" t="s">
        <v>14</v>
      </c>
      <c r="I23">
        <v>38</v>
      </c>
    </row>
    <row r="24" spans="1:23" x14ac:dyDescent="0.35">
      <c r="A24">
        <v>128</v>
      </c>
      <c r="B24" t="s">
        <v>20</v>
      </c>
      <c r="E24" t="s">
        <v>20</v>
      </c>
      <c r="F24">
        <v>134</v>
      </c>
      <c r="H24" t="s">
        <v>14</v>
      </c>
      <c r="I24">
        <v>12</v>
      </c>
    </row>
    <row r="25" spans="1:23" x14ac:dyDescent="0.35">
      <c r="A25">
        <v>332</v>
      </c>
      <c r="B25" t="s">
        <v>20</v>
      </c>
      <c r="E25" t="s">
        <v>20</v>
      </c>
      <c r="F25">
        <v>198</v>
      </c>
      <c r="H25" t="s">
        <v>14</v>
      </c>
      <c r="I25">
        <v>1684</v>
      </c>
    </row>
    <row r="26" spans="1:23" x14ac:dyDescent="0.35">
      <c r="A26">
        <v>113</v>
      </c>
      <c r="B26" t="s">
        <v>20</v>
      </c>
      <c r="E26" t="s">
        <v>20</v>
      </c>
      <c r="F26">
        <v>111</v>
      </c>
      <c r="H26" t="s">
        <v>14</v>
      </c>
      <c r="I26">
        <v>56</v>
      </c>
    </row>
    <row r="27" spans="1:23" x14ac:dyDescent="0.35">
      <c r="A27">
        <v>216</v>
      </c>
      <c r="B27" t="s">
        <v>20</v>
      </c>
      <c r="E27" t="s">
        <v>20</v>
      </c>
      <c r="F27">
        <v>222</v>
      </c>
      <c r="H27" t="s">
        <v>14</v>
      </c>
      <c r="I27">
        <v>838</v>
      </c>
    </row>
    <row r="28" spans="1:23" x14ac:dyDescent="0.35">
      <c r="A28">
        <v>48</v>
      </c>
      <c r="B28" t="s">
        <v>73</v>
      </c>
      <c r="E28" t="s">
        <v>20</v>
      </c>
      <c r="F28">
        <v>6212</v>
      </c>
      <c r="H28" t="s">
        <v>14</v>
      </c>
      <c r="I28">
        <v>1000</v>
      </c>
    </row>
    <row r="29" spans="1:23" x14ac:dyDescent="0.35">
      <c r="A29">
        <v>80</v>
      </c>
      <c r="B29" t="s">
        <v>14</v>
      </c>
      <c r="E29" t="s">
        <v>20</v>
      </c>
      <c r="F29">
        <v>98</v>
      </c>
      <c r="H29" t="s">
        <v>14</v>
      </c>
      <c r="I29">
        <v>1482</v>
      </c>
    </row>
    <row r="30" spans="1:23" x14ac:dyDescent="0.35">
      <c r="A30">
        <v>105</v>
      </c>
      <c r="B30" t="s">
        <v>20</v>
      </c>
      <c r="E30" t="s">
        <v>20</v>
      </c>
      <c r="F30">
        <v>92</v>
      </c>
      <c r="H30" t="s">
        <v>14</v>
      </c>
      <c r="I30">
        <v>106</v>
      </c>
    </row>
    <row r="31" spans="1:23" x14ac:dyDescent="0.35">
      <c r="A31">
        <v>329</v>
      </c>
      <c r="B31" t="s">
        <v>20</v>
      </c>
      <c r="E31" t="s">
        <v>20</v>
      </c>
      <c r="F31">
        <v>149</v>
      </c>
      <c r="H31" t="s">
        <v>14</v>
      </c>
      <c r="I31">
        <v>679</v>
      </c>
    </row>
    <row r="32" spans="1:23" x14ac:dyDescent="0.35">
      <c r="A32">
        <v>161</v>
      </c>
      <c r="B32" t="s">
        <v>20</v>
      </c>
      <c r="E32" t="s">
        <v>20</v>
      </c>
      <c r="F32">
        <v>2431</v>
      </c>
      <c r="H32" t="s">
        <v>14</v>
      </c>
      <c r="I32">
        <v>1220</v>
      </c>
    </row>
    <row r="33" spans="1:9" x14ac:dyDescent="0.35">
      <c r="A33">
        <v>310</v>
      </c>
      <c r="B33" t="s">
        <v>20</v>
      </c>
      <c r="E33" t="s">
        <v>20</v>
      </c>
      <c r="F33">
        <v>303</v>
      </c>
      <c r="H33" t="s">
        <v>14</v>
      </c>
      <c r="I33">
        <v>1</v>
      </c>
    </row>
    <row r="34" spans="1:9" x14ac:dyDescent="0.35">
      <c r="A34">
        <v>87</v>
      </c>
      <c r="B34" t="s">
        <v>14</v>
      </c>
      <c r="E34" t="s">
        <v>20</v>
      </c>
      <c r="F34">
        <v>209</v>
      </c>
      <c r="H34" t="s">
        <v>14</v>
      </c>
      <c r="I34">
        <v>37</v>
      </c>
    </row>
    <row r="35" spans="1:9" x14ac:dyDescent="0.35">
      <c r="A35">
        <v>378</v>
      </c>
      <c r="B35" t="s">
        <v>20</v>
      </c>
      <c r="E35" t="s">
        <v>20</v>
      </c>
      <c r="F35">
        <v>131</v>
      </c>
      <c r="H35" t="s">
        <v>14</v>
      </c>
      <c r="I35">
        <v>60</v>
      </c>
    </row>
    <row r="36" spans="1:9" x14ac:dyDescent="0.35">
      <c r="A36">
        <v>151</v>
      </c>
      <c r="B36" t="s">
        <v>20</v>
      </c>
      <c r="E36" t="s">
        <v>20</v>
      </c>
      <c r="F36">
        <v>164</v>
      </c>
      <c r="H36" t="s">
        <v>14</v>
      </c>
      <c r="I36">
        <v>296</v>
      </c>
    </row>
    <row r="37" spans="1:9" x14ac:dyDescent="0.35">
      <c r="A37">
        <v>150</v>
      </c>
      <c r="B37" t="s">
        <v>20</v>
      </c>
      <c r="E37" t="s">
        <v>20</v>
      </c>
      <c r="F37">
        <v>201</v>
      </c>
      <c r="H37" t="s">
        <v>14</v>
      </c>
      <c r="I37">
        <v>3304</v>
      </c>
    </row>
    <row r="38" spans="1:9" x14ac:dyDescent="0.35">
      <c r="A38">
        <v>157</v>
      </c>
      <c r="B38" t="s">
        <v>20</v>
      </c>
      <c r="E38" t="s">
        <v>20</v>
      </c>
      <c r="F38">
        <v>211</v>
      </c>
      <c r="H38" t="s">
        <v>14</v>
      </c>
      <c r="I38">
        <v>73</v>
      </c>
    </row>
    <row r="39" spans="1:9" x14ac:dyDescent="0.35">
      <c r="A39">
        <v>140</v>
      </c>
      <c r="B39" t="s">
        <v>20</v>
      </c>
      <c r="E39" t="s">
        <v>20</v>
      </c>
      <c r="F39">
        <v>128</v>
      </c>
      <c r="H39" t="s">
        <v>14</v>
      </c>
      <c r="I39">
        <v>3387</v>
      </c>
    </row>
    <row r="40" spans="1:9" x14ac:dyDescent="0.35">
      <c r="A40">
        <v>325</v>
      </c>
      <c r="B40" t="s">
        <v>20</v>
      </c>
      <c r="E40" t="s">
        <v>20</v>
      </c>
      <c r="F40">
        <v>1600</v>
      </c>
      <c r="H40" t="s">
        <v>14</v>
      </c>
      <c r="I40">
        <v>662</v>
      </c>
    </row>
    <row r="41" spans="1:9" x14ac:dyDescent="0.35">
      <c r="A41">
        <v>51</v>
      </c>
      <c r="B41" t="s">
        <v>14</v>
      </c>
      <c r="E41" t="s">
        <v>20</v>
      </c>
      <c r="F41">
        <v>249</v>
      </c>
      <c r="H41" t="s">
        <v>14</v>
      </c>
      <c r="I41">
        <v>774</v>
      </c>
    </row>
    <row r="42" spans="1:9" x14ac:dyDescent="0.35">
      <c r="A42">
        <v>169</v>
      </c>
      <c r="B42" t="s">
        <v>20</v>
      </c>
      <c r="E42" t="s">
        <v>20</v>
      </c>
      <c r="F42">
        <v>236</v>
      </c>
      <c r="H42" t="s">
        <v>14</v>
      </c>
      <c r="I42">
        <v>672</v>
      </c>
    </row>
    <row r="43" spans="1:9" x14ac:dyDescent="0.35">
      <c r="A43">
        <v>213</v>
      </c>
      <c r="B43" t="s">
        <v>20</v>
      </c>
      <c r="E43" t="s">
        <v>20</v>
      </c>
      <c r="F43">
        <v>4065</v>
      </c>
      <c r="H43" t="s">
        <v>14</v>
      </c>
      <c r="I43">
        <v>940</v>
      </c>
    </row>
    <row r="44" spans="1:9" x14ac:dyDescent="0.35">
      <c r="A44">
        <v>444</v>
      </c>
      <c r="B44" t="s">
        <v>20</v>
      </c>
      <c r="E44" t="s">
        <v>20</v>
      </c>
      <c r="F44">
        <v>246</v>
      </c>
      <c r="H44" t="s">
        <v>14</v>
      </c>
      <c r="I44">
        <v>117</v>
      </c>
    </row>
    <row r="45" spans="1:9" x14ac:dyDescent="0.35">
      <c r="A45">
        <v>186</v>
      </c>
      <c r="B45" t="s">
        <v>20</v>
      </c>
      <c r="E45" t="s">
        <v>20</v>
      </c>
      <c r="F45">
        <v>2475</v>
      </c>
      <c r="H45" t="s">
        <v>14</v>
      </c>
      <c r="I45">
        <v>115</v>
      </c>
    </row>
    <row r="46" spans="1:9" x14ac:dyDescent="0.35">
      <c r="A46">
        <v>659</v>
      </c>
      <c r="B46" t="s">
        <v>20</v>
      </c>
      <c r="E46" t="s">
        <v>20</v>
      </c>
      <c r="F46">
        <v>76</v>
      </c>
      <c r="H46" t="s">
        <v>14</v>
      </c>
      <c r="I46">
        <v>326</v>
      </c>
    </row>
    <row r="47" spans="1:9" x14ac:dyDescent="0.35">
      <c r="A47">
        <v>48</v>
      </c>
      <c r="B47" t="s">
        <v>14</v>
      </c>
      <c r="E47" t="s">
        <v>20</v>
      </c>
      <c r="F47">
        <v>54</v>
      </c>
      <c r="H47" t="s">
        <v>14</v>
      </c>
      <c r="I47">
        <v>1</v>
      </c>
    </row>
    <row r="48" spans="1:9" x14ac:dyDescent="0.35">
      <c r="A48">
        <v>115</v>
      </c>
      <c r="B48" t="s">
        <v>20</v>
      </c>
      <c r="E48" t="s">
        <v>20</v>
      </c>
      <c r="F48">
        <v>88</v>
      </c>
      <c r="H48" t="s">
        <v>14</v>
      </c>
      <c r="I48">
        <v>1467</v>
      </c>
    </row>
    <row r="49" spans="1:9" x14ac:dyDescent="0.35">
      <c r="A49">
        <v>475</v>
      </c>
      <c r="B49" t="s">
        <v>20</v>
      </c>
      <c r="E49" t="s">
        <v>20</v>
      </c>
      <c r="F49">
        <v>85</v>
      </c>
      <c r="H49" t="s">
        <v>14</v>
      </c>
      <c r="I49">
        <v>5681</v>
      </c>
    </row>
    <row r="50" spans="1:9" x14ac:dyDescent="0.35">
      <c r="A50">
        <v>387</v>
      </c>
      <c r="B50" t="s">
        <v>20</v>
      </c>
      <c r="E50" t="s">
        <v>20</v>
      </c>
      <c r="F50">
        <v>170</v>
      </c>
      <c r="H50" t="s">
        <v>14</v>
      </c>
      <c r="I50">
        <v>1059</v>
      </c>
    </row>
    <row r="51" spans="1:9" x14ac:dyDescent="0.35">
      <c r="A51">
        <v>190</v>
      </c>
      <c r="B51" t="s">
        <v>20</v>
      </c>
      <c r="E51" t="s">
        <v>20</v>
      </c>
      <c r="F51">
        <v>330</v>
      </c>
      <c r="H51" t="s">
        <v>14</v>
      </c>
      <c r="I51">
        <v>1194</v>
      </c>
    </row>
    <row r="52" spans="1:9" x14ac:dyDescent="0.35">
      <c r="A52">
        <v>2</v>
      </c>
      <c r="B52" t="s">
        <v>14</v>
      </c>
      <c r="E52" t="s">
        <v>20</v>
      </c>
      <c r="F52">
        <v>127</v>
      </c>
      <c r="H52" t="s">
        <v>14</v>
      </c>
      <c r="I52">
        <v>30</v>
      </c>
    </row>
    <row r="53" spans="1:9" x14ac:dyDescent="0.35">
      <c r="A53">
        <v>92</v>
      </c>
      <c r="B53" t="s">
        <v>14</v>
      </c>
      <c r="E53" t="s">
        <v>20</v>
      </c>
      <c r="F53">
        <v>411</v>
      </c>
      <c r="H53" t="s">
        <v>14</v>
      </c>
      <c r="I53">
        <v>75</v>
      </c>
    </row>
    <row r="54" spans="1:9" x14ac:dyDescent="0.35">
      <c r="A54">
        <v>34</v>
      </c>
      <c r="B54" t="s">
        <v>14</v>
      </c>
      <c r="E54" t="s">
        <v>20</v>
      </c>
      <c r="F54">
        <v>180</v>
      </c>
      <c r="H54" t="s">
        <v>14</v>
      </c>
      <c r="I54">
        <v>955</v>
      </c>
    </row>
    <row r="55" spans="1:9" x14ac:dyDescent="0.35">
      <c r="A55">
        <v>140</v>
      </c>
      <c r="B55" t="s">
        <v>20</v>
      </c>
      <c r="E55" t="s">
        <v>20</v>
      </c>
      <c r="F55">
        <v>374</v>
      </c>
      <c r="H55" t="s">
        <v>14</v>
      </c>
      <c r="I55">
        <v>67</v>
      </c>
    </row>
    <row r="56" spans="1:9" x14ac:dyDescent="0.35">
      <c r="A56">
        <v>90</v>
      </c>
      <c r="B56" t="s">
        <v>14</v>
      </c>
      <c r="E56" t="s">
        <v>20</v>
      </c>
      <c r="F56">
        <v>71</v>
      </c>
      <c r="H56" t="s">
        <v>14</v>
      </c>
      <c r="I56">
        <v>5</v>
      </c>
    </row>
    <row r="57" spans="1:9" x14ac:dyDescent="0.35">
      <c r="A57">
        <v>178</v>
      </c>
      <c r="B57" t="s">
        <v>20</v>
      </c>
      <c r="E57" t="s">
        <v>20</v>
      </c>
      <c r="F57">
        <v>203</v>
      </c>
      <c r="H57" t="s">
        <v>14</v>
      </c>
      <c r="I57">
        <v>26</v>
      </c>
    </row>
    <row r="58" spans="1:9" x14ac:dyDescent="0.35">
      <c r="A58">
        <v>144</v>
      </c>
      <c r="B58" t="s">
        <v>20</v>
      </c>
      <c r="E58" t="s">
        <v>20</v>
      </c>
      <c r="F58">
        <v>113</v>
      </c>
      <c r="H58" t="s">
        <v>14</v>
      </c>
      <c r="I58">
        <v>1130</v>
      </c>
    </row>
    <row r="59" spans="1:9" x14ac:dyDescent="0.35">
      <c r="A59">
        <v>215</v>
      </c>
      <c r="B59" t="s">
        <v>20</v>
      </c>
      <c r="E59" t="s">
        <v>20</v>
      </c>
      <c r="F59">
        <v>96</v>
      </c>
      <c r="H59" t="s">
        <v>14</v>
      </c>
      <c r="I59">
        <v>782</v>
      </c>
    </row>
    <row r="60" spans="1:9" x14ac:dyDescent="0.35">
      <c r="A60">
        <v>227</v>
      </c>
      <c r="B60" t="s">
        <v>20</v>
      </c>
      <c r="E60" t="s">
        <v>20</v>
      </c>
      <c r="F60">
        <v>498</v>
      </c>
      <c r="H60" t="s">
        <v>14</v>
      </c>
      <c r="I60">
        <v>210</v>
      </c>
    </row>
    <row r="61" spans="1:9" x14ac:dyDescent="0.35">
      <c r="A61">
        <v>275</v>
      </c>
      <c r="B61" t="s">
        <v>20</v>
      </c>
      <c r="E61" t="s">
        <v>20</v>
      </c>
      <c r="F61">
        <v>180</v>
      </c>
      <c r="H61" t="s">
        <v>14</v>
      </c>
      <c r="I61">
        <v>136</v>
      </c>
    </row>
    <row r="62" spans="1:9" x14ac:dyDescent="0.35">
      <c r="A62">
        <v>144</v>
      </c>
      <c r="B62" t="s">
        <v>20</v>
      </c>
      <c r="E62" t="s">
        <v>20</v>
      </c>
      <c r="F62">
        <v>27</v>
      </c>
      <c r="H62" t="s">
        <v>14</v>
      </c>
      <c r="I62">
        <v>86</v>
      </c>
    </row>
    <row r="63" spans="1:9" x14ac:dyDescent="0.35">
      <c r="A63">
        <v>93</v>
      </c>
      <c r="B63" t="s">
        <v>14</v>
      </c>
      <c r="E63" t="s">
        <v>20</v>
      </c>
      <c r="F63">
        <v>2331</v>
      </c>
      <c r="H63" t="s">
        <v>14</v>
      </c>
      <c r="I63">
        <v>19</v>
      </c>
    </row>
    <row r="64" spans="1:9" x14ac:dyDescent="0.35">
      <c r="A64">
        <v>723</v>
      </c>
      <c r="B64" t="s">
        <v>20</v>
      </c>
      <c r="E64" t="s">
        <v>20</v>
      </c>
      <c r="F64">
        <v>113</v>
      </c>
      <c r="H64" t="s">
        <v>14</v>
      </c>
      <c r="I64">
        <v>886</v>
      </c>
    </row>
    <row r="65" spans="1:9" x14ac:dyDescent="0.35">
      <c r="A65">
        <v>12</v>
      </c>
      <c r="B65" t="s">
        <v>14</v>
      </c>
      <c r="E65" t="s">
        <v>20</v>
      </c>
      <c r="F65">
        <v>164</v>
      </c>
      <c r="H65" t="s">
        <v>14</v>
      </c>
      <c r="I65">
        <v>35</v>
      </c>
    </row>
    <row r="66" spans="1:9" x14ac:dyDescent="0.35">
      <c r="A66">
        <v>98</v>
      </c>
      <c r="B66" t="s">
        <v>14</v>
      </c>
      <c r="E66" t="s">
        <v>20</v>
      </c>
      <c r="F66">
        <v>164</v>
      </c>
      <c r="H66" t="s">
        <v>14</v>
      </c>
      <c r="I66">
        <v>24</v>
      </c>
    </row>
    <row r="67" spans="1:9" x14ac:dyDescent="0.35">
      <c r="A67">
        <v>236</v>
      </c>
      <c r="B67" t="s">
        <v>20</v>
      </c>
      <c r="E67" t="s">
        <v>20</v>
      </c>
      <c r="F67">
        <v>336</v>
      </c>
      <c r="H67" t="s">
        <v>14</v>
      </c>
      <c r="I67">
        <v>86</v>
      </c>
    </row>
    <row r="68" spans="1:9" x14ac:dyDescent="0.35">
      <c r="A68">
        <v>45</v>
      </c>
      <c r="B68" t="s">
        <v>14</v>
      </c>
      <c r="E68" t="s">
        <v>20</v>
      </c>
      <c r="F68">
        <v>1917</v>
      </c>
      <c r="H68" t="s">
        <v>14</v>
      </c>
      <c r="I68">
        <v>243</v>
      </c>
    </row>
    <row r="69" spans="1:9" x14ac:dyDescent="0.35">
      <c r="A69">
        <v>162</v>
      </c>
      <c r="B69" t="s">
        <v>20</v>
      </c>
      <c r="E69" t="s">
        <v>20</v>
      </c>
      <c r="F69">
        <v>95</v>
      </c>
      <c r="H69" t="s">
        <v>14</v>
      </c>
      <c r="I69">
        <v>65</v>
      </c>
    </row>
    <row r="70" spans="1:9" x14ac:dyDescent="0.35">
      <c r="A70">
        <v>255</v>
      </c>
      <c r="B70" t="s">
        <v>20</v>
      </c>
      <c r="E70" t="s">
        <v>20</v>
      </c>
      <c r="F70">
        <v>147</v>
      </c>
      <c r="H70" t="s">
        <v>14</v>
      </c>
      <c r="I70">
        <v>100</v>
      </c>
    </row>
    <row r="71" spans="1:9" x14ac:dyDescent="0.35">
      <c r="A71">
        <v>24</v>
      </c>
      <c r="B71" t="s">
        <v>73</v>
      </c>
      <c r="E71" t="s">
        <v>20</v>
      </c>
      <c r="F71">
        <v>86</v>
      </c>
      <c r="H71" t="s">
        <v>14</v>
      </c>
      <c r="I71">
        <v>168</v>
      </c>
    </row>
    <row r="72" spans="1:9" x14ac:dyDescent="0.35">
      <c r="A72">
        <v>124</v>
      </c>
      <c r="B72" t="s">
        <v>20</v>
      </c>
      <c r="E72" t="s">
        <v>20</v>
      </c>
      <c r="F72">
        <v>83</v>
      </c>
      <c r="H72" t="s">
        <v>14</v>
      </c>
      <c r="I72">
        <v>13</v>
      </c>
    </row>
    <row r="73" spans="1:9" x14ac:dyDescent="0.35">
      <c r="A73">
        <v>108</v>
      </c>
      <c r="B73" t="s">
        <v>20</v>
      </c>
      <c r="E73" t="s">
        <v>20</v>
      </c>
      <c r="F73">
        <v>676</v>
      </c>
      <c r="H73" t="s">
        <v>14</v>
      </c>
      <c r="I73">
        <v>1</v>
      </c>
    </row>
    <row r="74" spans="1:9" x14ac:dyDescent="0.35">
      <c r="A74">
        <v>670</v>
      </c>
      <c r="B74" t="s">
        <v>20</v>
      </c>
      <c r="E74" t="s">
        <v>20</v>
      </c>
      <c r="F74">
        <v>361</v>
      </c>
      <c r="H74" t="s">
        <v>14</v>
      </c>
      <c r="I74">
        <v>40</v>
      </c>
    </row>
    <row r="75" spans="1:9" x14ac:dyDescent="0.35">
      <c r="A75">
        <v>661</v>
      </c>
      <c r="B75" t="s">
        <v>20</v>
      </c>
      <c r="E75" t="s">
        <v>20</v>
      </c>
      <c r="F75">
        <v>131</v>
      </c>
      <c r="H75" t="s">
        <v>14</v>
      </c>
      <c r="I75">
        <v>226</v>
      </c>
    </row>
    <row r="76" spans="1:9" x14ac:dyDescent="0.35">
      <c r="A76">
        <v>122</v>
      </c>
      <c r="B76" t="s">
        <v>20</v>
      </c>
      <c r="E76" t="s">
        <v>20</v>
      </c>
      <c r="F76">
        <v>126</v>
      </c>
      <c r="H76" t="s">
        <v>14</v>
      </c>
      <c r="I76">
        <v>1625</v>
      </c>
    </row>
    <row r="77" spans="1:9" x14ac:dyDescent="0.35">
      <c r="A77">
        <v>151</v>
      </c>
      <c r="B77" t="s">
        <v>20</v>
      </c>
      <c r="E77" t="s">
        <v>20</v>
      </c>
      <c r="F77">
        <v>275</v>
      </c>
      <c r="H77" t="s">
        <v>14</v>
      </c>
      <c r="I77">
        <v>143</v>
      </c>
    </row>
    <row r="78" spans="1:9" x14ac:dyDescent="0.35">
      <c r="A78">
        <v>78</v>
      </c>
      <c r="B78" t="s">
        <v>14</v>
      </c>
      <c r="E78" t="s">
        <v>20</v>
      </c>
      <c r="F78">
        <v>67</v>
      </c>
      <c r="H78" t="s">
        <v>14</v>
      </c>
      <c r="I78">
        <v>934</v>
      </c>
    </row>
    <row r="79" spans="1:9" x14ac:dyDescent="0.35">
      <c r="A79">
        <v>47</v>
      </c>
      <c r="B79" t="s">
        <v>14</v>
      </c>
      <c r="E79" t="s">
        <v>20</v>
      </c>
      <c r="F79">
        <v>154</v>
      </c>
      <c r="H79" t="s">
        <v>14</v>
      </c>
      <c r="I79">
        <v>17</v>
      </c>
    </row>
    <row r="80" spans="1:9" x14ac:dyDescent="0.35">
      <c r="A80">
        <v>301</v>
      </c>
      <c r="B80" t="s">
        <v>20</v>
      </c>
      <c r="E80" t="s">
        <v>20</v>
      </c>
      <c r="F80">
        <v>1782</v>
      </c>
      <c r="H80" t="s">
        <v>14</v>
      </c>
      <c r="I80">
        <v>2179</v>
      </c>
    </row>
    <row r="81" spans="1:9" x14ac:dyDescent="0.35">
      <c r="A81">
        <v>70</v>
      </c>
      <c r="B81" t="s">
        <v>14</v>
      </c>
      <c r="E81" t="s">
        <v>20</v>
      </c>
      <c r="F81">
        <v>903</v>
      </c>
      <c r="H81" t="s">
        <v>14</v>
      </c>
      <c r="I81">
        <v>931</v>
      </c>
    </row>
    <row r="82" spans="1:9" x14ac:dyDescent="0.35">
      <c r="A82">
        <v>637</v>
      </c>
      <c r="B82" t="s">
        <v>20</v>
      </c>
      <c r="E82" t="s">
        <v>20</v>
      </c>
      <c r="F82">
        <v>94</v>
      </c>
      <c r="H82" t="s">
        <v>14</v>
      </c>
      <c r="I82">
        <v>92</v>
      </c>
    </row>
    <row r="83" spans="1:9" x14ac:dyDescent="0.35">
      <c r="A83">
        <v>225</v>
      </c>
      <c r="B83" t="s">
        <v>20</v>
      </c>
      <c r="E83" t="s">
        <v>20</v>
      </c>
      <c r="F83">
        <v>180</v>
      </c>
      <c r="H83" t="s">
        <v>14</v>
      </c>
      <c r="I83">
        <v>57</v>
      </c>
    </row>
    <row r="84" spans="1:9" x14ac:dyDescent="0.35">
      <c r="A84">
        <v>1497</v>
      </c>
      <c r="B84" t="s">
        <v>20</v>
      </c>
      <c r="E84" t="s">
        <v>20</v>
      </c>
      <c r="F84">
        <v>533</v>
      </c>
      <c r="H84" t="s">
        <v>14</v>
      </c>
      <c r="I84">
        <v>41</v>
      </c>
    </row>
    <row r="85" spans="1:9" x14ac:dyDescent="0.35">
      <c r="A85">
        <v>38</v>
      </c>
      <c r="B85" t="s">
        <v>14</v>
      </c>
      <c r="E85" t="s">
        <v>20</v>
      </c>
      <c r="F85">
        <v>2443</v>
      </c>
      <c r="H85" t="s">
        <v>14</v>
      </c>
      <c r="I85">
        <v>1</v>
      </c>
    </row>
    <row r="86" spans="1:9" x14ac:dyDescent="0.35">
      <c r="A86">
        <v>132</v>
      </c>
      <c r="B86" t="s">
        <v>20</v>
      </c>
      <c r="E86" t="s">
        <v>20</v>
      </c>
      <c r="F86">
        <v>89</v>
      </c>
      <c r="H86" t="s">
        <v>14</v>
      </c>
      <c r="I86">
        <v>101</v>
      </c>
    </row>
    <row r="87" spans="1:9" x14ac:dyDescent="0.35">
      <c r="A87">
        <v>131</v>
      </c>
      <c r="B87" t="s">
        <v>20</v>
      </c>
      <c r="E87" t="s">
        <v>20</v>
      </c>
      <c r="F87">
        <v>159</v>
      </c>
      <c r="H87" t="s">
        <v>14</v>
      </c>
      <c r="I87">
        <v>1335</v>
      </c>
    </row>
    <row r="88" spans="1:9" x14ac:dyDescent="0.35">
      <c r="A88">
        <v>168</v>
      </c>
      <c r="B88" t="s">
        <v>20</v>
      </c>
      <c r="E88" t="s">
        <v>20</v>
      </c>
      <c r="F88">
        <v>50</v>
      </c>
      <c r="H88" t="s">
        <v>14</v>
      </c>
      <c r="I88">
        <v>15</v>
      </c>
    </row>
    <row r="89" spans="1:9" x14ac:dyDescent="0.35">
      <c r="A89">
        <v>62</v>
      </c>
      <c r="B89" t="s">
        <v>14</v>
      </c>
      <c r="E89" t="s">
        <v>20</v>
      </c>
      <c r="F89">
        <v>186</v>
      </c>
      <c r="H89" t="s">
        <v>14</v>
      </c>
      <c r="I89">
        <v>454</v>
      </c>
    </row>
    <row r="90" spans="1:9" x14ac:dyDescent="0.35">
      <c r="A90">
        <v>261</v>
      </c>
      <c r="B90" t="s">
        <v>20</v>
      </c>
      <c r="E90" t="s">
        <v>20</v>
      </c>
      <c r="F90">
        <v>1071</v>
      </c>
      <c r="H90" t="s">
        <v>14</v>
      </c>
      <c r="I90">
        <v>3182</v>
      </c>
    </row>
    <row r="91" spans="1:9" x14ac:dyDescent="0.35">
      <c r="A91">
        <v>253</v>
      </c>
      <c r="B91" t="s">
        <v>20</v>
      </c>
      <c r="E91" t="s">
        <v>20</v>
      </c>
      <c r="F91">
        <v>117</v>
      </c>
      <c r="H91" t="s">
        <v>14</v>
      </c>
      <c r="I91">
        <v>15</v>
      </c>
    </row>
    <row r="92" spans="1:9" x14ac:dyDescent="0.35">
      <c r="A92">
        <v>79</v>
      </c>
      <c r="B92" t="s">
        <v>14</v>
      </c>
      <c r="E92" t="s">
        <v>20</v>
      </c>
      <c r="F92">
        <v>70</v>
      </c>
      <c r="H92" t="s">
        <v>14</v>
      </c>
      <c r="I92">
        <v>133</v>
      </c>
    </row>
    <row r="93" spans="1:9" x14ac:dyDescent="0.35">
      <c r="A93">
        <v>48</v>
      </c>
      <c r="B93" t="s">
        <v>14</v>
      </c>
      <c r="E93" t="s">
        <v>20</v>
      </c>
      <c r="F93">
        <v>135</v>
      </c>
      <c r="H93" t="s">
        <v>14</v>
      </c>
      <c r="I93">
        <v>2062</v>
      </c>
    </row>
    <row r="94" spans="1:9" x14ac:dyDescent="0.35">
      <c r="A94">
        <v>259</v>
      </c>
      <c r="B94" t="s">
        <v>20</v>
      </c>
      <c r="E94" t="s">
        <v>20</v>
      </c>
      <c r="F94">
        <v>768</v>
      </c>
      <c r="H94" t="s">
        <v>14</v>
      </c>
      <c r="I94">
        <v>29</v>
      </c>
    </row>
    <row r="95" spans="1:9" x14ac:dyDescent="0.35">
      <c r="A95">
        <v>61</v>
      </c>
      <c r="B95" t="s">
        <v>73</v>
      </c>
      <c r="E95" t="s">
        <v>20</v>
      </c>
      <c r="F95">
        <v>199</v>
      </c>
      <c r="H95" t="s">
        <v>14</v>
      </c>
      <c r="I95">
        <v>132</v>
      </c>
    </row>
    <row r="96" spans="1:9" x14ac:dyDescent="0.35">
      <c r="A96">
        <v>304</v>
      </c>
      <c r="B96" t="s">
        <v>20</v>
      </c>
      <c r="E96" t="s">
        <v>20</v>
      </c>
      <c r="F96">
        <v>107</v>
      </c>
      <c r="H96" t="s">
        <v>14</v>
      </c>
      <c r="I96">
        <v>137</v>
      </c>
    </row>
    <row r="97" spans="1:9" x14ac:dyDescent="0.35">
      <c r="A97">
        <v>113</v>
      </c>
      <c r="B97" t="s">
        <v>20</v>
      </c>
      <c r="E97" t="s">
        <v>20</v>
      </c>
      <c r="F97">
        <v>195</v>
      </c>
      <c r="H97" t="s">
        <v>14</v>
      </c>
      <c r="I97">
        <v>908</v>
      </c>
    </row>
    <row r="98" spans="1:9" x14ac:dyDescent="0.35">
      <c r="A98">
        <v>217</v>
      </c>
      <c r="B98" t="s">
        <v>20</v>
      </c>
      <c r="E98" t="s">
        <v>20</v>
      </c>
      <c r="F98">
        <v>3376</v>
      </c>
      <c r="H98" t="s">
        <v>14</v>
      </c>
      <c r="I98">
        <v>10</v>
      </c>
    </row>
    <row r="99" spans="1:9" x14ac:dyDescent="0.35">
      <c r="A99">
        <v>927</v>
      </c>
      <c r="B99" t="s">
        <v>20</v>
      </c>
      <c r="E99" t="s">
        <v>20</v>
      </c>
      <c r="F99">
        <v>41</v>
      </c>
      <c r="H99" t="s">
        <v>14</v>
      </c>
      <c r="I99">
        <v>1910</v>
      </c>
    </row>
    <row r="100" spans="1:9" x14ac:dyDescent="0.35">
      <c r="A100">
        <v>34</v>
      </c>
      <c r="B100" t="s">
        <v>14</v>
      </c>
      <c r="E100" t="s">
        <v>20</v>
      </c>
      <c r="F100">
        <v>1821</v>
      </c>
      <c r="H100" t="s">
        <v>14</v>
      </c>
      <c r="I100">
        <v>38</v>
      </c>
    </row>
    <row r="101" spans="1:9" x14ac:dyDescent="0.35">
      <c r="A101">
        <v>197</v>
      </c>
      <c r="B101" t="s">
        <v>20</v>
      </c>
      <c r="E101" t="s">
        <v>20</v>
      </c>
      <c r="F101">
        <v>164</v>
      </c>
      <c r="H101" t="s">
        <v>14</v>
      </c>
      <c r="I101">
        <v>104</v>
      </c>
    </row>
    <row r="102" spans="1:9" x14ac:dyDescent="0.35">
      <c r="A102">
        <v>1</v>
      </c>
      <c r="B102" t="s">
        <v>14</v>
      </c>
      <c r="E102" t="s">
        <v>20</v>
      </c>
      <c r="F102">
        <v>157</v>
      </c>
      <c r="H102" t="s">
        <v>14</v>
      </c>
      <c r="I102">
        <v>49</v>
      </c>
    </row>
    <row r="103" spans="1:9" x14ac:dyDescent="0.35">
      <c r="A103">
        <v>1021</v>
      </c>
      <c r="B103" t="s">
        <v>20</v>
      </c>
      <c r="E103" t="s">
        <v>20</v>
      </c>
      <c r="F103">
        <v>246</v>
      </c>
      <c r="H103" t="s">
        <v>14</v>
      </c>
      <c r="I103">
        <v>1</v>
      </c>
    </row>
    <row r="104" spans="1:9" x14ac:dyDescent="0.35">
      <c r="A104">
        <v>282</v>
      </c>
      <c r="B104" t="s">
        <v>20</v>
      </c>
      <c r="E104" t="s">
        <v>20</v>
      </c>
      <c r="F104">
        <v>1396</v>
      </c>
      <c r="H104" t="s">
        <v>14</v>
      </c>
      <c r="I104">
        <v>245</v>
      </c>
    </row>
    <row r="105" spans="1:9" x14ac:dyDescent="0.35">
      <c r="A105">
        <v>25</v>
      </c>
      <c r="B105" t="s">
        <v>14</v>
      </c>
      <c r="E105" t="s">
        <v>20</v>
      </c>
      <c r="F105">
        <v>2506</v>
      </c>
      <c r="H105" t="s">
        <v>14</v>
      </c>
      <c r="I105">
        <v>32</v>
      </c>
    </row>
    <row r="106" spans="1:9" x14ac:dyDescent="0.35">
      <c r="A106">
        <v>143</v>
      </c>
      <c r="B106" t="s">
        <v>20</v>
      </c>
      <c r="E106" t="s">
        <v>20</v>
      </c>
      <c r="F106">
        <v>244</v>
      </c>
      <c r="H106" t="s">
        <v>14</v>
      </c>
      <c r="I106">
        <v>7</v>
      </c>
    </row>
    <row r="107" spans="1:9" x14ac:dyDescent="0.35">
      <c r="A107">
        <v>145</v>
      </c>
      <c r="B107" t="s">
        <v>20</v>
      </c>
      <c r="E107" t="s">
        <v>20</v>
      </c>
      <c r="F107">
        <v>146</v>
      </c>
      <c r="H107" t="s">
        <v>14</v>
      </c>
      <c r="I107">
        <v>803</v>
      </c>
    </row>
    <row r="108" spans="1:9" x14ac:dyDescent="0.35">
      <c r="A108">
        <v>359</v>
      </c>
      <c r="B108" t="s">
        <v>20</v>
      </c>
      <c r="E108" t="s">
        <v>20</v>
      </c>
      <c r="F108">
        <v>1267</v>
      </c>
      <c r="H108" t="s">
        <v>14</v>
      </c>
      <c r="I108">
        <v>16</v>
      </c>
    </row>
    <row r="109" spans="1:9" x14ac:dyDescent="0.35">
      <c r="A109">
        <v>186</v>
      </c>
      <c r="B109" t="s">
        <v>20</v>
      </c>
      <c r="E109" t="s">
        <v>20</v>
      </c>
      <c r="F109">
        <v>1561</v>
      </c>
      <c r="H109" t="s">
        <v>14</v>
      </c>
      <c r="I109">
        <v>31</v>
      </c>
    </row>
    <row r="110" spans="1:9" x14ac:dyDescent="0.35">
      <c r="A110">
        <v>595</v>
      </c>
      <c r="B110" t="s">
        <v>20</v>
      </c>
      <c r="E110" t="s">
        <v>20</v>
      </c>
      <c r="F110">
        <v>48</v>
      </c>
      <c r="H110" t="s">
        <v>14</v>
      </c>
      <c r="I110">
        <v>108</v>
      </c>
    </row>
    <row r="111" spans="1:9" x14ac:dyDescent="0.35">
      <c r="A111">
        <v>59</v>
      </c>
      <c r="B111" t="s">
        <v>14</v>
      </c>
      <c r="E111" t="s">
        <v>20</v>
      </c>
      <c r="F111">
        <v>2739</v>
      </c>
      <c r="H111" t="s">
        <v>14</v>
      </c>
      <c r="I111">
        <v>30</v>
      </c>
    </row>
    <row r="112" spans="1:9" x14ac:dyDescent="0.35">
      <c r="A112">
        <v>15</v>
      </c>
      <c r="B112" t="s">
        <v>14</v>
      </c>
      <c r="E112" t="s">
        <v>20</v>
      </c>
      <c r="F112">
        <v>3537</v>
      </c>
      <c r="H112" t="s">
        <v>14</v>
      </c>
      <c r="I112">
        <v>17</v>
      </c>
    </row>
    <row r="113" spans="1:9" x14ac:dyDescent="0.35">
      <c r="A113">
        <v>120</v>
      </c>
      <c r="B113" t="s">
        <v>20</v>
      </c>
      <c r="E113" t="s">
        <v>20</v>
      </c>
      <c r="F113">
        <v>2107</v>
      </c>
      <c r="H113" t="s">
        <v>14</v>
      </c>
      <c r="I113">
        <v>80</v>
      </c>
    </row>
    <row r="114" spans="1:9" x14ac:dyDescent="0.35">
      <c r="A114">
        <v>269</v>
      </c>
      <c r="B114" t="s">
        <v>20</v>
      </c>
      <c r="E114" t="s">
        <v>20</v>
      </c>
      <c r="F114">
        <v>3318</v>
      </c>
      <c r="H114" t="s">
        <v>14</v>
      </c>
      <c r="I114">
        <v>2468</v>
      </c>
    </row>
    <row r="115" spans="1:9" x14ac:dyDescent="0.35">
      <c r="A115">
        <v>377</v>
      </c>
      <c r="B115" t="s">
        <v>20</v>
      </c>
      <c r="E115" t="s">
        <v>20</v>
      </c>
      <c r="F115">
        <v>340</v>
      </c>
      <c r="H115" t="s">
        <v>14</v>
      </c>
      <c r="I115">
        <v>26</v>
      </c>
    </row>
    <row r="116" spans="1:9" x14ac:dyDescent="0.35">
      <c r="A116">
        <v>727</v>
      </c>
      <c r="B116" t="s">
        <v>20</v>
      </c>
      <c r="E116" t="s">
        <v>20</v>
      </c>
      <c r="F116">
        <v>1442</v>
      </c>
      <c r="H116" t="s">
        <v>14</v>
      </c>
      <c r="I116">
        <v>73</v>
      </c>
    </row>
    <row r="117" spans="1:9" x14ac:dyDescent="0.35">
      <c r="A117">
        <v>87</v>
      </c>
      <c r="B117" t="s">
        <v>14</v>
      </c>
      <c r="E117" t="s">
        <v>20</v>
      </c>
      <c r="F117">
        <v>126</v>
      </c>
      <c r="H117" t="s">
        <v>14</v>
      </c>
      <c r="I117">
        <v>128</v>
      </c>
    </row>
    <row r="118" spans="1:9" x14ac:dyDescent="0.35">
      <c r="A118">
        <v>88</v>
      </c>
      <c r="B118" t="s">
        <v>14</v>
      </c>
      <c r="E118" t="s">
        <v>20</v>
      </c>
      <c r="F118">
        <v>524</v>
      </c>
      <c r="H118" t="s">
        <v>14</v>
      </c>
      <c r="I118">
        <v>33</v>
      </c>
    </row>
    <row r="119" spans="1:9" x14ac:dyDescent="0.35">
      <c r="A119">
        <v>174</v>
      </c>
      <c r="B119" t="s">
        <v>20</v>
      </c>
      <c r="E119" t="s">
        <v>20</v>
      </c>
      <c r="F119">
        <v>1989</v>
      </c>
      <c r="H119" t="s">
        <v>14</v>
      </c>
      <c r="I119">
        <v>1072</v>
      </c>
    </row>
    <row r="120" spans="1:9" x14ac:dyDescent="0.35">
      <c r="A120">
        <v>118</v>
      </c>
      <c r="B120" t="s">
        <v>20</v>
      </c>
      <c r="E120" t="s">
        <v>20</v>
      </c>
      <c r="F120">
        <v>157</v>
      </c>
      <c r="H120" t="s">
        <v>14</v>
      </c>
      <c r="I120">
        <v>393</v>
      </c>
    </row>
    <row r="121" spans="1:9" x14ac:dyDescent="0.35">
      <c r="A121">
        <v>215</v>
      </c>
      <c r="B121" t="s">
        <v>20</v>
      </c>
      <c r="E121" t="s">
        <v>20</v>
      </c>
      <c r="F121">
        <v>4498</v>
      </c>
      <c r="H121" t="s">
        <v>14</v>
      </c>
      <c r="I121">
        <v>1257</v>
      </c>
    </row>
    <row r="122" spans="1:9" x14ac:dyDescent="0.35">
      <c r="A122">
        <v>149</v>
      </c>
      <c r="B122" t="s">
        <v>20</v>
      </c>
      <c r="E122" t="s">
        <v>20</v>
      </c>
      <c r="F122">
        <v>80</v>
      </c>
      <c r="H122" t="s">
        <v>14</v>
      </c>
      <c r="I122">
        <v>328</v>
      </c>
    </row>
    <row r="123" spans="1:9" x14ac:dyDescent="0.35">
      <c r="A123">
        <v>219</v>
      </c>
      <c r="B123" t="s">
        <v>20</v>
      </c>
      <c r="E123" t="s">
        <v>20</v>
      </c>
      <c r="F123">
        <v>43</v>
      </c>
      <c r="H123" t="s">
        <v>14</v>
      </c>
      <c r="I123">
        <v>147</v>
      </c>
    </row>
    <row r="124" spans="1:9" x14ac:dyDescent="0.35">
      <c r="A124">
        <v>64</v>
      </c>
      <c r="B124" t="s">
        <v>14</v>
      </c>
      <c r="E124" t="s">
        <v>20</v>
      </c>
      <c r="F124">
        <v>2053</v>
      </c>
      <c r="H124" t="s">
        <v>14</v>
      </c>
      <c r="I124">
        <v>830</v>
      </c>
    </row>
    <row r="125" spans="1:9" x14ac:dyDescent="0.35">
      <c r="A125">
        <v>19</v>
      </c>
      <c r="B125" t="s">
        <v>14</v>
      </c>
      <c r="E125" t="s">
        <v>20</v>
      </c>
      <c r="F125">
        <v>168</v>
      </c>
      <c r="H125" t="s">
        <v>14</v>
      </c>
      <c r="I125">
        <v>331</v>
      </c>
    </row>
    <row r="126" spans="1:9" x14ac:dyDescent="0.35">
      <c r="A126">
        <v>368</v>
      </c>
      <c r="B126" t="s">
        <v>20</v>
      </c>
      <c r="E126" t="s">
        <v>20</v>
      </c>
      <c r="F126">
        <v>4289</v>
      </c>
      <c r="H126" t="s">
        <v>14</v>
      </c>
      <c r="I126">
        <v>25</v>
      </c>
    </row>
    <row r="127" spans="1:9" x14ac:dyDescent="0.35">
      <c r="A127">
        <v>160</v>
      </c>
      <c r="B127" t="s">
        <v>20</v>
      </c>
      <c r="E127" t="s">
        <v>20</v>
      </c>
      <c r="F127">
        <v>165</v>
      </c>
      <c r="H127" t="s">
        <v>14</v>
      </c>
      <c r="I127">
        <v>3483</v>
      </c>
    </row>
    <row r="128" spans="1:9" x14ac:dyDescent="0.35">
      <c r="A128">
        <v>39</v>
      </c>
      <c r="B128" t="s">
        <v>14</v>
      </c>
      <c r="E128" t="s">
        <v>20</v>
      </c>
      <c r="F128">
        <v>1815</v>
      </c>
      <c r="H128" t="s">
        <v>14</v>
      </c>
      <c r="I128">
        <v>923</v>
      </c>
    </row>
    <row r="129" spans="1:9" x14ac:dyDescent="0.35">
      <c r="A129">
        <v>51</v>
      </c>
      <c r="B129" t="s">
        <v>14</v>
      </c>
      <c r="E129" t="s">
        <v>20</v>
      </c>
      <c r="F129">
        <v>397</v>
      </c>
      <c r="H129" t="s">
        <v>14</v>
      </c>
      <c r="I129">
        <v>1</v>
      </c>
    </row>
    <row r="130" spans="1:9" x14ac:dyDescent="0.35">
      <c r="A130">
        <v>60</v>
      </c>
      <c r="B130" t="s">
        <v>73</v>
      </c>
      <c r="E130" t="s">
        <v>20</v>
      </c>
      <c r="F130">
        <v>1539</v>
      </c>
      <c r="H130" t="s">
        <v>14</v>
      </c>
      <c r="I130">
        <v>33</v>
      </c>
    </row>
    <row r="131" spans="1:9" x14ac:dyDescent="0.35">
      <c r="A131">
        <v>3</v>
      </c>
      <c r="B131" t="s">
        <v>73</v>
      </c>
      <c r="E131" t="s">
        <v>20</v>
      </c>
      <c r="F131">
        <v>138</v>
      </c>
      <c r="H131" t="s">
        <v>14</v>
      </c>
      <c r="I131">
        <v>40</v>
      </c>
    </row>
    <row r="132" spans="1:9" x14ac:dyDescent="0.35">
      <c r="A132">
        <v>155</v>
      </c>
      <c r="B132" t="s">
        <v>20</v>
      </c>
      <c r="E132" t="s">
        <v>20</v>
      </c>
      <c r="F132">
        <v>3594</v>
      </c>
      <c r="H132" t="s">
        <v>14</v>
      </c>
      <c r="I132">
        <v>23</v>
      </c>
    </row>
    <row r="133" spans="1:9" x14ac:dyDescent="0.35">
      <c r="A133">
        <v>101</v>
      </c>
      <c r="B133" t="s">
        <v>20</v>
      </c>
      <c r="E133" t="s">
        <v>20</v>
      </c>
      <c r="F133">
        <v>5880</v>
      </c>
      <c r="H133" t="s">
        <v>14</v>
      </c>
      <c r="I133">
        <v>75</v>
      </c>
    </row>
    <row r="134" spans="1:9" x14ac:dyDescent="0.35">
      <c r="A134">
        <v>116</v>
      </c>
      <c r="B134" t="s">
        <v>20</v>
      </c>
      <c r="E134" t="s">
        <v>20</v>
      </c>
      <c r="F134">
        <v>112</v>
      </c>
      <c r="H134" t="s">
        <v>14</v>
      </c>
      <c r="I134">
        <v>2176</v>
      </c>
    </row>
    <row r="135" spans="1:9" x14ac:dyDescent="0.35">
      <c r="A135">
        <v>311</v>
      </c>
      <c r="B135" t="s">
        <v>20</v>
      </c>
      <c r="E135" t="s">
        <v>20</v>
      </c>
      <c r="F135">
        <v>943</v>
      </c>
      <c r="H135" t="s">
        <v>14</v>
      </c>
      <c r="I135">
        <v>441</v>
      </c>
    </row>
    <row r="136" spans="1:9" x14ac:dyDescent="0.35">
      <c r="A136">
        <v>90</v>
      </c>
      <c r="B136" t="s">
        <v>14</v>
      </c>
      <c r="E136" t="s">
        <v>20</v>
      </c>
      <c r="F136">
        <v>2468</v>
      </c>
      <c r="H136" t="s">
        <v>14</v>
      </c>
      <c r="I136">
        <v>25</v>
      </c>
    </row>
    <row r="137" spans="1:9" x14ac:dyDescent="0.35">
      <c r="A137">
        <v>71</v>
      </c>
      <c r="B137" t="s">
        <v>14</v>
      </c>
      <c r="E137" t="s">
        <v>20</v>
      </c>
      <c r="F137">
        <v>2551</v>
      </c>
      <c r="H137" t="s">
        <v>14</v>
      </c>
      <c r="I137">
        <v>127</v>
      </c>
    </row>
    <row r="138" spans="1:9" x14ac:dyDescent="0.35">
      <c r="A138">
        <v>3</v>
      </c>
      <c r="B138" t="s">
        <v>73</v>
      </c>
      <c r="E138" t="s">
        <v>20</v>
      </c>
      <c r="F138">
        <v>101</v>
      </c>
      <c r="H138" t="s">
        <v>14</v>
      </c>
      <c r="I138">
        <v>355</v>
      </c>
    </row>
    <row r="139" spans="1:9" x14ac:dyDescent="0.35">
      <c r="A139">
        <v>262</v>
      </c>
      <c r="B139" t="s">
        <v>20</v>
      </c>
      <c r="E139" t="s">
        <v>20</v>
      </c>
      <c r="F139">
        <v>92</v>
      </c>
      <c r="H139" t="s">
        <v>14</v>
      </c>
      <c r="I139">
        <v>44</v>
      </c>
    </row>
    <row r="140" spans="1:9" x14ac:dyDescent="0.35">
      <c r="A140">
        <v>96</v>
      </c>
      <c r="B140" t="s">
        <v>14</v>
      </c>
      <c r="E140" t="s">
        <v>20</v>
      </c>
      <c r="F140">
        <v>62</v>
      </c>
      <c r="H140" t="s">
        <v>14</v>
      </c>
      <c r="I140">
        <v>67</v>
      </c>
    </row>
    <row r="141" spans="1:9" x14ac:dyDescent="0.35">
      <c r="A141">
        <v>21</v>
      </c>
      <c r="B141" t="s">
        <v>14</v>
      </c>
      <c r="E141" t="s">
        <v>20</v>
      </c>
      <c r="F141">
        <v>149</v>
      </c>
      <c r="H141" t="s">
        <v>14</v>
      </c>
      <c r="I141">
        <v>1068</v>
      </c>
    </row>
    <row r="142" spans="1:9" x14ac:dyDescent="0.35">
      <c r="A142">
        <v>223</v>
      </c>
      <c r="B142" t="s">
        <v>20</v>
      </c>
      <c r="E142" t="s">
        <v>20</v>
      </c>
      <c r="F142">
        <v>329</v>
      </c>
      <c r="H142" t="s">
        <v>14</v>
      </c>
      <c r="I142">
        <v>424</v>
      </c>
    </row>
    <row r="143" spans="1:9" x14ac:dyDescent="0.35">
      <c r="A143">
        <v>102</v>
      </c>
      <c r="B143" t="s">
        <v>20</v>
      </c>
      <c r="E143" t="s">
        <v>20</v>
      </c>
      <c r="F143">
        <v>97</v>
      </c>
      <c r="H143" t="s">
        <v>14</v>
      </c>
      <c r="I143">
        <v>151</v>
      </c>
    </row>
    <row r="144" spans="1:9" x14ac:dyDescent="0.35">
      <c r="A144">
        <v>230</v>
      </c>
      <c r="B144" t="s">
        <v>20</v>
      </c>
      <c r="E144" t="s">
        <v>20</v>
      </c>
      <c r="F144">
        <v>1784</v>
      </c>
      <c r="H144" t="s">
        <v>14</v>
      </c>
      <c r="I144">
        <v>1608</v>
      </c>
    </row>
    <row r="145" spans="1:9" x14ac:dyDescent="0.35">
      <c r="A145">
        <v>136</v>
      </c>
      <c r="B145" t="s">
        <v>20</v>
      </c>
      <c r="E145" t="s">
        <v>20</v>
      </c>
      <c r="F145">
        <v>1684</v>
      </c>
      <c r="H145" t="s">
        <v>14</v>
      </c>
      <c r="I145">
        <v>941</v>
      </c>
    </row>
    <row r="146" spans="1:9" x14ac:dyDescent="0.35">
      <c r="A146">
        <v>129</v>
      </c>
      <c r="B146" t="s">
        <v>20</v>
      </c>
      <c r="E146" t="s">
        <v>20</v>
      </c>
      <c r="F146">
        <v>250</v>
      </c>
      <c r="H146" t="s">
        <v>14</v>
      </c>
      <c r="I146">
        <v>1</v>
      </c>
    </row>
    <row r="147" spans="1:9" x14ac:dyDescent="0.35">
      <c r="A147">
        <v>237</v>
      </c>
      <c r="B147" t="s">
        <v>20</v>
      </c>
      <c r="E147" t="s">
        <v>20</v>
      </c>
      <c r="F147">
        <v>238</v>
      </c>
      <c r="H147" t="s">
        <v>14</v>
      </c>
      <c r="I147">
        <v>40</v>
      </c>
    </row>
    <row r="148" spans="1:9" x14ac:dyDescent="0.35">
      <c r="A148">
        <v>17</v>
      </c>
      <c r="B148" t="s">
        <v>73</v>
      </c>
      <c r="E148" t="s">
        <v>20</v>
      </c>
      <c r="F148">
        <v>53</v>
      </c>
      <c r="H148" t="s">
        <v>14</v>
      </c>
      <c r="I148">
        <v>3015</v>
      </c>
    </row>
    <row r="149" spans="1:9" x14ac:dyDescent="0.35">
      <c r="A149">
        <v>112</v>
      </c>
      <c r="B149" t="s">
        <v>20</v>
      </c>
      <c r="E149" t="s">
        <v>20</v>
      </c>
      <c r="F149">
        <v>214</v>
      </c>
      <c r="H149" t="s">
        <v>14</v>
      </c>
      <c r="I149">
        <v>435</v>
      </c>
    </row>
    <row r="150" spans="1:9" x14ac:dyDescent="0.35">
      <c r="A150">
        <v>121</v>
      </c>
      <c r="B150" t="s">
        <v>20</v>
      </c>
      <c r="E150" t="s">
        <v>20</v>
      </c>
      <c r="F150">
        <v>222</v>
      </c>
      <c r="H150" t="s">
        <v>14</v>
      </c>
      <c r="I150">
        <v>714</v>
      </c>
    </row>
    <row r="151" spans="1:9" x14ac:dyDescent="0.35">
      <c r="A151">
        <v>220</v>
      </c>
      <c r="B151" t="s">
        <v>20</v>
      </c>
      <c r="E151" t="s">
        <v>20</v>
      </c>
      <c r="F151">
        <v>1884</v>
      </c>
      <c r="H151" t="s">
        <v>14</v>
      </c>
      <c r="I151">
        <v>5497</v>
      </c>
    </row>
    <row r="152" spans="1:9" x14ac:dyDescent="0.35">
      <c r="A152">
        <v>1</v>
      </c>
      <c r="B152" t="s">
        <v>14</v>
      </c>
      <c r="E152" t="s">
        <v>20</v>
      </c>
      <c r="F152">
        <v>218</v>
      </c>
      <c r="H152" t="s">
        <v>14</v>
      </c>
      <c r="I152">
        <v>418</v>
      </c>
    </row>
    <row r="153" spans="1:9" x14ac:dyDescent="0.35">
      <c r="A153">
        <v>64</v>
      </c>
      <c r="B153" t="s">
        <v>14</v>
      </c>
      <c r="E153" t="s">
        <v>20</v>
      </c>
      <c r="F153">
        <v>6465</v>
      </c>
      <c r="H153" t="s">
        <v>14</v>
      </c>
      <c r="I153">
        <v>1439</v>
      </c>
    </row>
    <row r="154" spans="1:9" x14ac:dyDescent="0.35">
      <c r="A154">
        <v>423</v>
      </c>
      <c r="B154" t="s">
        <v>20</v>
      </c>
      <c r="E154" t="s">
        <v>20</v>
      </c>
      <c r="F154">
        <v>59</v>
      </c>
      <c r="H154" t="s">
        <v>14</v>
      </c>
      <c r="I154">
        <v>15</v>
      </c>
    </row>
    <row r="155" spans="1:9" x14ac:dyDescent="0.35">
      <c r="A155">
        <v>93</v>
      </c>
      <c r="B155" t="s">
        <v>14</v>
      </c>
      <c r="E155" t="s">
        <v>20</v>
      </c>
      <c r="F155">
        <v>88</v>
      </c>
      <c r="H155" t="s">
        <v>14</v>
      </c>
      <c r="I155">
        <v>1999</v>
      </c>
    </row>
    <row r="156" spans="1:9" x14ac:dyDescent="0.35">
      <c r="A156">
        <v>59</v>
      </c>
      <c r="B156" t="s">
        <v>14</v>
      </c>
      <c r="E156" t="s">
        <v>20</v>
      </c>
      <c r="F156">
        <v>1697</v>
      </c>
      <c r="H156" t="s">
        <v>14</v>
      </c>
      <c r="I156">
        <v>118</v>
      </c>
    </row>
    <row r="157" spans="1:9" x14ac:dyDescent="0.35">
      <c r="A157">
        <v>65</v>
      </c>
      <c r="B157" t="s">
        <v>14</v>
      </c>
      <c r="E157" t="s">
        <v>20</v>
      </c>
      <c r="F157">
        <v>92</v>
      </c>
      <c r="H157" t="s">
        <v>14</v>
      </c>
      <c r="I157">
        <v>162</v>
      </c>
    </row>
    <row r="158" spans="1:9" x14ac:dyDescent="0.35">
      <c r="A158">
        <v>74</v>
      </c>
      <c r="B158" t="s">
        <v>73</v>
      </c>
      <c r="E158" t="s">
        <v>20</v>
      </c>
      <c r="F158">
        <v>186</v>
      </c>
      <c r="H158" t="s">
        <v>14</v>
      </c>
      <c r="I158">
        <v>83</v>
      </c>
    </row>
    <row r="159" spans="1:9" x14ac:dyDescent="0.35">
      <c r="A159">
        <v>53</v>
      </c>
      <c r="B159" t="s">
        <v>14</v>
      </c>
      <c r="E159" t="s">
        <v>20</v>
      </c>
      <c r="F159">
        <v>138</v>
      </c>
      <c r="H159" t="s">
        <v>14</v>
      </c>
      <c r="I159">
        <v>747</v>
      </c>
    </row>
    <row r="160" spans="1:9" x14ac:dyDescent="0.35">
      <c r="A160">
        <v>221</v>
      </c>
      <c r="B160" t="s">
        <v>20</v>
      </c>
      <c r="E160" t="s">
        <v>20</v>
      </c>
      <c r="F160">
        <v>261</v>
      </c>
      <c r="H160" t="s">
        <v>14</v>
      </c>
      <c r="I160">
        <v>84</v>
      </c>
    </row>
    <row r="161" spans="1:9" x14ac:dyDescent="0.35">
      <c r="A161">
        <v>100</v>
      </c>
      <c r="B161" t="s">
        <v>20</v>
      </c>
      <c r="E161" t="s">
        <v>20</v>
      </c>
      <c r="F161">
        <v>107</v>
      </c>
      <c r="H161" t="s">
        <v>14</v>
      </c>
      <c r="I161">
        <v>91</v>
      </c>
    </row>
    <row r="162" spans="1:9" x14ac:dyDescent="0.35">
      <c r="A162">
        <v>162</v>
      </c>
      <c r="B162" t="s">
        <v>20</v>
      </c>
      <c r="E162" t="s">
        <v>20</v>
      </c>
      <c r="F162">
        <v>199</v>
      </c>
      <c r="H162" t="s">
        <v>14</v>
      </c>
      <c r="I162">
        <v>792</v>
      </c>
    </row>
    <row r="163" spans="1:9" x14ac:dyDescent="0.35">
      <c r="A163">
        <v>78</v>
      </c>
      <c r="B163" t="s">
        <v>14</v>
      </c>
      <c r="E163" t="s">
        <v>20</v>
      </c>
      <c r="F163">
        <v>5512</v>
      </c>
      <c r="H163" t="s">
        <v>14</v>
      </c>
      <c r="I163">
        <v>32</v>
      </c>
    </row>
    <row r="164" spans="1:9" x14ac:dyDescent="0.35">
      <c r="A164">
        <v>150</v>
      </c>
      <c r="B164" t="s">
        <v>20</v>
      </c>
      <c r="E164" t="s">
        <v>20</v>
      </c>
      <c r="F164">
        <v>86</v>
      </c>
      <c r="H164" t="s">
        <v>14</v>
      </c>
      <c r="I164">
        <v>186</v>
      </c>
    </row>
    <row r="165" spans="1:9" x14ac:dyDescent="0.35">
      <c r="A165">
        <v>253</v>
      </c>
      <c r="B165" t="s">
        <v>20</v>
      </c>
      <c r="E165" t="s">
        <v>20</v>
      </c>
      <c r="F165">
        <v>2768</v>
      </c>
      <c r="H165" t="s">
        <v>14</v>
      </c>
      <c r="I165">
        <v>605</v>
      </c>
    </row>
    <row r="166" spans="1:9" x14ac:dyDescent="0.35">
      <c r="A166">
        <v>100</v>
      </c>
      <c r="B166" t="s">
        <v>20</v>
      </c>
      <c r="E166" t="s">
        <v>20</v>
      </c>
      <c r="F166">
        <v>48</v>
      </c>
      <c r="H166" t="s">
        <v>14</v>
      </c>
      <c r="I166">
        <v>1</v>
      </c>
    </row>
    <row r="167" spans="1:9" x14ac:dyDescent="0.35">
      <c r="A167">
        <v>122</v>
      </c>
      <c r="B167" t="s">
        <v>20</v>
      </c>
      <c r="E167" t="s">
        <v>20</v>
      </c>
      <c r="F167">
        <v>87</v>
      </c>
      <c r="H167" t="s">
        <v>14</v>
      </c>
      <c r="I167">
        <v>31</v>
      </c>
    </row>
    <row r="168" spans="1:9" x14ac:dyDescent="0.35">
      <c r="A168">
        <v>137</v>
      </c>
      <c r="B168" t="s">
        <v>20</v>
      </c>
      <c r="E168" t="s">
        <v>20</v>
      </c>
      <c r="F168">
        <v>1894</v>
      </c>
      <c r="H168" t="s">
        <v>14</v>
      </c>
      <c r="I168">
        <v>1181</v>
      </c>
    </row>
    <row r="169" spans="1:9" x14ac:dyDescent="0.35">
      <c r="A169">
        <v>416</v>
      </c>
      <c r="B169" t="s">
        <v>20</v>
      </c>
      <c r="E169" t="s">
        <v>20</v>
      </c>
      <c r="F169">
        <v>282</v>
      </c>
      <c r="H169" t="s">
        <v>14</v>
      </c>
      <c r="I169">
        <v>39</v>
      </c>
    </row>
    <row r="170" spans="1:9" x14ac:dyDescent="0.35">
      <c r="A170">
        <v>31</v>
      </c>
      <c r="B170" t="s">
        <v>14</v>
      </c>
      <c r="E170" t="s">
        <v>20</v>
      </c>
      <c r="F170">
        <v>116</v>
      </c>
      <c r="H170" t="s">
        <v>14</v>
      </c>
      <c r="I170">
        <v>46</v>
      </c>
    </row>
    <row r="171" spans="1:9" x14ac:dyDescent="0.35">
      <c r="A171">
        <v>424</v>
      </c>
      <c r="B171" t="s">
        <v>20</v>
      </c>
      <c r="E171" t="s">
        <v>20</v>
      </c>
      <c r="F171">
        <v>83</v>
      </c>
      <c r="H171" t="s">
        <v>14</v>
      </c>
      <c r="I171">
        <v>105</v>
      </c>
    </row>
    <row r="172" spans="1:9" x14ac:dyDescent="0.35">
      <c r="A172">
        <v>3</v>
      </c>
      <c r="B172" t="s">
        <v>14</v>
      </c>
      <c r="E172" t="s">
        <v>20</v>
      </c>
      <c r="F172">
        <v>91</v>
      </c>
      <c r="H172" t="s">
        <v>14</v>
      </c>
      <c r="I172">
        <v>535</v>
      </c>
    </row>
    <row r="173" spans="1:9" x14ac:dyDescent="0.35">
      <c r="A173">
        <v>11</v>
      </c>
      <c r="B173" t="s">
        <v>14</v>
      </c>
      <c r="E173" t="s">
        <v>20</v>
      </c>
      <c r="F173">
        <v>546</v>
      </c>
      <c r="H173" t="s">
        <v>14</v>
      </c>
      <c r="I173">
        <v>16</v>
      </c>
    </row>
    <row r="174" spans="1:9" x14ac:dyDescent="0.35">
      <c r="A174">
        <v>83</v>
      </c>
      <c r="B174" t="s">
        <v>14</v>
      </c>
      <c r="E174" t="s">
        <v>20</v>
      </c>
      <c r="F174">
        <v>393</v>
      </c>
      <c r="H174" t="s">
        <v>14</v>
      </c>
      <c r="I174">
        <v>575</v>
      </c>
    </row>
    <row r="175" spans="1:9" x14ac:dyDescent="0.35">
      <c r="A175">
        <v>163</v>
      </c>
      <c r="B175" t="s">
        <v>20</v>
      </c>
      <c r="E175" t="s">
        <v>20</v>
      </c>
      <c r="F175">
        <v>133</v>
      </c>
      <c r="H175" t="s">
        <v>14</v>
      </c>
      <c r="I175">
        <v>1120</v>
      </c>
    </row>
    <row r="176" spans="1:9" x14ac:dyDescent="0.35">
      <c r="A176">
        <v>895</v>
      </c>
      <c r="B176" t="s">
        <v>20</v>
      </c>
      <c r="E176" t="s">
        <v>20</v>
      </c>
      <c r="F176">
        <v>254</v>
      </c>
      <c r="H176" t="s">
        <v>14</v>
      </c>
      <c r="I176">
        <v>113</v>
      </c>
    </row>
    <row r="177" spans="1:9" x14ac:dyDescent="0.35">
      <c r="A177">
        <v>26</v>
      </c>
      <c r="B177" t="s">
        <v>14</v>
      </c>
      <c r="E177" t="s">
        <v>20</v>
      </c>
      <c r="F177">
        <v>176</v>
      </c>
      <c r="H177" t="s">
        <v>14</v>
      </c>
      <c r="I177">
        <v>1538</v>
      </c>
    </row>
    <row r="178" spans="1:9" x14ac:dyDescent="0.35">
      <c r="A178">
        <v>75</v>
      </c>
      <c r="B178" t="s">
        <v>14</v>
      </c>
      <c r="E178" t="s">
        <v>20</v>
      </c>
      <c r="F178">
        <v>337</v>
      </c>
      <c r="H178" t="s">
        <v>14</v>
      </c>
      <c r="I178">
        <v>9</v>
      </c>
    </row>
    <row r="179" spans="1:9" x14ac:dyDescent="0.35">
      <c r="A179">
        <v>416</v>
      </c>
      <c r="B179" t="s">
        <v>20</v>
      </c>
      <c r="E179" t="s">
        <v>20</v>
      </c>
      <c r="F179">
        <v>107</v>
      </c>
      <c r="H179" t="s">
        <v>14</v>
      </c>
      <c r="I179">
        <v>554</v>
      </c>
    </row>
    <row r="180" spans="1:9" x14ac:dyDescent="0.35">
      <c r="A180">
        <v>96</v>
      </c>
      <c r="B180" t="s">
        <v>14</v>
      </c>
      <c r="E180" t="s">
        <v>20</v>
      </c>
      <c r="F180">
        <v>183</v>
      </c>
      <c r="H180" t="s">
        <v>14</v>
      </c>
      <c r="I180">
        <v>648</v>
      </c>
    </row>
    <row r="181" spans="1:9" x14ac:dyDescent="0.35">
      <c r="A181">
        <v>358</v>
      </c>
      <c r="B181" t="s">
        <v>20</v>
      </c>
      <c r="E181" t="s">
        <v>20</v>
      </c>
      <c r="F181">
        <v>72</v>
      </c>
      <c r="H181" t="s">
        <v>14</v>
      </c>
      <c r="I181">
        <v>21</v>
      </c>
    </row>
    <row r="182" spans="1:9" x14ac:dyDescent="0.35">
      <c r="A182">
        <v>308</v>
      </c>
      <c r="B182" t="s">
        <v>20</v>
      </c>
      <c r="E182" t="s">
        <v>20</v>
      </c>
      <c r="F182">
        <v>295</v>
      </c>
      <c r="H182" t="s">
        <v>14</v>
      </c>
      <c r="I182">
        <v>54</v>
      </c>
    </row>
    <row r="183" spans="1:9" x14ac:dyDescent="0.35">
      <c r="A183">
        <v>62</v>
      </c>
      <c r="B183" t="s">
        <v>14</v>
      </c>
      <c r="E183" t="s">
        <v>20</v>
      </c>
      <c r="F183">
        <v>142</v>
      </c>
      <c r="H183" t="s">
        <v>14</v>
      </c>
      <c r="I183">
        <v>120</v>
      </c>
    </row>
    <row r="184" spans="1:9" x14ac:dyDescent="0.35">
      <c r="A184">
        <v>722</v>
      </c>
      <c r="B184" t="s">
        <v>20</v>
      </c>
      <c r="E184" t="s">
        <v>20</v>
      </c>
      <c r="F184">
        <v>85</v>
      </c>
      <c r="H184" t="s">
        <v>14</v>
      </c>
      <c r="I184">
        <v>579</v>
      </c>
    </row>
    <row r="185" spans="1:9" x14ac:dyDescent="0.35">
      <c r="A185">
        <v>69</v>
      </c>
      <c r="B185" t="s">
        <v>14</v>
      </c>
      <c r="E185" t="s">
        <v>20</v>
      </c>
      <c r="F185">
        <v>659</v>
      </c>
      <c r="H185" t="s">
        <v>14</v>
      </c>
      <c r="I185">
        <v>2072</v>
      </c>
    </row>
    <row r="186" spans="1:9" x14ac:dyDescent="0.35">
      <c r="A186">
        <v>293</v>
      </c>
      <c r="B186" t="s">
        <v>20</v>
      </c>
      <c r="E186" t="s">
        <v>20</v>
      </c>
      <c r="F186">
        <v>121</v>
      </c>
      <c r="H186" t="s">
        <v>14</v>
      </c>
      <c r="I186">
        <v>0</v>
      </c>
    </row>
    <row r="187" spans="1:9" x14ac:dyDescent="0.35">
      <c r="A187">
        <v>72</v>
      </c>
      <c r="B187" t="s">
        <v>14</v>
      </c>
      <c r="E187" t="s">
        <v>20</v>
      </c>
      <c r="F187">
        <v>3742</v>
      </c>
      <c r="H187" t="s">
        <v>14</v>
      </c>
      <c r="I187">
        <v>1796</v>
      </c>
    </row>
    <row r="188" spans="1:9" x14ac:dyDescent="0.35">
      <c r="A188">
        <v>32</v>
      </c>
      <c r="B188" t="s">
        <v>14</v>
      </c>
      <c r="E188" t="s">
        <v>20</v>
      </c>
      <c r="F188">
        <v>223</v>
      </c>
      <c r="H188" t="s">
        <v>14</v>
      </c>
      <c r="I188">
        <v>62</v>
      </c>
    </row>
    <row r="189" spans="1:9" x14ac:dyDescent="0.35">
      <c r="A189">
        <v>230</v>
      </c>
      <c r="B189" t="s">
        <v>20</v>
      </c>
      <c r="E189" t="s">
        <v>20</v>
      </c>
      <c r="F189">
        <v>133</v>
      </c>
      <c r="H189" t="s">
        <v>14</v>
      </c>
      <c r="I189">
        <v>347</v>
      </c>
    </row>
    <row r="190" spans="1:9" x14ac:dyDescent="0.35">
      <c r="A190">
        <v>32</v>
      </c>
      <c r="B190" t="s">
        <v>14</v>
      </c>
      <c r="E190" t="s">
        <v>20</v>
      </c>
      <c r="F190">
        <v>5168</v>
      </c>
      <c r="H190" t="s">
        <v>14</v>
      </c>
      <c r="I190">
        <v>19</v>
      </c>
    </row>
    <row r="191" spans="1:9" x14ac:dyDescent="0.35">
      <c r="A191">
        <v>24</v>
      </c>
      <c r="B191" t="s">
        <v>73</v>
      </c>
      <c r="E191" t="s">
        <v>20</v>
      </c>
      <c r="F191">
        <v>307</v>
      </c>
      <c r="H191" t="s">
        <v>14</v>
      </c>
      <c r="I191">
        <v>1258</v>
      </c>
    </row>
    <row r="192" spans="1:9" x14ac:dyDescent="0.35">
      <c r="A192">
        <v>69</v>
      </c>
      <c r="B192" t="s">
        <v>14</v>
      </c>
      <c r="E192" t="s">
        <v>20</v>
      </c>
      <c r="F192">
        <v>2441</v>
      </c>
      <c r="H192" t="s">
        <v>14</v>
      </c>
      <c r="I192">
        <v>362</v>
      </c>
    </row>
    <row r="193" spans="1:9" x14ac:dyDescent="0.35">
      <c r="A193">
        <v>38</v>
      </c>
      <c r="B193" t="s">
        <v>14</v>
      </c>
      <c r="E193" t="s">
        <v>20</v>
      </c>
      <c r="F193">
        <v>1385</v>
      </c>
      <c r="H193" t="s">
        <v>14</v>
      </c>
      <c r="I193">
        <v>133</v>
      </c>
    </row>
    <row r="194" spans="1:9" x14ac:dyDescent="0.35">
      <c r="A194">
        <v>20</v>
      </c>
      <c r="B194" t="s">
        <v>14</v>
      </c>
      <c r="E194" t="s">
        <v>20</v>
      </c>
      <c r="F194">
        <v>190</v>
      </c>
      <c r="H194" t="s">
        <v>14</v>
      </c>
      <c r="I194">
        <v>846</v>
      </c>
    </row>
    <row r="195" spans="1:9" x14ac:dyDescent="0.35">
      <c r="A195">
        <v>46</v>
      </c>
      <c r="B195" t="s">
        <v>14</v>
      </c>
      <c r="E195" t="s">
        <v>20</v>
      </c>
      <c r="F195">
        <v>470</v>
      </c>
      <c r="H195" t="s">
        <v>14</v>
      </c>
      <c r="I195">
        <v>10</v>
      </c>
    </row>
    <row r="196" spans="1:9" x14ac:dyDescent="0.35">
      <c r="A196">
        <v>123</v>
      </c>
      <c r="B196" t="s">
        <v>20</v>
      </c>
      <c r="E196" t="s">
        <v>20</v>
      </c>
      <c r="F196">
        <v>253</v>
      </c>
      <c r="H196" t="s">
        <v>14</v>
      </c>
      <c r="I196">
        <v>191</v>
      </c>
    </row>
    <row r="197" spans="1:9" x14ac:dyDescent="0.35">
      <c r="A197">
        <v>362</v>
      </c>
      <c r="B197" t="s">
        <v>20</v>
      </c>
      <c r="E197" t="s">
        <v>20</v>
      </c>
      <c r="F197">
        <v>1113</v>
      </c>
      <c r="H197" t="s">
        <v>14</v>
      </c>
      <c r="I197">
        <v>1979</v>
      </c>
    </row>
    <row r="198" spans="1:9" x14ac:dyDescent="0.35">
      <c r="A198">
        <v>63</v>
      </c>
      <c r="B198" t="s">
        <v>14</v>
      </c>
      <c r="E198" t="s">
        <v>20</v>
      </c>
      <c r="F198">
        <v>2283</v>
      </c>
      <c r="H198" t="s">
        <v>14</v>
      </c>
      <c r="I198">
        <v>63</v>
      </c>
    </row>
    <row r="199" spans="1:9" x14ac:dyDescent="0.35">
      <c r="A199">
        <v>298</v>
      </c>
      <c r="B199" t="s">
        <v>20</v>
      </c>
      <c r="E199" t="s">
        <v>20</v>
      </c>
      <c r="F199">
        <v>1095</v>
      </c>
      <c r="H199" t="s">
        <v>14</v>
      </c>
      <c r="I199">
        <v>6080</v>
      </c>
    </row>
    <row r="200" spans="1:9" x14ac:dyDescent="0.35">
      <c r="A200">
        <v>10</v>
      </c>
      <c r="B200" t="s">
        <v>14</v>
      </c>
      <c r="E200" t="s">
        <v>20</v>
      </c>
      <c r="F200">
        <v>1690</v>
      </c>
      <c r="H200" t="s">
        <v>14</v>
      </c>
      <c r="I200">
        <v>80</v>
      </c>
    </row>
    <row r="201" spans="1:9" x14ac:dyDescent="0.35">
      <c r="A201">
        <v>54</v>
      </c>
      <c r="B201" t="s">
        <v>14</v>
      </c>
      <c r="E201" t="s">
        <v>20</v>
      </c>
      <c r="F201">
        <v>191</v>
      </c>
      <c r="H201" t="s">
        <v>14</v>
      </c>
      <c r="I201">
        <v>9</v>
      </c>
    </row>
    <row r="202" spans="1:9" x14ac:dyDescent="0.35">
      <c r="A202">
        <v>2</v>
      </c>
      <c r="B202" t="s">
        <v>14</v>
      </c>
      <c r="E202" t="s">
        <v>20</v>
      </c>
      <c r="F202">
        <v>2013</v>
      </c>
      <c r="H202" t="s">
        <v>14</v>
      </c>
      <c r="I202">
        <v>1784</v>
      </c>
    </row>
    <row r="203" spans="1:9" x14ac:dyDescent="0.35">
      <c r="A203">
        <v>681</v>
      </c>
      <c r="B203" t="s">
        <v>20</v>
      </c>
      <c r="E203" t="s">
        <v>20</v>
      </c>
      <c r="F203">
        <v>1703</v>
      </c>
      <c r="H203" t="s">
        <v>14</v>
      </c>
      <c r="I203">
        <v>243</v>
      </c>
    </row>
    <row r="204" spans="1:9" x14ac:dyDescent="0.35">
      <c r="A204">
        <v>79</v>
      </c>
      <c r="B204" t="s">
        <v>73</v>
      </c>
      <c r="E204" t="s">
        <v>20</v>
      </c>
      <c r="F204">
        <v>80</v>
      </c>
      <c r="H204" t="s">
        <v>14</v>
      </c>
      <c r="I204">
        <v>1296</v>
      </c>
    </row>
    <row r="205" spans="1:9" x14ac:dyDescent="0.35">
      <c r="A205">
        <v>134</v>
      </c>
      <c r="B205" t="s">
        <v>20</v>
      </c>
      <c r="E205" t="s">
        <v>20</v>
      </c>
      <c r="F205">
        <v>41</v>
      </c>
      <c r="H205" t="s">
        <v>14</v>
      </c>
      <c r="I205">
        <v>77</v>
      </c>
    </row>
    <row r="206" spans="1:9" x14ac:dyDescent="0.35">
      <c r="A206">
        <v>3</v>
      </c>
      <c r="B206" t="s">
        <v>14</v>
      </c>
      <c r="E206" t="s">
        <v>20</v>
      </c>
      <c r="F206">
        <v>187</v>
      </c>
      <c r="H206" t="s">
        <v>14</v>
      </c>
      <c r="I206">
        <v>395</v>
      </c>
    </row>
    <row r="207" spans="1:9" x14ac:dyDescent="0.35">
      <c r="A207">
        <v>432</v>
      </c>
      <c r="B207" t="s">
        <v>20</v>
      </c>
      <c r="E207" t="s">
        <v>20</v>
      </c>
      <c r="F207">
        <v>2875</v>
      </c>
      <c r="H207" t="s">
        <v>14</v>
      </c>
      <c r="I207">
        <v>49</v>
      </c>
    </row>
    <row r="208" spans="1:9" x14ac:dyDescent="0.35">
      <c r="A208">
        <v>39</v>
      </c>
      <c r="B208" t="s">
        <v>73</v>
      </c>
      <c r="E208" t="s">
        <v>20</v>
      </c>
      <c r="F208">
        <v>88</v>
      </c>
      <c r="H208" t="s">
        <v>14</v>
      </c>
      <c r="I208">
        <v>180</v>
      </c>
    </row>
    <row r="209" spans="1:9" x14ac:dyDescent="0.35">
      <c r="A209">
        <v>426</v>
      </c>
      <c r="B209" t="s">
        <v>20</v>
      </c>
      <c r="E209" t="s">
        <v>20</v>
      </c>
      <c r="F209">
        <v>191</v>
      </c>
      <c r="H209" t="s">
        <v>14</v>
      </c>
      <c r="I209">
        <v>2690</v>
      </c>
    </row>
    <row r="210" spans="1:9" x14ac:dyDescent="0.35">
      <c r="A210">
        <v>101</v>
      </c>
      <c r="B210" t="s">
        <v>20</v>
      </c>
      <c r="E210" t="s">
        <v>20</v>
      </c>
      <c r="F210">
        <v>139</v>
      </c>
      <c r="H210" t="s">
        <v>14</v>
      </c>
      <c r="I210">
        <v>2779</v>
      </c>
    </row>
    <row r="211" spans="1:9" x14ac:dyDescent="0.35">
      <c r="A211">
        <v>21</v>
      </c>
      <c r="B211" t="s">
        <v>47</v>
      </c>
      <c r="E211" t="s">
        <v>20</v>
      </c>
      <c r="F211">
        <v>186</v>
      </c>
      <c r="H211" t="s">
        <v>14</v>
      </c>
      <c r="I211">
        <v>92</v>
      </c>
    </row>
    <row r="212" spans="1:9" x14ac:dyDescent="0.35">
      <c r="A212">
        <v>67</v>
      </c>
      <c r="B212" t="s">
        <v>14</v>
      </c>
      <c r="E212" t="s">
        <v>20</v>
      </c>
      <c r="F212">
        <v>112</v>
      </c>
      <c r="H212" t="s">
        <v>14</v>
      </c>
      <c r="I212">
        <v>1028</v>
      </c>
    </row>
    <row r="213" spans="1:9" x14ac:dyDescent="0.35">
      <c r="A213">
        <v>95</v>
      </c>
      <c r="B213" t="s">
        <v>14</v>
      </c>
      <c r="E213" t="s">
        <v>20</v>
      </c>
      <c r="F213">
        <v>101</v>
      </c>
      <c r="H213" t="s">
        <v>14</v>
      </c>
      <c r="I213">
        <v>26</v>
      </c>
    </row>
    <row r="214" spans="1:9" x14ac:dyDescent="0.35">
      <c r="A214">
        <v>152</v>
      </c>
      <c r="B214" t="s">
        <v>20</v>
      </c>
      <c r="E214" t="s">
        <v>20</v>
      </c>
      <c r="F214">
        <v>206</v>
      </c>
      <c r="H214" t="s">
        <v>14</v>
      </c>
      <c r="I214">
        <v>1790</v>
      </c>
    </row>
    <row r="215" spans="1:9" x14ac:dyDescent="0.35">
      <c r="A215">
        <v>195</v>
      </c>
      <c r="B215" t="s">
        <v>20</v>
      </c>
      <c r="E215" t="s">
        <v>20</v>
      </c>
      <c r="F215">
        <v>154</v>
      </c>
      <c r="H215" t="s">
        <v>14</v>
      </c>
      <c r="I215">
        <v>37</v>
      </c>
    </row>
    <row r="216" spans="1:9" x14ac:dyDescent="0.35">
      <c r="A216">
        <v>1023</v>
      </c>
      <c r="B216" t="s">
        <v>20</v>
      </c>
      <c r="E216" t="s">
        <v>20</v>
      </c>
      <c r="F216">
        <v>5966</v>
      </c>
      <c r="H216" t="s">
        <v>14</v>
      </c>
      <c r="I216">
        <v>35</v>
      </c>
    </row>
    <row r="217" spans="1:9" x14ac:dyDescent="0.35">
      <c r="A217">
        <v>4</v>
      </c>
      <c r="B217" t="s">
        <v>14</v>
      </c>
      <c r="E217" t="s">
        <v>20</v>
      </c>
      <c r="F217">
        <v>169</v>
      </c>
      <c r="H217" t="s">
        <v>14</v>
      </c>
      <c r="I217">
        <v>558</v>
      </c>
    </row>
    <row r="218" spans="1:9" x14ac:dyDescent="0.35">
      <c r="A218">
        <v>155</v>
      </c>
      <c r="B218" t="s">
        <v>20</v>
      </c>
      <c r="E218" t="s">
        <v>20</v>
      </c>
      <c r="F218">
        <v>2106</v>
      </c>
      <c r="H218" t="s">
        <v>14</v>
      </c>
      <c r="I218">
        <v>64</v>
      </c>
    </row>
    <row r="219" spans="1:9" x14ac:dyDescent="0.35">
      <c r="A219">
        <v>45</v>
      </c>
      <c r="B219" t="s">
        <v>14</v>
      </c>
      <c r="E219" t="s">
        <v>20</v>
      </c>
      <c r="F219">
        <v>131</v>
      </c>
      <c r="H219" t="s">
        <v>14</v>
      </c>
      <c r="I219">
        <v>245</v>
      </c>
    </row>
    <row r="220" spans="1:9" x14ac:dyDescent="0.35">
      <c r="A220">
        <v>216</v>
      </c>
      <c r="B220" t="s">
        <v>20</v>
      </c>
      <c r="E220" t="s">
        <v>20</v>
      </c>
      <c r="F220">
        <v>84</v>
      </c>
      <c r="H220" t="s">
        <v>14</v>
      </c>
      <c r="I220">
        <v>71</v>
      </c>
    </row>
    <row r="221" spans="1:9" x14ac:dyDescent="0.35">
      <c r="A221">
        <v>332</v>
      </c>
      <c r="B221" t="s">
        <v>20</v>
      </c>
      <c r="E221" t="s">
        <v>20</v>
      </c>
      <c r="F221">
        <v>155</v>
      </c>
      <c r="H221" t="s">
        <v>14</v>
      </c>
      <c r="I221">
        <v>42</v>
      </c>
    </row>
    <row r="222" spans="1:9" x14ac:dyDescent="0.35">
      <c r="A222">
        <v>8</v>
      </c>
      <c r="B222" t="s">
        <v>14</v>
      </c>
      <c r="E222" t="s">
        <v>20</v>
      </c>
      <c r="F222">
        <v>189</v>
      </c>
      <c r="H222" t="s">
        <v>14</v>
      </c>
      <c r="I222">
        <v>156</v>
      </c>
    </row>
    <row r="223" spans="1:9" x14ac:dyDescent="0.35">
      <c r="A223">
        <v>99</v>
      </c>
      <c r="B223" t="s">
        <v>14</v>
      </c>
      <c r="E223" t="s">
        <v>20</v>
      </c>
      <c r="F223">
        <v>4799</v>
      </c>
      <c r="H223" t="s">
        <v>14</v>
      </c>
      <c r="I223">
        <v>1368</v>
      </c>
    </row>
    <row r="224" spans="1:9" x14ac:dyDescent="0.35">
      <c r="A224">
        <v>138</v>
      </c>
      <c r="B224" t="s">
        <v>20</v>
      </c>
      <c r="E224" t="s">
        <v>20</v>
      </c>
      <c r="F224">
        <v>1137</v>
      </c>
      <c r="H224" t="s">
        <v>14</v>
      </c>
      <c r="I224">
        <v>102</v>
      </c>
    </row>
    <row r="225" spans="1:9" x14ac:dyDescent="0.35">
      <c r="A225">
        <v>94</v>
      </c>
      <c r="B225" t="s">
        <v>14</v>
      </c>
      <c r="E225" t="s">
        <v>20</v>
      </c>
      <c r="F225">
        <v>1152</v>
      </c>
      <c r="H225" t="s">
        <v>14</v>
      </c>
      <c r="I225">
        <v>86</v>
      </c>
    </row>
    <row r="226" spans="1:9" x14ac:dyDescent="0.35">
      <c r="A226">
        <v>404</v>
      </c>
      <c r="B226" t="s">
        <v>20</v>
      </c>
      <c r="E226" t="s">
        <v>20</v>
      </c>
      <c r="F226">
        <v>50</v>
      </c>
      <c r="H226" t="s">
        <v>14</v>
      </c>
      <c r="I226">
        <v>253</v>
      </c>
    </row>
    <row r="227" spans="1:9" x14ac:dyDescent="0.35">
      <c r="A227">
        <v>260</v>
      </c>
      <c r="B227" t="s">
        <v>20</v>
      </c>
      <c r="E227" t="s">
        <v>20</v>
      </c>
      <c r="F227">
        <v>3059</v>
      </c>
      <c r="H227" t="s">
        <v>14</v>
      </c>
      <c r="I227">
        <v>157</v>
      </c>
    </row>
    <row r="228" spans="1:9" x14ac:dyDescent="0.35">
      <c r="A228">
        <v>367</v>
      </c>
      <c r="B228" t="s">
        <v>20</v>
      </c>
      <c r="E228" t="s">
        <v>20</v>
      </c>
      <c r="F228">
        <v>34</v>
      </c>
      <c r="H228" t="s">
        <v>14</v>
      </c>
      <c r="I228">
        <v>183</v>
      </c>
    </row>
    <row r="229" spans="1:9" x14ac:dyDescent="0.35">
      <c r="A229">
        <v>169</v>
      </c>
      <c r="B229" t="s">
        <v>20</v>
      </c>
      <c r="E229" t="s">
        <v>20</v>
      </c>
      <c r="F229">
        <v>220</v>
      </c>
      <c r="H229" t="s">
        <v>14</v>
      </c>
      <c r="I229">
        <v>82</v>
      </c>
    </row>
    <row r="230" spans="1:9" x14ac:dyDescent="0.35">
      <c r="A230">
        <v>120</v>
      </c>
      <c r="B230" t="s">
        <v>20</v>
      </c>
      <c r="E230" t="s">
        <v>20</v>
      </c>
      <c r="F230">
        <v>1604</v>
      </c>
      <c r="H230" t="s">
        <v>14</v>
      </c>
      <c r="I230">
        <v>1</v>
      </c>
    </row>
    <row r="231" spans="1:9" x14ac:dyDescent="0.35">
      <c r="A231">
        <v>194</v>
      </c>
      <c r="B231" t="s">
        <v>20</v>
      </c>
      <c r="E231" t="s">
        <v>20</v>
      </c>
      <c r="F231">
        <v>454</v>
      </c>
      <c r="H231" t="s">
        <v>14</v>
      </c>
      <c r="I231">
        <v>1198</v>
      </c>
    </row>
    <row r="232" spans="1:9" x14ac:dyDescent="0.35">
      <c r="A232">
        <v>420</v>
      </c>
      <c r="B232" t="s">
        <v>20</v>
      </c>
      <c r="E232" t="s">
        <v>20</v>
      </c>
      <c r="F232">
        <v>123</v>
      </c>
      <c r="H232" t="s">
        <v>14</v>
      </c>
      <c r="I232">
        <v>648</v>
      </c>
    </row>
    <row r="233" spans="1:9" x14ac:dyDescent="0.35">
      <c r="A233">
        <v>77</v>
      </c>
      <c r="B233" t="s">
        <v>73</v>
      </c>
      <c r="E233" t="s">
        <v>20</v>
      </c>
      <c r="F233">
        <v>299</v>
      </c>
      <c r="H233" t="s">
        <v>14</v>
      </c>
      <c r="I233">
        <v>64</v>
      </c>
    </row>
    <row r="234" spans="1:9" x14ac:dyDescent="0.35">
      <c r="A234">
        <v>171</v>
      </c>
      <c r="B234" t="s">
        <v>20</v>
      </c>
      <c r="E234" t="s">
        <v>20</v>
      </c>
      <c r="F234">
        <v>2237</v>
      </c>
      <c r="H234" t="s">
        <v>14</v>
      </c>
      <c r="I234">
        <v>62</v>
      </c>
    </row>
    <row r="235" spans="1:9" x14ac:dyDescent="0.35">
      <c r="A235">
        <v>158</v>
      </c>
      <c r="B235" t="s">
        <v>20</v>
      </c>
      <c r="E235" t="s">
        <v>20</v>
      </c>
      <c r="F235">
        <v>645</v>
      </c>
      <c r="H235" t="s">
        <v>14</v>
      </c>
      <c r="I235">
        <v>750</v>
      </c>
    </row>
    <row r="236" spans="1:9" x14ac:dyDescent="0.35">
      <c r="A236">
        <v>109</v>
      </c>
      <c r="B236" t="s">
        <v>20</v>
      </c>
      <c r="E236" t="s">
        <v>20</v>
      </c>
      <c r="F236">
        <v>484</v>
      </c>
      <c r="H236" t="s">
        <v>14</v>
      </c>
      <c r="I236">
        <v>105</v>
      </c>
    </row>
    <row r="237" spans="1:9" x14ac:dyDescent="0.35">
      <c r="A237">
        <v>42</v>
      </c>
      <c r="B237" t="s">
        <v>14</v>
      </c>
      <c r="E237" t="s">
        <v>20</v>
      </c>
      <c r="F237">
        <v>154</v>
      </c>
      <c r="H237" t="s">
        <v>14</v>
      </c>
      <c r="I237">
        <v>2604</v>
      </c>
    </row>
    <row r="238" spans="1:9" x14ac:dyDescent="0.35">
      <c r="A238">
        <v>11</v>
      </c>
      <c r="B238" t="s">
        <v>14</v>
      </c>
      <c r="E238" t="s">
        <v>20</v>
      </c>
      <c r="F238">
        <v>82</v>
      </c>
      <c r="H238" t="s">
        <v>14</v>
      </c>
      <c r="I238">
        <v>65</v>
      </c>
    </row>
    <row r="239" spans="1:9" x14ac:dyDescent="0.35">
      <c r="A239">
        <v>159</v>
      </c>
      <c r="B239" t="s">
        <v>20</v>
      </c>
      <c r="E239" t="s">
        <v>20</v>
      </c>
      <c r="F239">
        <v>134</v>
      </c>
      <c r="H239" t="s">
        <v>14</v>
      </c>
      <c r="I239">
        <v>94</v>
      </c>
    </row>
    <row r="240" spans="1:9" x14ac:dyDescent="0.35">
      <c r="A240">
        <v>422</v>
      </c>
      <c r="B240" t="s">
        <v>20</v>
      </c>
      <c r="E240" t="s">
        <v>20</v>
      </c>
      <c r="F240">
        <v>5203</v>
      </c>
      <c r="H240" t="s">
        <v>14</v>
      </c>
      <c r="I240">
        <v>257</v>
      </c>
    </row>
    <row r="241" spans="1:9" x14ac:dyDescent="0.35">
      <c r="A241">
        <v>98</v>
      </c>
      <c r="B241" t="s">
        <v>14</v>
      </c>
      <c r="E241" t="s">
        <v>20</v>
      </c>
      <c r="F241">
        <v>94</v>
      </c>
      <c r="H241" t="s">
        <v>14</v>
      </c>
      <c r="I241">
        <v>2928</v>
      </c>
    </row>
    <row r="242" spans="1:9" x14ac:dyDescent="0.35">
      <c r="A242">
        <v>419</v>
      </c>
      <c r="B242" t="s">
        <v>20</v>
      </c>
      <c r="E242" t="s">
        <v>20</v>
      </c>
      <c r="F242">
        <v>205</v>
      </c>
      <c r="H242" t="s">
        <v>14</v>
      </c>
      <c r="I242">
        <v>4697</v>
      </c>
    </row>
    <row r="243" spans="1:9" x14ac:dyDescent="0.35">
      <c r="A243">
        <v>102</v>
      </c>
      <c r="B243" t="s">
        <v>20</v>
      </c>
      <c r="E243" t="s">
        <v>20</v>
      </c>
      <c r="F243">
        <v>92</v>
      </c>
      <c r="H243" t="s">
        <v>14</v>
      </c>
      <c r="I243">
        <v>2915</v>
      </c>
    </row>
    <row r="244" spans="1:9" x14ac:dyDescent="0.35">
      <c r="A244">
        <v>128</v>
      </c>
      <c r="B244" t="s">
        <v>20</v>
      </c>
      <c r="E244" t="s">
        <v>20</v>
      </c>
      <c r="F244">
        <v>219</v>
      </c>
      <c r="H244" t="s">
        <v>14</v>
      </c>
      <c r="I244">
        <v>18</v>
      </c>
    </row>
    <row r="245" spans="1:9" x14ac:dyDescent="0.35">
      <c r="A245">
        <v>445</v>
      </c>
      <c r="B245" t="s">
        <v>20</v>
      </c>
      <c r="E245" t="s">
        <v>20</v>
      </c>
      <c r="F245">
        <v>2526</v>
      </c>
      <c r="H245" t="s">
        <v>14</v>
      </c>
      <c r="I245">
        <v>602</v>
      </c>
    </row>
    <row r="246" spans="1:9" x14ac:dyDescent="0.35">
      <c r="A246">
        <v>570</v>
      </c>
      <c r="B246" t="s">
        <v>20</v>
      </c>
      <c r="E246" t="s">
        <v>20</v>
      </c>
      <c r="F246">
        <v>94</v>
      </c>
      <c r="H246" t="s">
        <v>14</v>
      </c>
      <c r="I246">
        <v>1</v>
      </c>
    </row>
    <row r="247" spans="1:9" x14ac:dyDescent="0.35">
      <c r="A247">
        <v>509</v>
      </c>
      <c r="B247" t="s">
        <v>20</v>
      </c>
      <c r="E247" t="s">
        <v>20</v>
      </c>
      <c r="F247">
        <v>1713</v>
      </c>
      <c r="H247" t="s">
        <v>14</v>
      </c>
      <c r="I247">
        <v>3868</v>
      </c>
    </row>
    <row r="248" spans="1:9" x14ac:dyDescent="0.35">
      <c r="A248">
        <v>326</v>
      </c>
      <c r="B248" t="s">
        <v>20</v>
      </c>
      <c r="E248" t="s">
        <v>20</v>
      </c>
      <c r="F248">
        <v>249</v>
      </c>
      <c r="H248" t="s">
        <v>14</v>
      </c>
      <c r="I248">
        <v>504</v>
      </c>
    </row>
    <row r="249" spans="1:9" x14ac:dyDescent="0.35">
      <c r="A249">
        <v>933</v>
      </c>
      <c r="B249" t="s">
        <v>20</v>
      </c>
      <c r="E249" t="s">
        <v>20</v>
      </c>
      <c r="F249">
        <v>192</v>
      </c>
      <c r="H249" t="s">
        <v>14</v>
      </c>
      <c r="I249">
        <v>14</v>
      </c>
    </row>
    <row r="250" spans="1:9" x14ac:dyDescent="0.35">
      <c r="A250">
        <v>211</v>
      </c>
      <c r="B250" t="s">
        <v>20</v>
      </c>
      <c r="E250" t="s">
        <v>20</v>
      </c>
      <c r="F250">
        <v>247</v>
      </c>
      <c r="H250" t="s">
        <v>14</v>
      </c>
      <c r="I250">
        <v>750</v>
      </c>
    </row>
    <row r="251" spans="1:9" x14ac:dyDescent="0.35">
      <c r="A251">
        <v>273</v>
      </c>
      <c r="B251" t="s">
        <v>20</v>
      </c>
      <c r="E251" t="s">
        <v>20</v>
      </c>
      <c r="F251">
        <v>2293</v>
      </c>
      <c r="H251" t="s">
        <v>14</v>
      </c>
      <c r="I251">
        <v>77</v>
      </c>
    </row>
    <row r="252" spans="1:9" x14ac:dyDescent="0.35">
      <c r="A252">
        <v>3</v>
      </c>
      <c r="B252" t="s">
        <v>14</v>
      </c>
      <c r="E252" t="s">
        <v>20</v>
      </c>
      <c r="F252">
        <v>3131</v>
      </c>
      <c r="H252" t="s">
        <v>14</v>
      </c>
      <c r="I252">
        <v>752</v>
      </c>
    </row>
    <row r="253" spans="1:9" x14ac:dyDescent="0.35">
      <c r="A253">
        <v>54</v>
      </c>
      <c r="B253" t="s">
        <v>14</v>
      </c>
      <c r="E253" t="s">
        <v>20</v>
      </c>
      <c r="F253">
        <v>143</v>
      </c>
      <c r="H253" t="s">
        <v>14</v>
      </c>
      <c r="I253">
        <v>131</v>
      </c>
    </row>
    <row r="254" spans="1:9" x14ac:dyDescent="0.35">
      <c r="A254">
        <v>626</v>
      </c>
      <c r="B254" t="s">
        <v>20</v>
      </c>
      <c r="E254" t="s">
        <v>20</v>
      </c>
      <c r="F254">
        <v>296</v>
      </c>
      <c r="H254" t="s">
        <v>14</v>
      </c>
      <c r="I254">
        <v>87</v>
      </c>
    </row>
    <row r="255" spans="1:9" x14ac:dyDescent="0.35">
      <c r="A255">
        <v>89</v>
      </c>
      <c r="B255" t="s">
        <v>14</v>
      </c>
      <c r="E255" t="s">
        <v>20</v>
      </c>
      <c r="F255">
        <v>170</v>
      </c>
      <c r="H255" t="s">
        <v>14</v>
      </c>
      <c r="I255">
        <v>1063</v>
      </c>
    </row>
    <row r="256" spans="1:9" x14ac:dyDescent="0.35">
      <c r="A256">
        <v>185</v>
      </c>
      <c r="B256" t="s">
        <v>20</v>
      </c>
      <c r="E256" t="s">
        <v>20</v>
      </c>
      <c r="F256">
        <v>86</v>
      </c>
      <c r="H256" t="s">
        <v>14</v>
      </c>
      <c r="I256">
        <v>76</v>
      </c>
    </row>
    <row r="257" spans="1:9" x14ac:dyDescent="0.35">
      <c r="A257">
        <v>120</v>
      </c>
      <c r="B257" t="s">
        <v>20</v>
      </c>
      <c r="E257" t="s">
        <v>20</v>
      </c>
      <c r="F257">
        <v>6286</v>
      </c>
      <c r="H257" t="s">
        <v>14</v>
      </c>
      <c r="I257">
        <v>4428</v>
      </c>
    </row>
    <row r="258" spans="1:9" x14ac:dyDescent="0.35">
      <c r="A258">
        <v>23</v>
      </c>
      <c r="B258" t="s">
        <v>14</v>
      </c>
      <c r="E258" t="s">
        <v>20</v>
      </c>
      <c r="F258">
        <v>3727</v>
      </c>
      <c r="H258" t="s">
        <v>14</v>
      </c>
      <c r="I258">
        <v>58</v>
      </c>
    </row>
    <row r="259" spans="1:9" x14ac:dyDescent="0.35">
      <c r="A259">
        <v>146</v>
      </c>
      <c r="B259" t="s">
        <v>20</v>
      </c>
      <c r="E259" t="s">
        <v>20</v>
      </c>
      <c r="F259">
        <v>1605</v>
      </c>
      <c r="H259" t="s">
        <v>14</v>
      </c>
      <c r="I259">
        <v>111</v>
      </c>
    </row>
    <row r="260" spans="1:9" x14ac:dyDescent="0.35">
      <c r="A260">
        <v>268</v>
      </c>
      <c r="B260" t="s">
        <v>20</v>
      </c>
      <c r="E260" t="s">
        <v>20</v>
      </c>
      <c r="F260">
        <v>2120</v>
      </c>
      <c r="H260" t="s">
        <v>14</v>
      </c>
      <c r="I260">
        <v>2955</v>
      </c>
    </row>
    <row r="261" spans="1:9" x14ac:dyDescent="0.35">
      <c r="A261">
        <v>598</v>
      </c>
      <c r="B261" t="s">
        <v>20</v>
      </c>
      <c r="E261" t="s">
        <v>20</v>
      </c>
      <c r="F261">
        <v>50</v>
      </c>
      <c r="H261" t="s">
        <v>14</v>
      </c>
      <c r="I261">
        <v>1657</v>
      </c>
    </row>
    <row r="262" spans="1:9" x14ac:dyDescent="0.35">
      <c r="A262">
        <v>158</v>
      </c>
      <c r="B262" t="s">
        <v>20</v>
      </c>
      <c r="E262" t="s">
        <v>20</v>
      </c>
      <c r="F262">
        <v>2080</v>
      </c>
      <c r="H262" t="s">
        <v>14</v>
      </c>
      <c r="I262">
        <v>926</v>
      </c>
    </row>
    <row r="263" spans="1:9" x14ac:dyDescent="0.35">
      <c r="A263">
        <v>31</v>
      </c>
      <c r="B263" t="s">
        <v>14</v>
      </c>
      <c r="E263" t="s">
        <v>20</v>
      </c>
      <c r="F263">
        <v>2105</v>
      </c>
      <c r="H263" t="s">
        <v>14</v>
      </c>
      <c r="I263">
        <v>77</v>
      </c>
    </row>
    <row r="264" spans="1:9" x14ac:dyDescent="0.35">
      <c r="A264">
        <v>313</v>
      </c>
      <c r="B264" t="s">
        <v>20</v>
      </c>
      <c r="E264" t="s">
        <v>20</v>
      </c>
      <c r="F264">
        <v>2436</v>
      </c>
      <c r="H264" t="s">
        <v>14</v>
      </c>
      <c r="I264">
        <v>1748</v>
      </c>
    </row>
    <row r="265" spans="1:9" x14ac:dyDescent="0.35">
      <c r="A265">
        <v>371</v>
      </c>
      <c r="B265" t="s">
        <v>20</v>
      </c>
      <c r="E265" t="s">
        <v>20</v>
      </c>
      <c r="F265">
        <v>80</v>
      </c>
      <c r="H265" t="s">
        <v>14</v>
      </c>
      <c r="I265">
        <v>79</v>
      </c>
    </row>
    <row r="266" spans="1:9" x14ac:dyDescent="0.35">
      <c r="A266">
        <v>363</v>
      </c>
      <c r="B266" t="s">
        <v>20</v>
      </c>
      <c r="E266" t="s">
        <v>20</v>
      </c>
      <c r="F266">
        <v>42</v>
      </c>
      <c r="H266" t="s">
        <v>14</v>
      </c>
      <c r="I266">
        <v>889</v>
      </c>
    </row>
    <row r="267" spans="1:9" x14ac:dyDescent="0.35">
      <c r="A267">
        <v>123</v>
      </c>
      <c r="B267" t="s">
        <v>20</v>
      </c>
      <c r="E267" t="s">
        <v>20</v>
      </c>
      <c r="F267">
        <v>139</v>
      </c>
      <c r="H267" t="s">
        <v>14</v>
      </c>
      <c r="I267">
        <v>56</v>
      </c>
    </row>
    <row r="268" spans="1:9" x14ac:dyDescent="0.35">
      <c r="A268">
        <v>77</v>
      </c>
      <c r="B268" t="s">
        <v>14</v>
      </c>
      <c r="E268" t="s">
        <v>20</v>
      </c>
      <c r="F268">
        <v>159</v>
      </c>
      <c r="H268" t="s">
        <v>14</v>
      </c>
      <c r="I268">
        <v>1</v>
      </c>
    </row>
    <row r="269" spans="1:9" x14ac:dyDescent="0.35">
      <c r="A269">
        <v>234</v>
      </c>
      <c r="B269" t="s">
        <v>20</v>
      </c>
      <c r="E269" t="s">
        <v>20</v>
      </c>
      <c r="F269">
        <v>381</v>
      </c>
      <c r="H269" t="s">
        <v>14</v>
      </c>
      <c r="I269">
        <v>83</v>
      </c>
    </row>
    <row r="270" spans="1:9" x14ac:dyDescent="0.35">
      <c r="A270">
        <v>181</v>
      </c>
      <c r="B270" t="s">
        <v>20</v>
      </c>
      <c r="E270" t="s">
        <v>20</v>
      </c>
      <c r="F270">
        <v>194</v>
      </c>
      <c r="H270" t="s">
        <v>14</v>
      </c>
      <c r="I270">
        <v>2025</v>
      </c>
    </row>
    <row r="271" spans="1:9" x14ac:dyDescent="0.35">
      <c r="A271">
        <v>253</v>
      </c>
      <c r="B271" t="s">
        <v>20</v>
      </c>
      <c r="E271" t="s">
        <v>20</v>
      </c>
      <c r="F271">
        <v>106</v>
      </c>
      <c r="H271" t="s">
        <v>14</v>
      </c>
      <c r="I271">
        <v>14</v>
      </c>
    </row>
    <row r="272" spans="1:9" x14ac:dyDescent="0.35">
      <c r="A272">
        <v>27</v>
      </c>
      <c r="B272" t="s">
        <v>73</v>
      </c>
      <c r="E272" t="s">
        <v>20</v>
      </c>
      <c r="F272">
        <v>142</v>
      </c>
      <c r="H272" t="s">
        <v>14</v>
      </c>
      <c r="I272">
        <v>656</v>
      </c>
    </row>
    <row r="273" spans="1:9" x14ac:dyDescent="0.35">
      <c r="A273">
        <v>1</v>
      </c>
      <c r="B273" t="s">
        <v>47</v>
      </c>
      <c r="E273" t="s">
        <v>20</v>
      </c>
      <c r="F273">
        <v>211</v>
      </c>
      <c r="H273" t="s">
        <v>14</v>
      </c>
      <c r="I273">
        <v>1596</v>
      </c>
    </row>
    <row r="274" spans="1:9" x14ac:dyDescent="0.35">
      <c r="A274">
        <v>304</v>
      </c>
      <c r="B274" t="s">
        <v>20</v>
      </c>
      <c r="E274" t="s">
        <v>20</v>
      </c>
      <c r="F274">
        <v>2756</v>
      </c>
      <c r="H274" t="s">
        <v>14</v>
      </c>
      <c r="I274">
        <v>10</v>
      </c>
    </row>
    <row r="275" spans="1:9" x14ac:dyDescent="0.35">
      <c r="A275">
        <v>137</v>
      </c>
      <c r="B275" t="s">
        <v>20</v>
      </c>
      <c r="E275" t="s">
        <v>20</v>
      </c>
      <c r="F275">
        <v>173</v>
      </c>
      <c r="H275" t="s">
        <v>14</v>
      </c>
      <c r="I275">
        <v>1121</v>
      </c>
    </row>
    <row r="276" spans="1:9" x14ac:dyDescent="0.35">
      <c r="A276">
        <v>32</v>
      </c>
      <c r="B276" t="s">
        <v>14</v>
      </c>
      <c r="E276" t="s">
        <v>20</v>
      </c>
      <c r="F276">
        <v>87</v>
      </c>
      <c r="H276" t="s">
        <v>14</v>
      </c>
      <c r="I276">
        <v>15</v>
      </c>
    </row>
    <row r="277" spans="1:9" x14ac:dyDescent="0.35">
      <c r="A277">
        <v>242</v>
      </c>
      <c r="B277" t="s">
        <v>20</v>
      </c>
      <c r="E277" t="s">
        <v>20</v>
      </c>
      <c r="F277">
        <v>1572</v>
      </c>
      <c r="H277" t="s">
        <v>14</v>
      </c>
      <c r="I277">
        <v>191</v>
      </c>
    </row>
    <row r="278" spans="1:9" x14ac:dyDescent="0.35">
      <c r="A278">
        <v>97</v>
      </c>
      <c r="B278" t="s">
        <v>14</v>
      </c>
      <c r="E278" t="s">
        <v>20</v>
      </c>
      <c r="F278">
        <v>2346</v>
      </c>
      <c r="H278" t="s">
        <v>14</v>
      </c>
      <c r="I278">
        <v>16</v>
      </c>
    </row>
    <row r="279" spans="1:9" x14ac:dyDescent="0.35">
      <c r="A279">
        <v>1066</v>
      </c>
      <c r="B279" t="s">
        <v>20</v>
      </c>
      <c r="E279" t="s">
        <v>20</v>
      </c>
      <c r="F279">
        <v>115</v>
      </c>
      <c r="H279" t="s">
        <v>14</v>
      </c>
      <c r="I279">
        <v>17</v>
      </c>
    </row>
    <row r="280" spans="1:9" x14ac:dyDescent="0.35">
      <c r="A280">
        <v>326</v>
      </c>
      <c r="B280" t="s">
        <v>20</v>
      </c>
      <c r="E280" t="s">
        <v>20</v>
      </c>
      <c r="F280">
        <v>85</v>
      </c>
      <c r="H280" t="s">
        <v>14</v>
      </c>
      <c r="I280">
        <v>34</v>
      </c>
    </row>
    <row r="281" spans="1:9" x14ac:dyDescent="0.35">
      <c r="A281">
        <v>171</v>
      </c>
      <c r="B281" t="s">
        <v>20</v>
      </c>
      <c r="E281" t="s">
        <v>20</v>
      </c>
      <c r="F281">
        <v>144</v>
      </c>
      <c r="H281" t="s">
        <v>14</v>
      </c>
      <c r="I281">
        <v>1</v>
      </c>
    </row>
    <row r="282" spans="1:9" x14ac:dyDescent="0.35">
      <c r="A282">
        <v>581</v>
      </c>
      <c r="B282" t="s">
        <v>20</v>
      </c>
      <c r="E282" t="s">
        <v>20</v>
      </c>
      <c r="F282">
        <v>2443</v>
      </c>
      <c r="H282" t="s">
        <v>14</v>
      </c>
      <c r="I282">
        <v>1274</v>
      </c>
    </row>
    <row r="283" spans="1:9" x14ac:dyDescent="0.35">
      <c r="A283">
        <v>92</v>
      </c>
      <c r="B283" t="s">
        <v>14</v>
      </c>
      <c r="E283" t="s">
        <v>20</v>
      </c>
      <c r="F283">
        <v>64</v>
      </c>
      <c r="H283" t="s">
        <v>14</v>
      </c>
      <c r="I283">
        <v>210</v>
      </c>
    </row>
    <row r="284" spans="1:9" x14ac:dyDescent="0.35">
      <c r="A284">
        <v>108</v>
      </c>
      <c r="B284" t="s">
        <v>20</v>
      </c>
      <c r="E284" t="s">
        <v>20</v>
      </c>
      <c r="F284">
        <v>268</v>
      </c>
      <c r="H284" t="s">
        <v>14</v>
      </c>
      <c r="I284">
        <v>248</v>
      </c>
    </row>
    <row r="285" spans="1:9" x14ac:dyDescent="0.35">
      <c r="A285">
        <v>19</v>
      </c>
      <c r="B285" t="s">
        <v>14</v>
      </c>
      <c r="E285" t="s">
        <v>20</v>
      </c>
      <c r="F285">
        <v>195</v>
      </c>
      <c r="H285" t="s">
        <v>14</v>
      </c>
      <c r="I285">
        <v>513</v>
      </c>
    </row>
    <row r="286" spans="1:9" x14ac:dyDescent="0.35">
      <c r="A286">
        <v>83</v>
      </c>
      <c r="B286" t="s">
        <v>14</v>
      </c>
      <c r="E286" t="s">
        <v>20</v>
      </c>
      <c r="F286">
        <v>186</v>
      </c>
      <c r="H286" t="s">
        <v>14</v>
      </c>
      <c r="I286">
        <v>3410</v>
      </c>
    </row>
    <row r="287" spans="1:9" x14ac:dyDescent="0.35">
      <c r="A287">
        <v>706</v>
      </c>
      <c r="B287" t="s">
        <v>20</v>
      </c>
      <c r="E287" t="s">
        <v>20</v>
      </c>
      <c r="F287">
        <v>460</v>
      </c>
      <c r="H287" t="s">
        <v>14</v>
      </c>
      <c r="I287">
        <v>10</v>
      </c>
    </row>
    <row r="288" spans="1:9" x14ac:dyDescent="0.35">
      <c r="A288">
        <v>17</v>
      </c>
      <c r="B288" t="s">
        <v>73</v>
      </c>
      <c r="E288" t="s">
        <v>20</v>
      </c>
      <c r="F288">
        <v>2528</v>
      </c>
      <c r="H288" t="s">
        <v>14</v>
      </c>
      <c r="I288">
        <v>2201</v>
      </c>
    </row>
    <row r="289" spans="1:9" x14ac:dyDescent="0.35">
      <c r="A289">
        <v>210</v>
      </c>
      <c r="B289" t="s">
        <v>20</v>
      </c>
      <c r="E289" t="s">
        <v>20</v>
      </c>
      <c r="F289">
        <v>3657</v>
      </c>
      <c r="H289" t="s">
        <v>14</v>
      </c>
      <c r="I289">
        <v>676</v>
      </c>
    </row>
    <row r="290" spans="1:9" x14ac:dyDescent="0.35">
      <c r="A290">
        <v>98</v>
      </c>
      <c r="B290" t="s">
        <v>14</v>
      </c>
      <c r="E290" t="s">
        <v>20</v>
      </c>
      <c r="F290">
        <v>131</v>
      </c>
      <c r="H290" t="s">
        <v>14</v>
      </c>
      <c r="I290">
        <v>831</v>
      </c>
    </row>
    <row r="291" spans="1:9" x14ac:dyDescent="0.35">
      <c r="A291">
        <v>1684</v>
      </c>
      <c r="B291" t="s">
        <v>20</v>
      </c>
      <c r="E291" t="s">
        <v>20</v>
      </c>
      <c r="F291">
        <v>239</v>
      </c>
      <c r="H291" t="s">
        <v>14</v>
      </c>
      <c r="I291">
        <v>859</v>
      </c>
    </row>
    <row r="292" spans="1:9" x14ac:dyDescent="0.35">
      <c r="A292">
        <v>54</v>
      </c>
      <c r="B292" t="s">
        <v>14</v>
      </c>
      <c r="E292" t="s">
        <v>20</v>
      </c>
      <c r="F292">
        <v>78</v>
      </c>
      <c r="H292" t="s">
        <v>14</v>
      </c>
      <c r="I292">
        <v>45</v>
      </c>
    </row>
    <row r="293" spans="1:9" x14ac:dyDescent="0.35">
      <c r="A293">
        <v>457</v>
      </c>
      <c r="B293" t="s">
        <v>20</v>
      </c>
      <c r="E293" t="s">
        <v>20</v>
      </c>
      <c r="F293">
        <v>1773</v>
      </c>
      <c r="H293" t="s">
        <v>14</v>
      </c>
      <c r="I293">
        <v>6</v>
      </c>
    </row>
    <row r="294" spans="1:9" x14ac:dyDescent="0.35">
      <c r="A294">
        <v>10</v>
      </c>
      <c r="B294" t="s">
        <v>14</v>
      </c>
      <c r="E294" t="s">
        <v>20</v>
      </c>
      <c r="F294">
        <v>32</v>
      </c>
      <c r="H294" t="s">
        <v>14</v>
      </c>
      <c r="I294">
        <v>7</v>
      </c>
    </row>
    <row r="295" spans="1:9" x14ac:dyDescent="0.35">
      <c r="A295">
        <v>16</v>
      </c>
      <c r="B295" t="s">
        <v>73</v>
      </c>
      <c r="E295" t="s">
        <v>20</v>
      </c>
      <c r="F295">
        <v>369</v>
      </c>
      <c r="H295" t="s">
        <v>14</v>
      </c>
      <c r="I295">
        <v>31</v>
      </c>
    </row>
    <row r="296" spans="1:9" x14ac:dyDescent="0.35">
      <c r="A296">
        <v>1340</v>
      </c>
      <c r="B296" t="s">
        <v>20</v>
      </c>
      <c r="E296" t="s">
        <v>20</v>
      </c>
      <c r="F296">
        <v>89</v>
      </c>
      <c r="H296" t="s">
        <v>14</v>
      </c>
      <c r="I296">
        <v>78</v>
      </c>
    </row>
    <row r="297" spans="1:9" x14ac:dyDescent="0.35">
      <c r="A297">
        <v>36</v>
      </c>
      <c r="B297" t="s">
        <v>14</v>
      </c>
      <c r="E297" t="s">
        <v>20</v>
      </c>
      <c r="F297">
        <v>147</v>
      </c>
      <c r="H297" t="s">
        <v>14</v>
      </c>
      <c r="I297">
        <v>1225</v>
      </c>
    </row>
    <row r="298" spans="1:9" x14ac:dyDescent="0.35">
      <c r="A298">
        <v>55</v>
      </c>
      <c r="B298" t="s">
        <v>14</v>
      </c>
      <c r="E298" t="s">
        <v>20</v>
      </c>
      <c r="F298">
        <v>126</v>
      </c>
      <c r="H298" t="s">
        <v>14</v>
      </c>
      <c r="I298">
        <v>1</v>
      </c>
    </row>
    <row r="299" spans="1:9" x14ac:dyDescent="0.35">
      <c r="A299">
        <v>94</v>
      </c>
      <c r="B299" t="s">
        <v>14</v>
      </c>
      <c r="E299" t="s">
        <v>20</v>
      </c>
      <c r="F299">
        <v>2218</v>
      </c>
      <c r="H299" t="s">
        <v>14</v>
      </c>
      <c r="I299">
        <v>67</v>
      </c>
    </row>
    <row r="300" spans="1:9" x14ac:dyDescent="0.35">
      <c r="A300">
        <v>144</v>
      </c>
      <c r="B300" t="s">
        <v>20</v>
      </c>
      <c r="E300" t="s">
        <v>20</v>
      </c>
      <c r="F300">
        <v>202</v>
      </c>
      <c r="H300" t="s">
        <v>14</v>
      </c>
      <c r="I300">
        <v>19</v>
      </c>
    </row>
    <row r="301" spans="1:9" x14ac:dyDescent="0.35">
      <c r="A301">
        <v>51</v>
      </c>
      <c r="B301" t="s">
        <v>14</v>
      </c>
      <c r="E301" t="s">
        <v>20</v>
      </c>
      <c r="F301">
        <v>140</v>
      </c>
      <c r="H301" t="s">
        <v>14</v>
      </c>
      <c r="I301">
        <v>2108</v>
      </c>
    </row>
    <row r="302" spans="1:9" x14ac:dyDescent="0.35">
      <c r="A302">
        <v>5</v>
      </c>
      <c r="B302" t="s">
        <v>14</v>
      </c>
      <c r="E302" t="s">
        <v>20</v>
      </c>
      <c r="F302">
        <v>1052</v>
      </c>
      <c r="H302" t="s">
        <v>14</v>
      </c>
      <c r="I302">
        <v>679</v>
      </c>
    </row>
    <row r="303" spans="1:9" x14ac:dyDescent="0.35">
      <c r="A303">
        <v>1345</v>
      </c>
      <c r="B303" t="s">
        <v>20</v>
      </c>
      <c r="E303" t="s">
        <v>20</v>
      </c>
      <c r="F303">
        <v>247</v>
      </c>
      <c r="H303" t="s">
        <v>14</v>
      </c>
      <c r="I303">
        <v>36</v>
      </c>
    </row>
    <row r="304" spans="1:9" x14ac:dyDescent="0.35">
      <c r="A304">
        <v>32</v>
      </c>
      <c r="B304" t="s">
        <v>14</v>
      </c>
      <c r="E304" t="s">
        <v>20</v>
      </c>
      <c r="F304">
        <v>84</v>
      </c>
      <c r="H304" t="s">
        <v>14</v>
      </c>
      <c r="I304">
        <v>47</v>
      </c>
    </row>
    <row r="305" spans="1:9" x14ac:dyDescent="0.35">
      <c r="A305">
        <v>83</v>
      </c>
      <c r="B305" t="s">
        <v>14</v>
      </c>
      <c r="E305" t="s">
        <v>20</v>
      </c>
      <c r="F305">
        <v>88</v>
      </c>
      <c r="H305" t="s">
        <v>14</v>
      </c>
      <c r="I305">
        <v>70</v>
      </c>
    </row>
    <row r="306" spans="1:9" x14ac:dyDescent="0.35">
      <c r="A306">
        <v>546</v>
      </c>
      <c r="B306" t="s">
        <v>20</v>
      </c>
      <c r="E306" t="s">
        <v>20</v>
      </c>
      <c r="F306">
        <v>156</v>
      </c>
      <c r="H306" t="s">
        <v>14</v>
      </c>
      <c r="I306">
        <v>154</v>
      </c>
    </row>
    <row r="307" spans="1:9" x14ac:dyDescent="0.35">
      <c r="A307">
        <v>286</v>
      </c>
      <c r="B307" t="s">
        <v>20</v>
      </c>
      <c r="E307" t="s">
        <v>20</v>
      </c>
      <c r="F307">
        <v>2985</v>
      </c>
      <c r="H307" t="s">
        <v>14</v>
      </c>
      <c r="I307">
        <v>22</v>
      </c>
    </row>
    <row r="308" spans="1:9" x14ac:dyDescent="0.35">
      <c r="A308">
        <v>8</v>
      </c>
      <c r="B308" t="s">
        <v>14</v>
      </c>
      <c r="E308" t="s">
        <v>20</v>
      </c>
      <c r="F308">
        <v>762</v>
      </c>
      <c r="H308" t="s">
        <v>14</v>
      </c>
      <c r="I308">
        <v>1758</v>
      </c>
    </row>
    <row r="309" spans="1:9" x14ac:dyDescent="0.35">
      <c r="A309">
        <v>132</v>
      </c>
      <c r="B309" t="s">
        <v>20</v>
      </c>
      <c r="E309" t="s">
        <v>20</v>
      </c>
      <c r="F309">
        <v>554</v>
      </c>
      <c r="H309" t="s">
        <v>14</v>
      </c>
      <c r="I309">
        <v>94</v>
      </c>
    </row>
    <row r="310" spans="1:9" x14ac:dyDescent="0.35">
      <c r="A310">
        <v>74</v>
      </c>
      <c r="B310" t="s">
        <v>14</v>
      </c>
      <c r="E310" t="s">
        <v>20</v>
      </c>
      <c r="F310">
        <v>135</v>
      </c>
      <c r="H310" t="s">
        <v>14</v>
      </c>
      <c r="I310">
        <v>33</v>
      </c>
    </row>
    <row r="311" spans="1:9" x14ac:dyDescent="0.35">
      <c r="A311">
        <v>75</v>
      </c>
      <c r="B311" t="s">
        <v>73</v>
      </c>
      <c r="E311" t="s">
        <v>20</v>
      </c>
      <c r="F311">
        <v>122</v>
      </c>
      <c r="H311" t="s">
        <v>14</v>
      </c>
      <c r="I311">
        <v>1</v>
      </c>
    </row>
    <row r="312" spans="1:9" x14ac:dyDescent="0.35">
      <c r="A312">
        <v>20</v>
      </c>
      <c r="B312" t="s">
        <v>14</v>
      </c>
      <c r="E312" t="s">
        <v>20</v>
      </c>
      <c r="F312">
        <v>221</v>
      </c>
      <c r="H312" t="s">
        <v>14</v>
      </c>
      <c r="I312">
        <v>31</v>
      </c>
    </row>
    <row r="313" spans="1:9" x14ac:dyDescent="0.35">
      <c r="A313">
        <v>203</v>
      </c>
      <c r="B313" t="s">
        <v>20</v>
      </c>
      <c r="E313" t="s">
        <v>20</v>
      </c>
      <c r="F313">
        <v>126</v>
      </c>
      <c r="H313" t="s">
        <v>14</v>
      </c>
      <c r="I313">
        <v>35</v>
      </c>
    </row>
    <row r="314" spans="1:9" x14ac:dyDescent="0.35">
      <c r="A314">
        <v>310</v>
      </c>
      <c r="B314" t="s">
        <v>20</v>
      </c>
      <c r="E314" t="s">
        <v>20</v>
      </c>
      <c r="F314">
        <v>1022</v>
      </c>
      <c r="H314" t="s">
        <v>14</v>
      </c>
      <c r="I314">
        <v>63</v>
      </c>
    </row>
    <row r="315" spans="1:9" x14ac:dyDescent="0.35">
      <c r="A315">
        <v>395</v>
      </c>
      <c r="B315" t="s">
        <v>20</v>
      </c>
      <c r="E315" t="s">
        <v>20</v>
      </c>
      <c r="F315">
        <v>3177</v>
      </c>
      <c r="H315" t="s">
        <v>14</v>
      </c>
      <c r="I315">
        <v>526</v>
      </c>
    </row>
    <row r="316" spans="1:9" x14ac:dyDescent="0.35">
      <c r="A316">
        <v>295</v>
      </c>
      <c r="B316" t="s">
        <v>20</v>
      </c>
      <c r="E316" t="s">
        <v>20</v>
      </c>
      <c r="F316">
        <v>198</v>
      </c>
      <c r="H316" t="s">
        <v>14</v>
      </c>
      <c r="I316">
        <v>121</v>
      </c>
    </row>
    <row r="317" spans="1:9" x14ac:dyDescent="0.35">
      <c r="A317">
        <v>34</v>
      </c>
      <c r="B317" t="s">
        <v>14</v>
      </c>
      <c r="E317" t="s">
        <v>20</v>
      </c>
      <c r="F317">
        <v>85</v>
      </c>
      <c r="H317" t="s">
        <v>14</v>
      </c>
      <c r="I317">
        <v>67</v>
      </c>
    </row>
    <row r="318" spans="1:9" x14ac:dyDescent="0.35">
      <c r="A318">
        <v>67</v>
      </c>
      <c r="B318" t="s">
        <v>14</v>
      </c>
      <c r="E318" t="s">
        <v>20</v>
      </c>
      <c r="F318">
        <v>3596</v>
      </c>
      <c r="H318" t="s">
        <v>14</v>
      </c>
      <c r="I318">
        <v>57</v>
      </c>
    </row>
    <row r="319" spans="1:9" x14ac:dyDescent="0.35">
      <c r="A319">
        <v>19</v>
      </c>
      <c r="B319" t="s">
        <v>14</v>
      </c>
      <c r="E319" t="s">
        <v>20</v>
      </c>
      <c r="F319">
        <v>244</v>
      </c>
      <c r="H319" t="s">
        <v>14</v>
      </c>
      <c r="I319">
        <v>1229</v>
      </c>
    </row>
    <row r="320" spans="1:9" x14ac:dyDescent="0.35">
      <c r="A320">
        <v>16</v>
      </c>
      <c r="B320" t="s">
        <v>14</v>
      </c>
      <c r="E320" t="s">
        <v>20</v>
      </c>
      <c r="F320">
        <v>5180</v>
      </c>
      <c r="H320" t="s">
        <v>14</v>
      </c>
      <c r="I320">
        <v>12</v>
      </c>
    </row>
    <row r="321" spans="1:9" x14ac:dyDescent="0.35">
      <c r="A321">
        <v>39</v>
      </c>
      <c r="B321" t="s">
        <v>73</v>
      </c>
      <c r="E321" t="s">
        <v>20</v>
      </c>
      <c r="F321">
        <v>589</v>
      </c>
      <c r="H321" t="s">
        <v>14</v>
      </c>
      <c r="I321">
        <v>452</v>
      </c>
    </row>
    <row r="322" spans="1:9" x14ac:dyDescent="0.35">
      <c r="A322">
        <v>10</v>
      </c>
      <c r="B322" t="s">
        <v>14</v>
      </c>
      <c r="E322" t="s">
        <v>20</v>
      </c>
      <c r="F322">
        <v>2725</v>
      </c>
      <c r="H322" t="s">
        <v>14</v>
      </c>
      <c r="I322">
        <v>1886</v>
      </c>
    </row>
    <row r="323" spans="1:9" x14ac:dyDescent="0.35">
      <c r="A323">
        <v>94</v>
      </c>
      <c r="B323" t="s">
        <v>14</v>
      </c>
      <c r="E323" t="s">
        <v>20</v>
      </c>
      <c r="F323">
        <v>300</v>
      </c>
      <c r="H323" t="s">
        <v>14</v>
      </c>
      <c r="I323">
        <v>1825</v>
      </c>
    </row>
    <row r="324" spans="1:9" x14ac:dyDescent="0.35">
      <c r="A324">
        <v>167</v>
      </c>
      <c r="B324" t="s">
        <v>20</v>
      </c>
      <c r="E324" t="s">
        <v>20</v>
      </c>
      <c r="F324">
        <v>144</v>
      </c>
      <c r="H324" t="s">
        <v>14</v>
      </c>
      <c r="I324">
        <v>31</v>
      </c>
    </row>
    <row r="325" spans="1:9" x14ac:dyDescent="0.35">
      <c r="A325">
        <v>24</v>
      </c>
      <c r="B325" t="s">
        <v>14</v>
      </c>
      <c r="E325" t="s">
        <v>20</v>
      </c>
      <c r="F325">
        <v>87</v>
      </c>
      <c r="H325" t="s">
        <v>14</v>
      </c>
      <c r="I325">
        <v>107</v>
      </c>
    </row>
    <row r="326" spans="1:9" x14ac:dyDescent="0.35">
      <c r="A326">
        <v>164</v>
      </c>
      <c r="B326" t="s">
        <v>20</v>
      </c>
      <c r="E326" t="s">
        <v>20</v>
      </c>
      <c r="F326">
        <v>3116</v>
      </c>
      <c r="H326" t="s">
        <v>14</v>
      </c>
      <c r="I326">
        <v>27</v>
      </c>
    </row>
    <row r="327" spans="1:9" x14ac:dyDescent="0.35">
      <c r="A327">
        <v>91</v>
      </c>
      <c r="B327" t="s">
        <v>14</v>
      </c>
      <c r="E327" t="s">
        <v>20</v>
      </c>
      <c r="F327">
        <v>909</v>
      </c>
      <c r="H327" t="s">
        <v>14</v>
      </c>
      <c r="I327">
        <v>1221</v>
      </c>
    </row>
    <row r="328" spans="1:9" x14ac:dyDescent="0.35">
      <c r="A328">
        <v>46</v>
      </c>
      <c r="B328" t="s">
        <v>14</v>
      </c>
      <c r="E328" t="s">
        <v>20</v>
      </c>
      <c r="F328">
        <v>1613</v>
      </c>
      <c r="H328" t="s">
        <v>14</v>
      </c>
      <c r="I328">
        <v>1</v>
      </c>
    </row>
    <row r="329" spans="1:9" x14ac:dyDescent="0.35">
      <c r="A329">
        <v>39</v>
      </c>
      <c r="B329" t="s">
        <v>14</v>
      </c>
      <c r="E329" t="s">
        <v>20</v>
      </c>
      <c r="F329">
        <v>136</v>
      </c>
      <c r="H329" t="s">
        <v>14</v>
      </c>
      <c r="I329">
        <v>16</v>
      </c>
    </row>
    <row r="330" spans="1:9" x14ac:dyDescent="0.35">
      <c r="A330">
        <v>134</v>
      </c>
      <c r="B330" t="s">
        <v>20</v>
      </c>
      <c r="E330" t="s">
        <v>20</v>
      </c>
      <c r="F330">
        <v>130</v>
      </c>
      <c r="H330" t="s">
        <v>14</v>
      </c>
      <c r="I330">
        <v>41</v>
      </c>
    </row>
    <row r="331" spans="1:9" x14ac:dyDescent="0.35">
      <c r="A331">
        <v>23</v>
      </c>
      <c r="B331" t="s">
        <v>47</v>
      </c>
      <c r="E331" t="s">
        <v>20</v>
      </c>
      <c r="F331">
        <v>102</v>
      </c>
      <c r="H331" t="s">
        <v>14</v>
      </c>
      <c r="I331">
        <v>523</v>
      </c>
    </row>
    <row r="332" spans="1:9" x14ac:dyDescent="0.35">
      <c r="A332">
        <v>185</v>
      </c>
      <c r="B332" t="s">
        <v>20</v>
      </c>
      <c r="E332" t="s">
        <v>20</v>
      </c>
      <c r="F332">
        <v>4006</v>
      </c>
      <c r="H332" t="s">
        <v>14</v>
      </c>
      <c r="I332">
        <v>141</v>
      </c>
    </row>
    <row r="333" spans="1:9" x14ac:dyDescent="0.35">
      <c r="A333">
        <v>444</v>
      </c>
      <c r="B333" t="s">
        <v>20</v>
      </c>
      <c r="E333" t="s">
        <v>20</v>
      </c>
      <c r="F333">
        <v>1629</v>
      </c>
      <c r="H333" t="s">
        <v>14</v>
      </c>
      <c r="I333">
        <v>52</v>
      </c>
    </row>
    <row r="334" spans="1:9" x14ac:dyDescent="0.35">
      <c r="A334">
        <v>200</v>
      </c>
      <c r="B334" t="s">
        <v>20</v>
      </c>
      <c r="E334" t="s">
        <v>20</v>
      </c>
      <c r="F334">
        <v>2188</v>
      </c>
      <c r="H334" t="s">
        <v>14</v>
      </c>
      <c r="I334">
        <v>225</v>
      </c>
    </row>
    <row r="335" spans="1:9" x14ac:dyDescent="0.35">
      <c r="A335">
        <v>124</v>
      </c>
      <c r="B335" t="s">
        <v>20</v>
      </c>
      <c r="E335" t="s">
        <v>20</v>
      </c>
      <c r="F335">
        <v>2409</v>
      </c>
      <c r="H335" t="s">
        <v>14</v>
      </c>
      <c r="I335">
        <v>38</v>
      </c>
    </row>
    <row r="336" spans="1:9" x14ac:dyDescent="0.35">
      <c r="A336">
        <v>187</v>
      </c>
      <c r="B336" t="s">
        <v>20</v>
      </c>
      <c r="E336" t="s">
        <v>20</v>
      </c>
      <c r="F336">
        <v>194</v>
      </c>
      <c r="H336" t="s">
        <v>14</v>
      </c>
      <c r="I336">
        <v>15</v>
      </c>
    </row>
    <row r="337" spans="1:9" x14ac:dyDescent="0.35">
      <c r="A337">
        <v>114</v>
      </c>
      <c r="B337" t="s">
        <v>20</v>
      </c>
      <c r="E337" t="s">
        <v>20</v>
      </c>
      <c r="F337">
        <v>1140</v>
      </c>
      <c r="H337" t="s">
        <v>14</v>
      </c>
      <c r="I337">
        <v>37</v>
      </c>
    </row>
    <row r="338" spans="1:9" x14ac:dyDescent="0.35">
      <c r="A338">
        <v>97</v>
      </c>
      <c r="B338" t="s">
        <v>14</v>
      </c>
      <c r="E338" t="s">
        <v>20</v>
      </c>
      <c r="F338">
        <v>102</v>
      </c>
      <c r="H338" t="s">
        <v>14</v>
      </c>
      <c r="I338">
        <v>112</v>
      </c>
    </row>
    <row r="339" spans="1:9" x14ac:dyDescent="0.35">
      <c r="A339">
        <v>123</v>
      </c>
      <c r="B339" t="s">
        <v>20</v>
      </c>
      <c r="E339" t="s">
        <v>20</v>
      </c>
      <c r="F339">
        <v>2857</v>
      </c>
      <c r="H339" t="s">
        <v>14</v>
      </c>
      <c r="I339">
        <v>21</v>
      </c>
    </row>
    <row r="340" spans="1:9" x14ac:dyDescent="0.35">
      <c r="A340">
        <v>179</v>
      </c>
      <c r="B340" t="s">
        <v>20</v>
      </c>
      <c r="E340" t="s">
        <v>20</v>
      </c>
      <c r="F340">
        <v>107</v>
      </c>
      <c r="H340" t="s">
        <v>14</v>
      </c>
      <c r="I340">
        <v>67</v>
      </c>
    </row>
    <row r="341" spans="1:9" x14ac:dyDescent="0.35">
      <c r="A341">
        <v>80</v>
      </c>
      <c r="B341" t="s">
        <v>73</v>
      </c>
      <c r="E341" t="s">
        <v>20</v>
      </c>
      <c r="F341">
        <v>160</v>
      </c>
      <c r="H341" t="s">
        <v>14</v>
      </c>
      <c r="I341">
        <v>78</v>
      </c>
    </row>
    <row r="342" spans="1:9" x14ac:dyDescent="0.35">
      <c r="A342">
        <v>94</v>
      </c>
      <c r="B342" t="s">
        <v>14</v>
      </c>
      <c r="E342" t="s">
        <v>20</v>
      </c>
      <c r="F342">
        <v>2230</v>
      </c>
      <c r="H342" t="s">
        <v>14</v>
      </c>
      <c r="I342">
        <v>67</v>
      </c>
    </row>
    <row r="343" spans="1:9" x14ac:dyDescent="0.35">
      <c r="A343">
        <v>85</v>
      </c>
      <c r="B343" t="s">
        <v>14</v>
      </c>
      <c r="E343" t="s">
        <v>20</v>
      </c>
      <c r="F343">
        <v>316</v>
      </c>
      <c r="H343" t="s">
        <v>14</v>
      </c>
      <c r="I343">
        <v>263</v>
      </c>
    </row>
    <row r="344" spans="1:9" x14ac:dyDescent="0.35">
      <c r="A344">
        <v>67</v>
      </c>
      <c r="B344" t="s">
        <v>14</v>
      </c>
      <c r="E344" t="s">
        <v>20</v>
      </c>
      <c r="F344">
        <v>117</v>
      </c>
      <c r="H344" t="s">
        <v>14</v>
      </c>
      <c r="I344">
        <v>1691</v>
      </c>
    </row>
    <row r="345" spans="1:9" x14ac:dyDescent="0.35">
      <c r="A345">
        <v>54</v>
      </c>
      <c r="B345" t="s">
        <v>14</v>
      </c>
      <c r="E345" t="s">
        <v>20</v>
      </c>
      <c r="F345">
        <v>6406</v>
      </c>
      <c r="H345" t="s">
        <v>14</v>
      </c>
      <c r="I345">
        <v>181</v>
      </c>
    </row>
    <row r="346" spans="1:9" x14ac:dyDescent="0.35">
      <c r="A346">
        <v>42</v>
      </c>
      <c r="B346" t="s">
        <v>14</v>
      </c>
      <c r="E346" t="s">
        <v>20</v>
      </c>
      <c r="F346">
        <v>192</v>
      </c>
      <c r="H346" t="s">
        <v>14</v>
      </c>
      <c r="I346">
        <v>13</v>
      </c>
    </row>
    <row r="347" spans="1:9" x14ac:dyDescent="0.35">
      <c r="A347">
        <v>15</v>
      </c>
      <c r="B347" t="s">
        <v>14</v>
      </c>
      <c r="E347" t="s">
        <v>20</v>
      </c>
      <c r="F347">
        <v>26</v>
      </c>
      <c r="H347" t="s">
        <v>14</v>
      </c>
      <c r="I347">
        <v>1</v>
      </c>
    </row>
    <row r="348" spans="1:9" x14ac:dyDescent="0.35">
      <c r="A348">
        <v>34</v>
      </c>
      <c r="B348" t="s">
        <v>14</v>
      </c>
      <c r="E348" t="s">
        <v>20</v>
      </c>
      <c r="F348">
        <v>723</v>
      </c>
      <c r="H348" t="s">
        <v>14</v>
      </c>
      <c r="I348">
        <v>21</v>
      </c>
    </row>
    <row r="349" spans="1:9" x14ac:dyDescent="0.35">
      <c r="A349">
        <v>1401</v>
      </c>
      <c r="B349" t="s">
        <v>20</v>
      </c>
      <c r="E349" t="s">
        <v>20</v>
      </c>
      <c r="F349">
        <v>170</v>
      </c>
      <c r="H349" t="s">
        <v>14</v>
      </c>
      <c r="I349">
        <v>830</v>
      </c>
    </row>
    <row r="350" spans="1:9" x14ac:dyDescent="0.35">
      <c r="A350">
        <v>72</v>
      </c>
      <c r="B350" t="s">
        <v>14</v>
      </c>
      <c r="E350" t="s">
        <v>20</v>
      </c>
      <c r="F350">
        <v>238</v>
      </c>
      <c r="H350" t="s">
        <v>14</v>
      </c>
      <c r="I350">
        <v>130</v>
      </c>
    </row>
    <row r="351" spans="1:9" x14ac:dyDescent="0.35">
      <c r="A351">
        <v>53</v>
      </c>
      <c r="B351" t="s">
        <v>14</v>
      </c>
      <c r="E351" t="s">
        <v>20</v>
      </c>
      <c r="F351">
        <v>55</v>
      </c>
      <c r="H351" t="s">
        <v>14</v>
      </c>
      <c r="I351">
        <v>55</v>
      </c>
    </row>
    <row r="352" spans="1:9" x14ac:dyDescent="0.35">
      <c r="A352">
        <v>5</v>
      </c>
      <c r="B352" t="s">
        <v>14</v>
      </c>
      <c r="E352" t="s">
        <v>20</v>
      </c>
      <c r="F352">
        <v>128</v>
      </c>
      <c r="H352" t="s">
        <v>14</v>
      </c>
      <c r="I352">
        <v>114</v>
      </c>
    </row>
    <row r="353" spans="1:9" x14ac:dyDescent="0.35">
      <c r="A353">
        <v>128</v>
      </c>
      <c r="B353" t="s">
        <v>20</v>
      </c>
      <c r="E353" t="s">
        <v>20</v>
      </c>
      <c r="F353">
        <v>2144</v>
      </c>
      <c r="H353" t="s">
        <v>14</v>
      </c>
      <c r="I353">
        <v>594</v>
      </c>
    </row>
    <row r="354" spans="1:9" x14ac:dyDescent="0.35">
      <c r="A354">
        <v>35</v>
      </c>
      <c r="B354" t="s">
        <v>14</v>
      </c>
      <c r="E354" t="s">
        <v>20</v>
      </c>
      <c r="F354">
        <v>2693</v>
      </c>
      <c r="H354" t="s">
        <v>14</v>
      </c>
      <c r="I354">
        <v>24</v>
      </c>
    </row>
    <row r="355" spans="1:9" x14ac:dyDescent="0.35">
      <c r="A355">
        <v>411</v>
      </c>
      <c r="B355" t="s">
        <v>20</v>
      </c>
      <c r="E355" t="s">
        <v>20</v>
      </c>
      <c r="F355">
        <v>432</v>
      </c>
      <c r="H355" t="s">
        <v>14</v>
      </c>
      <c r="I355">
        <v>252</v>
      </c>
    </row>
    <row r="356" spans="1:9" x14ac:dyDescent="0.35">
      <c r="A356">
        <v>124</v>
      </c>
      <c r="B356" t="s">
        <v>20</v>
      </c>
      <c r="E356" t="s">
        <v>20</v>
      </c>
      <c r="F356">
        <v>189</v>
      </c>
      <c r="H356" t="s">
        <v>14</v>
      </c>
      <c r="I356">
        <v>67</v>
      </c>
    </row>
    <row r="357" spans="1:9" x14ac:dyDescent="0.35">
      <c r="A357">
        <v>59</v>
      </c>
      <c r="B357" t="s">
        <v>47</v>
      </c>
      <c r="E357" t="s">
        <v>20</v>
      </c>
      <c r="F357">
        <v>154</v>
      </c>
      <c r="H357" t="s">
        <v>14</v>
      </c>
      <c r="I357">
        <v>742</v>
      </c>
    </row>
    <row r="358" spans="1:9" x14ac:dyDescent="0.35">
      <c r="A358">
        <v>37</v>
      </c>
      <c r="B358" t="s">
        <v>14</v>
      </c>
      <c r="E358" t="s">
        <v>20</v>
      </c>
      <c r="F358">
        <v>96</v>
      </c>
      <c r="H358" t="s">
        <v>14</v>
      </c>
      <c r="I358">
        <v>75</v>
      </c>
    </row>
    <row r="359" spans="1:9" x14ac:dyDescent="0.35">
      <c r="A359">
        <v>185</v>
      </c>
      <c r="B359" t="s">
        <v>20</v>
      </c>
      <c r="E359" t="s">
        <v>20</v>
      </c>
      <c r="F359">
        <v>3063</v>
      </c>
      <c r="H359" t="s">
        <v>14</v>
      </c>
      <c r="I359">
        <v>4405</v>
      </c>
    </row>
    <row r="360" spans="1:9" x14ac:dyDescent="0.35">
      <c r="A360">
        <v>12</v>
      </c>
      <c r="B360" t="s">
        <v>14</v>
      </c>
      <c r="E360" t="s">
        <v>20</v>
      </c>
      <c r="F360">
        <v>2266</v>
      </c>
      <c r="H360" t="s">
        <v>14</v>
      </c>
      <c r="I360">
        <v>92</v>
      </c>
    </row>
    <row r="361" spans="1:9" x14ac:dyDescent="0.35">
      <c r="A361">
        <v>299</v>
      </c>
      <c r="B361" t="s">
        <v>20</v>
      </c>
      <c r="E361" t="s">
        <v>20</v>
      </c>
      <c r="F361">
        <v>194</v>
      </c>
      <c r="H361" t="s">
        <v>14</v>
      </c>
      <c r="I361">
        <v>64</v>
      </c>
    </row>
    <row r="362" spans="1:9" x14ac:dyDescent="0.35">
      <c r="A362">
        <v>226</v>
      </c>
      <c r="B362" t="s">
        <v>20</v>
      </c>
      <c r="E362" t="s">
        <v>20</v>
      </c>
      <c r="F362">
        <v>129</v>
      </c>
      <c r="H362" t="s">
        <v>14</v>
      </c>
      <c r="I362">
        <v>64</v>
      </c>
    </row>
    <row r="363" spans="1:9" x14ac:dyDescent="0.35">
      <c r="A363">
        <v>174</v>
      </c>
      <c r="B363" t="s">
        <v>20</v>
      </c>
      <c r="E363" t="s">
        <v>20</v>
      </c>
      <c r="F363">
        <v>375</v>
      </c>
      <c r="H363" t="s">
        <v>14</v>
      </c>
      <c r="I363">
        <v>842</v>
      </c>
    </row>
    <row r="364" spans="1:9" x14ac:dyDescent="0.35">
      <c r="A364">
        <v>372</v>
      </c>
      <c r="B364" t="s">
        <v>20</v>
      </c>
      <c r="E364" t="s">
        <v>20</v>
      </c>
      <c r="F364">
        <v>409</v>
      </c>
      <c r="H364" t="s">
        <v>14</v>
      </c>
      <c r="I364">
        <v>112</v>
      </c>
    </row>
    <row r="365" spans="1:9" x14ac:dyDescent="0.35">
      <c r="A365">
        <v>160</v>
      </c>
      <c r="B365" t="s">
        <v>20</v>
      </c>
      <c r="E365" t="s">
        <v>20</v>
      </c>
      <c r="F365">
        <v>234</v>
      </c>
      <c r="H365" t="s">
        <v>14</v>
      </c>
      <c r="I365">
        <v>374</v>
      </c>
    </row>
    <row r="366" spans="1:9" x14ac:dyDescent="0.35">
      <c r="A366">
        <v>1616</v>
      </c>
      <c r="B366" t="s">
        <v>20</v>
      </c>
      <c r="E366" t="s">
        <v>20</v>
      </c>
      <c r="F366">
        <v>3016</v>
      </c>
    </row>
    <row r="367" spans="1:9" x14ac:dyDescent="0.35">
      <c r="A367">
        <v>733</v>
      </c>
      <c r="B367" t="s">
        <v>20</v>
      </c>
      <c r="E367" t="s">
        <v>20</v>
      </c>
      <c r="F367">
        <v>264</v>
      </c>
    </row>
    <row r="368" spans="1:9" x14ac:dyDescent="0.35">
      <c r="A368">
        <v>592</v>
      </c>
      <c r="B368" t="s">
        <v>20</v>
      </c>
      <c r="E368" t="s">
        <v>20</v>
      </c>
      <c r="F368">
        <v>272</v>
      </c>
    </row>
    <row r="369" spans="1:6" x14ac:dyDescent="0.35">
      <c r="A369">
        <v>19</v>
      </c>
      <c r="B369" t="s">
        <v>14</v>
      </c>
      <c r="E369" t="s">
        <v>20</v>
      </c>
      <c r="F369">
        <v>419</v>
      </c>
    </row>
    <row r="370" spans="1:6" x14ac:dyDescent="0.35">
      <c r="A370">
        <v>277</v>
      </c>
      <c r="B370" t="s">
        <v>20</v>
      </c>
      <c r="E370" t="s">
        <v>20</v>
      </c>
      <c r="F370">
        <v>1621</v>
      </c>
    </row>
    <row r="371" spans="1:6" x14ac:dyDescent="0.35">
      <c r="A371">
        <v>273</v>
      </c>
      <c r="B371" t="s">
        <v>20</v>
      </c>
      <c r="E371" t="s">
        <v>20</v>
      </c>
      <c r="F371">
        <v>1101</v>
      </c>
    </row>
    <row r="372" spans="1:6" x14ac:dyDescent="0.35">
      <c r="A372">
        <v>159</v>
      </c>
      <c r="B372" t="s">
        <v>20</v>
      </c>
      <c r="E372" t="s">
        <v>20</v>
      </c>
      <c r="F372">
        <v>1073</v>
      </c>
    </row>
    <row r="373" spans="1:6" x14ac:dyDescent="0.35">
      <c r="A373">
        <v>68</v>
      </c>
      <c r="B373" t="s">
        <v>14</v>
      </c>
      <c r="E373" t="s">
        <v>20</v>
      </c>
      <c r="F373">
        <v>331</v>
      </c>
    </row>
    <row r="374" spans="1:6" x14ac:dyDescent="0.35">
      <c r="A374">
        <v>1592</v>
      </c>
      <c r="B374" t="s">
        <v>20</v>
      </c>
      <c r="E374" t="s">
        <v>20</v>
      </c>
      <c r="F374">
        <v>1170</v>
      </c>
    </row>
    <row r="375" spans="1:6" x14ac:dyDescent="0.35">
      <c r="A375">
        <v>730</v>
      </c>
      <c r="B375" t="s">
        <v>20</v>
      </c>
      <c r="E375" t="s">
        <v>20</v>
      </c>
      <c r="F375">
        <v>363</v>
      </c>
    </row>
    <row r="376" spans="1:6" x14ac:dyDescent="0.35">
      <c r="A376">
        <v>13</v>
      </c>
      <c r="B376" t="s">
        <v>14</v>
      </c>
      <c r="E376" t="s">
        <v>20</v>
      </c>
      <c r="F376">
        <v>103</v>
      </c>
    </row>
    <row r="377" spans="1:6" x14ac:dyDescent="0.35">
      <c r="A377">
        <v>55</v>
      </c>
      <c r="B377" t="s">
        <v>14</v>
      </c>
      <c r="E377" t="s">
        <v>20</v>
      </c>
      <c r="F377">
        <v>147</v>
      </c>
    </row>
    <row r="378" spans="1:6" x14ac:dyDescent="0.35">
      <c r="A378">
        <v>361</v>
      </c>
      <c r="B378" t="s">
        <v>20</v>
      </c>
      <c r="E378" t="s">
        <v>20</v>
      </c>
      <c r="F378">
        <v>110</v>
      </c>
    </row>
    <row r="379" spans="1:6" x14ac:dyDescent="0.35">
      <c r="A379">
        <v>10</v>
      </c>
      <c r="B379" t="s">
        <v>14</v>
      </c>
      <c r="E379" t="s">
        <v>20</v>
      </c>
      <c r="F379">
        <v>134</v>
      </c>
    </row>
    <row r="380" spans="1:6" x14ac:dyDescent="0.35">
      <c r="A380">
        <v>14</v>
      </c>
      <c r="B380" t="s">
        <v>14</v>
      </c>
      <c r="E380" t="s">
        <v>20</v>
      </c>
      <c r="F380">
        <v>269</v>
      </c>
    </row>
    <row r="381" spans="1:6" x14ac:dyDescent="0.35">
      <c r="A381">
        <v>40</v>
      </c>
      <c r="B381" t="s">
        <v>14</v>
      </c>
      <c r="E381" t="s">
        <v>20</v>
      </c>
      <c r="F381">
        <v>175</v>
      </c>
    </row>
    <row r="382" spans="1:6" x14ac:dyDescent="0.35">
      <c r="A382">
        <v>160</v>
      </c>
      <c r="B382" t="s">
        <v>20</v>
      </c>
      <c r="E382" t="s">
        <v>20</v>
      </c>
      <c r="F382">
        <v>69</v>
      </c>
    </row>
    <row r="383" spans="1:6" x14ac:dyDescent="0.35">
      <c r="A383">
        <v>184</v>
      </c>
      <c r="B383" t="s">
        <v>20</v>
      </c>
      <c r="E383" t="s">
        <v>20</v>
      </c>
      <c r="F383">
        <v>190</v>
      </c>
    </row>
    <row r="384" spans="1:6" x14ac:dyDescent="0.35">
      <c r="A384">
        <v>64</v>
      </c>
      <c r="B384" t="s">
        <v>14</v>
      </c>
      <c r="E384" t="s">
        <v>20</v>
      </c>
      <c r="F384">
        <v>237</v>
      </c>
    </row>
    <row r="385" spans="1:6" x14ac:dyDescent="0.35">
      <c r="A385">
        <v>225</v>
      </c>
      <c r="B385" t="s">
        <v>20</v>
      </c>
      <c r="E385" t="s">
        <v>20</v>
      </c>
      <c r="F385">
        <v>196</v>
      </c>
    </row>
    <row r="386" spans="1:6" x14ac:dyDescent="0.35">
      <c r="A386">
        <v>172</v>
      </c>
      <c r="B386" t="s">
        <v>20</v>
      </c>
      <c r="E386" t="s">
        <v>20</v>
      </c>
      <c r="F386">
        <v>7295</v>
      </c>
    </row>
    <row r="387" spans="1:6" x14ac:dyDescent="0.35">
      <c r="A387">
        <v>146</v>
      </c>
      <c r="B387" t="s">
        <v>20</v>
      </c>
      <c r="E387" t="s">
        <v>20</v>
      </c>
      <c r="F387">
        <v>2893</v>
      </c>
    </row>
    <row r="388" spans="1:6" x14ac:dyDescent="0.35">
      <c r="A388">
        <v>76</v>
      </c>
      <c r="B388" t="s">
        <v>14</v>
      </c>
      <c r="E388" t="s">
        <v>20</v>
      </c>
      <c r="F388">
        <v>820</v>
      </c>
    </row>
    <row r="389" spans="1:6" x14ac:dyDescent="0.35">
      <c r="A389">
        <v>39</v>
      </c>
      <c r="B389" t="s">
        <v>14</v>
      </c>
      <c r="E389" t="s">
        <v>20</v>
      </c>
      <c r="F389">
        <v>2038</v>
      </c>
    </row>
    <row r="390" spans="1:6" x14ac:dyDescent="0.35">
      <c r="A390">
        <v>11</v>
      </c>
      <c r="B390" t="s">
        <v>73</v>
      </c>
      <c r="E390" t="s">
        <v>20</v>
      </c>
      <c r="F390">
        <v>116</v>
      </c>
    </row>
    <row r="391" spans="1:6" x14ac:dyDescent="0.35">
      <c r="A391">
        <v>122</v>
      </c>
      <c r="B391" t="s">
        <v>20</v>
      </c>
      <c r="E391" t="s">
        <v>20</v>
      </c>
      <c r="F391">
        <v>1345</v>
      </c>
    </row>
    <row r="392" spans="1:6" x14ac:dyDescent="0.35">
      <c r="A392">
        <v>187</v>
      </c>
      <c r="B392" t="s">
        <v>20</v>
      </c>
      <c r="E392" t="s">
        <v>20</v>
      </c>
      <c r="F392">
        <v>168</v>
      </c>
    </row>
    <row r="393" spans="1:6" x14ac:dyDescent="0.35">
      <c r="A393">
        <v>7</v>
      </c>
      <c r="B393" t="s">
        <v>14</v>
      </c>
      <c r="E393" t="s">
        <v>20</v>
      </c>
      <c r="F393">
        <v>137</v>
      </c>
    </row>
    <row r="394" spans="1:6" x14ac:dyDescent="0.35">
      <c r="A394">
        <v>66</v>
      </c>
      <c r="B394" t="s">
        <v>14</v>
      </c>
      <c r="E394" t="s">
        <v>20</v>
      </c>
      <c r="F394">
        <v>186</v>
      </c>
    </row>
    <row r="395" spans="1:6" x14ac:dyDescent="0.35">
      <c r="A395">
        <v>229</v>
      </c>
      <c r="B395" t="s">
        <v>20</v>
      </c>
      <c r="E395" t="s">
        <v>20</v>
      </c>
      <c r="F395">
        <v>125</v>
      </c>
    </row>
    <row r="396" spans="1:6" x14ac:dyDescent="0.35">
      <c r="A396">
        <v>469</v>
      </c>
      <c r="B396" t="s">
        <v>20</v>
      </c>
      <c r="E396" t="s">
        <v>20</v>
      </c>
      <c r="F396">
        <v>202</v>
      </c>
    </row>
    <row r="397" spans="1:6" x14ac:dyDescent="0.35">
      <c r="A397">
        <v>130</v>
      </c>
      <c r="B397" t="s">
        <v>20</v>
      </c>
      <c r="E397" t="s">
        <v>20</v>
      </c>
      <c r="F397">
        <v>103</v>
      </c>
    </row>
    <row r="398" spans="1:6" x14ac:dyDescent="0.35">
      <c r="A398">
        <v>167</v>
      </c>
      <c r="B398" t="s">
        <v>20</v>
      </c>
      <c r="E398" t="s">
        <v>20</v>
      </c>
      <c r="F398">
        <v>1785</v>
      </c>
    </row>
    <row r="399" spans="1:6" x14ac:dyDescent="0.35">
      <c r="A399">
        <v>174</v>
      </c>
      <c r="B399" t="s">
        <v>20</v>
      </c>
      <c r="E399" t="s">
        <v>20</v>
      </c>
      <c r="F399">
        <v>157</v>
      </c>
    </row>
    <row r="400" spans="1:6" x14ac:dyDescent="0.35">
      <c r="A400">
        <v>718</v>
      </c>
      <c r="B400" t="s">
        <v>20</v>
      </c>
      <c r="E400" t="s">
        <v>20</v>
      </c>
      <c r="F400">
        <v>555</v>
      </c>
    </row>
    <row r="401" spans="1:6" x14ac:dyDescent="0.35">
      <c r="A401">
        <v>64</v>
      </c>
      <c r="B401" t="s">
        <v>14</v>
      </c>
      <c r="E401" t="s">
        <v>20</v>
      </c>
      <c r="F401">
        <v>297</v>
      </c>
    </row>
    <row r="402" spans="1:6" x14ac:dyDescent="0.35">
      <c r="A402">
        <v>2</v>
      </c>
      <c r="B402" t="s">
        <v>14</v>
      </c>
      <c r="E402" t="s">
        <v>20</v>
      </c>
      <c r="F402">
        <v>123</v>
      </c>
    </row>
    <row r="403" spans="1:6" x14ac:dyDescent="0.35">
      <c r="A403">
        <v>1530</v>
      </c>
      <c r="B403" t="s">
        <v>20</v>
      </c>
      <c r="E403" t="s">
        <v>20</v>
      </c>
      <c r="F403">
        <v>3036</v>
      </c>
    </row>
    <row r="404" spans="1:6" x14ac:dyDescent="0.35">
      <c r="A404">
        <v>40</v>
      </c>
      <c r="B404" t="s">
        <v>14</v>
      </c>
      <c r="E404" t="s">
        <v>20</v>
      </c>
      <c r="F404">
        <v>144</v>
      </c>
    </row>
    <row r="405" spans="1:6" x14ac:dyDescent="0.35">
      <c r="A405">
        <v>86</v>
      </c>
      <c r="B405" t="s">
        <v>14</v>
      </c>
      <c r="E405" t="s">
        <v>20</v>
      </c>
      <c r="F405">
        <v>121</v>
      </c>
    </row>
    <row r="406" spans="1:6" x14ac:dyDescent="0.35">
      <c r="A406">
        <v>316</v>
      </c>
      <c r="B406" t="s">
        <v>20</v>
      </c>
      <c r="E406" t="s">
        <v>20</v>
      </c>
      <c r="F406">
        <v>181</v>
      </c>
    </row>
    <row r="407" spans="1:6" x14ac:dyDescent="0.35">
      <c r="A407">
        <v>90</v>
      </c>
      <c r="B407" t="s">
        <v>14</v>
      </c>
      <c r="E407" t="s">
        <v>20</v>
      </c>
      <c r="F407">
        <v>122</v>
      </c>
    </row>
    <row r="408" spans="1:6" x14ac:dyDescent="0.35">
      <c r="A408">
        <v>182</v>
      </c>
      <c r="B408" t="s">
        <v>20</v>
      </c>
      <c r="E408" t="s">
        <v>20</v>
      </c>
      <c r="F408">
        <v>1071</v>
      </c>
    </row>
    <row r="409" spans="1:6" x14ac:dyDescent="0.35">
      <c r="A409">
        <v>356</v>
      </c>
      <c r="B409" t="s">
        <v>20</v>
      </c>
      <c r="E409" t="s">
        <v>20</v>
      </c>
      <c r="F409">
        <v>980</v>
      </c>
    </row>
    <row r="410" spans="1:6" x14ac:dyDescent="0.35">
      <c r="A410">
        <v>132</v>
      </c>
      <c r="B410" t="s">
        <v>20</v>
      </c>
      <c r="E410" t="s">
        <v>20</v>
      </c>
      <c r="F410">
        <v>536</v>
      </c>
    </row>
    <row r="411" spans="1:6" x14ac:dyDescent="0.35">
      <c r="A411">
        <v>46</v>
      </c>
      <c r="B411" t="s">
        <v>14</v>
      </c>
      <c r="E411" t="s">
        <v>20</v>
      </c>
      <c r="F411">
        <v>1991</v>
      </c>
    </row>
    <row r="412" spans="1:6" x14ac:dyDescent="0.35">
      <c r="A412">
        <v>36</v>
      </c>
      <c r="B412" t="s">
        <v>47</v>
      </c>
      <c r="E412" t="s">
        <v>20</v>
      </c>
      <c r="F412">
        <v>180</v>
      </c>
    </row>
    <row r="413" spans="1:6" x14ac:dyDescent="0.35">
      <c r="A413">
        <v>105</v>
      </c>
      <c r="B413" t="s">
        <v>20</v>
      </c>
      <c r="E413" t="s">
        <v>20</v>
      </c>
      <c r="F413">
        <v>130</v>
      </c>
    </row>
    <row r="414" spans="1:6" x14ac:dyDescent="0.35">
      <c r="A414">
        <v>669</v>
      </c>
      <c r="B414" t="s">
        <v>20</v>
      </c>
      <c r="E414" t="s">
        <v>20</v>
      </c>
      <c r="F414">
        <v>122</v>
      </c>
    </row>
    <row r="415" spans="1:6" x14ac:dyDescent="0.35">
      <c r="A415">
        <v>62</v>
      </c>
      <c r="B415" t="s">
        <v>47</v>
      </c>
      <c r="E415" t="s">
        <v>20</v>
      </c>
      <c r="F415">
        <v>140</v>
      </c>
    </row>
    <row r="416" spans="1:6" x14ac:dyDescent="0.35">
      <c r="A416">
        <v>85</v>
      </c>
      <c r="B416" t="s">
        <v>14</v>
      </c>
      <c r="E416" t="s">
        <v>20</v>
      </c>
      <c r="F416">
        <v>3388</v>
      </c>
    </row>
    <row r="417" spans="1:6" x14ac:dyDescent="0.35">
      <c r="A417">
        <v>11</v>
      </c>
      <c r="B417" t="s">
        <v>14</v>
      </c>
      <c r="E417" t="s">
        <v>20</v>
      </c>
      <c r="F417">
        <v>280</v>
      </c>
    </row>
    <row r="418" spans="1:6" x14ac:dyDescent="0.35">
      <c r="A418">
        <v>44</v>
      </c>
      <c r="B418" t="s">
        <v>14</v>
      </c>
      <c r="E418" t="s">
        <v>20</v>
      </c>
      <c r="F418">
        <v>366</v>
      </c>
    </row>
    <row r="419" spans="1:6" x14ac:dyDescent="0.35">
      <c r="A419">
        <v>55</v>
      </c>
      <c r="B419" t="s">
        <v>14</v>
      </c>
      <c r="E419" t="s">
        <v>20</v>
      </c>
      <c r="F419">
        <v>270</v>
      </c>
    </row>
    <row r="420" spans="1:6" x14ac:dyDescent="0.35">
      <c r="A420">
        <v>57</v>
      </c>
      <c r="B420" t="s">
        <v>14</v>
      </c>
      <c r="E420" t="s">
        <v>20</v>
      </c>
      <c r="F420">
        <v>137</v>
      </c>
    </row>
    <row r="421" spans="1:6" x14ac:dyDescent="0.35">
      <c r="A421">
        <v>123</v>
      </c>
      <c r="B421" t="s">
        <v>20</v>
      </c>
      <c r="E421" t="s">
        <v>20</v>
      </c>
      <c r="F421">
        <v>3205</v>
      </c>
    </row>
    <row r="422" spans="1:6" x14ac:dyDescent="0.35">
      <c r="A422">
        <v>128</v>
      </c>
      <c r="B422" t="s">
        <v>20</v>
      </c>
      <c r="E422" t="s">
        <v>20</v>
      </c>
      <c r="F422">
        <v>288</v>
      </c>
    </row>
    <row r="423" spans="1:6" x14ac:dyDescent="0.35">
      <c r="A423">
        <v>64</v>
      </c>
      <c r="B423" t="s">
        <v>14</v>
      </c>
      <c r="E423" t="s">
        <v>20</v>
      </c>
      <c r="F423">
        <v>148</v>
      </c>
    </row>
    <row r="424" spans="1:6" x14ac:dyDescent="0.35">
      <c r="A424">
        <v>127</v>
      </c>
      <c r="B424" t="s">
        <v>20</v>
      </c>
      <c r="E424" t="s">
        <v>20</v>
      </c>
      <c r="F424">
        <v>114</v>
      </c>
    </row>
    <row r="425" spans="1:6" x14ac:dyDescent="0.35">
      <c r="A425">
        <v>11</v>
      </c>
      <c r="B425" t="s">
        <v>14</v>
      </c>
      <c r="E425" t="s">
        <v>20</v>
      </c>
      <c r="F425">
        <v>1518</v>
      </c>
    </row>
    <row r="426" spans="1:6" x14ac:dyDescent="0.35">
      <c r="A426">
        <v>40</v>
      </c>
      <c r="B426" t="s">
        <v>14</v>
      </c>
      <c r="E426" t="s">
        <v>20</v>
      </c>
      <c r="F426">
        <v>166</v>
      </c>
    </row>
    <row r="427" spans="1:6" x14ac:dyDescent="0.35">
      <c r="A427">
        <v>288</v>
      </c>
      <c r="B427" t="s">
        <v>20</v>
      </c>
      <c r="E427" t="s">
        <v>20</v>
      </c>
      <c r="F427">
        <v>100</v>
      </c>
    </row>
    <row r="428" spans="1:6" x14ac:dyDescent="0.35">
      <c r="A428">
        <v>573</v>
      </c>
      <c r="B428" t="s">
        <v>20</v>
      </c>
      <c r="E428" t="s">
        <v>20</v>
      </c>
      <c r="F428">
        <v>235</v>
      </c>
    </row>
    <row r="429" spans="1:6" x14ac:dyDescent="0.35">
      <c r="A429">
        <v>113</v>
      </c>
      <c r="B429" t="s">
        <v>20</v>
      </c>
      <c r="E429" t="s">
        <v>20</v>
      </c>
      <c r="F429">
        <v>148</v>
      </c>
    </row>
    <row r="430" spans="1:6" x14ac:dyDescent="0.35">
      <c r="A430">
        <v>46</v>
      </c>
      <c r="B430" t="s">
        <v>14</v>
      </c>
      <c r="E430" t="s">
        <v>20</v>
      </c>
      <c r="F430">
        <v>198</v>
      </c>
    </row>
    <row r="431" spans="1:6" x14ac:dyDescent="0.35">
      <c r="A431">
        <v>91</v>
      </c>
      <c r="B431" t="s">
        <v>73</v>
      </c>
      <c r="E431" t="s">
        <v>20</v>
      </c>
      <c r="F431">
        <v>150</v>
      </c>
    </row>
    <row r="432" spans="1:6" x14ac:dyDescent="0.35">
      <c r="A432">
        <v>68</v>
      </c>
      <c r="B432" t="s">
        <v>14</v>
      </c>
      <c r="E432" t="s">
        <v>20</v>
      </c>
      <c r="F432">
        <v>216</v>
      </c>
    </row>
    <row r="433" spans="1:6" x14ac:dyDescent="0.35">
      <c r="A433">
        <v>192</v>
      </c>
      <c r="B433" t="s">
        <v>20</v>
      </c>
      <c r="E433" t="s">
        <v>20</v>
      </c>
      <c r="F433">
        <v>5139</v>
      </c>
    </row>
    <row r="434" spans="1:6" x14ac:dyDescent="0.35">
      <c r="A434">
        <v>83</v>
      </c>
      <c r="B434" t="s">
        <v>14</v>
      </c>
      <c r="E434" t="s">
        <v>20</v>
      </c>
      <c r="F434">
        <v>2353</v>
      </c>
    </row>
    <row r="435" spans="1:6" x14ac:dyDescent="0.35">
      <c r="A435">
        <v>54</v>
      </c>
      <c r="B435" t="s">
        <v>14</v>
      </c>
      <c r="E435" t="s">
        <v>20</v>
      </c>
      <c r="F435">
        <v>78</v>
      </c>
    </row>
    <row r="436" spans="1:6" x14ac:dyDescent="0.35">
      <c r="A436">
        <v>17</v>
      </c>
      <c r="B436" t="s">
        <v>73</v>
      </c>
      <c r="E436" t="s">
        <v>20</v>
      </c>
      <c r="F436">
        <v>174</v>
      </c>
    </row>
    <row r="437" spans="1:6" x14ac:dyDescent="0.35">
      <c r="A437">
        <v>117</v>
      </c>
      <c r="B437" t="s">
        <v>20</v>
      </c>
      <c r="E437" t="s">
        <v>20</v>
      </c>
      <c r="F437">
        <v>164</v>
      </c>
    </row>
    <row r="438" spans="1:6" x14ac:dyDescent="0.35">
      <c r="A438">
        <v>1052</v>
      </c>
      <c r="B438" t="s">
        <v>20</v>
      </c>
      <c r="E438" t="s">
        <v>20</v>
      </c>
      <c r="F438">
        <v>161</v>
      </c>
    </row>
    <row r="439" spans="1:6" x14ac:dyDescent="0.35">
      <c r="A439">
        <v>123</v>
      </c>
      <c r="B439" t="s">
        <v>20</v>
      </c>
      <c r="E439" t="s">
        <v>20</v>
      </c>
      <c r="F439">
        <v>138</v>
      </c>
    </row>
    <row r="440" spans="1:6" x14ac:dyDescent="0.35">
      <c r="A440">
        <v>179</v>
      </c>
      <c r="B440" t="s">
        <v>20</v>
      </c>
      <c r="E440" t="s">
        <v>20</v>
      </c>
      <c r="F440">
        <v>3308</v>
      </c>
    </row>
    <row r="441" spans="1:6" x14ac:dyDescent="0.35">
      <c r="A441">
        <v>355</v>
      </c>
      <c r="B441" t="s">
        <v>20</v>
      </c>
      <c r="E441" t="s">
        <v>20</v>
      </c>
      <c r="F441">
        <v>127</v>
      </c>
    </row>
    <row r="442" spans="1:6" x14ac:dyDescent="0.35">
      <c r="A442">
        <v>162</v>
      </c>
      <c r="B442" t="s">
        <v>20</v>
      </c>
      <c r="E442" t="s">
        <v>20</v>
      </c>
      <c r="F442">
        <v>207</v>
      </c>
    </row>
    <row r="443" spans="1:6" x14ac:dyDescent="0.35">
      <c r="A443">
        <v>25</v>
      </c>
      <c r="B443" t="s">
        <v>14</v>
      </c>
      <c r="E443" t="s">
        <v>20</v>
      </c>
      <c r="F443">
        <v>181</v>
      </c>
    </row>
    <row r="444" spans="1:6" x14ac:dyDescent="0.35">
      <c r="A444">
        <v>199</v>
      </c>
      <c r="B444" t="s">
        <v>20</v>
      </c>
      <c r="E444" t="s">
        <v>20</v>
      </c>
      <c r="F444">
        <v>110</v>
      </c>
    </row>
    <row r="445" spans="1:6" x14ac:dyDescent="0.35">
      <c r="A445">
        <v>35</v>
      </c>
      <c r="B445" t="s">
        <v>73</v>
      </c>
      <c r="E445" t="s">
        <v>20</v>
      </c>
      <c r="F445">
        <v>185</v>
      </c>
    </row>
    <row r="446" spans="1:6" x14ac:dyDescent="0.35">
      <c r="A446">
        <v>176</v>
      </c>
      <c r="B446" t="s">
        <v>20</v>
      </c>
      <c r="E446" t="s">
        <v>20</v>
      </c>
      <c r="F446">
        <v>121</v>
      </c>
    </row>
    <row r="447" spans="1:6" x14ac:dyDescent="0.35">
      <c r="A447">
        <v>511</v>
      </c>
      <c r="B447" t="s">
        <v>20</v>
      </c>
      <c r="E447" t="s">
        <v>20</v>
      </c>
      <c r="F447">
        <v>106</v>
      </c>
    </row>
    <row r="448" spans="1:6" x14ac:dyDescent="0.35">
      <c r="A448">
        <v>82</v>
      </c>
      <c r="B448" t="s">
        <v>14</v>
      </c>
      <c r="E448" t="s">
        <v>20</v>
      </c>
      <c r="F448">
        <v>142</v>
      </c>
    </row>
    <row r="449" spans="1:6" x14ac:dyDescent="0.35">
      <c r="A449">
        <v>24</v>
      </c>
      <c r="B449" t="s">
        <v>73</v>
      </c>
      <c r="E449" t="s">
        <v>20</v>
      </c>
      <c r="F449">
        <v>233</v>
      </c>
    </row>
    <row r="450" spans="1:6" x14ac:dyDescent="0.35">
      <c r="A450">
        <v>50</v>
      </c>
      <c r="B450" t="s">
        <v>14</v>
      </c>
      <c r="E450" t="s">
        <v>20</v>
      </c>
      <c r="F450">
        <v>218</v>
      </c>
    </row>
    <row r="451" spans="1:6" x14ac:dyDescent="0.35">
      <c r="A451">
        <v>967</v>
      </c>
      <c r="B451" t="s">
        <v>20</v>
      </c>
      <c r="E451" t="s">
        <v>20</v>
      </c>
      <c r="F451">
        <v>76</v>
      </c>
    </row>
    <row r="452" spans="1:6" x14ac:dyDescent="0.35">
      <c r="A452">
        <v>4</v>
      </c>
      <c r="B452" t="s">
        <v>14</v>
      </c>
      <c r="E452" t="s">
        <v>20</v>
      </c>
      <c r="F452">
        <v>43</v>
      </c>
    </row>
    <row r="453" spans="1:6" x14ac:dyDescent="0.35">
      <c r="A453">
        <v>123</v>
      </c>
      <c r="B453" t="s">
        <v>20</v>
      </c>
      <c r="E453" t="s">
        <v>20</v>
      </c>
      <c r="F453">
        <v>221</v>
      </c>
    </row>
    <row r="454" spans="1:6" x14ac:dyDescent="0.35">
      <c r="A454">
        <v>63</v>
      </c>
      <c r="B454" t="s">
        <v>14</v>
      </c>
      <c r="E454" t="s">
        <v>20</v>
      </c>
      <c r="F454">
        <v>2805</v>
      </c>
    </row>
    <row r="455" spans="1:6" x14ac:dyDescent="0.35">
      <c r="A455">
        <v>56</v>
      </c>
      <c r="B455" t="s">
        <v>14</v>
      </c>
      <c r="E455" t="s">
        <v>20</v>
      </c>
      <c r="F455">
        <v>68</v>
      </c>
    </row>
    <row r="456" spans="1:6" x14ac:dyDescent="0.35">
      <c r="A456">
        <v>44</v>
      </c>
      <c r="B456" t="s">
        <v>14</v>
      </c>
      <c r="E456" t="s">
        <v>20</v>
      </c>
      <c r="F456">
        <v>183</v>
      </c>
    </row>
    <row r="457" spans="1:6" x14ac:dyDescent="0.35">
      <c r="A457">
        <v>118</v>
      </c>
      <c r="B457" t="s">
        <v>20</v>
      </c>
      <c r="E457" t="s">
        <v>20</v>
      </c>
      <c r="F457">
        <v>133</v>
      </c>
    </row>
    <row r="458" spans="1:6" x14ac:dyDescent="0.35">
      <c r="A458">
        <v>104</v>
      </c>
      <c r="B458" t="s">
        <v>20</v>
      </c>
      <c r="E458" t="s">
        <v>20</v>
      </c>
      <c r="F458">
        <v>2489</v>
      </c>
    </row>
    <row r="459" spans="1:6" x14ac:dyDescent="0.35">
      <c r="A459">
        <v>27</v>
      </c>
      <c r="B459" t="s">
        <v>14</v>
      </c>
      <c r="E459" t="s">
        <v>20</v>
      </c>
      <c r="F459">
        <v>69</v>
      </c>
    </row>
    <row r="460" spans="1:6" x14ac:dyDescent="0.35">
      <c r="A460">
        <v>351</v>
      </c>
      <c r="B460" t="s">
        <v>20</v>
      </c>
      <c r="E460" t="s">
        <v>20</v>
      </c>
      <c r="F460">
        <v>279</v>
      </c>
    </row>
    <row r="461" spans="1:6" x14ac:dyDescent="0.35">
      <c r="A461">
        <v>90</v>
      </c>
      <c r="B461" t="s">
        <v>14</v>
      </c>
      <c r="E461" t="s">
        <v>20</v>
      </c>
      <c r="F461">
        <v>210</v>
      </c>
    </row>
    <row r="462" spans="1:6" x14ac:dyDescent="0.35">
      <c r="A462">
        <v>172</v>
      </c>
      <c r="B462" t="s">
        <v>20</v>
      </c>
      <c r="E462" t="s">
        <v>20</v>
      </c>
      <c r="F462">
        <v>2100</v>
      </c>
    </row>
    <row r="463" spans="1:6" x14ac:dyDescent="0.35">
      <c r="A463">
        <v>141</v>
      </c>
      <c r="B463" t="s">
        <v>20</v>
      </c>
      <c r="E463" t="s">
        <v>20</v>
      </c>
      <c r="F463">
        <v>252</v>
      </c>
    </row>
    <row r="464" spans="1:6" x14ac:dyDescent="0.35">
      <c r="A464">
        <v>31</v>
      </c>
      <c r="B464" t="s">
        <v>14</v>
      </c>
      <c r="E464" t="s">
        <v>20</v>
      </c>
      <c r="F464">
        <v>1280</v>
      </c>
    </row>
    <row r="465" spans="1:6" x14ac:dyDescent="0.35">
      <c r="A465">
        <v>108</v>
      </c>
      <c r="B465" t="s">
        <v>20</v>
      </c>
      <c r="E465" t="s">
        <v>20</v>
      </c>
      <c r="F465">
        <v>157</v>
      </c>
    </row>
    <row r="466" spans="1:6" x14ac:dyDescent="0.35">
      <c r="A466">
        <v>133</v>
      </c>
      <c r="B466" t="s">
        <v>20</v>
      </c>
      <c r="E466" t="s">
        <v>20</v>
      </c>
      <c r="F466">
        <v>194</v>
      </c>
    </row>
    <row r="467" spans="1:6" x14ac:dyDescent="0.35">
      <c r="A467">
        <v>188</v>
      </c>
      <c r="B467" t="s">
        <v>20</v>
      </c>
      <c r="E467" t="s">
        <v>20</v>
      </c>
      <c r="F467">
        <v>82</v>
      </c>
    </row>
    <row r="468" spans="1:6" x14ac:dyDescent="0.35">
      <c r="A468">
        <v>332</v>
      </c>
      <c r="B468" t="s">
        <v>20</v>
      </c>
      <c r="E468" t="s">
        <v>20</v>
      </c>
      <c r="F468">
        <v>4233</v>
      </c>
    </row>
    <row r="469" spans="1:6" x14ac:dyDescent="0.35">
      <c r="A469">
        <v>575</v>
      </c>
      <c r="B469" t="s">
        <v>20</v>
      </c>
      <c r="E469" t="s">
        <v>20</v>
      </c>
      <c r="F469">
        <v>1297</v>
      </c>
    </row>
    <row r="470" spans="1:6" x14ac:dyDescent="0.35">
      <c r="A470">
        <v>41</v>
      </c>
      <c r="B470" t="s">
        <v>14</v>
      </c>
      <c r="E470" t="s">
        <v>20</v>
      </c>
      <c r="F470">
        <v>165</v>
      </c>
    </row>
    <row r="471" spans="1:6" x14ac:dyDescent="0.35">
      <c r="A471">
        <v>184</v>
      </c>
      <c r="B471" t="s">
        <v>20</v>
      </c>
      <c r="E471" t="s">
        <v>20</v>
      </c>
      <c r="F471">
        <v>119</v>
      </c>
    </row>
    <row r="472" spans="1:6" x14ac:dyDescent="0.35">
      <c r="A472">
        <v>286</v>
      </c>
      <c r="B472" t="s">
        <v>20</v>
      </c>
      <c r="E472" t="s">
        <v>20</v>
      </c>
      <c r="F472">
        <v>1797</v>
      </c>
    </row>
    <row r="473" spans="1:6" x14ac:dyDescent="0.35">
      <c r="A473">
        <v>319</v>
      </c>
      <c r="B473" t="s">
        <v>20</v>
      </c>
      <c r="E473" t="s">
        <v>20</v>
      </c>
      <c r="F473">
        <v>261</v>
      </c>
    </row>
    <row r="474" spans="1:6" x14ac:dyDescent="0.35">
      <c r="A474">
        <v>39</v>
      </c>
      <c r="B474" t="s">
        <v>14</v>
      </c>
      <c r="E474" t="s">
        <v>20</v>
      </c>
      <c r="F474">
        <v>157</v>
      </c>
    </row>
    <row r="475" spans="1:6" x14ac:dyDescent="0.35">
      <c r="A475">
        <v>178</v>
      </c>
      <c r="B475" t="s">
        <v>20</v>
      </c>
      <c r="E475" t="s">
        <v>20</v>
      </c>
      <c r="F475">
        <v>3533</v>
      </c>
    </row>
    <row r="476" spans="1:6" x14ac:dyDescent="0.35">
      <c r="A476">
        <v>365</v>
      </c>
      <c r="B476" t="s">
        <v>20</v>
      </c>
      <c r="E476" t="s">
        <v>20</v>
      </c>
      <c r="F476">
        <v>155</v>
      </c>
    </row>
    <row r="477" spans="1:6" x14ac:dyDescent="0.35">
      <c r="A477">
        <v>114</v>
      </c>
      <c r="B477" t="s">
        <v>20</v>
      </c>
      <c r="E477" t="s">
        <v>20</v>
      </c>
      <c r="F477">
        <v>132</v>
      </c>
    </row>
    <row r="478" spans="1:6" x14ac:dyDescent="0.35">
      <c r="A478">
        <v>30</v>
      </c>
      <c r="B478" t="s">
        <v>14</v>
      </c>
      <c r="E478" t="s">
        <v>20</v>
      </c>
      <c r="F478">
        <v>1354</v>
      </c>
    </row>
    <row r="479" spans="1:6" x14ac:dyDescent="0.35">
      <c r="A479">
        <v>54</v>
      </c>
      <c r="B479" t="s">
        <v>14</v>
      </c>
      <c r="E479" t="s">
        <v>20</v>
      </c>
      <c r="F479">
        <v>48</v>
      </c>
    </row>
    <row r="480" spans="1:6" x14ac:dyDescent="0.35">
      <c r="A480">
        <v>236</v>
      </c>
      <c r="B480" t="s">
        <v>20</v>
      </c>
      <c r="E480" t="s">
        <v>20</v>
      </c>
      <c r="F480">
        <v>110</v>
      </c>
    </row>
    <row r="481" spans="1:6" x14ac:dyDescent="0.35">
      <c r="A481">
        <v>513</v>
      </c>
      <c r="B481" t="s">
        <v>20</v>
      </c>
      <c r="E481" t="s">
        <v>20</v>
      </c>
      <c r="F481">
        <v>172</v>
      </c>
    </row>
    <row r="482" spans="1:6" x14ac:dyDescent="0.35">
      <c r="A482">
        <v>101</v>
      </c>
      <c r="B482" t="s">
        <v>20</v>
      </c>
      <c r="E482" t="s">
        <v>20</v>
      </c>
      <c r="F482">
        <v>307</v>
      </c>
    </row>
    <row r="483" spans="1:6" x14ac:dyDescent="0.35">
      <c r="A483">
        <v>81</v>
      </c>
      <c r="B483" t="s">
        <v>14</v>
      </c>
      <c r="E483" t="s">
        <v>20</v>
      </c>
      <c r="F483">
        <v>160</v>
      </c>
    </row>
    <row r="484" spans="1:6" x14ac:dyDescent="0.35">
      <c r="A484">
        <v>16</v>
      </c>
      <c r="B484" t="s">
        <v>14</v>
      </c>
      <c r="E484" t="s">
        <v>20</v>
      </c>
      <c r="F484">
        <v>1467</v>
      </c>
    </row>
    <row r="485" spans="1:6" x14ac:dyDescent="0.35">
      <c r="A485">
        <v>53</v>
      </c>
      <c r="B485" t="s">
        <v>14</v>
      </c>
      <c r="E485" t="s">
        <v>20</v>
      </c>
      <c r="F485">
        <v>2662</v>
      </c>
    </row>
    <row r="486" spans="1:6" x14ac:dyDescent="0.35">
      <c r="A486">
        <v>260</v>
      </c>
      <c r="B486" t="s">
        <v>20</v>
      </c>
      <c r="E486" t="s">
        <v>20</v>
      </c>
      <c r="F486">
        <v>452</v>
      </c>
    </row>
    <row r="487" spans="1:6" x14ac:dyDescent="0.35">
      <c r="A487">
        <v>31</v>
      </c>
      <c r="B487" t="s">
        <v>14</v>
      </c>
      <c r="E487" t="s">
        <v>20</v>
      </c>
      <c r="F487">
        <v>158</v>
      </c>
    </row>
    <row r="488" spans="1:6" x14ac:dyDescent="0.35">
      <c r="A488">
        <v>14</v>
      </c>
      <c r="B488" t="s">
        <v>14</v>
      </c>
      <c r="E488" t="s">
        <v>20</v>
      </c>
      <c r="F488">
        <v>225</v>
      </c>
    </row>
    <row r="489" spans="1:6" x14ac:dyDescent="0.35">
      <c r="A489">
        <v>179</v>
      </c>
      <c r="B489" t="s">
        <v>20</v>
      </c>
      <c r="E489" t="s">
        <v>20</v>
      </c>
      <c r="F489">
        <v>65</v>
      </c>
    </row>
    <row r="490" spans="1:6" x14ac:dyDescent="0.35">
      <c r="A490">
        <v>220</v>
      </c>
      <c r="B490" t="s">
        <v>20</v>
      </c>
      <c r="E490" t="s">
        <v>20</v>
      </c>
      <c r="F490">
        <v>163</v>
      </c>
    </row>
    <row r="491" spans="1:6" x14ac:dyDescent="0.35">
      <c r="A491">
        <v>102</v>
      </c>
      <c r="B491" t="s">
        <v>20</v>
      </c>
      <c r="E491" t="s">
        <v>20</v>
      </c>
      <c r="F491">
        <v>85</v>
      </c>
    </row>
    <row r="492" spans="1:6" x14ac:dyDescent="0.35">
      <c r="A492">
        <v>192</v>
      </c>
      <c r="B492" t="s">
        <v>20</v>
      </c>
      <c r="E492" t="s">
        <v>20</v>
      </c>
      <c r="F492">
        <v>217</v>
      </c>
    </row>
    <row r="493" spans="1:6" x14ac:dyDescent="0.35">
      <c r="A493">
        <v>305</v>
      </c>
      <c r="B493" t="s">
        <v>20</v>
      </c>
      <c r="E493" t="s">
        <v>20</v>
      </c>
      <c r="F493">
        <v>150</v>
      </c>
    </row>
    <row r="494" spans="1:6" x14ac:dyDescent="0.35">
      <c r="A494">
        <v>24</v>
      </c>
      <c r="B494" t="s">
        <v>73</v>
      </c>
      <c r="E494" t="s">
        <v>20</v>
      </c>
      <c r="F494">
        <v>3272</v>
      </c>
    </row>
    <row r="495" spans="1:6" x14ac:dyDescent="0.35">
      <c r="A495">
        <v>724</v>
      </c>
      <c r="B495" t="s">
        <v>20</v>
      </c>
      <c r="E495" t="s">
        <v>20</v>
      </c>
      <c r="F495">
        <v>300</v>
      </c>
    </row>
    <row r="496" spans="1:6" x14ac:dyDescent="0.35">
      <c r="A496">
        <v>547</v>
      </c>
      <c r="B496" t="s">
        <v>20</v>
      </c>
      <c r="E496" t="s">
        <v>20</v>
      </c>
      <c r="F496">
        <v>126</v>
      </c>
    </row>
    <row r="497" spans="1:6" x14ac:dyDescent="0.35">
      <c r="A497">
        <v>415</v>
      </c>
      <c r="B497" t="s">
        <v>20</v>
      </c>
      <c r="E497" t="s">
        <v>20</v>
      </c>
      <c r="F497">
        <v>2320</v>
      </c>
    </row>
    <row r="498" spans="1:6" x14ac:dyDescent="0.35">
      <c r="A498">
        <v>1</v>
      </c>
      <c r="B498" t="s">
        <v>14</v>
      </c>
      <c r="E498" t="s">
        <v>20</v>
      </c>
      <c r="F498">
        <v>81</v>
      </c>
    </row>
    <row r="499" spans="1:6" x14ac:dyDescent="0.35">
      <c r="A499">
        <v>34</v>
      </c>
      <c r="B499" t="s">
        <v>14</v>
      </c>
      <c r="E499" t="s">
        <v>20</v>
      </c>
      <c r="F499">
        <v>1887</v>
      </c>
    </row>
    <row r="500" spans="1:6" x14ac:dyDescent="0.35">
      <c r="A500">
        <v>24</v>
      </c>
      <c r="B500" t="s">
        <v>14</v>
      </c>
      <c r="E500" t="s">
        <v>20</v>
      </c>
      <c r="F500">
        <v>4358</v>
      </c>
    </row>
    <row r="501" spans="1:6" x14ac:dyDescent="0.35">
      <c r="A501">
        <v>48</v>
      </c>
      <c r="B501" t="s">
        <v>14</v>
      </c>
      <c r="E501" t="s">
        <v>20</v>
      </c>
      <c r="F501">
        <v>53</v>
      </c>
    </row>
    <row r="502" spans="1:6" x14ac:dyDescent="0.35">
      <c r="A502">
        <v>0</v>
      </c>
      <c r="B502" t="s">
        <v>14</v>
      </c>
      <c r="E502" t="s">
        <v>20</v>
      </c>
      <c r="F502">
        <v>2414</v>
      </c>
    </row>
    <row r="503" spans="1:6" x14ac:dyDescent="0.35">
      <c r="A503">
        <v>70</v>
      </c>
      <c r="B503" t="s">
        <v>14</v>
      </c>
      <c r="E503" t="s">
        <v>20</v>
      </c>
      <c r="F503">
        <v>80</v>
      </c>
    </row>
    <row r="504" spans="1:6" x14ac:dyDescent="0.35">
      <c r="A504">
        <v>530</v>
      </c>
      <c r="B504" t="s">
        <v>20</v>
      </c>
      <c r="E504" t="s">
        <v>20</v>
      </c>
      <c r="F504">
        <v>193</v>
      </c>
    </row>
    <row r="505" spans="1:6" x14ac:dyDescent="0.35">
      <c r="A505">
        <v>180</v>
      </c>
      <c r="B505" t="s">
        <v>20</v>
      </c>
      <c r="E505" t="s">
        <v>20</v>
      </c>
      <c r="F505">
        <v>52</v>
      </c>
    </row>
    <row r="506" spans="1:6" x14ac:dyDescent="0.35">
      <c r="A506">
        <v>92</v>
      </c>
      <c r="B506" t="s">
        <v>14</v>
      </c>
      <c r="E506" t="s">
        <v>20</v>
      </c>
      <c r="F506">
        <v>290</v>
      </c>
    </row>
    <row r="507" spans="1:6" x14ac:dyDescent="0.35">
      <c r="A507">
        <v>14</v>
      </c>
      <c r="B507" t="s">
        <v>14</v>
      </c>
      <c r="E507" t="s">
        <v>20</v>
      </c>
      <c r="F507">
        <v>122</v>
      </c>
    </row>
    <row r="508" spans="1:6" x14ac:dyDescent="0.35">
      <c r="A508">
        <v>927</v>
      </c>
      <c r="B508" t="s">
        <v>20</v>
      </c>
      <c r="E508" t="s">
        <v>20</v>
      </c>
      <c r="F508">
        <v>1470</v>
      </c>
    </row>
    <row r="509" spans="1:6" x14ac:dyDescent="0.35">
      <c r="A509">
        <v>40</v>
      </c>
      <c r="B509" t="s">
        <v>14</v>
      </c>
      <c r="E509" t="s">
        <v>20</v>
      </c>
      <c r="F509">
        <v>165</v>
      </c>
    </row>
    <row r="510" spans="1:6" x14ac:dyDescent="0.35">
      <c r="A510">
        <v>112</v>
      </c>
      <c r="B510" t="s">
        <v>20</v>
      </c>
      <c r="E510" t="s">
        <v>20</v>
      </c>
      <c r="F510">
        <v>182</v>
      </c>
    </row>
    <row r="511" spans="1:6" x14ac:dyDescent="0.35">
      <c r="A511">
        <v>71</v>
      </c>
      <c r="B511" t="s">
        <v>14</v>
      </c>
      <c r="E511" t="s">
        <v>20</v>
      </c>
      <c r="F511">
        <v>199</v>
      </c>
    </row>
    <row r="512" spans="1:6" x14ac:dyDescent="0.35">
      <c r="A512">
        <v>119</v>
      </c>
      <c r="B512" t="s">
        <v>20</v>
      </c>
      <c r="E512" t="s">
        <v>20</v>
      </c>
      <c r="F512">
        <v>56</v>
      </c>
    </row>
    <row r="513" spans="1:6" x14ac:dyDescent="0.35">
      <c r="A513">
        <v>24</v>
      </c>
      <c r="B513" t="s">
        <v>14</v>
      </c>
      <c r="E513" t="s">
        <v>20</v>
      </c>
      <c r="F513">
        <v>1460</v>
      </c>
    </row>
    <row r="514" spans="1:6" x14ac:dyDescent="0.35">
      <c r="A514">
        <v>139</v>
      </c>
      <c r="B514" t="s">
        <v>20</v>
      </c>
      <c r="E514" t="s">
        <v>20</v>
      </c>
      <c r="F514">
        <v>123</v>
      </c>
    </row>
    <row r="515" spans="1:6" x14ac:dyDescent="0.35">
      <c r="A515">
        <v>39</v>
      </c>
      <c r="B515" t="s">
        <v>73</v>
      </c>
      <c r="E515" t="s">
        <v>20</v>
      </c>
      <c r="F515">
        <v>159</v>
      </c>
    </row>
    <row r="516" spans="1:6" x14ac:dyDescent="0.35">
      <c r="A516">
        <v>22</v>
      </c>
      <c r="B516" t="s">
        <v>73</v>
      </c>
      <c r="E516" t="s">
        <v>20</v>
      </c>
      <c r="F516">
        <v>110</v>
      </c>
    </row>
    <row r="517" spans="1:6" x14ac:dyDescent="0.35">
      <c r="A517">
        <v>56</v>
      </c>
      <c r="B517" t="s">
        <v>14</v>
      </c>
      <c r="E517" t="s">
        <v>20</v>
      </c>
      <c r="F517">
        <v>236</v>
      </c>
    </row>
    <row r="518" spans="1:6" x14ac:dyDescent="0.35">
      <c r="A518">
        <v>43</v>
      </c>
      <c r="B518" t="s">
        <v>14</v>
      </c>
      <c r="E518" t="s">
        <v>20</v>
      </c>
      <c r="F518">
        <v>191</v>
      </c>
    </row>
    <row r="519" spans="1:6" x14ac:dyDescent="0.35">
      <c r="A519">
        <v>112</v>
      </c>
      <c r="B519" t="s">
        <v>20</v>
      </c>
      <c r="E519" t="s">
        <v>20</v>
      </c>
      <c r="F519">
        <v>3934</v>
      </c>
    </row>
    <row r="520" spans="1:6" x14ac:dyDescent="0.35">
      <c r="A520">
        <v>7</v>
      </c>
      <c r="B520" t="s">
        <v>14</v>
      </c>
      <c r="E520" t="s">
        <v>20</v>
      </c>
      <c r="F520">
        <v>80</v>
      </c>
    </row>
    <row r="521" spans="1:6" x14ac:dyDescent="0.35">
      <c r="A521">
        <v>102</v>
      </c>
      <c r="B521" t="s">
        <v>20</v>
      </c>
      <c r="E521" t="s">
        <v>20</v>
      </c>
      <c r="F521">
        <v>462</v>
      </c>
    </row>
    <row r="522" spans="1:6" x14ac:dyDescent="0.35">
      <c r="A522">
        <v>426</v>
      </c>
      <c r="B522" t="s">
        <v>20</v>
      </c>
      <c r="E522" t="s">
        <v>20</v>
      </c>
      <c r="F522">
        <v>179</v>
      </c>
    </row>
    <row r="523" spans="1:6" x14ac:dyDescent="0.35">
      <c r="A523">
        <v>146</v>
      </c>
      <c r="B523" t="s">
        <v>20</v>
      </c>
      <c r="E523" t="s">
        <v>20</v>
      </c>
      <c r="F523">
        <v>1866</v>
      </c>
    </row>
    <row r="524" spans="1:6" x14ac:dyDescent="0.35">
      <c r="A524">
        <v>32</v>
      </c>
      <c r="B524" t="s">
        <v>14</v>
      </c>
      <c r="E524" t="s">
        <v>20</v>
      </c>
      <c r="F524">
        <v>156</v>
      </c>
    </row>
    <row r="525" spans="1:6" x14ac:dyDescent="0.35">
      <c r="A525">
        <v>700</v>
      </c>
      <c r="B525" t="s">
        <v>20</v>
      </c>
      <c r="E525" t="s">
        <v>20</v>
      </c>
      <c r="F525">
        <v>255</v>
      </c>
    </row>
    <row r="526" spans="1:6" x14ac:dyDescent="0.35">
      <c r="A526">
        <v>84</v>
      </c>
      <c r="B526" t="s">
        <v>14</v>
      </c>
      <c r="E526" t="s">
        <v>20</v>
      </c>
      <c r="F526">
        <v>2261</v>
      </c>
    </row>
    <row r="527" spans="1:6" x14ac:dyDescent="0.35">
      <c r="A527">
        <v>84</v>
      </c>
      <c r="B527" t="s">
        <v>14</v>
      </c>
      <c r="E527" t="s">
        <v>20</v>
      </c>
      <c r="F527">
        <v>40</v>
      </c>
    </row>
    <row r="528" spans="1:6" x14ac:dyDescent="0.35">
      <c r="A528">
        <v>156</v>
      </c>
      <c r="B528" t="s">
        <v>20</v>
      </c>
      <c r="E528" t="s">
        <v>20</v>
      </c>
      <c r="F528">
        <v>2289</v>
      </c>
    </row>
    <row r="529" spans="1:6" x14ac:dyDescent="0.35">
      <c r="A529">
        <v>100</v>
      </c>
      <c r="B529" t="s">
        <v>14</v>
      </c>
      <c r="E529" t="s">
        <v>20</v>
      </c>
      <c r="F529">
        <v>65</v>
      </c>
    </row>
    <row r="530" spans="1:6" x14ac:dyDescent="0.35">
      <c r="A530">
        <v>80</v>
      </c>
      <c r="B530" t="s">
        <v>14</v>
      </c>
      <c r="E530" t="s">
        <v>20</v>
      </c>
      <c r="F530">
        <v>3777</v>
      </c>
    </row>
    <row r="531" spans="1:6" x14ac:dyDescent="0.35">
      <c r="A531">
        <v>11</v>
      </c>
      <c r="B531" t="s">
        <v>14</v>
      </c>
      <c r="E531" t="s">
        <v>20</v>
      </c>
      <c r="F531">
        <v>184</v>
      </c>
    </row>
    <row r="532" spans="1:6" x14ac:dyDescent="0.35">
      <c r="A532">
        <v>92</v>
      </c>
      <c r="B532" t="s">
        <v>14</v>
      </c>
      <c r="E532" t="s">
        <v>20</v>
      </c>
      <c r="F532">
        <v>85</v>
      </c>
    </row>
    <row r="533" spans="1:6" x14ac:dyDescent="0.35">
      <c r="A533">
        <v>96</v>
      </c>
      <c r="B533" t="s">
        <v>47</v>
      </c>
      <c r="E533" t="s">
        <v>20</v>
      </c>
      <c r="F533">
        <v>144</v>
      </c>
    </row>
    <row r="534" spans="1:6" x14ac:dyDescent="0.35">
      <c r="A534">
        <v>503</v>
      </c>
      <c r="B534" t="s">
        <v>20</v>
      </c>
      <c r="E534" t="s">
        <v>20</v>
      </c>
      <c r="F534">
        <v>1902</v>
      </c>
    </row>
    <row r="535" spans="1:6" x14ac:dyDescent="0.35">
      <c r="A535">
        <v>159</v>
      </c>
      <c r="B535" t="s">
        <v>20</v>
      </c>
      <c r="E535" t="s">
        <v>20</v>
      </c>
      <c r="F535">
        <v>105</v>
      </c>
    </row>
    <row r="536" spans="1:6" x14ac:dyDescent="0.35">
      <c r="A536">
        <v>15</v>
      </c>
      <c r="B536" t="s">
        <v>14</v>
      </c>
      <c r="E536" t="s">
        <v>20</v>
      </c>
      <c r="F536">
        <v>132</v>
      </c>
    </row>
    <row r="537" spans="1:6" x14ac:dyDescent="0.35">
      <c r="A537">
        <v>482</v>
      </c>
      <c r="B537" t="s">
        <v>20</v>
      </c>
      <c r="E537" t="s">
        <v>20</v>
      </c>
      <c r="F537">
        <v>96</v>
      </c>
    </row>
    <row r="538" spans="1:6" x14ac:dyDescent="0.35">
      <c r="A538">
        <v>150</v>
      </c>
      <c r="B538" t="s">
        <v>20</v>
      </c>
      <c r="E538" t="s">
        <v>20</v>
      </c>
      <c r="F538">
        <v>114</v>
      </c>
    </row>
    <row r="539" spans="1:6" x14ac:dyDescent="0.35">
      <c r="A539">
        <v>117</v>
      </c>
      <c r="B539" t="s">
        <v>20</v>
      </c>
      <c r="E539" t="s">
        <v>20</v>
      </c>
      <c r="F539">
        <v>203</v>
      </c>
    </row>
    <row r="540" spans="1:6" x14ac:dyDescent="0.35">
      <c r="A540">
        <v>38</v>
      </c>
      <c r="B540" t="s">
        <v>14</v>
      </c>
      <c r="E540" t="s">
        <v>20</v>
      </c>
      <c r="F540">
        <v>1559</v>
      </c>
    </row>
    <row r="541" spans="1:6" x14ac:dyDescent="0.35">
      <c r="A541">
        <v>73</v>
      </c>
      <c r="B541" t="s">
        <v>14</v>
      </c>
      <c r="E541" t="s">
        <v>20</v>
      </c>
      <c r="F541">
        <v>1548</v>
      </c>
    </row>
    <row r="542" spans="1:6" x14ac:dyDescent="0.35">
      <c r="A542">
        <v>266</v>
      </c>
      <c r="B542" t="s">
        <v>20</v>
      </c>
      <c r="E542" t="s">
        <v>20</v>
      </c>
      <c r="F542">
        <v>80</v>
      </c>
    </row>
    <row r="543" spans="1:6" x14ac:dyDescent="0.35">
      <c r="A543">
        <v>24</v>
      </c>
      <c r="B543" t="s">
        <v>14</v>
      </c>
      <c r="E543" t="s">
        <v>20</v>
      </c>
      <c r="F543">
        <v>131</v>
      </c>
    </row>
    <row r="544" spans="1:6" x14ac:dyDescent="0.35">
      <c r="A544">
        <v>3</v>
      </c>
      <c r="B544" t="s">
        <v>14</v>
      </c>
      <c r="E544" t="s">
        <v>20</v>
      </c>
      <c r="F544">
        <v>112</v>
      </c>
    </row>
    <row r="545" spans="1:6" x14ac:dyDescent="0.35">
      <c r="A545">
        <v>16</v>
      </c>
      <c r="B545" t="s">
        <v>14</v>
      </c>
      <c r="E545" t="s">
        <v>20</v>
      </c>
      <c r="F545">
        <v>155</v>
      </c>
    </row>
    <row r="546" spans="1:6" x14ac:dyDescent="0.35">
      <c r="A546">
        <v>277</v>
      </c>
      <c r="B546" t="s">
        <v>20</v>
      </c>
      <c r="E546" t="s">
        <v>20</v>
      </c>
      <c r="F546">
        <v>266</v>
      </c>
    </row>
    <row r="547" spans="1:6" x14ac:dyDescent="0.35">
      <c r="A547">
        <v>89</v>
      </c>
      <c r="B547" t="s">
        <v>14</v>
      </c>
      <c r="E547" t="s">
        <v>20</v>
      </c>
      <c r="F547">
        <v>155</v>
      </c>
    </row>
    <row r="548" spans="1:6" x14ac:dyDescent="0.35">
      <c r="A548">
        <v>164</v>
      </c>
      <c r="B548" t="s">
        <v>20</v>
      </c>
      <c r="E548" t="s">
        <v>20</v>
      </c>
      <c r="F548">
        <v>207</v>
      </c>
    </row>
    <row r="549" spans="1:6" x14ac:dyDescent="0.35">
      <c r="A549">
        <v>969</v>
      </c>
      <c r="B549" t="s">
        <v>20</v>
      </c>
      <c r="E549" t="s">
        <v>20</v>
      </c>
      <c r="F549">
        <v>245</v>
      </c>
    </row>
    <row r="550" spans="1:6" x14ac:dyDescent="0.35">
      <c r="A550">
        <v>271</v>
      </c>
      <c r="B550" t="s">
        <v>20</v>
      </c>
      <c r="E550" t="s">
        <v>20</v>
      </c>
      <c r="F550">
        <v>1573</v>
      </c>
    </row>
    <row r="551" spans="1:6" x14ac:dyDescent="0.35">
      <c r="A551">
        <v>284</v>
      </c>
      <c r="B551" t="s">
        <v>20</v>
      </c>
      <c r="E551" t="s">
        <v>20</v>
      </c>
      <c r="F551">
        <v>114</v>
      </c>
    </row>
    <row r="552" spans="1:6" x14ac:dyDescent="0.35">
      <c r="A552">
        <v>4</v>
      </c>
      <c r="B552" t="s">
        <v>73</v>
      </c>
      <c r="E552" t="s">
        <v>20</v>
      </c>
      <c r="F552">
        <v>93</v>
      </c>
    </row>
    <row r="553" spans="1:6" x14ac:dyDescent="0.35">
      <c r="A553">
        <v>59</v>
      </c>
      <c r="B553" t="s">
        <v>14</v>
      </c>
      <c r="E553" t="s">
        <v>20</v>
      </c>
      <c r="F553">
        <v>1681</v>
      </c>
    </row>
    <row r="554" spans="1:6" x14ac:dyDescent="0.35">
      <c r="A554">
        <v>99</v>
      </c>
      <c r="B554" t="s">
        <v>14</v>
      </c>
      <c r="E554" t="s">
        <v>20</v>
      </c>
      <c r="F554">
        <v>32</v>
      </c>
    </row>
    <row r="555" spans="1:6" x14ac:dyDescent="0.35">
      <c r="A555">
        <v>44</v>
      </c>
      <c r="B555" t="s">
        <v>14</v>
      </c>
      <c r="E555" t="s">
        <v>20</v>
      </c>
      <c r="F555">
        <v>135</v>
      </c>
    </row>
    <row r="556" spans="1:6" x14ac:dyDescent="0.35">
      <c r="A556">
        <v>152</v>
      </c>
      <c r="B556" t="s">
        <v>20</v>
      </c>
      <c r="E556" t="s">
        <v>20</v>
      </c>
      <c r="F556">
        <v>140</v>
      </c>
    </row>
    <row r="557" spans="1:6" x14ac:dyDescent="0.35">
      <c r="A557">
        <v>224</v>
      </c>
      <c r="B557" t="s">
        <v>20</v>
      </c>
      <c r="E557" t="s">
        <v>20</v>
      </c>
      <c r="F557">
        <v>92</v>
      </c>
    </row>
    <row r="558" spans="1:6" x14ac:dyDescent="0.35">
      <c r="A558">
        <v>240</v>
      </c>
      <c r="B558" t="s">
        <v>20</v>
      </c>
      <c r="E558" t="s">
        <v>20</v>
      </c>
      <c r="F558">
        <v>1015</v>
      </c>
    </row>
    <row r="559" spans="1:6" x14ac:dyDescent="0.35">
      <c r="A559">
        <v>199</v>
      </c>
      <c r="B559" t="s">
        <v>20</v>
      </c>
      <c r="E559" t="s">
        <v>20</v>
      </c>
      <c r="F559">
        <v>323</v>
      </c>
    </row>
    <row r="560" spans="1:6" x14ac:dyDescent="0.35">
      <c r="A560">
        <v>137</v>
      </c>
      <c r="B560" t="s">
        <v>20</v>
      </c>
      <c r="E560" t="s">
        <v>20</v>
      </c>
      <c r="F560">
        <v>2326</v>
      </c>
    </row>
    <row r="561" spans="1:6" x14ac:dyDescent="0.35">
      <c r="A561">
        <v>101</v>
      </c>
      <c r="B561" t="s">
        <v>20</v>
      </c>
      <c r="E561" t="s">
        <v>20</v>
      </c>
      <c r="F561">
        <v>381</v>
      </c>
    </row>
    <row r="562" spans="1:6" x14ac:dyDescent="0.35">
      <c r="A562">
        <v>794</v>
      </c>
      <c r="B562" t="s">
        <v>20</v>
      </c>
      <c r="E562" t="s">
        <v>20</v>
      </c>
      <c r="F562">
        <v>480</v>
      </c>
    </row>
    <row r="563" spans="1:6" x14ac:dyDescent="0.35">
      <c r="A563">
        <v>370</v>
      </c>
      <c r="B563" t="s">
        <v>20</v>
      </c>
      <c r="E563" t="s">
        <v>20</v>
      </c>
      <c r="F563">
        <v>226</v>
      </c>
    </row>
    <row r="564" spans="1:6" x14ac:dyDescent="0.35">
      <c r="A564">
        <v>13</v>
      </c>
      <c r="B564" t="s">
        <v>14</v>
      </c>
      <c r="E564" t="s">
        <v>20</v>
      </c>
      <c r="F564">
        <v>241</v>
      </c>
    </row>
    <row r="565" spans="1:6" x14ac:dyDescent="0.35">
      <c r="A565">
        <v>138</v>
      </c>
      <c r="B565" t="s">
        <v>20</v>
      </c>
      <c r="E565" t="s">
        <v>20</v>
      </c>
      <c r="F565">
        <v>132</v>
      </c>
    </row>
    <row r="566" spans="1:6" x14ac:dyDescent="0.35">
      <c r="A566">
        <v>84</v>
      </c>
      <c r="B566" t="s">
        <v>14</v>
      </c>
      <c r="E566" t="s">
        <v>20</v>
      </c>
      <c r="F566">
        <v>2043</v>
      </c>
    </row>
    <row r="567" spans="1:6" x14ac:dyDescent="0.35">
      <c r="A567">
        <v>205</v>
      </c>
      <c r="B567" t="s">
        <v>20</v>
      </c>
    </row>
    <row r="568" spans="1:6" x14ac:dyDescent="0.35">
      <c r="A568">
        <v>44</v>
      </c>
      <c r="B568" t="s">
        <v>14</v>
      </c>
    </row>
    <row r="569" spans="1:6" x14ac:dyDescent="0.35">
      <c r="A569">
        <v>219</v>
      </c>
      <c r="B569" t="s">
        <v>20</v>
      </c>
    </row>
    <row r="570" spans="1:6" x14ac:dyDescent="0.35">
      <c r="A570">
        <v>186</v>
      </c>
      <c r="B570" t="s">
        <v>20</v>
      </c>
    </row>
    <row r="571" spans="1:6" x14ac:dyDescent="0.35">
      <c r="A571">
        <v>237</v>
      </c>
      <c r="B571" t="s">
        <v>20</v>
      </c>
    </row>
    <row r="572" spans="1:6" x14ac:dyDescent="0.35">
      <c r="A572">
        <v>306</v>
      </c>
      <c r="B572" t="s">
        <v>20</v>
      </c>
    </row>
    <row r="573" spans="1:6" x14ac:dyDescent="0.35">
      <c r="A573">
        <v>94</v>
      </c>
      <c r="B573" t="s">
        <v>14</v>
      </c>
    </row>
    <row r="574" spans="1:6" x14ac:dyDescent="0.35">
      <c r="A574">
        <v>54</v>
      </c>
      <c r="B574" t="s">
        <v>73</v>
      </c>
    </row>
    <row r="575" spans="1:6" x14ac:dyDescent="0.35">
      <c r="A575">
        <v>112</v>
      </c>
      <c r="B575" t="s">
        <v>20</v>
      </c>
    </row>
    <row r="576" spans="1:6" x14ac:dyDescent="0.35">
      <c r="A576">
        <v>369</v>
      </c>
      <c r="B576" t="s">
        <v>20</v>
      </c>
    </row>
    <row r="577" spans="1:2" x14ac:dyDescent="0.35">
      <c r="A577">
        <v>63</v>
      </c>
      <c r="B577" t="s">
        <v>14</v>
      </c>
    </row>
    <row r="578" spans="1:2" x14ac:dyDescent="0.35">
      <c r="A578">
        <v>65</v>
      </c>
      <c r="B578" t="s">
        <v>14</v>
      </c>
    </row>
    <row r="579" spans="1:2" x14ac:dyDescent="0.35">
      <c r="A579">
        <v>19</v>
      </c>
      <c r="B579" t="s">
        <v>73</v>
      </c>
    </row>
    <row r="580" spans="1:2" x14ac:dyDescent="0.35">
      <c r="A580">
        <v>17</v>
      </c>
      <c r="B580" t="s">
        <v>14</v>
      </c>
    </row>
    <row r="581" spans="1:2" x14ac:dyDescent="0.35">
      <c r="A581">
        <v>101</v>
      </c>
      <c r="B581" t="s">
        <v>20</v>
      </c>
    </row>
    <row r="582" spans="1:2" x14ac:dyDescent="0.35">
      <c r="A582">
        <v>342</v>
      </c>
      <c r="B582" t="s">
        <v>20</v>
      </c>
    </row>
    <row r="583" spans="1:2" x14ac:dyDescent="0.35">
      <c r="A583">
        <v>64</v>
      </c>
      <c r="B583" t="s">
        <v>14</v>
      </c>
    </row>
    <row r="584" spans="1:2" x14ac:dyDescent="0.35">
      <c r="A584">
        <v>52</v>
      </c>
      <c r="B584" t="s">
        <v>14</v>
      </c>
    </row>
    <row r="585" spans="1:2" x14ac:dyDescent="0.35">
      <c r="A585">
        <v>322</v>
      </c>
      <c r="B585" t="s">
        <v>20</v>
      </c>
    </row>
    <row r="586" spans="1:2" x14ac:dyDescent="0.35">
      <c r="A586">
        <v>120</v>
      </c>
      <c r="B586" t="s">
        <v>20</v>
      </c>
    </row>
    <row r="587" spans="1:2" x14ac:dyDescent="0.35">
      <c r="A587">
        <v>147</v>
      </c>
      <c r="B587" t="s">
        <v>20</v>
      </c>
    </row>
    <row r="588" spans="1:2" x14ac:dyDescent="0.35">
      <c r="A588">
        <v>951</v>
      </c>
      <c r="B588" t="s">
        <v>20</v>
      </c>
    </row>
    <row r="589" spans="1:2" x14ac:dyDescent="0.35">
      <c r="A589">
        <v>73</v>
      </c>
      <c r="B589" t="s">
        <v>14</v>
      </c>
    </row>
    <row r="590" spans="1:2" x14ac:dyDescent="0.35">
      <c r="A590">
        <v>79</v>
      </c>
      <c r="B590" t="s">
        <v>14</v>
      </c>
    </row>
    <row r="591" spans="1:2" x14ac:dyDescent="0.35">
      <c r="A591">
        <v>65</v>
      </c>
      <c r="B591" t="s">
        <v>14</v>
      </c>
    </row>
    <row r="592" spans="1:2" x14ac:dyDescent="0.35">
      <c r="A592">
        <v>82</v>
      </c>
      <c r="B592" t="s">
        <v>14</v>
      </c>
    </row>
    <row r="593" spans="1:2" x14ac:dyDescent="0.35">
      <c r="A593">
        <v>1038</v>
      </c>
      <c r="B593" t="s">
        <v>20</v>
      </c>
    </row>
    <row r="594" spans="1:2" x14ac:dyDescent="0.35">
      <c r="A594">
        <v>13</v>
      </c>
      <c r="B594" t="s">
        <v>14</v>
      </c>
    </row>
    <row r="595" spans="1:2" x14ac:dyDescent="0.35">
      <c r="A595">
        <v>155</v>
      </c>
      <c r="B595" t="s">
        <v>20</v>
      </c>
    </row>
    <row r="596" spans="1:2" x14ac:dyDescent="0.35">
      <c r="A596">
        <v>7</v>
      </c>
      <c r="B596" t="s">
        <v>14</v>
      </c>
    </row>
    <row r="597" spans="1:2" x14ac:dyDescent="0.35">
      <c r="A597">
        <v>209</v>
      </c>
      <c r="B597" t="s">
        <v>20</v>
      </c>
    </row>
    <row r="598" spans="1:2" x14ac:dyDescent="0.35">
      <c r="A598">
        <v>100</v>
      </c>
      <c r="B598" t="s">
        <v>14</v>
      </c>
    </row>
    <row r="599" spans="1:2" x14ac:dyDescent="0.35">
      <c r="A599">
        <v>202</v>
      </c>
      <c r="B599" t="s">
        <v>20</v>
      </c>
    </row>
    <row r="600" spans="1:2" x14ac:dyDescent="0.35">
      <c r="A600">
        <v>162</v>
      </c>
      <c r="B600" t="s">
        <v>20</v>
      </c>
    </row>
    <row r="601" spans="1:2" x14ac:dyDescent="0.35">
      <c r="A601">
        <v>4</v>
      </c>
      <c r="B601" t="s">
        <v>14</v>
      </c>
    </row>
    <row r="602" spans="1:2" x14ac:dyDescent="0.35">
      <c r="A602">
        <v>5</v>
      </c>
      <c r="B602" t="s">
        <v>14</v>
      </c>
    </row>
    <row r="603" spans="1:2" x14ac:dyDescent="0.35">
      <c r="A603">
        <v>207</v>
      </c>
      <c r="B603" t="s">
        <v>20</v>
      </c>
    </row>
    <row r="604" spans="1:2" x14ac:dyDescent="0.35">
      <c r="A604">
        <v>128</v>
      </c>
      <c r="B604" t="s">
        <v>20</v>
      </c>
    </row>
    <row r="605" spans="1:2" x14ac:dyDescent="0.35">
      <c r="A605">
        <v>120</v>
      </c>
      <c r="B605" t="s">
        <v>20</v>
      </c>
    </row>
    <row r="606" spans="1:2" x14ac:dyDescent="0.35">
      <c r="A606">
        <v>171</v>
      </c>
      <c r="B606" t="s">
        <v>20</v>
      </c>
    </row>
    <row r="607" spans="1:2" x14ac:dyDescent="0.35">
      <c r="A607">
        <v>187</v>
      </c>
      <c r="B607" t="s">
        <v>20</v>
      </c>
    </row>
    <row r="608" spans="1:2" x14ac:dyDescent="0.35">
      <c r="A608">
        <v>188</v>
      </c>
      <c r="B608" t="s">
        <v>20</v>
      </c>
    </row>
    <row r="609" spans="1:2" x14ac:dyDescent="0.35">
      <c r="A609">
        <v>131</v>
      </c>
      <c r="B609" t="s">
        <v>20</v>
      </c>
    </row>
    <row r="610" spans="1:2" x14ac:dyDescent="0.35">
      <c r="A610">
        <v>284</v>
      </c>
      <c r="B610" t="s">
        <v>20</v>
      </c>
    </row>
    <row r="611" spans="1:2" x14ac:dyDescent="0.35">
      <c r="A611">
        <v>120</v>
      </c>
      <c r="B611" t="s">
        <v>20</v>
      </c>
    </row>
    <row r="612" spans="1:2" x14ac:dyDescent="0.35">
      <c r="A612">
        <v>419</v>
      </c>
      <c r="B612" t="s">
        <v>20</v>
      </c>
    </row>
    <row r="613" spans="1:2" x14ac:dyDescent="0.35">
      <c r="A613">
        <v>14</v>
      </c>
      <c r="B613" t="s">
        <v>73</v>
      </c>
    </row>
    <row r="614" spans="1:2" x14ac:dyDescent="0.35">
      <c r="A614">
        <v>139</v>
      </c>
      <c r="B614" t="s">
        <v>20</v>
      </c>
    </row>
    <row r="615" spans="1:2" x14ac:dyDescent="0.35">
      <c r="A615">
        <v>174</v>
      </c>
      <c r="B615" t="s">
        <v>20</v>
      </c>
    </row>
    <row r="616" spans="1:2" x14ac:dyDescent="0.35">
      <c r="A616">
        <v>155</v>
      </c>
      <c r="B616" t="s">
        <v>20</v>
      </c>
    </row>
    <row r="617" spans="1:2" x14ac:dyDescent="0.35">
      <c r="A617">
        <v>170</v>
      </c>
      <c r="B617" t="s">
        <v>20</v>
      </c>
    </row>
    <row r="618" spans="1:2" x14ac:dyDescent="0.35">
      <c r="A618">
        <v>190</v>
      </c>
      <c r="B618" t="s">
        <v>20</v>
      </c>
    </row>
    <row r="619" spans="1:2" x14ac:dyDescent="0.35">
      <c r="A619">
        <v>250</v>
      </c>
      <c r="B619" t="s">
        <v>20</v>
      </c>
    </row>
    <row r="620" spans="1:2" x14ac:dyDescent="0.35">
      <c r="A620">
        <v>49</v>
      </c>
      <c r="B620" t="s">
        <v>14</v>
      </c>
    </row>
    <row r="621" spans="1:2" x14ac:dyDescent="0.35">
      <c r="A621">
        <v>28</v>
      </c>
      <c r="B621" t="s">
        <v>14</v>
      </c>
    </row>
    <row r="622" spans="1:2" x14ac:dyDescent="0.35">
      <c r="A622">
        <v>268</v>
      </c>
      <c r="B622" t="s">
        <v>20</v>
      </c>
    </row>
    <row r="623" spans="1:2" x14ac:dyDescent="0.35">
      <c r="A623">
        <v>620</v>
      </c>
      <c r="B623" t="s">
        <v>20</v>
      </c>
    </row>
    <row r="624" spans="1:2" x14ac:dyDescent="0.35">
      <c r="A624">
        <v>3</v>
      </c>
      <c r="B624" t="s">
        <v>14</v>
      </c>
    </row>
    <row r="625" spans="1:2" x14ac:dyDescent="0.35">
      <c r="A625">
        <v>160</v>
      </c>
      <c r="B625" t="s">
        <v>20</v>
      </c>
    </row>
    <row r="626" spans="1:2" x14ac:dyDescent="0.35">
      <c r="A626">
        <v>279</v>
      </c>
      <c r="B626" t="s">
        <v>20</v>
      </c>
    </row>
    <row r="627" spans="1:2" x14ac:dyDescent="0.35">
      <c r="A627">
        <v>77</v>
      </c>
      <c r="B627" t="s">
        <v>14</v>
      </c>
    </row>
    <row r="628" spans="1:2" x14ac:dyDescent="0.35">
      <c r="A628">
        <v>206</v>
      </c>
      <c r="B628" t="s">
        <v>20</v>
      </c>
    </row>
    <row r="629" spans="1:2" x14ac:dyDescent="0.35">
      <c r="A629">
        <v>694</v>
      </c>
      <c r="B629" t="s">
        <v>20</v>
      </c>
    </row>
    <row r="630" spans="1:2" x14ac:dyDescent="0.35">
      <c r="A630">
        <v>152</v>
      </c>
      <c r="B630" t="s">
        <v>20</v>
      </c>
    </row>
    <row r="631" spans="1:2" x14ac:dyDescent="0.35">
      <c r="A631">
        <v>65</v>
      </c>
      <c r="B631" t="s">
        <v>14</v>
      </c>
    </row>
    <row r="632" spans="1:2" x14ac:dyDescent="0.35">
      <c r="A632">
        <v>63</v>
      </c>
      <c r="B632" t="s">
        <v>73</v>
      </c>
    </row>
    <row r="633" spans="1:2" x14ac:dyDescent="0.35">
      <c r="A633">
        <v>310</v>
      </c>
      <c r="B633" t="s">
        <v>20</v>
      </c>
    </row>
    <row r="634" spans="1:2" x14ac:dyDescent="0.35">
      <c r="A634">
        <v>43</v>
      </c>
      <c r="B634" t="s">
        <v>47</v>
      </c>
    </row>
    <row r="635" spans="1:2" x14ac:dyDescent="0.35">
      <c r="A635">
        <v>83</v>
      </c>
      <c r="B635" t="s">
        <v>14</v>
      </c>
    </row>
    <row r="636" spans="1:2" x14ac:dyDescent="0.35">
      <c r="A636">
        <v>79</v>
      </c>
      <c r="B636" t="s">
        <v>73</v>
      </c>
    </row>
    <row r="637" spans="1:2" x14ac:dyDescent="0.35">
      <c r="A637">
        <v>114</v>
      </c>
      <c r="B637" t="s">
        <v>20</v>
      </c>
    </row>
    <row r="638" spans="1:2" x14ac:dyDescent="0.35">
      <c r="A638">
        <v>65</v>
      </c>
      <c r="B638" t="s">
        <v>14</v>
      </c>
    </row>
    <row r="639" spans="1:2" x14ac:dyDescent="0.35">
      <c r="A639">
        <v>79</v>
      </c>
      <c r="B639" t="s">
        <v>14</v>
      </c>
    </row>
    <row r="640" spans="1:2" x14ac:dyDescent="0.35">
      <c r="A640">
        <v>11</v>
      </c>
      <c r="B640" t="s">
        <v>14</v>
      </c>
    </row>
    <row r="641" spans="1:2" x14ac:dyDescent="0.35">
      <c r="A641">
        <v>56</v>
      </c>
      <c r="B641" t="s">
        <v>47</v>
      </c>
    </row>
    <row r="642" spans="1:2" x14ac:dyDescent="0.35">
      <c r="A642">
        <v>17</v>
      </c>
      <c r="B642" t="s">
        <v>14</v>
      </c>
    </row>
    <row r="643" spans="1:2" x14ac:dyDescent="0.35">
      <c r="A643">
        <v>120</v>
      </c>
      <c r="B643" t="s">
        <v>20</v>
      </c>
    </row>
    <row r="644" spans="1:2" x14ac:dyDescent="0.35">
      <c r="A644">
        <v>145</v>
      </c>
      <c r="B644" t="s">
        <v>20</v>
      </c>
    </row>
    <row r="645" spans="1:2" x14ac:dyDescent="0.35">
      <c r="A645">
        <v>221</v>
      </c>
      <c r="B645" t="s">
        <v>20</v>
      </c>
    </row>
    <row r="646" spans="1:2" x14ac:dyDescent="0.35">
      <c r="A646">
        <v>48</v>
      </c>
      <c r="B646" t="s">
        <v>14</v>
      </c>
    </row>
    <row r="647" spans="1:2" x14ac:dyDescent="0.35">
      <c r="A647">
        <v>93</v>
      </c>
      <c r="B647" t="s">
        <v>14</v>
      </c>
    </row>
    <row r="648" spans="1:2" x14ac:dyDescent="0.35">
      <c r="A648">
        <v>89</v>
      </c>
      <c r="B648" t="s">
        <v>14</v>
      </c>
    </row>
    <row r="649" spans="1:2" x14ac:dyDescent="0.35">
      <c r="A649">
        <v>41</v>
      </c>
      <c r="B649" t="s">
        <v>14</v>
      </c>
    </row>
    <row r="650" spans="1:2" x14ac:dyDescent="0.35">
      <c r="A650">
        <v>63</v>
      </c>
      <c r="B650" t="s">
        <v>73</v>
      </c>
    </row>
    <row r="651" spans="1:2" x14ac:dyDescent="0.35">
      <c r="A651">
        <v>48</v>
      </c>
      <c r="B651" t="s">
        <v>14</v>
      </c>
    </row>
    <row r="652" spans="1:2" x14ac:dyDescent="0.35">
      <c r="A652">
        <v>2</v>
      </c>
      <c r="B652" t="s">
        <v>14</v>
      </c>
    </row>
    <row r="653" spans="1:2" x14ac:dyDescent="0.35">
      <c r="A653">
        <v>88</v>
      </c>
      <c r="B653" t="s">
        <v>14</v>
      </c>
    </row>
    <row r="654" spans="1:2" x14ac:dyDescent="0.35">
      <c r="A654">
        <v>127</v>
      </c>
      <c r="B654" t="s">
        <v>20</v>
      </c>
    </row>
    <row r="655" spans="1:2" x14ac:dyDescent="0.35">
      <c r="A655">
        <v>2339</v>
      </c>
      <c r="B655" t="s">
        <v>20</v>
      </c>
    </row>
    <row r="656" spans="1:2" x14ac:dyDescent="0.35">
      <c r="A656">
        <v>508</v>
      </c>
      <c r="B656" t="s">
        <v>20</v>
      </c>
    </row>
    <row r="657" spans="1:2" x14ac:dyDescent="0.35">
      <c r="A657">
        <v>191</v>
      </c>
      <c r="B657" t="s">
        <v>20</v>
      </c>
    </row>
    <row r="658" spans="1:2" x14ac:dyDescent="0.35">
      <c r="A658">
        <v>42</v>
      </c>
      <c r="B658" t="s">
        <v>14</v>
      </c>
    </row>
    <row r="659" spans="1:2" x14ac:dyDescent="0.35">
      <c r="A659">
        <v>8</v>
      </c>
      <c r="B659" t="s">
        <v>14</v>
      </c>
    </row>
    <row r="660" spans="1:2" x14ac:dyDescent="0.35">
      <c r="A660">
        <v>60</v>
      </c>
      <c r="B660" t="s">
        <v>73</v>
      </c>
    </row>
    <row r="661" spans="1:2" x14ac:dyDescent="0.35">
      <c r="A661">
        <v>47</v>
      </c>
      <c r="B661" t="s">
        <v>14</v>
      </c>
    </row>
    <row r="662" spans="1:2" x14ac:dyDescent="0.35">
      <c r="A662">
        <v>82</v>
      </c>
      <c r="B662" t="s">
        <v>14</v>
      </c>
    </row>
    <row r="663" spans="1:2" x14ac:dyDescent="0.35">
      <c r="A663">
        <v>54</v>
      </c>
      <c r="B663" t="s">
        <v>14</v>
      </c>
    </row>
    <row r="664" spans="1:2" x14ac:dyDescent="0.35">
      <c r="A664">
        <v>98</v>
      </c>
      <c r="B664" t="s">
        <v>14</v>
      </c>
    </row>
    <row r="665" spans="1:2" x14ac:dyDescent="0.35">
      <c r="A665">
        <v>77</v>
      </c>
      <c r="B665" t="s">
        <v>14</v>
      </c>
    </row>
    <row r="666" spans="1:2" x14ac:dyDescent="0.35">
      <c r="A666">
        <v>33</v>
      </c>
      <c r="B666" t="s">
        <v>14</v>
      </c>
    </row>
    <row r="667" spans="1:2" x14ac:dyDescent="0.35">
      <c r="A667">
        <v>240</v>
      </c>
      <c r="B667" t="s">
        <v>20</v>
      </c>
    </row>
    <row r="668" spans="1:2" x14ac:dyDescent="0.35">
      <c r="A668">
        <v>64</v>
      </c>
      <c r="B668" t="s">
        <v>73</v>
      </c>
    </row>
    <row r="669" spans="1:2" x14ac:dyDescent="0.35">
      <c r="A669">
        <v>176</v>
      </c>
      <c r="B669" t="s">
        <v>20</v>
      </c>
    </row>
    <row r="670" spans="1:2" x14ac:dyDescent="0.35">
      <c r="A670">
        <v>20</v>
      </c>
      <c r="B670" t="s">
        <v>14</v>
      </c>
    </row>
    <row r="671" spans="1:2" x14ac:dyDescent="0.35">
      <c r="A671">
        <v>359</v>
      </c>
      <c r="B671" t="s">
        <v>20</v>
      </c>
    </row>
    <row r="672" spans="1:2" x14ac:dyDescent="0.35">
      <c r="A672">
        <v>469</v>
      </c>
      <c r="B672" t="s">
        <v>20</v>
      </c>
    </row>
    <row r="673" spans="1:2" x14ac:dyDescent="0.35">
      <c r="A673">
        <v>122</v>
      </c>
      <c r="B673" t="s">
        <v>20</v>
      </c>
    </row>
    <row r="674" spans="1:2" x14ac:dyDescent="0.35">
      <c r="A674">
        <v>56</v>
      </c>
      <c r="B674" t="s">
        <v>14</v>
      </c>
    </row>
    <row r="675" spans="1:2" x14ac:dyDescent="0.35">
      <c r="A675">
        <v>44</v>
      </c>
      <c r="B675" t="s">
        <v>14</v>
      </c>
    </row>
    <row r="676" spans="1:2" x14ac:dyDescent="0.35">
      <c r="A676">
        <v>34</v>
      </c>
      <c r="B676" t="s">
        <v>73</v>
      </c>
    </row>
    <row r="677" spans="1:2" x14ac:dyDescent="0.35">
      <c r="A677">
        <v>123</v>
      </c>
      <c r="B677" t="s">
        <v>20</v>
      </c>
    </row>
    <row r="678" spans="1:2" x14ac:dyDescent="0.35">
      <c r="A678">
        <v>190</v>
      </c>
      <c r="B678" t="s">
        <v>20</v>
      </c>
    </row>
    <row r="679" spans="1:2" x14ac:dyDescent="0.35">
      <c r="A679">
        <v>84</v>
      </c>
      <c r="B679" t="s">
        <v>14</v>
      </c>
    </row>
    <row r="680" spans="1:2" x14ac:dyDescent="0.35">
      <c r="A680">
        <v>18</v>
      </c>
      <c r="B680" t="s">
        <v>73</v>
      </c>
    </row>
    <row r="681" spans="1:2" x14ac:dyDescent="0.35">
      <c r="A681">
        <v>1037</v>
      </c>
      <c r="B681" t="s">
        <v>20</v>
      </c>
    </row>
    <row r="682" spans="1:2" x14ac:dyDescent="0.35">
      <c r="A682">
        <v>97</v>
      </c>
      <c r="B682" t="s">
        <v>14</v>
      </c>
    </row>
    <row r="683" spans="1:2" x14ac:dyDescent="0.35">
      <c r="A683">
        <v>86</v>
      </c>
      <c r="B683" t="s">
        <v>14</v>
      </c>
    </row>
    <row r="684" spans="1:2" x14ac:dyDescent="0.35">
      <c r="A684">
        <v>150</v>
      </c>
      <c r="B684" t="s">
        <v>20</v>
      </c>
    </row>
    <row r="685" spans="1:2" x14ac:dyDescent="0.35">
      <c r="A685">
        <v>358</v>
      </c>
      <c r="B685" t="s">
        <v>20</v>
      </c>
    </row>
    <row r="686" spans="1:2" x14ac:dyDescent="0.35">
      <c r="A686">
        <v>543</v>
      </c>
      <c r="B686" t="s">
        <v>20</v>
      </c>
    </row>
    <row r="687" spans="1:2" x14ac:dyDescent="0.35">
      <c r="A687">
        <v>68</v>
      </c>
      <c r="B687" t="s">
        <v>14</v>
      </c>
    </row>
    <row r="688" spans="1:2" x14ac:dyDescent="0.35">
      <c r="A688">
        <v>192</v>
      </c>
      <c r="B688" t="s">
        <v>20</v>
      </c>
    </row>
    <row r="689" spans="1:2" x14ac:dyDescent="0.35">
      <c r="A689">
        <v>932</v>
      </c>
      <c r="B689" t="s">
        <v>20</v>
      </c>
    </row>
    <row r="690" spans="1:2" x14ac:dyDescent="0.35">
      <c r="A690">
        <v>429</v>
      </c>
      <c r="B690" t="s">
        <v>20</v>
      </c>
    </row>
    <row r="691" spans="1:2" x14ac:dyDescent="0.35">
      <c r="A691">
        <v>101</v>
      </c>
      <c r="B691" t="s">
        <v>20</v>
      </c>
    </row>
    <row r="692" spans="1:2" x14ac:dyDescent="0.35">
      <c r="A692">
        <v>227</v>
      </c>
      <c r="B692" t="s">
        <v>20</v>
      </c>
    </row>
    <row r="693" spans="1:2" x14ac:dyDescent="0.35">
      <c r="A693">
        <v>142</v>
      </c>
      <c r="B693" t="s">
        <v>20</v>
      </c>
    </row>
    <row r="694" spans="1:2" x14ac:dyDescent="0.35">
      <c r="A694">
        <v>91</v>
      </c>
      <c r="B694" t="s">
        <v>14</v>
      </c>
    </row>
    <row r="695" spans="1:2" x14ac:dyDescent="0.35">
      <c r="A695">
        <v>64</v>
      </c>
      <c r="B695" t="s">
        <v>14</v>
      </c>
    </row>
    <row r="696" spans="1:2" x14ac:dyDescent="0.35">
      <c r="A696">
        <v>84</v>
      </c>
      <c r="B696" t="s">
        <v>14</v>
      </c>
    </row>
    <row r="697" spans="1:2" x14ac:dyDescent="0.35">
      <c r="A697">
        <v>134</v>
      </c>
      <c r="B697" t="s">
        <v>20</v>
      </c>
    </row>
    <row r="698" spans="1:2" x14ac:dyDescent="0.35">
      <c r="A698">
        <v>59</v>
      </c>
      <c r="B698" t="s">
        <v>14</v>
      </c>
    </row>
    <row r="699" spans="1:2" x14ac:dyDescent="0.35">
      <c r="A699">
        <v>153</v>
      </c>
      <c r="B699" t="s">
        <v>20</v>
      </c>
    </row>
    <row r="700" spans="1:2" x14ac:dyDescent="0.35">
      <c r="A700">
        <v>447</v>
      </c>
      <c r="B700" t="s">
        <v>20</v>
      </c>
    </row>
    <row r="701" spans="1:2" x14ac:dyDescent="0.35">
      <c r="A701">
        <v>84</v>
      </c>
      <c r="B701" t="s">
        <v>14</v>
      </c>
    </row>
    <row r="702" spans="1:2" x14ac:dyDescent="0.35">
      <c r="A702">
        <v>3</v>
      </c>
      <c r="B702" t="s">
        <v>14</v>
      </c>
    </row>
    <row r="703" spans="1:2" x14ac:dyDescent="0.35">
      <c r="A703">
        <v>175</v>
      </c>
      <c r="B703" t="s">
        <v>20</v>
      </c>
    </row>
    <row r="704" spans="1:2" x14ac:dyDescent="0.35">
      <c r="A704">
        <v>54</v>
      </c>
      <c r="B704" t="s">
        <v>14</v>
      </c>
    </row>
    <row r="705" spans="1:2" x14ac:dyDescent="0.35">
      <c r="A705">
        <v>312</v>
      </c>
      <c r="B705" t="s">
        <v>20</v>
      </c>
    </row>
    <row r="706" spans="1:2" x14ac:dyDescent="0.35">
      <c r="A706">
        <v>123</v>
      </c>
      <c r="B706" t="s">
        <v>20</v>
      </c>
    </row>
    <row r="707" spans="1:2" x14ac:dyDescent="0.35">
      <c r="A707">
        <v>99</v>
      </c>
      <c r="B707" t="s">
        <v>14</v>
      </c>
    </row>
    <row r="708" spans="1:2" x14ac:dyDescent="0.35">
      <c r="A708">
        <v>128</v>
      </c>
      <c r="B708" t="s">
        <v>20</v>
      </c>
    </row>
    <row r="709" spans="1:2" x14ac:dyDescent="0.35">
      <c r="A709">
        <v>159</v>
      </c>
      <c r="B709" t="s">
        <v>20</v>
      </c>
    </row>
    <row r="710" spans="1:2" x14ac:dyDescent="0.35">
      <c r="A710">
        <v>707</v>
      </c>
      <c r="B710" t="s">
        <v>20</v>
      </c>
    </row>
    <row r="711" spans="1:2" x14ac:dyDescent="0.35">
      <c r="A711">
        <v>142</v>
      </c>
      <c r="B711" t="s">
        <v>20</v>
      </c>
    </row>
    <row r="712" spans="1:2" x14ac:dyDescent="0.35">
      <c r="A712">
        <v>148</v>
      </c>
      <c r="B712" t="s">
        <v>20</v>
      </c>
    </row>
    <row r="713" spans="1:2" x14ac:dyDescent="0.35">
      <c r="A713">
        <v>20</v>
      </c>
      <c r="B713" t="s">
        <v>14</v>
      </c>
    </row>
    <row r="714" spans="1:2" x14ac:dyDescent="0.35">
      <c r="A714">
        <v>1841</v>
      </c>
      <c r="B714" t="s">
        <v>20</v>
      </c>
    </row>
    <row r="715" spans="1:2" x14ac:dyDescent="0.35">
      <c r="A715">
        <v>162</v>
      </c>
      <c r="B715" t="s">
        <v>20</v>
      </c>
    </row>
    <row r="716" spans="1:2" x14ac:dyDescent="0.35">
      <c r="A716">
        <v>473</v>
      </c>
      <c r="B716" t="s">
        <v>20</v>
      </c>
    </row>
    <row r="717" spans="1:2" x14ac:dyDescent="0.35">
      <c r="A717">
        <v>24</v>
      </c>
      <c r="B717" t="s">
        <v>14</v>
      </c>
    </row>
    <row r="718" spans="1:2" x14ac:dyDescent="0.35">
      <c r="A718">
        <v>518</v>
      </c>
      <c r="B718" t="s">
        <v>20</v>
      </c>
    </row>
    <row r="719" spans="1:2" x14ac:dyDescent="0.35">
      <c r="A719">
        <v>248</v>
      </c>
      <c r="B719" t="s">
        <v>20</v>
      </c>
    </row>
    <row r="720" spans="1:2" x14ac:dyDescent="0.35">
      <c r="A720">
        <v>100</v>
      </c>
      <c r="B720" t="s">
        <v>20</v>
      </c>
    </row>
    <row r="721" spans="1:2" x14ac:dyDescent="0.35">
      <c r="A721">
        <v>153</v>
      </c>
      <c r="B721" t="s">
        <v>20</v>
      </c>
    </row>
    <row r="722" spans="1:2" x14ac:dyDescent="0.35">
      <c r="A722">
        <v>37</v>
      </c>
      <c r="B722" t="s">
        <v>73</v>
      </c>
    </row>
    <row r="723" spans="1:2" x14ac:dyDescent="0.35">
      <c r="A723">
        <v>4</v>
      </c>
      <c r="B723" t="s">
        <v>73</v>
      </c>
    </row>
    <row r="724" spans="1:2" x14ac:dyDescent="0.35">
      <c r="A724">
        <v>157</v>
      </c>
      <c r="B724" t="s">
        <v>20</v>
      </c>
    </row>
    <row r="725" spans="1:2" x14ac:dyDescent="0.35">
      <c r="A725">
        <v>270</v>
      </c>
      <c r="B725" t="s">
        <v>20</v>
      </c>
    </row>
    <row r="726" spans="1:2" x14ac:dyDescent="0.35">
      <c r="A726">
        <v>134</v>
      </c>
      <c r="B726" t="s">
        <v>20</v>
      </c>
    </row>
    <row r="727" spans="1:2" x14ac:dyDescent="0.35">
      <c r="A727">
        <v>50</v>
      </c>
      <c r="B727" t="s">
        <v>14</v>
      </c>
    </row>
    <row r="728" spans="1:2" x14ac:dyDescent="0.35">
      <c r="A728">
        <v>89</v>
      </c>
      <c r="B728" t="s">
        <v>73</v>
      </c>
    </row>
    <row r="729" spans="1:2" x14ac:dyDescent="0.35">
      <c r="A729">
        <v>165</v>
      </c>
      <c r="B729" t="s">
        <v>20</v>
      </c>
    </row>
    <row r="730" spans="1:2" x14ac:dyDescent="0.35">
      <c r="A730">
        <v>18</v>
      </c>
      <c r="B730" t="s">
        <v>14</v>
      </c>
    </row>
    <row r="731" spans="1:2" x14ac:dyDescent="0.35">
      <c r="A731">
        <v>186</v>
      </c>
      <c r="B731" t="s">
        <v>20</v>
      </c>
    </row>
    <row r="732" spans="1:2" x14ac:dyDescent="0.35">
      <c r="A732">
        <v>413</v>
      </c>
      <c r="B732" t="s">
        <v>20</v>
      </c>
    </row>
    <row r="733" spans="1:2" x14ac:dyDescent="0.35">
      <c r="A733">
        <v>90</v>
      </c>
      <c r="B733" t="s">
        <v>73</v>
      </c>
    </row>
    <row r="734" spans="1:2" x14ac:dyDescent="0.35">
      <c r="A734">
        <v>92</v>
      </c>
      <c r="B734" t="s">
        <v>14</v>
      </c>
    </row>
    <row r="735" spans="1:2" x14ac:dyDescent="0.35">
      <c r="A735">
        <v>527</v>
      </c>
      <c r="B735" t="s">
        <v>20</v>
      </c>
    </row>
    <row r="736" spans="1:2" x14ac:dyDescent="0.35">
      <c r="A736">
        <v>319</v>
      </c>
      <c r="B736" t="s">
        <v>20</v>
      </c>
    </row>
    <row r="737" spans="1:2" x14ac:dyDescent="0.35">
      <c r="A737">
        <v>354</v>
      </c>
      <c r="B737" t="s">
        <v>20</v>
      </c>
    </row>
    <row r="738" spans="1:2" x14ac:dyDescent="0.35">
      <c r="A738">
        <v>33</v>
      </c>
      <c r="B738" t="s">
        <v>73</v>
      </c>
    </row>
    <row r="739" spans="1:2" x14ac:dyDescent="0.35">
      <c r="A739">
        <v>136</v>
      </c>
      <c r="B739" t="s">
        <v>20</v>
      </c>
    </row>
    <row r="740" spans="1:2" x14ac:dyDescent="0.35">
      <c r="A740">
        <v>2</v>
      </c>
      <c r="B740" t="s">
        <v>14</v>
      </c>
    </row>
    <row r="741" spans="1:2" x14ac:dyDescent="0.35">
      <c r="A741">
        <v>61</v>
      </c>
      <c r="B741" t="s">
        <v>14</v>
      </c>
    </row>
    <row r="742" spans="1:2" x14ac:dyDescent="0.35">
      <c r="A742">
        <v>30</v>
      </c>
      <c r="B742" t="s">
        <v>14</v>
      </c>
    </row>
    <row r="743" spans="1:2" x14ac:dyDescent="0.35">
      <c r="A743">
        <v>1179</v>
      </c>
      <c r="B743" t="s">
        <v>20</v>
      </c>
    </row>
    <row r="744" spans="1:2" x14ac:dyDescent="0.35">
      <c r="A744">
        <v>1126</v>
      </c>
      <c r="B744" t="s">
        <v>20</v>
      </c>
    </row>
    <row r="745" spans="1:2" x14ac:dyDescent="0.35">
      <c r="A745">
        <v>13</v>
      </c>
      <c r="B745" t="s">
        <v>14</v>
      </c>
    </row>
    <row r="746" spans="1:2" x14ac:dyDescent="0.35">
      <c r="A746">
        <v>712</v>
      </c>
      <c r="B746" t="s">
        <v>20</v>
      </c>
    </row>
    <row r="747" spans="1:2" x14ac:dyDescent="0.35">
      <c r="A747">
        <v>30</v>
      </c>
      <c r="B747" t="s">
        <v>14</v>
      </c>
    </row>
    <row r="748" spans="1:2" x14ac:dyDescent="0.35">
      <c r="A748">
        <v>213</v>
      </c>
      <c r="B748" t="s">
        <v>20</v>
      </c>
    </row>
    <row r="749" spans="1:2" x14ac:dyDescent="0.35">
      <c r="A749">
        <v>229</v>
      </c>
      <c r="B749" t="s">
        <v>20</v>
      </c>
    </row>
    <row r="750" spans="1:2" x14ac:dyDescent="0.35">
      <c r="A750">
        <v>35</v>
      </c>
      <c r="B750" t="s">
        <v>73</v>
      </c>
    </row>
    <row r="751" spans="1:2" x14ac:dyDescent="0.35">
      <c r="A751">
        <v>157</v>
      </c>
      <c r="B751" t="s">
        <v>20</v>
      </c>
    </row>
    <row r="752" spans="1:2" x14ac:dyDescent="0.35">
      <c r="A752">
        <v>1</v>
      </c>
      <c r="B752" t="s">
        <v>14</v>
      </c>
    </row>
    <row r="753" spans="1:2" x14ac:dyDescent="0.35">
      <c r="A753">
        <v>232</v>
      </c>
      <c r="B753" t="s">
        <v>20</v>
      </c>
    </row>
    <row r="754" spans="1:2" x14ac:dyDescent="0.35">
      <c r="A754">
        <v>92</v>
      </c>
      <c r="B754" t="s">
        <v>73</v>
      </c>
    </row>
    <row r="755" spans="1:2" x14ac:dyDescent="0.35">
      <c r="A755">
        <v>257</v>
      </c>
      <c r="B755" t="s">
        <v>20</v>
      </c>
    </row>
    <row r="756" spans="1:2" x14ac:dyDescent="0.35">
      <c r="A756">
        <v>168</v>
      </c>
      <c r="B756" t="s">
        <v>20</v>
      </c>
    </row>
    <row r="757" spans="1:2" x14ac:dyDescent="0.35">
      <c r="A757">
        <v>167</v>
      </c>
      <c r="B757" t="s">
        <v>20</v>
      </c>
    </row>
    <row r="758" spans="1:2" x14ac:dyDescent="0.35">
      <c r="A758">
        <v>772</v>
      </c>
      <c r="B758" t="s">
        <v>20</v>
      </c>
    </row>
    <row r="759" spans="1:2" x14ac:dyDescent="0.35">
      <c r="A759">
        <v>407</v>
      </c>
      <c r="B759" t="s">
        <v>20</v>
      </c>
    </row>
    <row r="760" spans="1:2" x14ac:dyDescent="0.35">
      <c r="A760">
        <v>564</v>
      </c>
      <c r="B760" t="s">
        <v>20</v>
      </c>
    </row>
    <row r="761" spans="1:2" x14ac:dyDescent="0.35">
      <c r="A761">
        <v>68</v>
      </c>
      <c r="B761" t="s">
        <v>14</v>
      </c>
    </row>
    <row r="762" spans="1:2" x14ac:dyDescent="0.35">
      <c r="A762">
        <v>34</v>
      </c>
      <c r="B762" t="s">
        <v>14</v>
      </c>
    </row>
    <row r="763" spans="1:2" x14ac:dyDescent="0.35">
      <c r="A763">
        <v>655</v>
      </c>
      <c r="B763" t="s">
        <v>20</v>
      </c>
    </row>
    <row r="764" spans="1:2" x14ac:dyDescent="0.35">
      <c r="A764">
        <v>177</v>
      </c>
      <c r="B764" t="s">
        <v>20</v>
      </c>
    </row>
    <row r="765" spans="1:2" x14ac:dyDescent="0.35">
      <c r="A765">
        <v>113</v>
      </c>
      <c r="B765" t="s">
        <v>20</v>
      </c>
    </row>
    <row r="766" spans="1:2" x14ac:dyDescent="0.35">
      <c r="A766">
        <v>728</v>
      </c>
      <c r="B766" t="s">
        <v>20</v>
      </c>
    </row>
    <row r="767" spans="1:2" x14ac:dyDescent="0.35">
      <c r="A767">
        <v>208</v>
      </c>
      <c r="B767" t="s">
        <v>20</v>
      </c>
    </row>
    <row r="768" spans="1:2" x14ac:dyDescent="0.35">
      <c r="A768">
        <v>31</v>
      </c>
      <c r="B768" t="s">
        <v>14</v>
      </c>
    </row>
    <row r="769" spans="1:2" x14ac:dyDescent="0.35">
      <c r="A769">
        <v>57</v>
      </c>
      <c r="B769" t="s">
        <v>14</v>
      </c>
    </row>
    <row r="770" spans="1:2" x14ac:dyDescent="0.35">
      <c r="A770">
        <v>231</v>
      </c>
      <c r="B770" t="s">
        <v>20</v>
      </c>
    </row>
    <row r="771" spans="1:2" x14ac:dyDescent="0.35">
      <c r="A771">
        <v>87</v>
      </c>
      <c r="B771" t="s">
        <v>14</v>
      </c>
    </row>
    <row r="772" spans="1:2" x14ac:dyDescent="0.35">
      <c r="A772">
        <v>271</v>
      </c>
      <c r="B772" t="s">
        <v>20</v>
      </c>
    </row>
    <row r="773" spans="1:2" x14ac:dyDescent="0.35">
      <c r="A773">
        <v>49</v>
      </c>
      <c r="B773" t="s">
        <v>73</v>
      </c>
    </row>
    <row r="774" spans="1:2" x14ac:dyDescent="0.35">
      <c r="A774">
        <v>113</v>
      </c>
      <c r="B774" t="s">
        <v>20</v>
      </c>
    </row>
    <row r="775" spans="1:2" x14ac:dyDescent="0.35">
      <c r="A775">
        <v>191</v>
      </c>
      <c r="B775" t="s">
        <v>20</v>
      </c>
    </row>
    <row r="776" spans="1:2" x14ac:dyDescent="0.35">
      <c r="A776">
        <v>136</v>
      </c>
      <c r="B776" t="s">
        <v>20</v>
      </c>
    </row>
    <row r="777" spans="1:2" x14ac:dyDescent="0.35">
      <c r="A777">
        <v>10</v>
      </c>
      <c r="B777" t="s">
        <v>14</v>
      </c>
    </row>
    <row r="778" spans="1:2" x14ac:dyDescent="0.35">
      <c r="A778">
        <v>66</v>
      </c>
      <c r="B778" t="s">
        <v>14</v>
      </c>
    </row>
    <row r="779" spans="1:2" x14ac:dyDescent="0.35">
      <c r="A779">
        <v>49</v>
      </c>
      <c r="B779" t="s">
        <v>14</v>
      </c>
    </row>
    <row r="780" spans="1:2" x14ac:dyDescent="0.35">
      <c r="A780">
        <v>788</v>
      </c>
      <c r="B780" t="s">
        <v>20</v>
      </c>
    </row>
    <row r="781" spans="1:2" x14ac:dyDescent="0.35">
      <c r="A781">
        <v>80</v>
      </c>
      <c r="B781" t="s">
        <v>14</v>
      </c>
    </row>
    <row r="782" spans="1:2" x14ac:dyDescent="0.35">
      <c r="A782">
        <v>106</v>
      </c>
      <c r="B782" t="s">
        <v>20</v>
      </c>
    </row>
    <row r="783" spans="1:2" x14ac:dyDescent="0.35">
      <c r="A783">
        <v>51</v>
      </c>
      <c r="B783" t="s">
        <v>73</v>
      </c>
    </row>
    <row r="784" spans="1:2" x14ac:dyDescent="0.35">
      <c r="A784">
        <v>215</v>
      </c>
      <c r="B784" t="s">
        <v>20</v>
      </c>
    </row>
    <row r="785" spans="1:2" x14ac:dyDescent="0.35">
      <c r="A785">
        <v>141</v>
      </c>
      <c r="B785" t="s">
        <v>20</v>
      </c>
    </row>
    <row r="786" spans="1:2" x14ac:dyDescent="0.35">
      <c r="A786">
        <v>115</v>
      </c>
      <c r="B786" t="s">
        <v>20</v>
      </c>
    </row>
    <row r="787" spans="1:2" x14ac:dyDescent="0.35">
      <c r="A787">
        <v>193</v>
      </c>
      <c r="B787" t="s">
        <v>20</v>
      </c>
    </row>
    <row r="788" spans="1:2" x14ac:dyDescent="0.35">
      <c r="A788">
        <v>730</v>
      </c>
      <c r="B788" t="s">
        <v>20</v>
      </c>
    </row>
    <row r="789" spans="1:2" x14ac:dyDescent="0.35">
      <c r="A789">
        <v>100</v>
      </c>
      <c r="B789" t="s">
        <v>14</v>
      </c>
    </row>
    <row r="790" spans="1:2" x14ac:dyDescent="0.35">
      <c r="A790">
        <v>88</v>
      </c>
      <c r="B790" t="s">
        <v>47</v>
      </c>
    </row>
    <row r="791" spans="1:2" x14ac:dyDescent="0.35">
      <c r="A791">
        <v>37</v>
      </c>
      <c r="B791" t="s">
        <v>14</v>
      </c>
    </row>
    <row r="792" spans="1:2" x14ac:dyDescent="0.35">
      <c r="A792">
        <v>31</v>
      </c>
      <c r="B792" t="s">
        <v>73</v>
      </c>
    </row>
    <row r="793" spans="1:2" x14ac:dyDescent="0.35">
      <c r="A793">
        <v>26</v>
      </c>
      <c r="B793" t="s">
        <v>14</v>
      </c>
    </row>
    <row r="794" spans="1:2" x14ac:dyDescent="0.35">
      <c r="A794">
        <v>34</v>
      </c>
      <c r="B794" t="s">
        <v>14</v>
      </c>
    </row>
    <row r="795" spans="1:2" x14ac:dyDescent="0.35">
      <c r="A795">
        <v>1186</v>
      </c>
      <c r="B795" t="s">
        <v>20</v>
      </c>
    </row>
    <row r="796" spans="1:2" x14ac:dyDescent="0.35">
      <c r="A796">
        <v>125</v>
      </c>
      <c r="B796" t="s">
        <v>20</v>
      </c>
    </row>
    <row r="797" spans="1:2" x14ac:dyDescent="0.35">
      <c r="A797">
        <v>14</v>
      </c>
      <c r="B797" t="s">
        <v>14</v>
      </c>
    </row>
    <row r="798" spans="1:2" x14ac:dyDescent="0.35">
      <c r="A798">
        <v>55</v>
      </c>
      <c r="B798" t="s">
        <v>14</v>
      </c>
    </row>
    <row r="799" spans="1:2" x14ac:dyDescent="0.35">
      <c r="A799">
        <v>110</v>
      </c>
      <c r="B799" t="s">
        <v>20</v>
      </c>
    </row>
    <row r="800" spans="1:2" x14ac:dyDescent="0.35">
      <c r="A800">
        <v>188</v>
      </c>
      <c r="B800" t="s">
        <v>20</v>
      </c>
    </row>
    <row r="801" spans="1:2" x14ac:dyDescent="0.35">
      <c r="A801">
        <v>87</v>
      </c>
      <c r="B801" t="s">
        <v>14</v>
      </c>
    </row>
    <row r="802" spans="1:2" x14ac:dyDescent="0.35">
      <c r="A802">
        <v>1</v>
      </c>
      <c r="B802" t="s">
        <v>14</v>
      </c>
    </row>
    <row r="803" spans="1:2" x14ac:dyDescent="0.35">
      <c r="A803">
        <v>203</v>
      </c>
      <c r="B803" t="s">
        <v>20</v>
      </c>
    </row>
    <row r="804" spans="1:2" x14ac:dyDescent="0.35">
      <c r="A804">
        <v>197</v>
      </c>
      <c r="B804" t="s">
        <v>20</v>
      </c>
    </row>
    <row r="805" spans="1:2" x14ac:dyDescent="0.35">
      <c r="A805">
        <v>107</v>
      </c>
      <c r="B805" t="s">
        <v>20</v>
      </c>
    </row>
    <row r="806" spans="1:2" x14ac:dyDescent="0.35">
      <c r="A806">
        <v>269</v>
      </c>
      <c r="B806" t="s">
        <v>20</v>
      </c>
    </row>
    <row r="807" spans="1:2" x14ac:dyDescent="0.35">
      <c r="A807">
        <v>51</v>
      </c>
      <c r="B807" t="s">
        <v>14</v>
      </c>
    </row>
    <row r="808" spans="1:2" x14ac:dyDescent="0.35">
      <c r="A808">
        <v>1180</v>
      </c>
      <c r="B808" t="s">
        <v>20</v>
      </c>
    </row>
    <row r="809" spans="1:2" x14ac:dyDescent="0.35">
      <c r="A809">
        <v>264</v>
      </c>
      <c r="B809" t="s">
        <v>20</v>
      </c>
    </row>
    <row r="810" spans="1:2" x14ac:dyDescent="0.35">
      <c r="A810">
        <v>30</v>
      </c>
      <c r="B810" t="s">
        <v>14</v>
      </c>
    </row>
    <row r="811" spans="1:2" x14ac:dyDescent="0.35">
      <c r="A811">
        <v>63</v>
      </c>
      <c r="B811" t="s">
        <v>14</v>
      </c>
    </row>
    <row r="812" spans="1:2" x14ac:dyDescent="0.35">
      <c r="A812">
        <v>193</v>
      </c>
      <c r="B812" t="s">
        <v>20</v>
      </c>
    </row>
    <row r="813" spans="1:2" x14ac:dyDescent="0.35">
      <c r="A813">
        <v>77</v>
      </c>
      <c r="B813" t="s">
        <v>14</v>
      </c>
    </row>
    <row r="814" spans="1:2" x14ac:dyDescent="0.35">
      <c r="A814">
        <v>226</v>
      </c>
      <c r="B814" t="s">
        <v>20</v>
      </c>
    </row>
    <row r="815" spans="1:2" x14ac:dyDescent="0.35">
      <c r="A815">
        <v>239</v>
      </c>
      <c r="B815" t="s">
        <v>20</v>
      </c>
    </row>
    <row r="816" spans="1:2" x14ac:dyDescent="0.35">
      <c r="A816">
        <v>92</v>
      </c>
      <c r="B816" t="s">
        <v>14</v>
      </c>
    </row>
    <row r="817" spans="1:2" x14ac:dyDescent="0.35">
      <c r="A817">
        <v>130</v>
      </c>
      <c r="B817" t="s">
        <v>20</v>
      </c>
    </row>
    <row r="818" spans="1:2" x14ac:dyDescent="0.35">
      <c r="A818">
        <v>615</v>
      </c>
      <c r="B818" t="s">
        <v>20</v>
      </c>
    </row>
    <row r="819" spans="1:2" x14ac:dyDescent="0.35">
      <c r="A819">
        <v>369</v>
      </c>
      <c r="B819" t="s">
        <v>20</v>
      </c>
    </row>
    <row r="820" spans="1:2" x14ac:dyDescent="0.35">
      <c r="A820">
        <v>1095</v>
      </c>
      <c r="B820" t="s">
        <v>20</v>
      </c>
    </row>
    <row r="821" spans="1:2" x14ac:dyDescent="0.35">
      <c r="A821">
        <v>51</v>
      </c>
      <c r="B821" t="s">
        <v>14</v>
      </c>
    </row>
    <row r="822" spans="1:2" x14ac:dyDescent="0.35">
      <c r="A822">
        <v>801</v>
      </c>
      <c r="B822" t="s">
        <v>20</v>
      </c>
    </row>
    <row r="823" spans="1:2" x14ac:dyDescent="0.35">
      <c r="A823">
        <v>291</v>
      </c>
      <c r="B823" t="s">
        <v>20</v>
      </c>
    </row>
    <row r="824" spans="1:2" x14ac:dyDescent="0.35">
      <c r="A824">
        <v>350</v>
      </c>
      <c r="B824" t="s">
        <v>20</v>
      </c>
    </row>
    <row r="825" spans="1:2" x14ac:dyDescent="0.35">
      <c r="A825">
        <v>357</v>
      </c>
      <c r="B825" t="s">
        <v>20</v>
      </c>
    </row>
    <row r="826" spans="1:2" x14ac:dyDescent="0.35">
      <c r="A826">
        <v>126</v>
      </c>
      <c r="B826" t="s">
        <v>20</v>
      </c>
    </row>
    <row r="827" spans="1:2" x14ac:dyDescent="0.35">
      <c r="A827">
        <v>388</v>
      </c>
      <c r="B827" t="s">
        <v>20</v>
      </c>
    </row>
    <row r="828" spans="1:2" x14ac:dyDescent="0.35">
      <c r="A828">
        <v>457</v>
      </c>
      <c r="B828" t="s">
        <v>20</v>
      </c>
    </row>
    <row r="829" spans="1:2" x14ac:dyDescent="0.35">
      <c r="A829">
        <v>267</v>
      </c>
      <c r="B829" t="s">
        <v>20</v>
      </c>
    </row>
    <row r="830" spans="1:2" x14ac:dyDescent="0.35">
      <c r="A830">
        <v>69</v>
      </c>
      <c r="B830" t="s">
        <v>14</v>
      </c>
    </row>
    <row r="831" spans="1:2" x14ac:dyDescent="0.35">
      <c r="A831">
        <v>51</v>
      </c>
      <c r="B831" t="s">
        <v>14</v>
      </c>
    </row>
    <row r="832" spans="1:2" x14ac:dyDescent="0.35">
      <c r="A832">
        <v>1</v>
      </c>
      <c r="B832" t="s">
        <v>14</v>
      </c>
    </row>
    <row r="833" spans="1:2" x14ac:dyDescent="0.35">
      <c r="A833">
        <v>109</v>
      </c>
      <c r="B833" t="s">
        <v>20</v>
      </c>
    </row>
    <row r="834" spans="1:2" x14ac:dyDescent="0.35">
      <c r="A834">
        <v>315</v>
      </c>
      <c r="B834" t="s">
        <v>20</v>
      </c>
    </row>
    <row r="835" spans="1:2" x14ac:dyDescent="0.35">
      <c r="A835">
        <v>158</v>
      </c>
      <c r="B835" t="s">
        <v>20</v>
      </c>
    </row>
    <row r="836" spans="1:2" x14ac:dyDescent="0.35">
      <c r="A836">
        <v>154</v>
      </c>
      <c r="B836" t="s">
        <v>20</v>
      </c>
    </row>
    <row r="837" spans="1:2" x14ac:dyDescent="0.35">
      <c r="A837">
        <v>90</v>
      </c>
      <c r="B837" t="s">
        <v>14</v>
      </c>
    </row>
    <row r="838" spans="1:2" x14ac:dyDescent="0.35">
      <c r="A838">
        <v>75</v>
      </c>
      <c r="B838" t="s">
        <v>14</v>
      </c>
    </row>
    <row r="839" spans="1:2" x14ac:dyDescent="0.35">
      <c r="A839">
        <v>853</v>
      </c>
      <c r="B839" t="s">
        <v>20</v>
      </c>
    </row>
    <row r="840" spans="1:2" x14ac:dyDescent="0.35">
      <c r="A840">
        <v>139</v>
      </c>
      <c r="B840" t="s">
        <v>20</v>
      </c>
    </row>
    <row r="841" spans="1:2" x14ac:dyDescent="0.35">
      <c r="A841">
        <v>190</v>
      </c>
      <c r="B841" t="s">
        <v>20</v>
      </c>
    </row>
    <row r="842" spans="1:2" x14ac:dyDescent="0.35">
      <c r="A842">
        <v>100</v>
      </c>
      <c r="B842" t="s">
        <v>20</v>
      </c>
    </row>
    <row r="843" spans="1:2" x14ac:dyDescent="0.35">
      <c r="A843">
        <v>143</v>
      </c>
      <c r="B843" t="s">
        <v>20</v>
      </c>
    </row>
    <row r="844" spans="1:2" x14ac:dyDescent="0.35">
      <c r="A844">
        <v>563</v>
      </c>
      <c r="B844" t="s">
        <v>20</v>
      </c>
    </row>
    <row r="845" spans="1:2" x14ac:dyDescent="0.35">
      <c r="A845">
        <v>31</v>
      </c>
      <c r="B845" t="s">
        <v>14</v>
      </c>
    </row>
    <row r="846" spans="1:2" x14ac:dyDescent="0.35">
      <c r="A846">
        <v>99</v>
      </c>
      <c r="B846" t="s">
        <v>73</v>
      </c>
    </row>
    <row r="847" spans="1:2" x14ac:dyDescent="0.35">
      <c r="A847">
        <v>198</v>
      </c>
      <c r="B847" t="s">
        <v>20</v>
      </c>
    </row>
    <row r="848" spans="1:2" x14ac:dyDescent="0.35">
      <c r="A848">
        <v>509</v>
      </c>
      <c r="B848" t="s">
        <v>20</v>
      </c>
    </row>
    <row r="849" spans="1:2" x14ac:dyDescent="0.35">
      <c r="A849">
        <v>238</v>
      </c>
      <c r="B849" t="s">
        <v>20</v>
      </c>
    </row>
    <row r="850" spans="1:2" x14ac:dyDescent="0.35">
      <c r="A850">
        <v>338</v>
      </c>
      <c r="B850" t="s">
        <v>20</v>
      </c>
    </row>
    <row r="851" spans="1:2" x14ac:dyDescent="0.35">
      <c r="A851">
        <v>133</v>
      </c>
      <c r="B851" t="s">
        <v>20</v>
      </c>
    </row>
    <row r="852" spans="1:2" x14ac:dyDescent="0.35">
      <c r="A852">
        <v>1</v>
      </c>
      <c r="B852" t="s">
        <v>14</v>
      </c>
    </row>
    <row r="853" spans="1:2" x14ac:dyDescent="0.35">
      <c r="A853">
        <v>208</v>
      </c>
      <c r="B853" t="s">
        <v>20</v>
      </c>
    </row>
    <row r="854" spans="1:2" x14ac:dyDescent="0.35">
      <c r="A854">
        <v>51</v>
      </c>
      <c r="B854" t="s">
        <v>14</v>
      </c>
    </row>
    <row r="855" spans="1:2" x14ac:dyDescent="0.35">
      <c r="A855">
        <v>652</v>
      </c>
      <c r="B855" t="s">
        <v>20</v>
      </c>
    </row>
    <row r="856" spans="1:2" x14ac:dyDescent="0.35">
      <c r="A856">
        <v>114</v>
      </c>
      <c r="B856" t="s">
        <v>20</v>
      </c>
    </row>
    <row r="857" spans="1:2" x14ac:dyDescent="0.35">
      <c r="A857">
        <v>102</v>
      </c>
      <c r="B857" t="s">
        <v>20</v>
      </c>
    </row>
    <row r="858" spans="1:2" x14ac:dyDescent="0.35">
      <c r="A858">
        <v>357</v>
      </c>
      <c r="B858" t="s">
        <v>20</v>
      </c>
    </row>
    <row r="859" spans="1:2" x14ac:dyDescent="0.35">
      <c r="A859">
        <v>140</v>
      </c>
      <c r="B859" t="s">
        <v>20</v>
      </c>
    </row>
    <row r="860" spans="1:2" x14ac:dyDescent="0.35">
      <c r="A860">
        <v>69</v>
      </c>
      <c r="B860" t="s">
        <v>14</v>
      </c>
    </row>
    <row r="861" spans="1:2" x14ac:dyDescent="0.35">
      <c r="A861">
        <v>36</v>
      </c>
      <c r="B861" t="s">
        <v>14</v>
      </c>
    </row>
    <row r="862" spans="1:2" x14ac:dyDescent="0.35">
      <c r="A862">
        <v>252</v>
      </c>
      <c r="B862" t="s">
        <v>20</v>
      </c>
    </row>
    <row r="863" spans="1:2" x14ac:dyDescent="0.35">
      <c r="A863">
        <v>106</v>
      </c>
      <c r="B863" t="s">
        <v>20</v>
      </c>
    </row>
    <row r="864" spans="1:2" x14ac:dyDescent="0.35">
      <c r="A864">
        <v>187</v>
      </c>
      <c r="B864" t="s">
        <v>20</v>
      </c>
    </row>
    <row r="865" spans="1:2" x14ac:dyDescent="0.35">
      <c r="A865">
        <v>387</v>
      </c>
      <c r="B865" t="s">
        <v>20</v>
      </c>
    </row>
    <row r="866" spans="1:2" x14ac:dyDescent="0.35">
      <c r="A866">
        <v>347</v>
      </c>
      <c r="B866" t="s">
        <v>20</v>
      </c>
    </row>
    <row r="867" spans="1:2" x14ac:dyDescent="0.35">
      <c r="A867">
        <v>186</v>
      </c>
      <c r="B867" t="s">
        <v>20</v>
      </c>
    </row>
    <row r="868" spans="1:2" x14ac:dyDescent="0.35">
      <c r="A868">
        <v>43</v>
      </c>
      <c r="B868" t="s">
        <v>73</v>
      </c>
    </row>
    <row r="869" spans="1:2" x14ac:dyDescent="0.35">
      <c r="A869">
        <v>162</v>
      </c>
      <c r="B869" t="s">
        <v>20</v>
      </c>
    </row>
    <row r="870" spans="1:2" x14ac:dyDescent="0.35">
      <c r="A870">
        <v>185</v>
      </c>
      <c r="B870" t="s">
        <v>20</v>
      </c>
    </row>
    <row r="871" spans="1:2" x14ac:dyDescent="0.35">
      <c r="A871">
        <v>24</v>
      </c>
      <c r="B871" t="s">
        <v>14</v>
      </c>
    </row>
    <row r="872" spans="1:2" x14ac:dyDescent="0.35">
      <c r="A872">
        <v>90</v>
      </c>
      <c r="B872" t="s">
        <v>14</v>
      </c>
    </row>
    <row r="873" spans="1:2" x14ac:dyDescent="0.35">
      <c r="A873">
        <v>273</v>
      </c>
      <c r="B873" t="s">
        <v>20</v>
      </c>
    </row>
    <row r="874" spans="1:2" x14ac:dyDescent="0.35">
      <c r="A874">
        <v>170</v>
      </c>
      <c r="B874" t="s">
        <v>20</v>
      </c>
    </row>
    <row r="875" spans="1:2" x14ac:dyDescent="0.35">
      <c r="A875">
        <v>188</v>
      </c>
      <c r="B875" t="s">
        <v>20</v>
      </c>
    </row>
    <row r="876" spans="1:2" x14ac:dyDescent="0.35">
      <c r="A876">
        <v>347</v>
      </c>
      <c r="B876" t="s">
        <v>20</v>
      </c>
    </row>
    <row r="877" spans="1:2" x14ac:dyDescent="0.35">
      <c r="A877">
        <v>69</v>
      </c>
      <c r="B877" t="s">
        <v>14</v>
      </c>
    </row>
    <row r="878" spans="1:2" x14ac:dyDescent="0.35">
      <c r="A878">
        <v>25</v>
      </c>
      <c r="B878" t="s">
        <v>14</v>
      </c>
    </row>
    <row r="879" spans="1:2" x14ac:dyDescent="0.35">
      <c r="A879">
        <v>77</v>
      </c>
      <c r="B879" t="s">
        <v>14</v>
      </c>
    </row>
    <row r="880" spans="1:2" x14ac:dyDescent="0.35">
      <c r="A880">
        <v>37</v>
      </c>
      <c r="B880" t="s">
        <v>14</v>
      </c>
    </row>
    <row r="881" spans="1:2" x14ac:dyDescent="0.35">
      <c r="A881">
        <v>544</v>
      </c>
      <c r="B881" t="s">
        <v>20</v>
      </c>
    </row>
    <row r="882" spans="1:2" x14ac:dyDescent="0.35">
      <c r="A882">
        <v>229</v>
      </c>
      <c r="B882" t="s">
        <v>20</v>
      </c>
    </row>
    <row r="883" spans="1:2" x14ac:dyDescent="0.35">
      <c r="A883">
        <v>39</v>
      </c>
      <c r="B883" t="s">
        <v>14</v>
      </c>
    </row>
    <row r="884" spans="1:2" x14ac:dyDescent="0.35">
      <c r="A884">
        <v>370</v>
      </c>
      <c r="B884" t="s">
        <v>20</v>
      </c>
    </row>
    <row r="885" spans="1:2" x14ac:dyDescent="0.35">
      <c r="A885">
        <v>238</v>
      </c>
      <c r="B885" t="s">
        <v>20</v>
      </c>
    </row>
    <row r="886" spans="1:2" x14ac:dyDescent="0.35">
      <c r="A886">
        <v>64</v>
      </c>
      <c r="B886" t="s">
        <v>14</v>
      </c>
    </row>
    <row r="887" spans="1:2" x14ac:dyDescent="0.35">
      <c r="A887">
        <v>118</v>
      </c>
      <c r="B887" t="s">
        <v>20</v>
      </c>
    </row>
    <row r="888" spans="1:2" x14ac:dyDescent="0.35">
      <c r="A888">
        <v>85</v>
      </c>
      <c r="B888" t="s">
        <v>14</v>
      </c>
    </row>
    <row r="889" spans="1:2" x14ac:dyDescent="0.35">
      <c r="A889">
        <v>29</v>
      </c>
      <c r="B889" t="s">
        <v>14</v>
      </c>
    </row>
    <row r="890" spans="1:2" x14ac:dyDescent="0.35">
      <c r="A890">
        <v>210</v>
      </c>
      <c r="B890" t="s">
        <v>20</v>
      </c>
    </row>
    <row r="891" spans="1:2" x14ac:dyDescent="0.35">
      <c r="A891">
        <v>170</v>
      </c>
      <c r="B891" t="s">
        <v>20</v>
      </c>
    </row>
    <row r="892" spans="1:2" x14ac:dyDescent="0.35">
      <c r="A892">
        <v>116</v>
      </c>
      <c r="B892" t="s">
        <v>20</v>
      </c>
    </row>
    <row r="893" spans="1:2" x14ac:dyDescent="0.35">
      <c r="A893">
        <v>259</v>
      </c>
      <c r="B893" t="s">
        <v>20</v>
      </c>
    </row>
    <row r="894" spans="1:2" x14ac:dyDescent="0.35">
      <c r="A894">
        <v>231</v>
      </c>
      <c r="B894" t="s">
        <v>20</v>
      </c>
    </row>
    <row r="895" spans="1:2" x14ac:dyDescent="0.35">
      <c r="A895">
        <v>128</v>
      </c>
      <c r="B895" t="s">
        <v>20</v>
      </c>
    </row>
    <row r="896" spans="1:2" x14ac:dyDescent="0.35">
      <c r="A896">
        <v>189</v>
      </c>
      <c r="B896" t="s">
        <v>20</v>
      </c>
    </row>
    <row r="897" spans="1:2" x14ac:dyDescent="0.35">
      <c r="A897">
        <v>7</v>
      </c>
      <c r="B897" t="s">
        <v>14</v>
      </c>
    </row>
    <row r="898" spans="1:2" x14ac:dyDescent="0.35">
      <c r="A898">
        <v>774</v>
      </c>
      <c r="B898" t="s">
        <v>20</v>
      </c>
    </row>
    <row r="899" spans="1:2" x14ac:dyDescent="0.35">
      <c r="A899">
        <v>28</v>
      </c>
      <c r="B899" t="s">
        <v>14</v>
      </c>
    </row>
    <row r="900" spans="1:2" x14ac:dyDescent="0.35">
      <c r="A900">
        <v>52</v>
      </c>
      <c r="B900" t="s">
        <v>14</v>
      </c>
    </row>
    <row r="901" spans="1:2" x14ac:dyDescent="0.35">
      <c r="A901">
        <v>407</v>
      </c>
      <c r="B901" t="s">
        <v>20</v>
      </c>
    </row>
    <row r="902" spans="1:2" x14ac:dyDescent="0.35">
      <c r="A902">
        <v>2</v>
      </c>
      <c r="B902" t="s">
        <v>14</v>
      </c>
    </row>
    <row r="903" spans="1:2" x14ac:dyDescent="0.35">
      <c r="A903">
        <v>156</v>
      </c>
      <c r="B903" t="s">
        <v>20</v>
      </c>
    </row>
    <row r="904" spans="1:2" x14ac:dyDescent="0.35">
      <c r="A904">
        <v>252</v>
      </c>
      <c r="B904" t="s">
        <v>20</v>
      </c>
    </row>
    <row r="905" spans="1:2" x14ac:dyDescent="0.35">
      <c r="A905">
        <v>2</v>
      </c>
      <c r="B905" t="s">
        <v>47</v>
      </c>
    </row>
    <row r="906" spans="1:2" x14ac:dyDescent="0.35">
      <c r="A906">
        <v>12</v>
      </c>
      <c r="B906" t="s">
        <v>14</v>
      </c>
    </row>
    <row r="907" spans="1:2" x14ac:dyDescent="0.35">
      <c r="A907">
        <v>164</v>
      </c>
      <c r="B907" t="s">
        <v>20</v>
      </c>
    </row>
    <row r="908" spans="1:2" x14ac:dyDescent="0.35">
      <c r="A908">
        <v>163</v>
      </c>
      <c r="B908" t="s">
        <v>20</v>
      </c>
    </row>
    <row r="909" spans="1:2" x14ac:dyDescent="0.35">
      <c r="A909">
        <v>20</v>
      </c>
      <c r="B909" t="s">
        <v>14</v>
      </c>
    </row>
    <row r="910" spans="1:2" x14ac:dyDescent="0.35">
      <c r="A910">
        <v>319</v>
      </c>
      <c r="B910" t="s">
        <v>20</v>
      </c>
    </row>
    <row r="911" spans="1:2" x14ac:dyDescent="0.35">
      <c r="A911">
        <v>479</v>
      </c>
      <c r="B911" t="s">
        <v>20</v>
      </c>
    </row>
    <row r="912" spans="1:2" x14ac:dyDescent="0.35">
      <c r="A912">
        <v>20</v>
      </c>
      <c r="B912" t="s">
        <v>73</v>
      </c>
    </row>
    <row r="913" spans="1:2" x14ac:dyDescent="0.35">
      <c r="A913">
        <v>199</v>
      </c>
      <c r="B913" t="s">
        <v>20</v>
      </c>
    </row>
    <row r="914" spans="1:2" x14ac:dyDescent="0.35">
      <c r="A914">
        <v>795</v>
      </c>
      <c r="B914" t="s">
        <v>20</v>
      </c>
    </row>
    <row r="915" spans="1:2" x14ac:dyDescent="0.35">
      <c r="A915">
        <v>51</v>
      </c>
      <c r="B915" t="s">
        <v>14</v>
      </c>
    </row>
    <row r="916" spans="1:2" x14ac:dyDescent="0.35">
      <c r="A916">
        <v>57</v>
      </c>
      <c r="B916" t="s">
        <v>14</v>
      </c>
    </row>
    <row r="917" spans="1:2" x14ac:dyDescent="0.35">
      <c r="A917">
        <v>156</v>
      </c>
      <c r="B917" t="s">
        <v>20</v>
      </c>
    </row>
    <row r="918" spans="1:2" x14ac:dyDescent="0.35">
      <c r="A918">
        <v>36</v>
      </c>
      <c r="B918" t="s">
        <v>14</v>
      </c>
    </row>
    <row r="919" spans="1:2" x14ac:dyDescent="0.35">
      <c r="A919">
        <v>58</v>
      </c>
      <c r="B919" t="s">
        <v>47</v>
      </c>
    </row>
    <row r="920" spans="1:2" x14ac:dyDescent="0.35">
      <c r="A920">
        <v>237</v>
      </c>
      <c r="B920" t="s">
        <v>20</v>
      </c>
    </row>
    <row r="921" spans="1:2" x14ac:dyDescent="0.35">
      <c r="A921">
        <v>59</v>
      </c>
      <c r="B921" t="s">
        <v>14</v>
      </c>
    </row>
    <row r="922" spans="1:2" x14ac:dyDescent="0.35">
      <c r="A922">
        <v>183</v>
      </c>
      <c r="B922" t="s">
        <v>20</v>
      </c>
    </row>
    <row r="923" spans="1:2" x14ac:dyDescent="0.35">
      <c r="A923">
        <v>1</v>
      </c>
      <c r="B923" t="s">
        <v>14</v>
      </c>
    </row>
    <row r="924" spans="1:2" x14ac:dyDescent="0.35">
      <c r="A924">
        <v>176</v>
      </c>
      <c r="B924" t="s">
        <v>20</v>
      </c>
    </row>
    <row r="925" spans="1:2" x14ac:dyDescent="0.35">
      <c r="A925">
        <v>238</v>
      </c>
      <c r="B925" t="s">
        <v>20</v>
      </c>
    </row>
    <row r="926" spans="1:2" x14ac:dyDescent="0.35">
      <c r="A926">
        <v>488</v>
      </c>
      <c r="B926" t="s">
        <v>20</v>
      </c>
    </row>
    <row r="927" spans="1:2" x14ac:dyDescent="0.35">
      <c r="A927">
        <v>224</v>
      </c>
      <c r="B927" t="s">
        <v>20</v>
      </c>
    </row>
    <row r="928" spans="1:2" x14ac:dyDescent="0.35">
      <c r="A928">
        <v>18</v>
      </c>
      <c r="B928" t="s">
        <v>14</v>
      </c>
    </row>
    <row r="929" spans="1:2" x14ac:dyDescent="0.35">
      <c r="A929">
        <v>46</v>
      </c>
      <c r="B929" t="s">
        <v>14</v>
      </c>
    </row>
    <row r="930" spans="1:2" x14ac:dyDescent="0.35">
      <c r="A930">
        <v>117</v>
      </c>
      <c r="B930" t="s">
        <v>20</v>
      </c>
    </row>
    <row r="931" spans="1:2" x14ac:dyDescent="0.35">
      <c r="A931">
        <v>217</v>
      </c>
      <c r="B931" t="s">
        <v>20</v>
      </c>
    </row>
    <row r="932" spans="1:2" x14ac:dyDescent="0.35">
      <c r="A932">
        <v>112</v>
      </c>
      <c r="B932" t="s">
        <v>20</v>
      </c>
    </row>
    <row r="933" spans="1:2" x14ac:dyDescent="0.35">
      <c r="A933">
        <v>73</v>
      </c>
      <c r="B933" t="s">
        <v>14</v>
      </c>
    </row>
    <row r="934" spans="1:2" x14ac:dyDescent="0.35">
      <c r="A934">
        <v>212</v>
      </c>
      <c r="B934" t="s">
        <v>20</v>
      </c>
    </row>
    <row r="935" spans="1:2" x14ac:dyDescent="0.35">
      <c r="A935">
        <v>240</v>
      </c>
      <c r="B935" t="s">
        <v>20</v>
      </c>
    </row>
    <row r="936" spans="1:2" x14ac:dyDescent="0.35">
      <c r="A936">
        <v>182</v>
      </c>
      <c r="B936" t="s">
        <v>20</v>
      </c>
    </row>
    <row r="937" spans="1:2" x14ac:dyDescent="0.35">
      <c r="A937">
        <v>164</v>
      </c>
      <c r="B937" t="s">
        <v>20</v>
      </c>
    </row>
    <row r="938" spans="1:2" x14ac:dyDescent="0.35">
      <c r="A938">
        <v>2</v>
      </c>
      <c r="B938" t="s">
        <v>14</v>
      </c>
    </row>
    <row r="939" spans="1:2" x14ac:dyDescent="0.35">
      <c r="A939">
        <v>50</v>
      </c>
      <c r="B939" t="s">
        <v>73</v>
      </c>
    </row>
    <row r="940" spans="1:2" x14ac:dyDescent="0.35">
      <c r="A940">
        <v>110</v>
      </c>
      <c r="B940" t="s">
        <v>20</v>
      </c>
    </row>
    <row r="941" spans="1:2" x14ac:dyDescent="0.35">
      <c r="A941">
        <v>49</v>
      </c>
      <c r="B941" t="s">
        <v>14</v>
      </c>
    </row>
    <row r="942" spans="1:2" x14ac:dyDescent="0.35">
      <c r="A942">
        <v>62</v>
      </c>
      <c r="B942" t="s">
        <v>47</v>
      </c>
    </row>
    <row r="943" spans="1:2" x14ac:dyDescent="0.35">
      <c r="A943">
        <v>13</v>
      </c>
      <c r="B943" t="s">
        <v>14</v>
      </c>
    </row>
    <row r="944" spans="1:2" x14ac:dyDescent="0.35">
      <c r="A944">
        <v>65</v>
      </c>
      <c r="B944" t="s">
        <v>14</v>
      </c>
    </row>
    <row r="945" spans="1:2" x14ac:dyDescent="0.35">
      <c r="A945">
        <v>160</v>
      </c>
      <c r="B945" t="s">
        <v>20</v>
      </c>
    </row>
    <row r="946" spans="1:2" x14ac:dyDescent="0.35">
      <c r="A946">
        <v>81</v>
      </c>
      <c r="B946" t="s">
        <v>14</v>
      </c>
    </row>
    <row r="947" spans="1:2" x14ac:dyDescent="0.35">
      <c r="A947">
        <v>32</v>
      </c>
      <c r="B947" t="s">
        <v>14</v>
      </c>
    </row>
    <row r="948" spans="1:2" x14ac:dyDescent="0.35">
      <c r="A948">
        <v>10</v>
      </c>
      <c r="B948" t="s">
        <v>14</v>
      </c>
    </row>
    <row r="949" spans="1:2" x14ac:dyDescent="0.35">
      <c r="A949">
        <v>27</v>
      </c>
      <c r="B949" t="s">
        <v>14</v>
      </c>
    </row>
    <row r="950" spans="1:2" x14ac:dyDescent="0.35">
      <c r="A950">
        <v>63</v>
      </c>
      <c r="B950" t="s">
        <v>73</v>
      </c>
    </row>
    <row r="951" spans="1:2" x14ac:dyDescent="0.35">
      <c r="A951">
        <v>161</v>
      </c>
      <c r="B951" t="s">
        <v>20</v>
      </c>
    </row>
    <row r="952" spans="1:2" x14ac:dyDescent="0.35">
      <c r="A952">
        <v>5</v>
      </c>
      <c r="B952" t="s">
        <v>14</v>
      </c>
    </row>
    <row r="953" spans="1:2" x14ac:dyDescent="0.35">
      <c r="A953">
        <v>1097</v>
      </c>
      <c r="B953" t="s">
        <v>20</v>
      </c>
    </row>
    <row r="954" spans="1:2" x14ac:dyDescent="0.35">
      <c r="A954">
        <v>70</v>
      </c>
      <c r="B954" t="s">
        <v>73</v>
      </c>
    </row>
    <row r="955" spans="1:2" x14ac:dyDescent="0.35">
      <c r="A955">
        <v>60</v>
      </c>
      <c r="B955" t="s">
        <v>14</v>
      </c>
    </row>
    <row r="956" spans="1:2" x14ac:dyDescent="0.35">
      <c r="A956">
        <v>367</v>
      </c>
      <c r="B956" t="s">
        <v>20</v>
      </c>
    </row>
    <row r="957" spans="1:2" x14ac:dyDescent="0.35">
      <c r="A957">
        <v>1109</v>
      </c>
      <c r="B957" t="s">
        <v>20</v>
      </c>
    </row>
    <row r="958" spans="1:2" x14ac:dyDescent="0.35">
      <c r="A958">
        <v>19</v>
      </c>
      <c r="B958" t="s">
        <v>14</v>
      </c>
    </row>
    <row r="959" spans="1:2" x14ac:dyDescent="0.35">
      <c r="A959">
        <v>127</v>
      </c>
      <c r="B959" t="s">
        <v>20</v>
      </c>
    </row>
    <row r="960" spans="1:2" x14ac:dyDescent="0.35">
      <c r="A960">
        <v>735</v>
      </c>
      <c r="B960" t="s">
        <v>20</v>
      </c>
    </row>
    <row r="961" spans="1:2" x14ac:dyDescent="0.35">
      <c r="A961">
        <v>5</v>
      </c>
      <c r="B961" t="s">
        <v>14</v>
      </c>
    </row>
    <row r="962" spans="1:2" x14ac:dyDescent="0.35">
      <c r="A962">
        <v>85</v>
      </c>
      <c r="B962" t="s">
        <v>14</v>
      </c>
    </row>
    <row r="963" spans="1:2" x14ac:dyDescent="0.35">
      <c r="A963">
        <v>119</v>
      </c>
      <c r="B963" t="s">
        <v>20</v>
      </c>
    </row>
    <row r="964" spans="1:2" x14ac:dyDescent="0.35">
      <c r="A964">
        <v>296</v>
      </c>
      <c r="B964" t="s">
        <v>20</v>
      </c>
    </row>
    <row r="965" spans="1:2" x14ac:dyDescent="0.35">
      <c r="A965">
        <v>85</v>
      </c>
      <c r="B965" t="s">
        <v>14</v>
      </c>
    </row>
    <row r="966" spans="1:2" x14ac:dyDescent="0.35">
      <c r="A966">
        <v>356</v>
      </c>
      <c r="B966" t="s">
        <v>20</v>
      </c>
    </row>
    <row r="967" spans="1:2" x14ac:dyDescent="0.35">
      <c r="A967">
        <v>386</v>
      </c>
      <c r="B967" t="s">
        <v>20</v>
      </c>
    </row>
    <row r="968" spans="1:2" x14ac:dyDescent="0.35">
      <c r="A968">
        <v>792</v>
      </c>
      <c r="B968" t="s">
        <v>20</v>
      </c>
    </row>
    <row r="969" spans="1:2" x14ac:dyDescent="0.35">
      <c r="A969">
        <v>137</v>
      </c>
      <c r="B969" t="s">
        <v>20</v>
      </c>
    </row>
    <row r="970" spans="1:2" x14ac:dyDescent="0.35">
      <c r="A970">
        <v>338</v>
      </c>
      <c r="B970" t="s">
        <v>20</v>
      </c>
    </row>
    <row r="971" spans="1:2" x14ac:dyDescent="0.35">
      <c r="A971">
        <v>108</v>
      </c>
      <c r="B971" t="s">
        <v>20</v>
      </c>
    </row>
    <row r="972" spans="1:2" x14ac:dyDescent="0.35">
      <c r="A972">
        <v>61</v>
      </c>
      <c r="B972" t="s">
        <v>14</v>
      </c>
    </row>
    <row r="973" spans="1:2" x14ac:dyDescent="0.35">
      <c r="A973">
        <v>28</v>
      </c>
      <c r="B973" t="s">
        <v>14</v>
      </c>
    </row>
    <row r="974" spans="1:2" x14ac:dyDescent="0.35">
      <c r="A974">
        <v>228</v>
      </c>
      <c r="B974" t="s">
        <v>20</v>
      </c>
    </row>
    <row r="975" spans="1:2" x14ac:dyDescent="0.35">
      <c r="A975">
        <v>22</v>
      </c>
      <c r="B975" t="s">
        <v>14</v>
      </c>
    </row>
    <row r="976" spans="1:2" x14ac:dyDescent="0.35">
      <c r="A976">
        <v>374</v>
      </c>
      <c r="B976" t="s">
        <v>20</v>
      </c>
    </row>
    <row r="977" spans="1:2" x14ac:dyDescent="0.35">
      <c r="A977">
        <v>155</v>
      </c>
      <c r="B977" t="s">
        <v>20</v>
      </c>
    </row>
    <row r="978" spans="1:2" x14ac:dyDescent="0.35">
      <c r="A978">
        <v>322</v>
      </c>
      <c r="B978" t="s">
        <v>20</v>
      </c>
    </row>
    <row r="979" spans="1:2" x14ac:dyDescent="0.35">
      <c r="A979">
        <v>74</v>
      </c>
      <c r="B979" t="s">
        <v>14</v>
      </c>
    </row>
    <row r="980" spans="1:2" x14ac:dyDescent="0.35">
      <c r="A980">
        <v>864</v>
      </c>
      <c r="B980" t="s">
        <v>20</v>
      </c>
    </row>
    <row r="981" spans="1:2" x14ac:dyDescent="0.35">
      <c r="A981">
        <v>143</v>
      </c>
      <c r="B981" t="s">
        <v>20</v>
      </c>
    </row>
    <row r="982" spans="1:2" x14ac:dyDescent="0.35">
      <c r="A982">
        <v>40</v>
      </c>
      <c r="B982" t="s">
        <v>14</v>
      </c>
    </row>
    <row r="983" spans="1:2" x14ac:dyDescent="0.35">
      <c r="A983">
        <v>178</v>
      </c>
      <c r="B983" t="s">
        <v>20</v>
      </c>
    </row>
    <row r="984" spans="1:2" x14ac:dyDescent="0.35">
      <c r="A984">
        <v>85</v>
      </c>
      <c r="B984" t="s">
        <v>14</v>
      </c>
    </row>
    <row r="985" spans="1:2" x14ac:dyDescent="0.35">
      <c r="A985">
        <v>146</v>
      </c>
      <c r="B985" t="s">
        <v>20</v>
      </c>
    </row>
    <row r="986" spans="1:2" x14ac:dyDescent="0.35">
      <c r="A986">
        <v>152</v>
      </c>
      <c r="B986" t="s">
        <v>20</v>
      </c>
    </row>
    <row r="987" spans="1:2" x14ac:dyDescent="0.35">
      <c r="A987">
        <v>67</v>
      </c>
      <c r="B987" t="s">
        <v>14</v>
      </c>
    </row>
    <row r="988" spans="1:2" x14ac:dyDescent="0.35">
      <c r="A988">
        <v>40</v>
      </c>
      <c r="B988" t="s">
        <v>14</v>
      </c>
    </row>
    <row r="989" spans="1:2" x14ac:dyDescent="0.35">
      <c r="A989">
        <v>217</v>
      </c>
      <c r="B989" t="s">
        <v>20</v>
      </c>
    </row>
    <row r="990" spans="1:2" x14ac:dyDescent="0.35">
      <c r="A990">
        <v>52</v>
      </c>
      <c r="B990" t="s">
        <v>14</v>
      </c>
    </row>
    <row r="991" spans="1:2" x14ac:dyDescent="0.35">
      <c r="A991">
        <v>500</v>
      </c>
      <c r="B991" t="s">
        <v>20</v>
      </c>
    </row>
    <row r="992" spans="1:2" x14ac:dyDescent="0.35">
      <c r="A992">
        <v>88</v>
      </c>
      <c r="B992" t="s">
        <v>14</v>
      </c>
    </row>
    <row r="993" spans="1:2" x14ac:dyDescent="0.35">
      <c r="A993">
        <v>113</v>
      </c>
      <c r="B993" t="s">
        <v>20</v>
      </c>
    </row>
    <row r="994" spans="1:2" x14ac:dyDescent="0.35">
      <c r="A994">
        <v>427</v>
      </c>
      <c r="B994" t="s">
        <v>20</v>
      </c>
    </row>
    <row r="995" spans="1:2" x14ac:dyDescent="0.35">
      <c r="A995">
        <v>78</v>
      </c>
      <c r="B995" t="s">
        <v>73</v>
      </c>
    </row>
    <row r="996" spans="1:2" x14ac:dyDescent="0.35">
      <c r="A996">
        <v>52</v>
      </c>
      <c r="B996" t="s">
        <v>14</v>
      </c>
    </row>
    <row r="997" spans="1:2" x14ac:dyDescent="0.35">
      <c r="A997">
        <v>157</v>
      </c>
      <c r="B997" t="s">
        <v>20</v>
      </c>
    </row>
    <row r="998" spans="1:2" x14ac:dyDescent="0.35">
      <c r="A998">
        <v>73</v>
      </c>
      <c r="B998" t="s">
        <v>14</v>
      </c>
    </row>
    <row r="999" spans="1:2" x14ac:dyDescent="0.35">
      <c r="A999">
        <v>61</v>
      </c>
      <c r="B999" t="s">
        <v>73</v>
      </c>
    </row>
    <row r="1000" spans="1:2" x14ac:dyDescent="0.35">
      <c r="A1000">
        <v>57</v>
      </c>
      <c r="B1000" t="s">
        <v>14</v>
      </c>
    </row>
    <row r="1001" spans="1:2" x14ac:dyDescent="0.35">
      <c r="A1001">
        <v>57</v>
      </c>
      <c r="B1001" t="s">
        <v>73</v>
      </c>
    </row>
  </sheetData>
  <mergeCells count="7">
    <mergeCell ref="N13:S13"/>
    <mergeCell ref="N11:T11"/>
    <mergeCell ref="N12:T12"/>
    <mergeCell ref="K11:L11"/>
    <mergeCell ref="K8:R8"/>
    <mergeCell ref="K9:R9"/>
    <mergeCell ref="K10:R10"/>
  </mergeCells>
  <phoneticPr fontId="18" type="noConversion"/>
  <conditionalFormatting sqref="A1:A1048576">
    <cfRule type="colorScale" priority="5">
      <colorScale>
        <cfvo type="num" val="0"/>
        <cfvo type="num" val="100"/>
        <cfvo type="num" val="200"/>
        <color rgb="FFFF3333"/>
        <color rgb="FF00B850"/>
        <color rgb="FF0070D3"/>
      </colorScale>
    </cfRule>
  </conditionalFormatting>
  <conditionalFormatting sqref="B1:B1048576">
    <cfRule type="containsText" dxfId="11" priority="1" operator="containsText" text="canceled">
      <formula>NOT(ISERROR(SEARCH("canceled",B1)))</formula>
    </cfRule>
    <cfRule type="containsText" dxfId="10" priority="2" operator="containsText" text="live">
      <formula>NOT(ISERROR(SEARCH("live",B1)))</formula>
    </cfRule>
    <cfRule type="containsText" dxfId="9" priority="3" operator="containsText" text="failed">
      <formula>NOT(ISERROR(SEARCH("failed",B1)))</formula>
    </cfRule>
    <cfRule type="containsText" dxfId="8" priority="4" operator="containsText" text="successful">
      <formula>NOT(ISERROR(SEARCH("successful",B1)))</formula>
    </cfRule>
  </conditionalFormatting>
  <conditionalFormatting sqref="E1:E1048576">
    <cfRule type="containsText" dxfId="7" priority="10" operator="containsText" text="canceled">
      <formula>NOT(ISERROR(SEARCH("canceled",E1)))</formula>
    </cfRule>
    <cfRule type="containsText" dxfId="6" priority="11" operator="containsText" text="live">
      <formula>NOT(ISERROR(SEARCH("live",E1)))</formula>
    </cfRule>
    <cfRule type="containsText" dxfId="5" priority="12" operator="containsText" text="failed">
      <formula>NOT(ISERROR(SEARCH("failed",E1)))</formula>
    </cfRule>
    <cfRule type="containsText" dxfId="4" priority="13" operator="containsText" text="successful">
      <formula>NOT(ISERROR(SEARCH("successful",E1)))</formula>
    </cfRule>
  </conditionalFormatting>
  <conditionalFormatting sqref="H1:H1048576">
    <cfRule type="containsText" dxfId="3" priority="6" operator="containsText" text="canceled">
      <formula>NOT(ISERROR(SEARCH("canceled",H1)))</formula>
    </cfRule>
    <cfRule type="containsText" dxfId="2" priority="7" operator="containsText" text="live">
      <formula>NOT(ISERROR(SEARCH("live",H1)))</formula>
    </cfRule>
    <cfRule type="containsText" dxfId="1" priority="8" operator="containsText" text="failed">
      <formula>NOT(ISERROR(SEARCH("failed",H1)))</formula>
    </cfRule>
    <cfRule type="containsText" dxfId="0" priority="9" operator="containsText" text="successful">
      <formula>NOT(ISERROR(SEARCH("successful",H1)))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Pivot Table 1</vt:lpstr>
      <vt:lpstr>Pivot Table 2</vt:lpstr>
      <vt:lpstr>Pivot Table 3</vt:lpstr>
      <vt:lpstr>Crowdfunding</vt:lpstr>
      <vt:lpstr>Crowdfunding Goal Analysis</vt:lpstr>
      <vt:lpstr>Statistical Analysis</vt:lpstr>
      <vt:lpstr>Country</vt:lpstr>
      <vt:lpstr>CrowdfundingTable</vt:lpstr>
      <vt:lpstr>Date_Created_Conversion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Alaa H</cp:lastModifiedBy>
  <dcterms:created xsi:type="dcterms:W3CDTF">2021-09-29T18:52:28Z</dcterms:created>
  <dcterms:modified xsi:type="dcterms:W3CDTF">2023-08-23T16:34:53Z</dcterms:modified>
</cp:coreProperties>
</file>