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ad\Desktop\TermPaper\UnitCommitment\"/>
    </mc:Choice>
  </mc:AlternateContent>
  <bookViews>
    <workbookView xWindow="0" yWindow="0" windowWidth="16185" windowHeight="537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G13" i="2"/>
  <c r="F13" i="2"/>
  <c r="E13" i="2"/>
  <c r="D13" i="2"/>
  <c r="C13" i="2"/>
  <c r="B13" i="2"/>
  <c r="H8" i="2"/>
  <c r="E8" i="2"/>
  <c r="D8" i="2"/>
  <c r="H7" i="2"/>
  <c r="G7" i="2"/>
  <c r="G8" i="2" s="1"/>
  <c r="F7" i="2"/>
  <c r="F8" i="2" s="1"/>
  <c r="E7" i="2"/>
  <c r="D7" i="2"/>
  <c r="C7" i="2"/>
  <c r="C8" i="2" s="1"/>
  <c r="B7" i="2"/>
  <c r="B8" i="2" s="1"/>
  <c r="K2" i="2"/>
  <c r="H2" i="2" s="1"/>
  <c r="H3" i="2" s="1"/>
  <c r="G2" i="2"/>
  <c r="G3" i="2" s="1"/>
  <c r="F2" i="2"/>
  <c r="F3" i="2" s="1"/>
  <c r="E2" i="2"/>
  <c r="E3" i="2" s="1"/>
  <c r="C2" i="2"/>
  <c r="C3" i="2" s="1"/>
  <c r="B2" i="2"/>
  <c r="B3" i="2" s="1"/>
  <c r="D2" i="2" l="1"/>
  <c r="D3" i="2" s="1"/>
  <c r="B11" i="1"/>
  <c r="M8" i="1"/>
  <c r="G8" i="1"/>
  <c r="H8" i="1" s="1"/>
  <c r="B8" i="1"/>
  <c r="C8" i="1" s="1"/>
  <c r="M7" i="1"/>
  <c r="G7" i="1"/>
  <c r="H7" i="1" s="1"/>
  <c r="B7" i="1"/>
  <c r="C7" i="1" s="1"/>
  <c r="M6" i="1"/>
  <c r="G6" i="1"/>
  <c r="H6" i="1" s="1"/>
  <c r="B6" i="1"/>
  <c r="C6" i="1" s="1"/>
  <c r="M5" i="1"/>
  <c r="G5" i="1"/>
  <c r="H5" i="1" s="1"/>
  <c r="B5" i="1"/>
  <c r="C5" i="1" s="1"/>
  <c r="M4" i="1"/>
  <c r="G4" i="1"/>
  <c r="H4" i="1" s="1"/>
  <c r="B4" i="1"/>
  <c r="C4" i="1" s="1"/>
  <c r="M3" i="1"/>
  <c r="G3" i="1"/>
  <c r="H3" i="1" s="1"/>
  <c r="B3" i="1"/>
  <c r="C3" i="1" s="1"/>
  <c r="M2" i="1"/>
  <c r="G2" i="1"/>
  <c r="H2" i="1" s="1"/>
  <c r="B2" i="1"/>
  <c r="C2" i="1" s="1"/>
</calcChain>
</file>

<file path=xl/comments1.xml><?xml version="1.0" encoding="utf-8"?>
<comments xmlns="http://schemas.openxmlformats.org/spreadsheetml/2006/main">
  <authors>
    <author>Homad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Homad:</t>
        </r>
        <r>
          <rPr>
            <sz val="9"/>
            <color indexed="81"/>
            <rFont val="Tahoma"/>
            <family val="2"/>
          </rPr>
          <t xml:space="preserve">
Capacity accounts for SEC capacity per technology/fuel and a share of IPP capacity (assuming equal capacity across diffirent technologies)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Homad:</t>
        </r>
        <r>
          <rPr>
            <sz val="9"/>
            <color indexed="81"/>
            <rFont val="Tahoma"/>
            <family val="2"/>
          </rPr>
          <t xml:space="preserve">
Assuming equal sizes of units</t>
        </r>
      </text>
    </comment>
  </commentList>
</comments>
</file>

<file path=xl/comments2.xml><?xml version="1.0" encoding="utf-8"?>
<comments xmlns="http://schemas.openxmlformats.org/spreadsheetml/2006/main">
  <authors>
    <author>Homad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Homad:</t>
        </r>
        <r>
          <rPr>
            <sz val="9"/>
            <color indexed="81"/>
            <rFont val="Tahoma"/>
            <family val="2"/>
          </rPr>
          <t xml:space="preserve">
Capacity accounts for SEC capacity per technology/fuel and a share of IPP capacity (assuming equal capacity across diffirent technologies)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Homad:</t>
        </r>
        <r>
          <rPr>
            <sz val="9"/>
            <color indexed="81"/>
            <rFont val="Tahoma"/>
            <family val="2"/>
          </rPr>
          <t xml:space="preserve">
Assuming equal sizes of units</t>
        </r>
      </text>
    </comment>
  </commentList>
</comments>
</file>

<file path=xl/sharedStrings.xml><?xml version="1.0" encoding="utf-8"?>
<sst xmlns="http://schemas.openxmlformats.org/spreadsheetml/2006/main" count="44" uniqueCount="34">
  <si>
    <t>Tech_Fuel</t>
  </si>
  <si>
    <t>Capacity (GW)</t>
  </si>
  <si>
    <t>Number of Units</t>
  </si>
  <si>
    <t>Size of Unit (MW)</t>
  </si>
  <si>
    <t>CAPEX (MSR/GW)</t>
  </si>
  <si>
    <t>Fuel cost (MSR/GWh)</t>
  </si>
  <si>
    <t>Ramp Up Limit (MW/hr)</t>
  </si>
  <si>
    <t>Ramp Down Limit (MW/hr)</t>
  </si>
  <si>
    <t xml:space="preserve"> Variable O&amp;M (MSR/GWh)</t>
  </si>
  <si>
    <t>StartUp Cost (MSR/switch)</t>
  </si>
  <si>
    <t>Minimum Up Time (hr)</t>
  </si>
  <si>
    <t>Minimum Down Time (hr)</t>
  </si>
  <si>
    <t>Max Generation (GW)</t>
  </si>
  <si>
    <t>Min Generation (MW)</t>
  </si>
  <si>
    <t>CC_CO</t>
  </si>
  <si>
    <t>CC_G</t>
  </si>
  <si>
    <t>GT_CO</t>
  </si>
  <si>
    <t>GT_D</t>
  </si>
  <si>
    <t>GT_G</t>
  </si>
  <si>
    <t>ST_G</t>
  </si>
  <si>
    <t>ST_HFO</t>
  </si>
  <si>
    <t>IPP</t>
  </si>
  <si>
    <t>Capacity_GW</t>
  </si>
  <si>
    <t>Size of Unit_MW</t>
  </si>
  <si>
    <t>CAPEX_MSR/GW</t>
  </si>
  <si>
    <t>Fuel cost _MSR/GWh</t>
  </si>
  <si>
    <t>Ramp Up Limit_MW/hr</t>
  </si>
  <si>
    <t>Ramp Down Limit _(MW/hr)</t>
  </si>
  <si>
    <t xml:space="preserve"> Variable O&amp;M_ (MSR/GWh)</t>
  </si>
  <si>
    <t>StartUp Cost_(MSR/switch)</t>
  </si>
  <si>
    <t>Minimum Up Time_(hr)</t>
  </si>
  <si>
    <t>Minimum Down Time_(hr)</t>
  </si>
  <si>
    <t>Max Generation_(GW)</t>
  </si>
  <si>
    <t>Min Generation_(MW)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</si>
</sst>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"/>
  <sheetViews>
    <sheetView workbookViewId="0">
      <selection sqref="A1:N11"/>
    </sheetView>
  </sheetViews>
  <sheetFormatPr defaultColWidth="9" defaultRowHeight="15" x14ac:dyDescent="0.25"/>
  <cols>
    <col min="1" max="1" width="8.85546875" style="3" bestFit="1" customWidth="1"/>
    <col min="2" max="2" width="12.140625" style="3" bestFit="1" customWidth="1"/>
    <col min="3" max="3" width="14.28515625" style="3" bestFit="1" customWidth="1"/>
    <col min="4" max="4" width="15.140625" style="3" bestFit="1" customWidth="1"/>
    <col min="5" max="5" width="15.140625" style="3" customWidth="1"/>
    <col min="6" max="6" width="17.7109375" style="3" bestFit="1" customWidth="1"/>
    <col min="7" max="7" width="20.42578125" style="3" bestFit="1" customWidth="1"/>
    <col min="8" max="9" width="23" style="3" bestFit="1" customWidth="1"/>
    <col min="10" max="10" width="22.5703125" style="3" bestFit="1" customWidth="1"/>
    <col min="11" max="11" width="19.42578125" style="3" bestFit="1" customWidth="1"/>
    <col min="12" max="12" width="22" style="3" bestFit="1" customWidth="1"/>
    <col min="13" max="13" width="18.5703125" style="3" bestFit="1" customWidth="1"/>
    <col min="14" max="14" width="18.7109375" style="3" bestFit="1" customWidth="1"/>
    <col min="15" max="16384" width="9" style="3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1" x14ac:dyDescent="0.25">
      <c r="A2" s="1" t="s">
        <v>14</v>
      </c>
      <c r="B2" s="2">
        <f>$B$11+2.232</f>
        <v>4.7177142857142851</v>
      </c>
      <c r="C2" s="3">
        <f>ROUNDUP(B2*1000/D2,0)</f>
        <v>10</v>
      </c>
      <c r="D2" s="3">
        <v>500</v>
      </c>
      <c r="E2" s="3">
        <v>3563</v>
      </c>
      <c r="F2" s="4">
        <v>9.5536619999999989E-2</v>
      </c>
      <c r="G2" s="3">
        <f>0.6*D2</f>
        <v>300</v>
      </c>
      <c r="H2" s="3">
        <f>1.3*G2</f>
        <v>390</v>
      </c>
      <c r="I2" s="3">
        <v>6.0000000000000001E-3</v>
      </c>
      <c r="J2" s="3">
        <v>40</v>
      </c>
      <c r="K2" s="3">
        <v>4</v>
      </c>
      <c r="L2" s="3">
        <v>4</v>
      </c>
      <c r="M2" s="3">
        <f>D2</f>
        <v>500</v>
      </c>
      <c r="N2" s="3">
        <v>100</v>
      </c>
    </row>
    <row r="3" spans="1:21" x14ac:dyDescent="0.25">
      <c r="A3" s="5" t="s">
        <v>15</v>
      </c>
      <c r="B3" s="2">
        <f>$B$11+6.462</f>
        <v>8.9477142857142855</v>
      </c>
      <c r="C3" s="3">
        <f t="shared" ref="C3:C8" si="0">ROUNDUP(B3*1000/D3,0)</f>
        <v>18</v>
      </c>
      <c r="D3" s="3">
        <v>500</v>
      </c>
      <c r="E3" s="3">
        <v>3563</v>
      </c>
      <c r="F3" s="4">
        <v>5.2215999999999999E-2</v>
      </c>
      <c r="G3" s="3">
        <f>4.2*D3</f>
        <v>2100</v>
      </c>
      <c r="H3" s="3">
        <f t="shared" ref="H3:H8" si="1">1.3*G3</f>
        <v>2730</v>
      </c>
      <c r="I3" s="3">
        <v>7.0000000000000001E-3</v>
      </c>
      <c r="J3" s="3">
        <v>40</v>
      </c>
      <c r="K3" s="3">
        <v>4</v>
      </c>
      <c r="L3" s="3">
        <v>3</v>
      </c>
      <c r="M3" s="3">
        <f t="shared" ref="M3:M8" si="2">D3</f>
        <v>500</v>
      </c>
      <c r="N3" s="3">
        <v>100</v>
      </c>
    </row>
    <row r="4" spans="1:21" x14ac:dyDescent="0.25">
      <c r="A4" s="5" t="s">
        <v>16</v>
      </c>
      <c r="B4" s="2">
        <f>$B$11+13.463</f>
        <v>15.948714285714285</v>
      </c>
      <c r="C4" s="3">
        <f t="shared" si="0"/>
        <v>32</v>
      </c>
      <c r="D4" s="3">
        <v>500</v>
      </c>
      <c r="E4" s="3">
        <v>2719</v>
      </c>
      <c r="F4" s="4">
        <v>0.12311486999999999</v>
      </c>
      <c r="G4" s="3">
        <f>4.2*D4</f>
        <v>2100</v>
      </c>
      <c r="H4" s="3">
        <f t="shared" si="1"/>
        <v>2730</v>
      </c>
      <c r="I4" s="3">
        <v>0.01</v>
      </c>
      <c r="J4" s="3">
        <v>20</v>
      </c>
      <c r="K4" s="3">
        <v>1</v>
      </c>
      <c r="L4" s="3">
        <v>1</v>
      </c>
      <c r="M4" s="3">
        <f t="shared" si="2"/>
        <v>500</v>
      </c>
      <c r="N4" s="3">
        <v>10</v>
      </c>
    </row>
    <row r="5" spans="1:21" x14ac:dyDescent="0.25">
      <c r="A5" s="5" t="s">
        <v>17</v>
      </c>
      <c r="B5" s="2">
        <f>$B$11+6.46</f>
        <v>8.9457142857142848</v>
      </c>
      <c r="C5" s="3">
        <f t="shared" si="0"/>
        <v>18</v>
      </c>
      <c r="D5" s="3">
        <v>500</v>
      </c>
      <c r="E5" s="3">
        <v>2719</v>
      </c>
      <c r="F5" s="4">
        <v>0.26702379999999998</v>
      </c>
      <c r="G5" s="3">
        <f>7.2*D5</f>
        <v>3600</v>
      </c>
      <c r="H5" s="3">
        <f t="shared" si="1"/>
        <v>4680</v>
      </c>
      <c r="I5" s="3">
        <v>0.01</v>
      </c>
      <c r="J5" s="3">
        <v>20</v>
      </c>
      <c r="K5" s="3">
        <v>1</v>
      </c>
      <c r="L5" s="3">
        <v>1</v>
      </c>
      <c r="M5" s="3">
        <f t="shared" si="2"/>
        <v>500</v>
      </c>
      <c r="N5" s="3">
        <v>10</v>
      </c>
    </row>
    <row r="6" spans="1:21" x14ac:dyDescent="0.25">
      <c r="A6" s="5" t="s">
        <v>18</v>
      </c>
      <c r="B6" s="2">
        <f>$B$11+5.663</f>
        <v>8.148714285714286</v>
      </c>
      <c r="C6" s="3">
        <f t="shared" si="0"/>
        <v>17</v>
      </c>
      <c r="D6" s="3">
        <v>500</v>
      </c>
      <c r="E6" s="3">
        <v>2719</v>
      </c>
      <c r="F6" s="4">
        <v>0.10130400000000001</v>
      </c>
      <c r="G6" s="3">
        <f>6*D6</f>
        <v>3000</v>
      </c>
      <c r="H6" s="3">
        <f t="shared" si="1"/>
        <v>3900</v>
      </c>
      <c r="I6" s="3">
        <v>7.0000000000000001E-3</v>
      </c>
      <c r="J6" s="3">
        <v>10</v>
      </c>
      <c r="K6" s="3">
        <v>1</v>
      </c>
      <c r="L6" s="3">
        <v>1</v>
      </c>
      <c r="M6" s="3">
        <f t="shared" si="2"/>
        <v>500</v>
      </c>
      <c r="N6" s="3">
        <v>10</v>
      </c>
    </row>
    <row r="7" spans="1:21" x14ac:dyDescent="0.25">
      <c r="A7" s="1" t="s">
        <v>19</v>
      </c>
      <c r="B7" s="2">
        <f>$B$11+6.876</f>
        <v>9.3617142857142852</v>
      </c>
      <c r="C7" s="3">
        <f t="shared" si="0"/>
        <v>19</v>
      </c>
      <c r="D7" s="3">
        <v>500</v>
      </c>
      <c r="E7" s="3">
        <v>6290</v>
      </c>
      <c r="F7" s="4">
        <v>0.08</v>
      </c>
      <c r="G7" s="3">
        <f>1.2*D7</f>
        <v>600</v>
      </c>
      <c r="H7" s="3">
        <f t="shared" si="1"/>
        <v>780</v>
      </c>
      <c r="I7" s="3">
        <v>2E-3</v>
      </c>
      <c r="J7" s="3">
        <v>40</v>
      </c>
      <c r="K7" s="3">
        <v>3</v>
      </c>
      <c r="L7" s="3">
        <v>3</v>
      </c>
      <c r="M7" s="3">
        <f t="shared" si="2"/>
        <v>500</v>
      </c>
      <c r="N7" s="3">
        <v>100</v>
      </c>
      <c r="Q7" s="1"/>
      <c r="R7" s="1"/>
      <c r="S7" s="1"/>
      <c r="T7" s="1"/>
      <c r="U7" s="1"/>
    </row>
    <row r="8" spans="1:21" x14ac:dyDescent="0.25">
      <c r="A8" s="1" t="s">
        <v>20</v>
      </c>
      <c r="B8" s="2">
        <f>$B$11+9.665</f>
        <v>12.150714285714285</v>
      </c>
      <c r="C8" s="3">
        <f t="shared" si="0"/>
        <v>25</v>
      </c>
      <c r="D8" s="3">
        <v>500</v>
      </c>
      <c r="E8" s="3">
        <v>6290</v>
      </c>
      <c r="F8" s="4">
        <v>6.5879999999999994E-2</v>
      </c>
      <c r="G8" s="3">
        <f>1.02*D8</f>
        <v>510</v>
      </c>
      <c r="H8" s="3">
        <f t="shared" si="1"/>
        <v>663</v>
      </c>
      <c r="I8" s="3">
        <v>3.0000000000000001E-3</v>
      </c>
      <c r="J8" s="3">
        <v>50</v>
      </c>
      <c r="K8" s="3">
        <v>4</v>
      </c>
      <c r="L8" s="3">
        <v>4</v>
      </c>
      <c r="M8" s="3">
        <f t="shared" si="2"/>
        <v>500</v>
      </c>
      <c r="N8" s="3">
        <v>100</v>
      </c>
      <c r="Q8" s="1"/>
    </row>
    <row r="9" spans="1:21" x14ac:dyDescent="0.25">
      <c r="Q9" s="1"/>
    </row>
    <row r="10" spans="1:21" x14ac:dyDescent="0.25">
      <c r="A10" s="1" t="s">
        <v>21</v>
      </c>
      <c r="B10" s="3">
        <v>17.399999999999999</v>
      </c>
      <c r="Q10" s="1"/>
    </row>
    <row r="11" spans="1:21" x14ac:dyDescent="0.25">
      <c r="B11" s="2">
        <f>B10/7</f>
        <v>2.4857142857142853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M11" sqref="M11"/>
    </sheetView>
  </sheetViews>
  <sheetFormatPr defaultRowHeight="15" x14ac:dyDescent="0.25"/>
  <cols>
    <col min="1" max="1" width="26" bestFit="1" customWidth="1"/>
    <col min="2" max="2" width="6.85546875" bestFit="1" customWidth="1"/>
    <col min="3" max="3" width="6.5703125" bestFit="1" customWidth="1"/>
    <col min="4" max="4" width="7" bestFit="1" customWidth="1"/>
    <col min="5" max="7" width="6.5703125" bestFit="1" customWidth="1"/>
    <col min="8" max="8" width="7.7109375" bestFit="1" customWidth="1"/>
    <col min="10" max="10" width="5" bestFit="1" customWidth="1"/>
    <col min="11" max="11" width="4.5703125" bestFit="1" customWidth="1"/>
  </cols>
  <sheetData>
    <row r="1" spans="1:11" x14ac:dyDescent="0.25">
      <c r="A1" s="1" t="s">
        <v>0</v>
      </c>
      <c r="B1" s="1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1" t="s">
        <v>19</v>
      </c>
      <c r="H1" s="1" t="s">
        <v>20</v>
      </c>
      <c r="I1" s="3"/>
      <c r="J1" s="1" t="s">
        <v>21</v>
      </c>
      <c r="K1" s="3"/>
    </row>
    <row r="2" spans="1:11" x14ac:dyDescent="0.25">
      <c r="A2" s="1" t="s">
        <v>22</v>
      </c>
      <c r="B2" s="2">
        <f>$K$2+2.232</f>
        <v>4.7177142857142851</v>
      </c>
      <c r="C2" s="2">
        <f>$K$2+6.462</f>
        <v>8.9477142857142855</v>
      </c>
      <c r="D2" s="2">
        <f>$K$2+13.463</f>
        <v>15.948714285714285</v>
      </c>
      <c r="E2" s="2">
        <f>$K$2+6.46</f>
        <v>8.9457142857142848</v>
      </c>
      <c r="F2" s="2">
        <f>$K$2+5.663</f>
        <v>8.148714285714286</v>
      </c>
      <c r="G2" s="2">
        <f>$K$2+6.876</f>
        <v>9.3617142857142852</v>
      </c>
      <c r="H2" s="2">
        <f>$K$2+9.665</f>
        <v>12.150714285714285</v>
      </c>
      <c r="I2" s="3"/>
      <c r="J2" s="3">
        <v>17.399999999999999</v>
      </c>
      <c r="K2" s="2">
        <f>J2/7</f>
        <v>2.4857142857142853</v>
      </c>
    </row>
    <row r="3" spans="1:11" x14ac:dyDescent="0.25">
      <c r="A3" s="1" t="s">
        <v>2</v>
      </c>
      <c r="B3" s="3">
        <f>ROUNDUP(B2*1000/B4,0)</f>
        <v>10</v>
      </c>
      <c r="C3" s="3">
        <f>ROUNDUP(C2*1000/C4,0)</f>
        <v>18</v>
      </c>
      <c r="D3" s="3">
        <f>ROUNDUP(D2*1000/D4,0)</f>
        <v>32</v>
      </c>
      <c r="E3" s="3">
        <f>ROUNDUP(E2*1000/E4,0)</f>
        <v>18</v>
      </c>
      <c r="F3" s="3">
        <f>ROUNDUP(F2*1000/F4,0)</f>
        <v>17</v>
      </c>
      <c r="G3" s="3">
        <f>ROUNDUP(G2*1000/G4,0)</f>
        <v>19</v>
      </c>
      <c r="H3" s="3">
        <f>ROUNDUP(H2*1000/H4,0)</f>
        <v>25</v>
      </c>
      <c r="I3" s="3"/>
      <c r="J3" s="3"/>
      <c r="K3" s="3"/>
    </row>
    <row r="4" spans="1:11" x14ac:dyDescent="0.25">
      <c r="A4" s="1" t="s">
        <v>23</v>
      </c>
      <c r="B4" s="3">
        <v>500</v>
      </c>
      <c r="C4" s="3">
        <v>500</v>
      </c>
      <c r="D4" s="3">
        <v>500</v>
      </c>
      <c r="E4" s="3">
        <v>500</v>
      </c>
      <c r="F4" s="3">
        <v>500</v>
      </c>
      <c r="G4" s="3">
        <v>500</v>
      </c>
      <c r="H4" s="3">
        <v>500</v>
      </c>
      <c r="I4" s="3"/>
      <c r="J4" s="3"/>
      <c r="K4" s="3"/>
    </row>
    <row r="5" spans="1:11" x14ac:dyDescent="0.25">
      <c r="A5" s="1" t="s">
        <v>24</v>
      </c>
      <c r="B5" s="3">
        <v>3563</v>
      </c>
      <c r="C5" s="3">
        <v>3563</v>
      </c>
      <c r="D5" s="3">
        <v>2719</v>
      </c>
      <c r="E5" s="3">
        <v>2719</v>
      </c>
      <c r="F5" s="3">
        <v>2719</v>
      </c>
      <c r="G5" s="3">
        <v>6290</v>
      </c>
      <c r="H5" s="3">
        <v>6290</v>
      </c>
      <c r="I5" s="3"/>
      <c r="J5" s="3"/>
      <c r="K5" s="3"/>
    </row>
    <row r="6" spans="1:11" x14ac:dyDescent="0.25">
      <c r="A6" s="1" t="s">
        <v>25</v>
      </c>
      <c r="B6" s="4">
        <v>9.5536619999999989E-2</v>
      </c>
      <c r="C6" s="4">
        <v>5.2215999999999999E-2</v>
      </c>
      <c r="D6" s="4">
        <v>0.12311486999999999</v>
      </c>
      <c r="E6" s="4">
        <v>0.26702379999999998</v>
      </c>
      <c r="F6" s="4">
        <v>0.10130400000000001</v>
      </c>
      <c r="G6" s="4">
        <v>0.08</v>
      </c>
      <c r="H6" s="4">
        <v>6.5879999999999994E-2</v>
      </c>
      <c r="I6" s="3"/>
      <c r="J6" s="3"/>
      <c r="K6" s="3"/>
    </row>
    <row r="7" spans="1:11" x14ac:dyDescent="0.25">
      <c r="A7" s="1" t="s">
        <v>26</v>
      </c>
      <c r="B7" s="3">
        <f>0.6*B4</f>
        <v>300</v>
      </c>
      <c r="C7" s="3">
        <f>4.2*C4</f>
        <v>2100</v>
      </c>
      <c r="D7" s="3">
        <f>4.2*D4</f>
        <v>2100</v>
      </c>
      <c r="E7" s="3">
        <f>7.2*E4</f>
        <v>3600</v>
      </c>
      <c r="F7" s="3">
        <f>6*F4</f>
        <v>3000</v>
      </c>
      <c r="G7" s="3">
        <f>1.2*G4</f>
        <v>600</v>
      </c>
      <c r="H7" s="3">
        <f>1.02*H4</f>
        <v>510</v>
      </c>
      <c r="I7" s="3"/>
      <c r="J7" s="3"/>
      <c r="K7" s="3"/>
    </row>
    <row r="8" spans="1:11" x14ac:dyDescent="0.25">
      <c r="A8" s="1" t="s">
        <v>27</v>
      </c>
      <c r="B8" s="3">
        <f>1.3*B7</f>
        <v>390</v>
      </c>
      <c r="C8" s="3">
        <f>1.3*C7</f>
        <v>2730</v>
      </c>
      <c r="D8" s="3">
        <f>1.3*D7</f>
        <v>2730</v>
      </c>
      <c r="E8" s="3">
        <f>1.3*E7</f>
        <v>4680</v>
      </c>
      <c r="F8" s="3">
        <f>1.3*F7</f>
        <v>3900</v>
      </c>
      <c r="G8" s="3">
        <f>1.3*G7</f>
        <v>780</v>
      </c>
      <c r="H8" s="3">
        <f>1.3*H7</f>
        <v>663</v>
      </c>
      <c r="I8" s="3"/>
      <c r="J8" s="3"/>
      <c r="K8" s="3"/>
    </row>
    <row r="9" spans="1:11" x14ac:dyDescent="0.25">
      <c r="A9" s="1" t="s">
        <v>28</v>
      </c>
      <c r="B9" s="3">
        <v>6.0000000000000001E-3</v>
      </c>
      <c r="C9" s="3">
        <v>7.0000000000000001E-3</v>
      </c>
      <c r="D9" s="3">
        <v>0.01</v>
      </c>
      <c r="E9" s="3">
        <v>0.01</v>
      </c>
      <c r="F9" s="3">
        <v>7.0000000000000001E-3</v>
      </c>
      <c r="G9" s="3">
        <v>2E-3</v>
      </c>
      <c r="H9" s="3">
        <v>3.0000000000000001E-3</v>
      </c>
      <c r="I9" s="3"/>
      <c r="J9" s="3"/>
      <c r="K9" s="3"/>
    </row>
    <row r="10" spans="1:11" x14ac:dyDescent="0.25">
      <c r="A10" s="1" t="s">
        <v>29</v>
      </c>
      <c r="B10" s="3">
        <v>40</v>
      </c>
      <c r="C10" s="3">
        <v>40</v>
      </c>
      <c r="D10" s="3">
        <v>20</v>
      </c>
      <c r="E10" s="3">
        <v>20</v>
      </c>
      <c r="F10" s="3">
        <v>10</v>
      </c>
      <c r="G10" s="3">
        <v>40</v>
      </c>
      <c r="H10" s="3">
        <v>50</v>
      </c>
      <c r="I10" s="3"/>
      <c r="J10" s="3"/>
      <c r="K10" s="3"/>
    </row>
    <row r="11" spans="1:11" x14ac:dyDescent="0.25">
      <c r="A11" s="1" t="s">
        <v>30</v>
      </c>
      <c r="B11" s="3">
        <v>4</v>
      </c>
      <c r="C11" s="3">
        <v>4</v>
      </c>
      <c r="D11" s="3">
        <v>1</v>
      </c>
      <c r="E11" s="3">
        <v>1</v>
      </c>
      <c r="F11" s="3">
        <v>1</v>
      </c>
      <c r="G11" s="3">
        <v>3</v>
      </c>
      <c r="H11" s="3">
        <v>4</v>
      </c>
      <c r="I11" s="3"/>
      <c r="J11" s="3"/>
      <c r="K11" s="3"/>
    </row>
    <row r="12" spans="1:11" x14ac:dyDescent="0.25">
      <c r="A12" s="1" t="s">
        <v>31</v>
      </c>
      <c r="B12" s="3">
        <v>4</v>
      </c>
      <c r="C12" s="3">
        <v>3</v>
      </c>
      <c r="D12" s="3">
        <v>1</v>
      </c>
      <c r="E12" s="3">
        <v>1</v>
      </c>
      <c r="F12" s="3">
        <v>1</v>
      </c>
      <c r="G12" s="3">
        <v>3</v>
      </c>
      <c r="H12" s="3">
        <v>4</v>
      </c>
      <c r="I12" s="3"/>
      <c r="J12" s="3"/>
      <c r="K12" s="3"/>
    </row>
    <row r="13" spans="1:11" x14ac:dyDescent="0.25">
      <c r="A13" s="1" t="s">
        <v>32</v>
      </c>
      <c r="B13" s="3">
        <f>B4</f>
        <v>500</v>
      </c>
      <c r="C13" s="3">
        <f>C4</f>
        <v>500</v>
      </c>
      <c r="D13" s="3">
        <f>D4</f>
        <v>500</v>
      </c>
      <c r="E13" s="3">
        <f>E4</f>
        <v>500</v>
      </c>
      <c r="F13" s="3">
        <f>F4</f>
        <v>500</v>
      </c>
      <c r="G13" s="3">
        <f>G4</f>
        <v>500</v>
      </c>
      <c r="H13" s="3">
        <f>H4</f>
        <v>500</v>
      </c>
      <c r="I13" s="3"/>
      <c r="J13" s="3"/>
      <c r="K13" s="3"/>
    </row>
    <row r="14" spans="1:11" x14ac:dyDescent="0.25">
      <c r="A14" s="1" t="s">
        <v>33</v>
      </c>
      <c r="B14" s="3">
        <v>100</v>
      </c>
      <c r="C14" s="3">
        <v>100</v>
      </c>
      <c r="D14" s="3">
        <v>10</v>
      </c>
      <c r="E14" s="3">
        <v>10</v>
      </c>
      <c r="F14" s="3">
        <v>10</v>
      </c>
      <c r="G14" s="3">
        <v>100</v>
      </c>
      <c r="H14" s="3">
        <v>100</v>
      </c>
      <c r="I14" s="3"/>
      <c r="J14" s="3"/>
      <c r="K14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Homad</dc:creator>
  <cp:lastModifiedBy>MOHAMMED ALABDULLAH</cp:lastModifiedBy>
  <dcterms:created xsi:type="dcterms:W3CDTF">2018-05-02T20:49:00Z</dcterms:created>
  <dcterms:modified xsi:type="dcterms:W3CDTF">2018-05-05T11:08:04Z</dcterms:modified>
</cp:coreProperties>
</file>