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исх данные, решение 1" sheetId="1" r:id="rId4"/>
    <sheet state="visible" name="Задание порядок работы" sheetId="2" r:id="rId5"/>
  </sheets>
  <definedNames>
    <definedName hidden="1" localSheetId="0" name="_xlnm._FilterDatabase">'Задание исх данные, решение 1'!$A$46:$E$50</definedName>
  </definedNames>
  <calcPr/>
</workbook>
</file>

<file path=xl/sharedStrings.xml><?xml version="1.0" encoding="utf-8"?>
<sst xmlns="http://schemas.openxmlformats.org/spreadsheetml/2006/main" count="145" uniqueCount="128">
  <si>
    <t>Рассчитать затраты на разработку проект-дизайна</t>
  </si>
  <si>
    <t>1. Расчет затрат на материалы</t>
  </si>
  <si>
    <t>Исходные данные</t>
  </si>
  <si>
    <t>Наименование материала</t>
  </si>
  <si>
    <t>Расход на разработку проекта</t>
  </si>
  <si>
    <t>Цена за единицу материалов, руб.</t>
  </si>
  <si>
    <t>Затраты, руб.</t>
  </si>
  <si>
    <t>Показатели</t>
  </si>
  <si>
    <t>Варианты</t>
  </si>
  <si>
    <t>Бумага Xerox Performer, уп.</t>
  </si>
  <si>
    <t>Тонер черный для принтеров Canon, шт.</t>
  </si>
  <si>
    <t>Расход материалов</t>
  </si>
  <si>
    <t>Всего</t>
  </si>
  <si>
    <t>2 Расчёт затрат на оплату труда</t>
  </si>
  <si>
    <t>Цена материалов, руб.</t>
  </si>
  <si>
    <t>Эффективный фонд рабочего времени одного работника</t>
  </si>
  <si>
    <t>Наименование показателей, ед. изм.</t>
  </si>
  <si>
    <t>Значение</t>
  </si>
  <si>
    <t>1 Календарный фонд рабочего времени, дней</t>
  </si>
  <si>
    <t>Выходные и праздничные дни</t>
  </si>
  <si>
    <t>2 Выходные и праздничные дни</t>
  </si>
  <si>
    <t>Планируемые невыходы на работу, всего, дней:</t>
  </si>
  <si>
    <t>3 Номинальный фонд рабочего времени (п.1-п.2)</t>
  </si>
  <si>
    <t>основные, дополнительные отпуска</t>
  </si>
  <si>
    <t>4 Планируемые невыходы на работу, всего, дней:</t>
  </si>
  <si>
    <t>отпуска по беременности и родам</t>
  </si>
  <si>
    <r>
      <rPr>
        <rFont val="Calibri"/>
        <color theme="1"/>
        <sz val="11.0"/>
      </rPr>
      <t xml:space="preserve">- </t>
    </r>
    <r>
      <rPr>
        <rFont val="Calibri"/>
        <color theme="1"/>
        <sz val="11.0"/>
      </rPr>
      <t>основные, дополнительные и учебные отпуска</t>
    </r>
  </si>
  <si>
    <t>невыходы по болезни</t>
  </si>
  <si>
    <r>
      <rPr>
        <rFont val="Calibri"/>
        <color theme="1"/>
        <sz val="11.0"/>
      </rPr>
      <t xml:space="preserve">- </t>
    </r>
    <r>
      <rPr>
        <rFont val="Calibri"/>
        <color theme="1"/>
        <sz val="11.0"/>
      </rPr>
      <t>отпуска по беременности и родам, дней</t>
    </r>
  </si>
  <si>
    <t>выполнение государственных и общественных обязанностей</t>
  </si>
  <si>
    <r>
      <rPr>
        <rFont val="Calibri"/>
        <color theme="1"/>
        <sz val="11.0"/>
      </rPr>
      <t xml:space="preserve">- </t>
    </r>
    <r>
      <rPr>
        <rFont val="Calibri"/>
        <color theme="1"/>
        <sz val="11.0"/>
      </rPr>
      <t>невыходы по болезни, дней</t>
    </r>
  </si>
  <si>
    <t>невыходы по разрешению администрации</t>
  </si>
  <si>
    <r>
      <rPr>
        <rFont val="Calibri"/>
        <color theme="1"/>
        <sz val="11.0"/>
      </rPr>
      <t xml:space="preserve">- </t>
    </r>
    <r>
      <rPr>
        <rFont val="Calibri"/>
        <color theme="1"/>
        <sz val="11.0"/>
      </rPr>
      <t>выполнение государственных и общественных обязанностей</t>
    </r>
  </si>
  <si>
    <t>Продолжительность смены, ч</t>
  </si>
  <si>
    <r>
      <rPr>
        <rFont val="Calibri"/>
        <color theme="1"/>
        <sz val="11.0"/>
      </rPr>
      <t xml:space="preserve">- </t>
    </r>
    <r>
      <rPr>
        <rFont val="Calibri"/>
        <color theme="1"/>
        <sz val="11.0"/>
      </rPr>
      <t>невыходы по разрешению администрации</t>
    </r>
  </si>
  <si>
    <t>Должностной оклад, руб./месяц</t>
  </si>
  <si>
    <t>5 Эффективный фонд времени в днях (п.3-п.4)</t>
  </si>
  <si>
    <t>сотрудник 1</t>
  </si>
  <si>
    <t>6 Эффективный фонд времени в часах (п.5*Тсм)</t>
  </si>
  <si>
    <t>сотрудник 2</t>
  </si>
  <si>
    <t>7 Эффективный фонд рабочего времени  в месяц, ч (п.6/12)</t>
  </si>
  <si>
    <t>Премия, %</t>
  </si>
  <si>
    <t>Надбавка за стаж, %</t>
  </si>
  <si>
    <t>3 Расчёт месячного фонда оплаты труда, руб.</t>
  </si>
  <si>
    <t>Доплаты за ночное время, %</t>
  </si>
  <si>
    <t>Наименование затрат</t>
  </si>
  <si>
    <t>Фонд оплаты труда</t>
  </si>
  <si>
    <t xml:space="preserve">Работа в ночное время, ч </t>
  </si>
  <si>
    <t>Сотрудник 1</t>
  </si>
  <si>
    <t>Сотрудник 2</t>
  </si>
  <si>
    <t>Должностной оклад</t>
  </si>
  <si>
    <t>Премия</t>
  </si>
  <si>
    <t>Доплаты за вредность, руб. за 1 руб. должностного оклада</t>
  </si>
  <si>
    <t xml:space="preserve">Надбавка за стаж           </t>
  </si>
  <si>
    <t>Продолжительность работ над документом в день, ч</t>
  </si>
  <si>
    <t xml:space="preserve">Доплаты за выходы в ночное время </t>
  </si>
  <si>
    <t>Доплаты за вредность</t>
  </si>
  <si>
    <t>Основная заработная плата</t>
  </si>
  <si>
    <t>Стоимость оборудования, руб.</t>
  </si>
  <si>
    <t>Дополнительная заработная плата</t>
  </si>
  <si>
    <t>Компьютер         HP 460-p233</t>
  </si>
  <si>
    <t>Итого</t>
  </si>
  <si>
    <t>Принтер Canon    i-Sensys LBP113w</t>
  </si>
  <si>
    <t>Нормативное количество лет работы оборудования, лет</t>
  </si>
  <si>
    <t>4 Расчёт затрат на заработную плату при разработке проекта</t>
  </si>
  <si>
    <t>Наименование показателя, ед. измерения</t>
  </si>
  <si>
    <t>Значение показателя (вед. научн. сотрудник)</t>
  </si>
  <si>
    <t>Значение показателя (ст. научн. сотрудник)</t>
  </si>
  <si>
    <t>Заработная плата в месяц, руб. (табл. 3)</t>
  </si>
  <si>
    <t>Установленная электрическая мощность, кВт</t>
  </si>
  <si>
    <t>Эффективный фонд рабочего времени  в месяц, ч</t>
  </si>
  <si>
    <t>Часовая тарифная ставка, руб.</t>
  </si>
  <si>
    <t xml:space="preserve">Продолжительность работ над документами в день, ч </t>
  </si>
  <si>
    <t>Время работы оборудования, ч/месяц</t>
  </si>
  <si>
    <t>Продолжительность работ по проекту, ч</t>
  </si>
  <si>
    <t>Затраты на оплату труда при разработке проекта, руб.</t>
  </si>
  <si>
    <t>Коэффициент использования электрической мощности</t>
  </si>
  <si>
    <t>Цена электроэнергии, руб./кВт∙ч</t>
  </si>
  <si>
    <t>5 Расчёт затрат на амортизационные отчисления</t>
  </si>
  <si>
    <t>Период проекта, месяцев</t>
  </si>
  <si>
    <t>Наименование оборудования</t>
  </si>
  <si>
    <t>Норма амортизации, %</t>
  </si>
  <si>
    <t>Амортизационные отчисления в год, руб.</t>
  </si>
  <si>
    <t>Амортизационные отчисления на период проекта, руб.</t>
  </si>
  <si>
    <t>Затраты на аттестацию, обучение и пр., руб.</t>
  </si>
  <si>
    <t>Компьютер         HP 460-p235</t>
  </si>
  <si>
    <t>Всего:</t>
  </si>
  <si>
    <t>6 Расчет энергозатрат на проведение проекта</t>
  </si>
  <si>
    <t>Тип оборудования</t>
  </si>
  <si>
    <t>Установленная мощность, кВт</t>
  </si>
  <si>
    <t>Время работы, ч/месяц</t>
  </si>
  <si>
    <t>Коэффициент использования мощности</t>
  </si>
  <si>
    <t>Цена, руб./кВт∙ч</t>
  </si>
  <si>
    <t>Сумма затрат, руб.</t>
  </si>
  <si>
    <t>Принтер Canon i-Sensys LBP113w</t>
  </si>
  <si>
    <t>Итого:</t>
  </si>
  <si>
    <t>7 Расчет затрат на разработку проекта</t>
  </si>
  <si>
    <t>Наименование статьи затрат</t>
  </si>
  <si>
    <t>Сумма, руб.</t>
  </si>
  <si>
    <t>% к итогу</t>
  </si>
  <si>
    <t>1 Материалы</t>
  </si>
  <si>
    <t>2 Энергозатраты</t>
  </si>
  <si>
    <t>3 Затраты на оплату труда персонала</t>
  </si>
  <si>
    <t>4 Страховые взносы в фонд социальной защиты населения (34% от п.3)</t>
  </si>
  <si>
    <t>5 Обязательное государственное страхование (0,5% от п.3)</t>
  </si>
  <si>
    <t>6 Амортизационные отчисления</t>
  </si>
  <si>
    <t>7 Затраты на аттестацию, обучение и пр.</t>
  </si>
  <si>
    <t>8 Накладные расходы (50% от (п. 3+п.4+п.5))</t>
  </si>
  <si>
    <t>Затраты на разработку проекта</t>
  </si>
  <si>
    <t>Методические указания</t>
  </si>
  <si>
    <t>1. На основании таблицы с исходными данными, заполнить последовательно все таблицы (1-6), рассчитатав сумму затрат на разработку дизайн-проекта (таблица 7)</t>
  </si>
  <si>
    <t>2. Рассчитываются материальные затраты на проект как произведение нормы расхода на цену материала</t>
  </si>
  <si>
    <t>3. Рассчитывается эффективный фонд времени одного среднесписочного работника в соответствии с указаниями таблицы "Баланс рабочего времени среднесписочного работника"</t>
  </si>
  <si>
    <t>4. Исходя из заданного должностного оклада определяется фонд оплаты труда работников проекта за месяц.</t>
  </si>
  <si>
    <t>Премия и надбавка за стаж рассчитывается от должностного оклада</t>
  </si>
  <si>
    <t>Доплаты за выход в ночное время определяются исходя из заданного процента доплат и времени выхода сотрудников в ночное время</t>
  </si>
  <si>
    <t>Доплаты за вредность рассчитываются от должностного оклада</t>
  </si>
  <si>
    <t>Основная заработная плата включает оклад плюс премию за выполнение установленных показателей, доплат за стаж и ночное время</t>
  </si>
  <si>
    <t>Процент дополнительной заработной платы (α) может быть определен укрупненно на основании баланса рабочего времени одного среднесписочного рабочего путем деления количества дней планируемых невыходов на работу за исключением невыходов по болезни и декретным отпускам (Тневых) на эффективный фонд времени в днях (Траб) и умножением на 100%.</t>
  </si>
  <si>
    <t>5. Часовая тарифная ставка рассчитывается делением месячного фонда оплаты труда на эффективный фонд времени в часах</t>
  </si>
  <si>
    <t>6. Продолжительность работ по проекту в часах:</t>
  </si>
  <si>
    <t>Тэф(дней)/12*Продолжительность работ над документами*Количество месяцев проекта</t>
  </si>
  <si>
    <t>7. Затраты на оплату труда при разработке проекта:</t>
  </si>
  <si>
    <t>Продолжительность работ по проекту*Часовая тарифная ставка</t>
  </si>
  <si>
    <t>8. При расчете амортизированных отчислений учесть количество месяцев проекта</t>
  </si>
  <si>
    <t xml:space="preserve">9. Сумма энергозатрат на проведение проекта опрелеляется </t>
  </si>
  <si>
    <t>мощности *время работы оборудования * коэффициент использования по мощности * тариф</t>
  </si>
  <si>
    <t>10. На основании предыдущих расчетов заполняется таблица 7, определяется структура затрат на проект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</si>
</sst>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9">
    <font>
      <sz val="11.0"/>
      <color theme="1"/>
      <name val="Calibri"/>
      <scheme val="minor"/>
    </font>
    <font>
      <b/>
      <i/>
      <sz val="16.0"/>
      <color rgb="FFC00000"/>
      <name val="Calibri"/>
    </font>
    <font>
      <sz val="14.0"/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>
      <sz val="11.0"/>
      <color rgb="FF000000"/>
      <name val="Calibri"/>
    </font>
    <font>
      <b/>
      <sz val="10.0"/>
      <color theme="1"/>
      <name val="Calibri"/>
    </font>
    <font>
      <sz val="10.0"/>
      <color theme="1"/>
      <name val="Calibri"/>
    </font>
    <font/>
    <font>
      <sz val="11.0"/>
      <color rgb="FFFFFFFF"/>
      <name val="Calibri"/>
    </font>
    <font>
      <i/>
      <sz val="11.0"/>
      <color rgb="FF000000"/>
      <name val="Calibri"/>
    </font>
    <font>
      <b/>
      <sz val="11.0"/>
      <color rgb="FF000000"/>
      <name val="Calibri"/>
    </font>
    <font>
      <b/>
      <sz val="14.0"/>
      <color rgb="FF000000"/>
      <name val="Calibri"/>
    </font>
    <font>
      <i/>
      <sz val="11.0"/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b/>
      <sz val="11.0"/>
      <color theme="1"/>
      <name val="Calibri"/>
    </font>
    <font>
      <b/>
      <sz val="12.0"/>
      <color theme="1"/>
      <name val="Calibri"/>
    </font>
    <font>
      <b/>
      <sz val="14.0"/>
      <color rgb="FFC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FCCFF"/>
        <bgColor rgb="FFFFCCFF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left" vertical="center"/>
    </xf>
    <xf borderId="0" fillId="0" fontId="4" numFmtId="0" xfId="0" applyFont="1"/>
    <xf borderId="1" fillId="2" fontId="5" numFmtId="0" xfId="0" applyAlignment="1" applyBorder="1" applyFill="1" applyFont="1">
      <alignment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2" fillId="2" fontId="6" numFmtId="0" xfId="0" applyAlignment="1" applyBorder="1" applyFont="1">
      <alignment horizontal="center" shrinkToFit="0" vertical="top" wrapText="1"/>
    </xf>
    <xf borderId="3" fillId="2" fontId="7" numFmtId="0" xfId="0" applyAlignment="1" applyBorder="1" applyFont="1">
      <alignment horizontal="center" shrinkToFit="0" vertical="top" wrapText="1"/>
    </xf>
    <xf borderId="4" fillId="0" fontId="8" numFmtId="0" xfId="0" applyBorder="1" applyFont="1"/>
    <xf borderId="5" fillId="0" fontId="8" numFmtId="0" xfId="0" applyBorder="1" applyFont="1"/>
    <xf borderId="1" fillId="0" fontId="5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ill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6" fillId="0" fontId="8" numFmtId="0" xfId="0" applyBorder="1" applyFont="1"/>
    <xf borderId="1" fillId="2" fontId="6" numFmtId="0" xfId="0" applyAlignment="1" applyBorder="1" applyFont="1">
      <alignment horizontal="center" shrinkToFit="0" vertical="top" wrapText="1"/>
    </xf>
    <xf borderId="1" fillId="2" fontId="10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center"/>
    </xf>
    <xf borderId="1" fillId="3" fontId="5" numFmtId="0" xfId="0" applyAlignment="1" applyBorder="1" applyFont="1">
      <alignment shrinkToFit="0" vertical="center" wrapText="1"/>
    </xf>
    <xf borderId="1" fillId="3" fontId="11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left" shrinkToFit="0" vertical="center" wrapText="1"/>
    </xf>
    <xf borderId="0" fillId="0" fontId="12" numFmtId="0" xfId="0" applyAlignment="1" applyFont="1">
      <alignment horizontal="left" vertical="center"/>
    </xf>
    <xf borderId="1" fillId="2" fontId="13" numFmtId="0" xfId="0" applyAlignment="1" applyBorder="1" applyFont="1">
      <alignment horizontal="left"/>
    </xf>
    <xf borderId="0" fillId="0" fontId="14" numFmtId="0" xfId="0" applyAlignment="1" applyFont="1">
      <alignment horizontal="center" vertical="center"/>
    </xf>
    <xf borderId="1" fillId="2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left" shrinkToFit="0" vertical="center" wrapText="1"/>
    </xf>
    <xf borderId="1" fillId="2" fontId="13" numFmtId="0" xfId="0" applyAlignment="1" applyBorder="1" applyFont="1">
      <alignment horizontal="left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ill="1" applyFont="1">
      <alignment horizontal="center"/>
    </xf>
    <xf borderId="1" fillId="3" fontId="3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2" fillId="2" fontId="5" numFmtId="0" xfId="0" applyAlignment="1" applyBorder="1" applyFont="1">
      <alignment shrinkToFit="0" vertical="center" wrapText="1"/>
    </xf>
    <xf borderId="3" fillId="2" fontId="5" numFmtId="0" xfId="0" applyAlignment="1" applyBorder="1" applyFont="1">
      <alignment horizontal="center" shrinkToFit="0" vertical="center" wrapText="1"/>
    </xf>
    <xf borderId="1" fillId="0" fontId="3" numFmtId="164" xfId="0" applyAlignment="1" applyBorder="1" applyFont="1" applyNumberFormat="1">
      <alignment horizontal="center" readingOrder="0" shrinkToFit="0" vertical="center" wrapText="1"/>
    </xf>
    <xf borderId="1" fillId="3" fontId="3" numFmtId="164" xfId="0" applyAlignment="1" applyBorder="1" applyFont="1" applyNumberForma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3" numFmtId="164" xfId="0" applyAlignment="1" applyFont="1" applyNumberFormat="1">
      <alignment horizontal="center" shrinkToFit="0" vertical="center" wrapText="1"/>
    </xf>
    <xf borderId="7" fillId="0" fontId="12" numFmtId="0" xfId="0" applyAlignment="1" applyBorder="1" applyFont="1">
      <alignment horizontal="left" vertical="center"/>
    </xf>
    <xf borderId="7" fillId="0" fontId="8" numFmtId="0" xfId="0" applyBorder="1" applyFont="1"/>
    <xf borderId="1" fillId="5" fontId="3" numFmtId="164" xfId="0" applyAlignment="1" applyBorder="1" applyFill="1" applyFont="1" applyNumberFormat="1">
      <alignment horizontal="center" shrinkToFit="0" vertical="center" wrapText="1"/>
    </xf>
    <xf borderId="1" fillId="2" fontId="15" numFmtId="0" xfId="0" applyAlignment="1" applyBorder="1" applyFont="1">
      <alignment horizontal="left" shrinkToFit="0" vertical="center" wrapText="1"/>
    </xf>
    <xf borderId="1" fillId="2" fontId="3" numFmtId="0" xfId="0" applyAlignment="1" applyBorder="1" applyFont="1">
      <alignment horizontal="left"/>
    </xf>
    <xf borderId="1" fillId="5" fontId="16" numFmtId="164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1" fillId="2" fontId="14" numFmtId="0" xfId="0" applyAlignment="1" applyBorder="1" applyFont="1">
      <alignment shrinkToFit="0" vertical="center" wrapText="1"/>
    </xf>
    <xf borderId="1" fillId="5" fontId="3" numFmtId="164" xfId="0" applyAlignment="1" applyBorder="1" applyFont="1" applyNumberFormat="1">
      <alignment horizontal="center" readingOrder="0" shrinkToFit="0" vertical="center" wrapText="1"/>
    </xf>
    <xf borderId="1" fillId="5" fontId="16" numFmtId="164" xfId="0" applyAlignment="1" applyBorder="1" applyFont="1" applyNumberFormat="1">
      <alignment shrinkToFit="0" vertical="center" wrapText="1"/>
    </xf>
    <xf borderId="1" fillId="2" fontId="15" numFmtId="0" xfId="0" applyAlignment="1" applyBorder="1" applyFont="1">
      <alignment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1" fillId="0" fontId="14" numFmtId="0" xfId="0" applyAlignment="1" applyBorder="1" applyFont="1">
      <alignment shrinkToFit="0" vertical="center" wrapText="1"/>
    </xf>
    <xf borderId="1" fillId="0" fontId="14" numFmtId="0" xfId="0" applyAlignment="1" applyBorder="1" applyFont="1">
      <alignment horizontal="center" readingOrder="0" shrinkToFit="0" vertical="center" wrapText="1"/>
    </xf>
    <xf borderId="1" fillId="5" fontId="15" numFmtId="2" xfId="0" applyAlignment="1" applyBorder="1" applyFont="1" applyNumberFormat="1">
      <alignment horizontal="center" shrinkToFit="0" vertical="center" wrapText="1"/>
    </xf>
    <xf borderId="1" fillId="0" fontId="15" numFmtId="0" xfId="0" applyAlignment="1" applyBorder="1" applyFont="1">
      <alignment shrinkToFit="0" vertical="center" wrapText="1"/>
    </xf>
    <xf borderId="3" fillId="0" fontId="15" numFmtId="0" xfId="0" applyAlignment="1" applyBorder="1" applyFont="1">
      <alignment shrinkToFit="0" vertical="center" wrapText="1"/>
    </xf>
    <xf borderId="1" fillId="5" fontId="17" numFmtId="2" xfId="0" applyAlignment="1" applyBorder="1" applyFont="1" applyNumberForma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1"/>
    </xf>
    <xf borderId="1" fillId="5" fontId="15" numFmtId="164" xfId="0" applyAlignment="1" applyBorder="1" applyFont="1" applyNumberFormat="1">
      <alignment horizontal="center" shrinkToFit="0" vertical="center" wrapText="1"/>
    </xf>
    <xf borderId="1" fillId="5" fontId="15" numFmtId="164" xfId="0" applyAlignment="1" applyBorder="1" applyFont="1" applyNumberFormat="1">
      <alignment horizontal="center" readingOrder="0" shrinkToFit="0" vertical="center" wrapText="1"/>
    </xf>
    <xf borderId="1" fillId="0" fontId="15" numFmtId="164" xfId="0" applyAlignment="1" applyBorder="1" applyFont="1" applyNumberFormat="1">
      <alignment horizontal="center" shrinkToFit="0" vertical="center" wrapText="1"/>
    </xf>
    <xf borderId="1" fillId="0" fontId="12" numFmtId="0" xfId="0" applyAlignment="1" applyBorder="1" applyFont="1">
      <alignment shrinkToFit="0" vertical="center" wrapText="1"/>
    </xf>
    <xf borderId="1" fillId="5" fontId="4" numFmtId="164" xfId="0" applyAlignment="1" applyBorder="1" applyFont="1" applyNumberFormat="1">
      <alignment horizontal="center" shrinkToFit="0" vertical="center" wrapText="1"/>
    </xf>
    <xf borderId="0" fillId="0" fontId="18" numFmtId="0" xfId="0" applyAlignment="1" applyFont="1">
      <alignment horizontal="center"/>
    </xf>
    <xf borderId="8" fillId="2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8" fillId="5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Затраты на разработку проекта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'Задание исх данные, решение 1'!$A$60:$A$67</c:f>
            </c:strRef>
          </c:cat>
          <c:val>
            <c:numRef>
              <c:f>'Задание исх данные, решение 1'!$C$60:$C$67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971550</xdr:colOff>
      <xdr:row>57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43"/>
    <col customWidth="1" min="2" max="2" width="14.0"/>
    <col customWidth="1" min="3" max="3" width="16.43"/>
    <col customWidth="1" min="4" max="4" width="17.86"/>
    <col customWidth="1" min="5" max="5" width="13.14"/>
    <col customWidth="1" min="6" max="6" width="12.86"/>
    <col customWidth="1" min="7" max="7" width="8.86"/>
    <col customWidth="1" min="8" max="8" width="37.71"/>
    <col customWidth="1" min="9" max="18" width="8.86"/>
    <col customWidth="1" min="19" max="26" width="8.71"/>
  </cols>
  <sheetData>
    <row r="1" ht="13.5" customHeight="1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4" t="s">
        <v>1</v>
      </c>
      <c r="B2" s="3"/>
      <c r="C2" s="3"/>
      <c r="D2" s="3"/>
      <c r="E2" s="3"/>
      <c r="F2" s="3"/>
      <c r="G2" s="3"/>
      <c r="H2" s="5" t="s">
        <v>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52.5" customHeight="1">
      <c r="A3" s="6" t="s">
        <v>3</v>
      </c>
      <c r="B3" s="7" t="s">
        <v>4</v>
      </c>
      <c r="C3" s="7" t="s">
        <v>5</v>
      </c>
      <c r="D3" s="7" t="s">
        <v>6</v>
      </c>
      <c r="E3" s="8"/>
      <c r="F3" s="3"/>
      <c r="G3" s="3"/>
      <c r="H3" s="9" t="s">
        <v>7</v>
      </c>
      <c r="I3" s="10" t="s">
        <v>8</v>
      </c>
      <c r="J3" s="11"/>
      <c r="K3" s="11"/>
      <c r="L3" s="11"/>
      <c r="M3" s="11"/>
      <c r="N3" s="11"/>
      <c r="O3" s="11"/>
      <c r="P3" s="11"/>
      <c r="Q3" s="11"/>
      <c r="R3" s="12"/>
      <c r="S3" s="3"/>
      <c r="T3" s="3"/>
      <c r="U3" s="3"/>
      <c r="V3" s="3"/>
      <c r="W3" s="3"/>
      <c r="X3" s="3"/>
      <c r="Y3" s="3"/>
      <c r="Z3" s="3"/>
    </row>
    <row r="4" ht="13.5" customHeight="1">
      <c r="A4" s="13" t="s">
        <v>9</v>
      </c>
      <c r="B4" s="14">
        <f t="shared" ref="B4:B5" si="1">I6</f>
        <v>2</v>
      </c>
      <c r="C4" s="14">
        <f t="shared" ref="C4:C5" si="2">I9</f>
        <v>17.9</v>
      </c>
      <c r="D4" s="15">
        <f t="shared" ref="D4:D5" si="3">B4*C4</f>
        <v>35.8</v>
      </c>
      <c r="E4" s="16"/>
      <c r="F4" s="3"/>
      <c r="G4" s="3"/>
      <c r="H4" s="17"/>
      <c r="I4" s="18">
        <v>1.0</v>
      </c>
      <c r="J4" s="18">
        <v>2.0</v>
      </c>
      <c r="K4" s="18">
        <v>3.0</v>
      </c>
      <c r="L4" s="18">
        <v>4.0</v>
      </c>
      <c r="M4" s="18">
        <v>5.0</v>
      </c>
      <c r="N4" s="18">
        <v>6.0</v>
      </c>
      <c r="O4" s="18">
        <v>7.0</v>
      </c>
      <c r="P4" s="18">
        <v>8.0</v>
      </c>
      <c r="Q4" s="18">
        <v>9.0</v>
      </c>
      <c r="R4" s="18">
        <v>10.0</v>
      </c>
      <c r="S4" s="3"/>
      <c r="T4" s="3"/>
      <c r="U4" s="3"/>
      <c r="V4" s="3"/>
      <c r="W4" s="3"/>
      <c r="X4" s="3"/>
      <c r="Y4" s="3"/>
      <c r="Z4" s="3"/>
    </row>
    <row r="5" ht="13.5" customHeight="1">
      <c r="A5" s="13" t="s">
        <v>10</v>
      </c>
      <c r="B5" s="14">
        <f t="shared" si="1"/>
        <v>1</v>
      </c>
      <c r="C5" s="14">
        <f t="shared" si="2"/>
        <v>10.1</v>
      </c>
      <c r="D5" s="15">
        <f t="shared" si="3"/>
        <v>10.1</v>
      </c>
      <c r="E5" s="16"/>
      <c r="F5" s="3"/>
      <c r="G5" s="3"/>
      <c r="H5" s="19" t="s">
        <v>11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3"/>
      <c r="T5" s="3"/>
      <c r="U5" s="3"/>
      <c r="V5" s="3"/>
      <c r="W5" s="3"/>
      <c r="X5" s="3"/>
      <c r="Y5" s="3"/>
      <c r="Z5" s="3"/>
    </row>
    <row r="6" ht="13.5" customHeight="1">
      <c r="A6" s="21" t="s">
        <v>12</v>
      </c>
      <c r="B6" s="15">
        <f t="shared" ref="B6:D6" si="4">B4+B5</f>
        <v>3</v>
      </c>
      <c r="C6" s="15">
        <f t="shared" si="4"/>
        <v>28</v>
      </c>
      <c r="D6" s="22">
        <f t="shared" si="4"/>
        <v>45.9</v>
      </c>
      <c r="E6" s="16"/>
      <c r="F6" s="3"/>
      <c r="G6" s="3"/>
      <c r="H6" s="23" t="s">
        <v>9</v>
      </c>
      <c r="I6" s="20">
        <v>2.0</v>
      </c>
      <c r="J6" s="20">
        <v>3.5</v>
      </c>
      <c r="K6" s="20">
        <v>2.5</v>
      </c>
      <c r="L6" s="20">
        <v>3.0</v>
      </c>
      <c r="M6" s="20">
        <v>4.0</v>
      </c>
      <c r="N6" s="20">
        <v>2.5</v>
      </c>
      <c r="O6" s="20">
        <v>3.0</v>
      </c>
      <c r="P6" s="20">
        <v>3.5</v>
      </c>
      <c r="Q6" s="20">
        <v>4.0</v>
      </c>
      <c r="R6" s="20">
        <v>4.5</v>
      </c>
      <c r="S6" s="3"/>
      <c r="T6" s="3"/>
      <c r="U6" s="3"/>
      <c r="V6" s="3"/>
      <c r="W6" s="3"/>
      <c r="X6" s="3"/>
      <c r="Y6" s="3"/>
      <c r="Z6" s="3"/>
    </row>
    <row r="7" ht="18.75" customHeight="1">
      <c r="A7" s="3"/>
      <c r="B7" s="3"/>
      <c r="C7" s="3"/>
      <c r="D7" s="3"/>
      <c r="E7" s="3"/>
      <c r="F7" s="3"/>
      <c r="G7" s="3"/>
      <c r="H7" s="23" t="s">
        <v>10</v>
      </c>
      <c r="I7" s="20">
        <v>1.0</v>
      </c>
      <c r="J7" s="20">
        <v>1.0</v>
      </c>
      <c r="K7" s="20">
        <v>1.5</v>
      </c>
      <c r="L7" s="20">
        <v>1.0</v>
      </c>
      <c r="M7" s="20">
        <v>1.5</v>
      </c>
      <c r="N7" s="20">
        <v>1.0</v>
      </c>
      <c r="O7" s="20">
        <v>1.5</v>
      </c>
      <c r="P7" s="20">
        <v>1.0</v>
      </c>
      <c r="Q7" s="20">
        <v>2.0</v>
      </c>
      <c r="R7" s="20">
        <v>1.5</v>
      </c>
      <c r="S7" s="3"/>
      <c r="T7" s="3"/>
      <c r="U7" s="3"/>
      <c r="V7" s="3"/>
      <c r="W7" s="3"/>
      <c r="X7" s="3"/>
      <c r="Y7" s="3"/>
      <c r="Z7" s="3"/>
    </row>
    <row r="8" ht="13.5" customHeight="1">
      <c r="A8" s="24" t="s">
        <v>13</v>
      </c>
      <c r="B8" s="3"/>
      <c r="C8" s="3"/>
      <c r="D8" s="3"/>
      <c r="E8" s="3"/>
      <c r="F8" s="3"/>
      <c r="G8" s="3"/>
      <c r="H8" s="25" t="s">
        <v>14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3"/>
      <c r="T8" s="3"/>
      <c r="U8" s="3"/>
      <c r="V8" s="3"/>
      <c r="W8" s="3"/>
      <c r="X8" s="3"/>
      <c r="Y8" s="3"/>
      <c r="Z8" s="3"/>
    </row>
    <row r="9" ht="13.5" customHeight="1">
      <c r="A9" s="26" t="s">
        <v>15</v>
      </c>
      <c r="C9" s="3"/>
      <c r="D9" s="3"/>
      <c r="E9" s="3"/>
      <c r="F9" s="3"/>
      <c r="G9" s="3"/>
      <c r="H9" s="23" t="s">
        <v>9</v>
      </c>
      <c r="I9" s="20">
        <v>17.9</v>
      </c>
      <c r="J9" s="20">
        <v>20.0</v>
      </c>
      <c r="K9" s="20">
        <v>19.6</v>
      </c>
      <c r="L9" s="20">
        <v>18.0</v>
      </c>
      <c r="M9" s="20">
        <v>20.5</v>
      </c>
      <c r="N9" s="20">
        <v>19.8</v>
      </c>
      <c r="O9" s="20">
        <v>22.0</v>
      </c>
      <c r="P9" s="20">
        <v>21.3</v>
      </c>
      <c r="Q9" s="20">
        <v>18.7</v>
      </c>
      <c r="R9" s="20">
        <v>19.1</v>
      </c>
      <c r="S9" s="3"/>
      <c r="T9" s="3"/>
      <c r="U9" s="3"/>
      <c r="V9" s="3"/>
      <c r="W9" s="3"/>
      <c r="X9" s="3"/>
      <c r="Y9" s="3"/>
      <c r="Z9" s="3"/>
    </row>
    <row r="10" ht="18.75" customHeight="1">
      <c r="A10" s="27" t="s">
        <v>16</v>
      </c>
      <c r="B10" s="27" t="s">
        <v>17</v>
      </c>
      <c r="C10" s="3"/>
      <c r="D10" s="3"/>
      <c r="E10" s="3"/>
      <c r="F10" s="3"/>
      <c r="G10" s="3"/>
      <c r="H10" s="23" t="s">
        <v>10</v>
      </c>
      <c r="I10" s="20">
        <v>10.1</v>
      </c>
      <c r="J10" s="20">
        <v>12.3</v>
      </c>
      <c r="K10" s="20">
        <v>14.5</v>
      </c>
      <c r="L10" s="20">
        <v>13.4</v>
      </c>
      <c r="M10" s="20">
        <v>14.0</v>
      </c>
      <c r="N10" s="20">
        <v>13.1</v>
      </c>
      <c r="O10" s="20">
        <v>11.5</v>
      </c>
      <c r="P10" s="20">
        <v>12.3</v>
      </c>
      <c r="Q10" s="20">
        <v>13.5</v>
      </c>
      <c r="R10" s="20">
        <v>12.4</v>
      </c>
      <c r="S10" s="3"/>
      <c r="T10" s="3"/>
      <c r="U10" s="3"/>
      <c r="V10" s="3"/>
      <c r="W10" s="3"/>
      <c r="X10" s="3"/>
      <c r="Y10" s="3"/>
      <c r="Z10" s="3"/>
    </row>
    <row r="11" ht="13.5" customHeight="1">
      <c r="A11" s="28" t="s">
        <v>18</v>
      </c>
      <c r="B11" s="29">
        <v>365.0</v>
      </c>
      <c r="C11" s="3"/>
      <c r="D11" s="3"/>
      <c r="E11" s="3"/>
      <c r="F11" s="3"/>
      <c r="G11" s="3"/>
      <c r="H11" s="30" t="s">
        <v>19</v>
      </c>
      <c r="I11" s="20">
        <v>110.0</v>
      </c>
      <c r="J11" s="20">
        <v>109.0</v>
      </c>
      <c r="K11" s="20">
        <v>112.0</v>
      </c>
      <c r="L11" s="20">
        <v>108.0</v>
      </c>
      <c r="M11" s="20">
        <v>113.0</v>
      </c>
      <c r="N11" s="20">
        <v>109.0</v>
      </c>
      <c r="O11" s="20">
        <v>111.0</v>
      </c>
      <c r="P11" s="20">
        <v>108.0</v>
      </c>
      <c r="Q11" s="20">
        <v>110.0</v>
      </c>
      <c r="R11" s="20">
        <v>112.0</v>
      </c>
      <c r="S11" s="3"/>
      <c r="T11" s="3"/>
      <c r="U11" s="3"/>
      <c r="V11" s="3"/>
      <c r="W11" s="3"/>
      <c r="X11" s="3"/>
      <c r="Y11" s="3"/>
      <c r="Z11" s="3"/>
    </row>
    <row r="12" ht="13.5" customHeight="1">
      <c r="A12" s="28" t="s">
        <v>20</v>
      </c>
      <c r="B12" s="29">
        <f>I11</f>
        <v>110</v>
      </c>
      <c r="C12" s="3"/>
      <c r="D12" s="3"/>
      <c r="E12" s="3"/>
      <c r="F12" s="3"/>
      <c r="G12" s="3"/>
      <c r="H12" s="31" t="s">
        <v>21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3"/>
      <c r="T12" s="3"/>
      <c r="U12" s="3"/>
      <c r="V12" s="3"/>
      <c r="W12" s="3"/>
      <c r="X12" s="3"/>
      <c r="Y12" s="3"/>
      <c r="Z12" s="3"/>
    </row>
    <row r="13" ht="13.5" customHeight="1">
      <c r="A13" s="28" t="s">
        <v>22</v>
      </c>
      <c r="B13" s="32">
        <f>B11-B12</f>
        <v>255</v>
      </c>
      <c r="C13" s="3"/>
      <c r="D13" s="3"/>
      <c r="E13" s="3"/>
      <c r="F13" s="3"/>
      <c r="G13" s="3"/>
      <c r="H13" s="30" t="s">
        <v>23</v>
      </c>
      <c r="I13" s="20">
        <v>28.0</v>
      </c>
      <c r="J13" s="20">
        <v>26.0</v>
      </c>
      <c r="K13" s="20">
        <v>29.0</v>
      </c>
      <c r="L13" s="20">
        <v>30.0</v>
      </c>
      <c r="M13" s="20">
        <v>28.0</v>
      </c>
      <c r="N13" s="20">
        <v>30.0</v>
      </c>
      <c r="O13" s="20">
        <v>26.0</v>
      </c>
      <c r="P13" s="20">
        <v>27.0</v>
      </c>
      <c r="Q13" s="20">
        <v>28.0</v>
      </c>
      <c r="R13" s="20">
        <v>30.0</v>
      </c>
      <c r="S13" s="3"/>
      <c r="T13" s="3"/>
      <c r="U13" s="3"/>
      <c r="V13" s="3"/>
      <c r="W13" s="3"/>
      <c r="X13" s="3"/>
      <c r="Y13" s="3"/>
      <c r="Z13" s="3"/>
    </row>
    <row r="14" ht="13.5" customHeight="1">
      <c r="A14" s="28" t="s">
        <v>24</v>
      </c>
      <c r="B14" s="32">
        <f>SUM(B15:B19)</f>
        <v>34</v>
      </c>
      <c r="C14" s="3"/>
      <c r="D14" s="3"/>
      <c r="E14" s="3"/>
      <c r="F14" s="3"/>
      <c r="G14" s="3"/>
      <c r="H14" s="30" t="s">
        <v>25</v>
      </c>
      <c r="I14" s="20">
        <v>1.0</v>
      </c>
      <c r="J14" s="20">
        <v>1.5</v>
      </c>
      <c r="K14" s="20">
        <v>2.0</v>
      </c>
      <c r="L14" s="20">
        <v>0.0</v>
      </c>
      <c r="M14" s="20">
        <v>1.0</v>
      </c>
      <c r="N14" s="20">
        <v>1.5</v>
      </c>
      <c r="O14" s="20">
        <v>2.0</v>
      </c>
      <c r="P14" s="20">
        <v>1.5</v>
      </c>
      <c r="Q14" s="20">
        <v>1.0</v>
      </c>
      <c r="R14" s="20">
        <v>0.0</v>
      </c>
      <c r="S14" s="3"/>
      <c r="T14" s="3"/>
      <c r="U14" s="3"/>
      <c r="V14" s="3"/>
      <c r="W14" s="3"/>
      <c r="X14" s="3"/>
      <c r="Y14" s="3"/>
      <c r="Z14" s="3"/>
    </row>
    <row r="15" ht="13.5" customHeight="1">
      <c r="A15" s="28" t="s">
        <v>26</v>
      </c>
      <c r="B15" s="33">
        <f t="shared" ref="B15:B19" si="5">I13</f>
        <v>28</v>
      </c>
      <c r="C15" s="3"/>
      <c r="D15" s="3"/>
      <c r="E15" s="3"/>
      <c r="F15" s="3"/>
      <c r="G15" s="3"/>
      <c r="H15" s="30" t="s">
        <v>27</v>
      </c>
      <c r="I15" s="20">
        <v>3.0</v>
      </c>
      <c r="J15" s="20">
        <v>2.0</v>
      </c>
      <c r="K15" s="20">
        <v>1.5</v>
      </c>
      <c r="L15" s="20">
        <v>1.0</v>
      </c>
      <c r="M15" s="20">
        <v>1.0</v>
      </c>
      <c r="N15" s="20">
        <v>1.5</v>
      </c>
      <c r="O15" s="20">
        <v>1.0</v>
      </c>
      <c r="P15" s="20">
        <v>2.0</v>
      </c>
      <c r="Q15" s="20">
        <v>2.5</v>
      </c>
      <c r="R15" s="20">
        <v>1.0</v>
      </c>
      <c r="S15" s="3"/>
      <c r="T15" s="3"/>
      <c r="U15" s="3"/>
      <c r="V15" s="3"/>
      <c r="W15" s="3"/>
      <c r="X15" s="3"/>
      <c r="Y15" s="3"/>
      <c r="Z15" s="3"/>
    </row>
    <row r="16" ht="13.5" customHeight="1">
      <c r="A16" s="28" t="s">
        <v>28</v>
      </c>
      <c r="B16" s="33">
        <f t="shared" si="5"/>
        <v>1</v>
      </c>
      <c r="C16" s="3"/>
      <c r="D16" s="3"/>
      <c r="E16" s="3"/>
      <c r="F16" s="3"/>
      <c r="G16" s="3"/>
      <c r="H16" s="30" t="s">
        <v>29</v>
      </c>
      <c r="I16" s="20">
        <v>1.0</v>
      </c>
      <c r="J16" s="20">
        <v>0.0</v>
      </c>
      <c r="K16" s="20">
        <v>1.0</v>
      </c>
      <c r="L16" s="20">
        <v>1.0</v>
      </c>
      <c r="M16" s="20">
        <v>1.0</v>
      </c>
      <c r="N16" s="20">
        <v>1.5</v>
      </c>
      <c r="O16" s="20">
        <v>0.0</v>
      </c>
      <c r="P16" s="20">
        <v>1.0</v>
      </c>
      <c r="Q16" s="20">
        <v>1.5</v>
      </c>
      <c r="R16" s="20">
        <v>1.0</v>
      </c>
      <c r="S16" s="3"/>
      <c r="T16" s="3"/>
      <c r="U16" s="3"/>
      <c r="V16" s="3"/>
      <c r="W16" s="3"/>
      <c r="X16" s="3"/>
      <c r="Y16" s="3"/>
      <c r="Z16" s="3"/>
    </row>
    <row r="17" ht="13.5" customHeight="1">
      <c r="A17" s="28" t="s">
        <v>30</v>
      </c>
      <c r="B17" s="33">
        <f t="shared" si="5"/>
        <v>3</v>
      </c>
      <c r="C17" s="3"/>
      <c r="D17" s="3"/>
      <c r="E17" s="3"/>
      <c r="F17" s="3"/>
      <c r="G17" s="3"/>
      <c r="H17" s="30" t="s">
        <v>31</v>
      </c>
      <c r="I17" s="20">
        <v>1.0</v>
      </c>
      <c r="J17" s="20">
        <v>1.0</v>
      </c>
      <c r="K17" s="20">
        <v>0.5</v>
      </c>
      <c r="L17" s="20">
        <v>1.0</v>
      </c>
      <c r="M17" s="20">
        <v>0.0</v>
      </c>
      <c r="N17" s="20">
        <v>0.5</v>
      </c>
      <c r="O17" s="20">
        <v>1.5</v>
      </c>
      <c r="P17" s="20">
        <v>1.0</v>
      </c>
      <c r="Q17" s="20">
        <v>1.0</v>
      </c>
      <c r="R17" s="20">
        <v>0.5</v>
      </c>
      <c r="S17" s="3"/>
      <c r="T17" s="3"/>
      <c r="U17" s="3"/>
      <c r="V17" s="3"/>
      <c r="W17" s="3"/>
      <c r="X17" s="3"/>
      <c r="Y17" s="3"/>
      <c r="Z17" s="3"/>
    </row>
    <row r="18" ht="13.5" customHeight="1">
      <c r="A18" s="28" t="s">
        <v>32</v>
      </c>
      <c r="B18" s="33">
        <f t="shared" si="5"/>
        <v>1</v>
      </c>
      <c r="C18" s="3"/>
      <c r="D18" s="3"/>
      <c r="E18" s="3"/>
      <c r="F18" s="3"/>
      <c r="G18" s="3"/>
      <c r="H18" s="30" t="s">
        <v>33</v>
      </c>
      <c r="I18" s="20">
        <v>8.0</v>
      </c>
      <c r="J18" s="20">
        <v>8.0</v>
      </c>
      <c r="K18" s="20">
        <v>7.8</v>
      </c>
      <c r="L18" s="20">
        <v>7.9</v>
      </c>
      <c r="M18" s="20">
        <v>8.0</v>
      </c>
      <c r="N18" s="20">
        <v>8.0</v>
      </c>
      <c r="O18" s="20">
        <v>7.9</v>
      </c>
      <c r="P18" s="20">
        <v>7.8</v>
      </c>
      <c r="Q18" s="20">
        <v>8.0</v>
      </c>
      <c r="R18" s="20">
        <v>7.9</v>
      </c>
      <c r="S18" s="3"/>
      <c r="T18" s="3"/>
      <c r="U18" s="3"/>
      <c r="V18" s="3"/>
      <c r="W18" s="3"/>
      <c r="X18" s="3"/>
      <c r="Y18" s="3"/>
      <c r="Z18" s="3"/>
    </row>
    <row r="19" ht="13.5" customHeight="1">
      <c r="A19" s="28" t="s">
        <v>34</v>
      </c>
      <c r="B19" s="33">
        <f t="shared" si="5"/>
        <v>1</v>
      </c>
      <c r="C19" s="3"/>
      <c r="D19" s="3"/>
      <c r="E19" s="3"/>
      <c r="F19" s="3"/>
      <c r="G19" s="3"/>
      <c r="H19" s="23" t="s">
        <v>35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3"/>
      <c r="T19" s="3"/>
      <c r="U19" s="3"/>
      <c r="V19" s="3"/>
      <c r="W19" s="3"/>
      <c r="X19" s="3"/>
      <c r="Y19" s="3"/>
      <c r="Z19" s="3"/>
    </row>
    <row r="20" ht="13.5" customHeight="1">
      <c r="A20" s="28" t="s">
        <v>36</v>
      </c>
      <c r="B20" s="32">
        <f>B13-B14</f>
        <v>221</v>
      </c>
      <c r="C20" s="3"/>
      <c r="D20" s="3"/>
      <c r="E20" s="3"/>
      <c r="F20" s="3"/>
      <c r="G20" s="3"/>
      <c r="H20" s="23" t="s">
        <v>37</v>
      </c>
      <c r="I20" s="20">
        <v>1076.6</v>
      </c>
      <c r="J20" s="20">
        <v>1200.6</v>
      </c>
      <c r="K20" s="20">
        <v>1340.0</v>
      </c>
      <c r="L20" s="20">
        <v>1600.0</v>
      </c>
      <c r="M20" s="20">
        <v>1350.0</v>
      </c>
      <c r="N20" s="20">
        <v>1540.0</v>
      </c>
      <c r="O20" s="20">
        <v>1610.3</v>
      </c>
      <c r="P20" s="20">
        <v>1420.8</v>
      </c>
      <c r="Q20" s="20">
        <v>1300.7</v>
      </c>
      <c r="R20" s="20">
        <v>1270.5</v>
      </c>
      <c r="S20" s="3"/>
      <c r="T20" s="3"/>
      <c r="U20" s="3"/>
      <c r="V20" s="3"/>
      <c r="W20" s="3"/>
      <c r="X20" s="3"/>
      <c r="Y20" s="3"/>
      <c r="Z20" s="3"/>
    </row>
    <row r="21" ht="13.5" customHeight="1">
      <c r="A21" s="28" t="s">
        <v>38</v>
      </c>
      <c r="B21" s="32">
        <f>B20*I18</f>
        <v>1768</v>
      </c>
      <c r="C21" s="3"/>
      <c r="D21" s="3"/>
      <c r="E21" s="3"/>
      <c r="F21" s="3"/>
      <c r="G21" s="3"/>
      <c r="H21" s="23" t="s">
        <v>39</v>
      </c>
      <c r="I21" s="20">
        <v>914.5</v>
      </c>
      <c r="J21" s="20">
        <v>1140.7</v>
      </c>
      <c r="K21" s="20">
        <v>1063.5</v>
      </c>
      <c r="L21" s="20">
        <v>1240.8</v>
      </c>
      <c r="M21" s="20">
        <v>1140.4</v>
      </c>
      <c r="N21" s="20">
        <v>1370.9</v>
      </c>
      <c r="O21" s="20">
        <v>1450.3</v>
      </c>
      <c r="P21" s="20">
        <v>1200.7</v>
      </c>
      <c r="Q21" s="20">
        <v>1240.5</v>
      </c>
      <c r="R21" s="20">
        <v>1180.9</v>
      </c>
      <c r="S21" s="3"/>
      <c r="T21" s="3"/>
      <c r="U21" s="3"/>
      <c r="V21" s="3"/>
      <c r="W21" s="3"/>
      <c r="X21" s="3"/>
      <c r="Y21" s="3"/>
      <c r="Z21" s="3"/>
    </row>
    <row r="22" ht="13.5" customHeight="1">
      <c r="A22" s="28" t="s">
        <v>40</v>
      </c>
      <c r="B22" s="34">
        <f>B21/12</f>
        <v>147.3333333</v>
      </c>
      <c r="C22" s="3"/>
      <c r="D22" s="3"/>
      <c r="E22" s="3"/>
      <c r="F22" s="3"/>
      <c r="G22" s="3"/>
      <c r="H22" s="23" t="s">
        <v>41</v>
      </c>
      <c r="I22" s="20">
        <v>45.0</v>
      </c>
      <c r="J22" s="20">
        <v>50.0</v>
      </c>
      <c r="K22" s="20">
        <v>35.0</v>
      </c>
      <c r="L22" s="20">
        <v>40.0</v>
      </c>
      <c r="M22" s="20">
        <v>50.0</v>
      </c>
      <c r="N22" s="20">
        <v>60.0</v>
      </c>
      <c r="O22" s="20">
        <v>35.0</v>
      </c>
      <c r="P22" s="20">
        <v>45.0</v>
      </c>
      <c r="Q22" s="20">
        <v>50.0</v>
      </c>
      <c r="R22" s="20">
        <v>55.0</v>
      </c>
      <c r="S22" s="3"/>
      <c r="T22" s="3"/>
      <c r="U22" s="3"/>
      <c r="V22" s="3"/>
      <c r="W22" s="3"/>
      <c r="X22" s="3"/>
      <c r="Y22" s="3"/>
      <c r="Z22" s="3"/>
    </row>
    <row r="23" ht="13.5" customHeight="1">
      <c r="A23" s="35"/>
      <c r="B23" s="36"/>
      <c r="C23" s="3"/>
      <c r="D23" s="3"/>
      <c r="E23" s="3"/>
      <c r="F23" s="3"/>
      <c r="G23" s="3"/>
      <c r="H23" s="23" t="s">
        <v>42</v>
      </c>
      <c r="I23" s="20">
        <v>15.0</v>
      </c>
      <c r="J23" s="20">
        <v>10.0</v>
      </c>
      <c r="K23" s="20">
        <v>13.0</v>
      </c>
      <c r="L23" s="20">
        <v>11.0</v>
      </c>
      <c r="M23" s="20">
        <v>10.0</v>
      </c>
      <c r="N23" s="20">
        <v>9.5</v>
      </c>
      <c r="O23" s="20">
        <v>11.0</v>
      </c>
      <c r="P23" s="20">
        <v>12.0</v>
      </c>
      <c r="Q23" s="20">
        <v>12.5</v>
      </c>
      <c r="R23" s="20">
        <v>14.0</v>
      </c>
      <c r="S23" s="3"/>
      <c r="T23" s="3"/>
      <c r="U23" s="3"/>
      <c r="V23" s="3"/>
      <c r="W23" s="3"/>
      <c r="X23" s="3"/>
      <c r="Y23" s="3"/>
      <c r="Z23" s="3"/>
    </row>
    <row r="24" ht="13.5" customHeight="1">
      <c r="A24" s="24" t="s">
        <v>43</v>
      </c>
      <c r="D24" s="3"/>
      <c r="E24" s="3"/>
      <c r="F24" s="3"/>
      <c r="G24" s="3"/>
      <c r="H24" s="23" t="s">
        <v>44</v>
      </c>
      <c r="I24" s="20">
        <v>40.0</v>
      </c>
      <c r="J24" s="20">
        <v>40.0</v>
      </c>
      <c r="K24" s="20">
        <v>35.0</v>
      </c>
      <c r="L24" s="20">
        <v>35.0</v>
      </c>
      <c r="M24" s="20">
        <v>40.0</v>
      </c>
      <c r="N24" s="20">
        <v>35.0</v>
      </c>
      <c r="O24" s="20">
        <v>40.0</v>
      </c>
      <c r="P24" s="20">
        <v>35.0</v>
      </c>
      <c r="Q24" s="20">
        <v>40.0</v>
      </c>
      <c r="R24" s="20">
        <v>40.0</v>
      </c>
      <c r="S24" s="3"/>
      <c r="T24" s="3"/>
      <c r="U24" s="3"/>
      <c r="V24" s="3"/>
      <c r="W24" s="3"/>
      <c r="X24" s="3"/>
      <c r="Y24" s="3"/>
      <c r="Z24" s="3"/>
    </row>
    <row r="25" ht="13.5" customHeight="1">
      <c r="A25" s="37" t="s">
        <v>45</v>
      </c>
      <c r="B25" s="38" t="s">
        <v>46</v>
      </c>
      <c r="C25" s="12"/>
      <c r="D25" s="3"/>
      <c r="E25" s="3"/>
      <c r="F25" s="3"/>
      <c r="G25" s="3"/>
      <c r="H25" s="23" t="s">
        <v>47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3"/>
      <c r="T25" s="3"/>
      <c r="U25" s="3"/>
      <c r="V25" s="3"/>
      <c r="W25" s="3"/>
      <c r="X25" s="3"/>
      <c r="Y25" s="3"/>
      <c r="Z25" s="3"/>
    </row>
    <row r="26" ht="13.5" customHeight="1">
      <c r="A26" s="17"/>
      <c r="B26" s="7" t="s">
        <v>48</v>
      </c>
      <c r="C26" s="7" t="s">
        <v>49</v>
      </c>
      <c r="D26" s="3"/>
      <c r="E26" s="3"/>
      <c r="F26" s="3"/>
      <c r="G26" s="3"/>
      <c r="H26" s="23" t="s">
        <v>37</v>
      </c>
      <c r="I26" s="20">
        <v>5.0</v>
      </c>
      <c r="J26" s="20">
        <v>10.0</v>
      </c>
      <c r="K26" s="20">
        <v>9.0</v>
      </c>
      <c r="L26" s="20">
        <v>8.0</v>
      </c>
      <c r="M26" s="20">
        <v>24.0</v>
      </c>
      <c r="N26" s="20">
        <v>6.0</v>
      </c>
      <c r="O26" s="20">
        <v>14.0</v>
      </c>
      <c r="P26" s="20">
        <v>12.0</v>
      </c>
      <c r="Q26" s="20">
        <v>26.0</v>
      </c>
      <c r="R26" s="20">
        <v>18.0</v>
      </c>
      <c r="S26" s="3"/>
      <c r="T26" s="3"/>
      <c r="U26" s="3"/>
      <c r="V26" s="3"/>
      <c r="W26" s="3"/>
      <c r="X26" s="3"/>
      <c r="Y26" s="3"/>
      <c r="Z26" s="3"/>
    </row>
    <row r="27" ht="13.5" customHeight="1">
      <c r="A27" s="13" t="s">
        <v>50</v>
      </c>
      <c r="B27" s="39">
        <f>I20</f>
        <v>1076.6</v>
      </c>
      <c r="C27" s="39">
        <f>I21</f>
        <v>914.5</v>
      </c>
      <c r="D27" s="3"/>
      <c r="E27" s="3"/>
      <c r="F27" s="3"/>
      <c r="G27" s="3"/>
      <c r="H27" s="23" t="s">
        <v>39</v>
      </c>
      <c r="I27" s="20">
        <v>6.0</v>
      </c>
      <c r="J27" s="20">
        <v>8.0</v>
      </c>
      <c r="K27" s="20">
        <v>12.0</v>
      </c>
      <c r="L27" s="20">
        <v>5.0</v>
      </c>
      <c r="M27" s="20">
        <v>17.0</v>
      </c>
      <c r="N27" s="20">
        <v>5.0</v>
      </c>
      <c r="O27" s="20">
        <v>12.0</v>
      </c>
      <c r="P27" s="20">
        <v>17.0</v>
      </c>
      <c r="Q27" s="20">
        <v>20.0</v>
      </c>
      <c r="R27" s="20">
        <v>27.0</v>
      </c>
      <c r="S27" s="3"/>
      <c r="T27" s="3"/>
      <c r="U27" s="3"/>
      <c r="V27" s="3"/>
      <c r="W27" s="3"/>
      <c r="X27" s="3"/>
      <c r="Y27" s="3"/>
      <c r="Z27" s="3"/>
    </row>
    <row r="28" ht="13.5" customHeight="1">
      <c r="A28" s="13" t="s">
        <v>51</v>
      </c>
      <c r="B28" s="34">
        <f>I22/100*B27</f>
        <v>484.47</v>
      </c>
      <c r="C28" s="34">
        <f>I22/100*C27</f>
        <v>411.525</v>
      </c>
      <c r="D28" s="3"/>
      <c r="E28" s="3"/>
      <c r="F28" s="3"/>
      <c r="G28" s="3"/>
      <c r="H28" s="23" t="s">
        <v>52</v>
      </c>
      <c r="I28" s="20">
        <v>0.05</v>
      </c>
      <c r="J28" s="20">
        <v>0.07</v>
      </c>
      <c r="K28" s="20">
        <v>0.06</v>
      </c>
      <c r="L28" s="20">
        <v>0.09</v>
      </c>
      <c r="M28" s="20">
        <v>0.05</v>
      </c>
      <c r="N28" s="20">
        <v>0.06</v>
      </c>
      <c r="O28" s="20">
        <v>0.07</v>
      </c>
      <c r="P28" s="20">
        <v>0.04</v>
      </c>
      <c r="Q28" s="20">
        <v>0.08</v>
      </c>
      <c r="R28" s="20">
        <v>0.07</v>
      </c>
      <c r="S28" s="3"/>
      <c r="T28" s="3"/>
      <c r="U28" s="3"/>
      <c r="V28" s="3"/>
      <c r="W28" s="3"/>
      <c r="X28" s="3"/>
      <c r="Y28" s="3"/>
      <c r="Z28" s="3"/>
    </row>
    <row r="29" ht="13.5" customHeight="1">
      <c r="A29" s="13" t="s">
        <v>53</v>
      </c>
      <c r="B29" s="40">
        <f> I23/100*B27</f>
        <v>161.49</v>
      </c>
      <c r="C29" s="34">
        <f> I23/100*C27</f>
        <v>137.175</v>
      </c>
      <c r="D29" s="3"/>
      <c r="E29" s="3"/>
      <c r="F29" s="3"/>
      <c r="G29" s="3"/>
      <c r="H29" s="23" t="s">
        <v>54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3"/>
      <c r="T29" s="3"/>
      <c r="U29" s="3"/>
      <c r="V29" s="3"/>
      <c r="W29" s="3"/>
      <c r="X29" s="3"/>
      <c r="Y29" s="3"/>
      <c r="Z29" s="3"/>
    </row>
    <row r="30" ht="13.5" customHeight="1">
      <c r="A30" s="13" t="s">
        <v>55</v>
      </c>
      <c r="B30" s="34">
        <f>B27/B22*I26*I24/100</f>
        <v>14.61447964</v>
      </c>
      <c r="C30" s="34">
        <f>C27/B22*I27*I24/100</f>
        <v>14.89683258</v>
      </c>
      <c r="D30" s="3"/>
      <c r="E30" s="3"/>
      <c r="F30" s="3"/>
      <c r="G30" s="3"/>
      <c r="H30" s="23" t="s">
        <v>37</v>
      </c>
      <c r="I30" s="20">
        <v>4.0</v>
      </c>
      <c r="J30" s="20">
        <v>5.0</v>
      </c>
      <c r="K30" s="20">
        <v>6.0</v>
      </c>
      <c r="L30" s="20">
        <v>4.0</v>
      </c>
      <c r="M30" s="20">
        <v>4.5</v>
      </c>
      <c r="N30" s="20">
        <v>5.0</v>
      </c>
      <c r="O30" s="20">
        <v>3.5</v>
      </c>
      <c r="P30" s="20">
        <v>2.5</v>
      </c>
      <c r="Q30" s="20">
        <v>5.0</v>
      </c>
      <c r="R30" s="20">
        <v>4.0</v>
      </c>
      <c r="S30" s="3"/>
      <c r="T30" s="3"/>
      <c r="U30" s="3"/>
      <c r="V30" s="3"/>
      <c r="W30" s="3"/>
      <c r="X30" s="3"/>
      <c r="Y30" s="3"/>
      <c r="Z30" s="3"/>
    </row>
    <row r="31" ht="24.0" customHeight="1">
      <c r="A31" s="13" t="s">
        <v>56</v>
      </c>
      <c r="B31" s="34">
        <f>B27*I28</f>
        <v>53.83</v>
      </c>
      <c r="C31" s="34">
        <f>C27*I28</f>
        <v>45.725</v>
      </c>
      <c r="D31" s="3"/>
      <c r="E31" s="3"/>
      <c r="F31" s="3"/>
      <c r="G31" s="3"/>
      <c r="H31" s="23" t="s">
        <v>39</v>
      </c>
      <c r="I31" s="20">
        <v>2.0</v>
      </c>
      <c r="J31" s="20">
        <v>3.5</v>
      </c>
      <c r="K31" s="20">
        <v>4.0</v>
      </c>
      <c r="L31" s="20">
        <v>5.5</v>
      </c>
      <c r="M31" s="20">
        <v>4.0</v>
      </c>
      <c r="N31" s="20">
        <v>4.5</v>
      </c>
      <c r="O31" s="20">
        <v>3.0</v>
      </c>
      <c r="P31" s="20">
        <v>3.5</v>
      </c>
      <c r="Q31" s="20">
        <v>5.0</v>
      </c>
      <c r="R31" s="20">
        <v>2.5</v>
      </c>
      <c r="S31" s="3"/>
      <c r="T31" s="3"/>
      <c r="U31" s="3"/>
      <c r="V31" s="3"/>
      <c r="W31" s="3"/>
      <c r="X31" s="3"/>
      <c r="Y31" s="3"/>
      <c r="Z31" s="3"/>
    </row>
    <row r="32" ht="13.5" customHeight="1">
      <c r="A32" s="13" t="s">
        <v>57</v>
      </c>
      <c r="B32" s="34">
        <f t="shared" ref="B32:C32" si="6">B27+B28+B29+B30+B31</f>
        <v>1791.00448</v>
      </c>
      <c r="C32" s="34">
        <f t="shared" si="6"/>
        <v>1523.821833</v>
      </c>
      <c r="D32" s="3"/>
      <c r="E32" s="3"/>
      <c r="F32" s="3"/>
      <c r="G32" s="3"/>
      <c r="H32" s="23" t="s">
        <v>58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3"/>
      <c r="T32" s="3"/>
      <c r="U32" s="3"/>
      <c r="V32" s="3"/>
      <c r="W32" s="3"/>
      <c r="X32" s="3"/>
      <c r="Y32" s="3"/>
      <c r="Z32" s="3"/>
    </row>
    <row r="33" ht="13.5" customHeight="1">
      <c r="A33" s="13" t="s">
        <v>59</v>
      </c>
      <c r="B33" s="34">
        <f>(B15+B18+B19)/B20*B32</f>
        <v>243.12278</v>
      </c>
      <c r="C33" s="34">
        <f>(B15+B18+B19)/B20*C32</f>
        <v>206.8536424</v>
      </c>
      <c r="D33" s="3"/>
      <c r="E33" s="3"/>
      <c r="F33" s="3"/>
      <c r="G33" s="3"/>
      <c r="H33" s="23" t="s">
        <v>60</v>
      </c>
      <c r="I33" s="20">
        <v>1090.0</v>
      </c>
      <c r="J33" s="20">
        <v>1300.0</v>
      </c>
      <c r="K33" s="20">
        <v>1470.0</v>
      </c>
      <c r="L33" s="20">
        <v>1460.0</v>
      </c>
      <c r="M33" s="20">
        <v>1800.0</v>
      </c>
      <c r="N33" s="20">
        <v>1750.0</v>
      </c>
      <c r="O33" s="20">
        <v>1640.0</v>
      </c>
      <c r="P33" s="20">
        <v>1520.0</v>
      </c>
      <c r="Q33" s="20">
        <v>1466.0</v>
      </c>
      <c r="R33" s="20">
        <v>1370.0</v>
      </c>
      <c r="S33" s="3"/>
      <c r="T33" s="3"/>
      <c r="U33" s="3"/>
      <c r="V33" s="3"/>
      <c r="W33" s="3"/>
      <c r="X33" s="3"/>
      <c r="Y33" s="3"/>
      <c r="Z33" s="3"/>
    </row>
    <row r="34" ht="13.5" customHeight="1">
      <c r="A34" s="13" t="s">
        <v>61</v>
      </c>
      <c r="B34" s="34">
        <f t="shared" ref="B34:C34" si="7">B33+B32</f>
        <v>2034.12726</v>
      </c>
      <c r="C34" s="34">
        <f t="shared" si="7"/>
        <v>1730.675475</v>
      </c>
      <c r="D34" s="3"/>
      <c r="E34" s="3"/>
      <c r="F34" s="3"/>
      <c r="G34" s="3"/>
      <c r="H34" s="30" t="s">
        <v>62</v>
      </c>
      <c r="I34" s="20">
        <v>624.5</v>
      </c>
      <c r="J34" s="20">
        <v>870.0</v>
      </c>
      <c r="K34" s="20">
        <v>900.0</v>
      </c>
      <c r="L34" s="20">
        <v>885.0</v>
      </c>
      <c r="M34" s="20">
        <v>970.0</v>
      </c>
      <c r="N34" s="20">
        <v>1020.3</v>
      </c>
      <c r="O34" s="20">
        <v>1000.8</v>
      </c>
      <c r="P34" s="20">
        <v>987.0</v>
      </c>
      <c r="Q34" s="20">
        <v>1055.4</v>
      </c>
      <c r="R34" s="20">
        <v>988.0</v>
      </c>
      <c r="S34" s="3"/>
      <c r="T34" s="3"/>
      <c r="U34" s="3"/>
      <c r="V34" s="3"/>
      <c r="W34" s="3"/>
      <c r="X34" s="3"/>
      <c r="Y34" s="3"/>
      <c r="Z34" s="3"/>
    </row>
    <row r="35" ht="13.5" customHeight="1">
      <c r="A35" s="41"/>
      <c r="B35" s="42"/>
      <c r="C35" s="42"/>
      <c r="D35" s="3"/>
      <c r="E35" s="3"/>
      <c r="F35" s="3"/>
      <c r="G35" s="3"/>
      <c r="H35" s="23" t="s">
        <v>63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3"/>
      <c r="T35" s="3"/>
      <c r="U35" s="3"/>
      <c r="V35" s="3"/>
      <c r="W35" s="3"/>
      <c r="X35" s="3"/>
      <c r="Y35" s="3"/>
      <c r="Z35" s="3"/>
    </row>
    <row r="36" ht="13.5" customHeight="1">
      <c r="A36" s="43" t="s">
        <v>64</v>
      </c>
      <c r="B36" s="44"/>
      <c r="C36" s="44"/>
      <c r="D36" s="3"/>
      <c r="E36" s="3"/>
      <c r="F36" s="3"/>
      <c r="G36" s="3"/>
      <c r="H36" s="23" t="s">
        <v>60</v>
      </c>
      <c r="I36" s="20">
        <v>5.0</v>
      </c>
      <c r="J36" s="20">
        <v>6.0</v>
      </c>
      <c r="K36" s="20">
        <v>5.0</v>
      </c>
      <c r="L36" s="20">
        <v>6.0</v>
      </c>
      <c r="M36" s="20">
        <v>5.0</v>
      </c>
      <c r="N36" s="20">
        <v>6.0</v>
      </c>
      <c r="O36" s="20">
        <v>7.0</v>
      </c>
      <c r="P36" s="20">
        <v>5.0</v>
      </c>
      <c r="Q36" s="20">
        <v>6.0</v>
      </c>
      <c r="R36" s="20">
        <v>7.0</v>
      </c>
      <c r="S36" s="3"/>
      <c r="T36" s="3"/>
      <c r="U36" s="3"/>
      <c r="V36" s="3"/>
      <c r="W36" s="3"/>
      <c r="X36" s="3"/>
      <c r="Y36" s="3"/>
      <c r="Z36" s="3"/>
    </row>
    <row r="37" ht="13.5" customHeight="1">
      <c r="A37" s="7" t="s">
        <v>65</v>
      </c>
      <c r="B37" s="7" t="s">
        <v>66</v>
      </c>
      <c r="C37" s="7" t="s">
        <v>67</v>
      </c>
      <c r="D37" s="3"/>
      <c r="E37" s="3"/>
      <c r="F37" s="3"/>
      <c r="G37" s="3"/>
      <c r="H37" s="30" t="s">
        <v>62</v>
      </c>
      <c r="I37" s="20">
        <v>8.0</v>
      </c>
      <c r="J37" s="20">
        <v>7.0</v>
      </c>
      <c r="K37" s="20">
        <v>6.0</v>
      </c>
      <c r="L37" s="20">
        <v>8.0</v>
      </c>
      <c r="M37" s="20">
        <v>9.0</v>
      </c>
      <c r="N37" s="20">
        <v>8.0</v>
      </c>
      <c r="O37" s="20">
        <v>7.0</v>
      </c>
      <c r="P37" s="20">
        <v>6.0</v>
      </c>
      <c r="Q37" s="20">
        <v>5.0</v>
      </c>
      <c r="R37" s="20">
        <v>6.0</v>
      </c>
      <c r="S37" s="3"/>
      <c r="T37" s="3"/>
      <c r="U37" s="3"/>
      <c r="V37" s="3"/>
      <c r="W37" s="3"/>
      <c r="X37" s="3"/>
      <c r="Y37" s="3"/>
      <c r="Z37" s="3"/>
    </row>
    <row r="38" ht="13.5" customHeight="1">
      <c r="A38" s="13" t="s">
        <v>68</v>
      </c>
      <c r="B38" s="45">
        <f t="shared" ref="B38:C38" si="8">B34</f>
        <v>2034.12726</v>
      </c>
      <c r="C38" s="45">
        <f t="shared" si="8"/>
        <v>1730.675475</v>
      </c>
      <c r="D38" s="3"/>
      <c r="E38" s="3"/>
      <c r="F38" s="3"/>
      <c r="G38" s="3"/>
      <c r="H38" s="46" t="s">
        <v>69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3"/>
      <c r="T38" s="3"/>
      <c r="U38" s="3"/>
      <c r="V38" s="3"/>
      <c r="W38" s="3"/>
      <c r="X38" s="3"/>
      <c r="Y38" s="3"/>
      <c r="Z38" s="3"/>
    </row>
    <row r="39" ht="13.5" customHeight="1">
      <c r="A39" s="28" t="s">
        <v>70</v>
      </c>
      <c r="B39" s="45">
        <f>B22</f>
        <v>147.3333333</v>
      </c>
      <c r="C39" s="45">
        <f>B22</f>
        <v>147.3333333</v>
      </c>
      <c r="D39" s="3"/>
      <c r="E39" s="3"/>
      <c r="F39" s="3"/>
      <c r="G39" s="3"/>
      <c r="H39" s="23" t="s">
        <v>60</v>
      </c>
      <c r="I39" s="20">
        <v>0.5</v>
      </c>
      <c r="J39" s="20">
        <v>0.6</v>
      </c>
      <c r="K39" s="20">
        <v>0.7</v>
      </c>
      <c r="L39" s="20">
        <v>0.55</v>
      </c>
      <c r="M39" s="20">
        <v>0.6</v>
      </c>
      <c r="N39" s="20">
        <v>0.7</v>
      </c>
      <c r="O39" s="20">
        <v>0.85</v>
      </c>
      <c r="P39" s="20">
        <v>0.8</v>
      </c>
      <c r="Q39" s="20">
        <v>0.65</v>
      </c>
      <c r="R39" s="20">
        <v>0.55</v>
      </c>
      <c r="S39" s="3"/>
      <c r="T39" s="3"/>
      <c r="U39" s="3"/>
      <c r="V39" s="3"/>
      <c r="W39" s="3"/>
      <c r="X39" s="3"/>
      <c r="Y39" s="3"/>
      <c r="Z39" s="3"/>
    </row>
    <row r="40" ht="13.5" customHeight="1">
      <c r="A40" s="13" t="s">
        <v>71</v>
      </c>
      <c r="B40" s="45">
        <f t="shared" ref="B40:C40" si="9">B38/B39</f>
        <v>13.80629362</v>
      </c>
      <c r="C40" s="45">
        <f t="shared" si="9"/>
        <v>11.74666612</v>
      </c>
      <c r="D40" s="3"/>
      <c r="E40" s="3"/>
      <c r="F40" s="3"/>
      <c r="G40" s="3"/>
      <c r="H40" s="30" t="s">
        <v>62</v>
      </c>
      <c r="I40" s="20">
        <v>0.2</v>
      </c>
      <c r="J40" s="20">
        <v>0.3</v>
      </c>
      <c r="K40" s="20">
        <v>0.35</v>
      </c>
      <c r="L40" s="20">
        <v>0.4</v>
      </c>
      <c r="M40" s="20">
        <v>0.3</v>
      </c>
      <c r="N40" s="20">
        <v>0.35</v>
      </c>
      <c r="O40" s="20">
        <v>0.4</v>
      </c>
      <c r="P40" s="20">
        <v>0.5</v>
      </c>
      <c r="Q40" s="20">
        <v>0.3</v>
      </c>
      <c r="R40" s="20">
        <v>0.4</v>
      </c>
      <c r="S40" s="3"/>
      <c r="T40" s="3"/>
      <c r="U40" s="3"/>
      <c r="V40" s="3"/>
      <c r="W40" s="3"/>
      <c r="X40" s="3"/>
      <c r="Y40" s="3"/>
      <c r="Z40" s="3"/>
    </row>
    <row r="41" ht="13.5" customHeight="1">
      <c r="A41" s="13" t="s">
        <v>72</v>
      </c>
      <c r="B41" s="29">
        <f>I30</f>
        <v>4</v>
      </c>
      <c r="C41" s="29">
        <f>I31</f>
        <v>2</v>
      </c>
      <c r="D41" s="3"/>
      <c r="E41" s="3"/>
      <c r="F41" s="3"/>
      <c r="G41" s="3"/>
      <c r="H41" s="47" t="s">
        <v>73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3"/>
      <c r="T41" s="3"/>
      <c r="U41" s="3"/>
      <c r="V41" s="3"/>
      <c r="W41" s="3"/>
      <c r="X41" s="3"/>
      <c r="Y41" s="3"/>
      <c r="Z41" s="3"/>
    </row>
    <row r="42" ht="13.5" customHeight="1">
      <c r="A42" s="13" t="s">
        <v>74</v>
      </c>
      <c r="B42" s="45">
        <f>B20/12*I46*B41</f>
        <v>73.66666667</v>
      </c>
      <c r="C42" s="45">
        <f>B20/12*I46*C41</f>
        <v>36.83333333</v>
      </c>
      <c r="D42" s="3"/>
      <c r="E42" s="3"/>
      <c r="F42" s="3"/>
      <c r="G42" s="3"/>
      <c r="H42" s="23" t="s">
        <v>60</v>
      </c>
      <c r="I42" s="20">
        <v>102.0</v>
      </c>
      <c r="J42" s="20">
        <v>98.0</v>
      </c>
      <c r="K42" s="20">
        <v>88.0</v>
      </c>
      <c r="L42" s="20">
        <v>103.0</v>
      </c>
      <c r="M42" s="20">
        <v>89.0</v>
      </c>
      <c r="N42" s="20">
        <v>100.0</v>
      </c>
      <c r="O42" s="20">
        <v>96.0</v>
      </c>
      <c r="P42" s="20">
        <v>85.0</v>
      </c>
      <c r="Q42" s="20">
        <v>103.0</v>
      </c>
      <c r="R42" s="20">
        <v>104.0</v>
      </c>
      <c r="S42" s="3"/>
      <c r="T42" s="3"/>
      <c r="U42" s="3"/>
      <c r="V42" s="3"/>
      <c r="W42" s="3"/>
      <c r="X42" s="3"/>
      <c r="Y42" s="3"/>
      <c r="Z42" s="3"/>
    </row>
    <row r="43" ht="13.5" customHeight="1">
      <c r="A43" s="13" t="s">
        <v>75</v>
      </c>
      <c r="B43" s="48">
        <f t="shared" ref="B43:C43" si="10">B40*B42</f>
        <v>1017.06363</v>
      </c>
      <c r="C43" s="48">
        <f t="shared" si="10"/>
        <v>432.6688688</v>
      </c>
      <c r="D43" s="3"/>
      <c r="E43" s="3"/>
      <c r="F43" s="3"/>
      <c r="G43" s="3"/>
      <c r="H43" s="30" t="s">
        <v>62</v>
      </c>
      <c r="I43" s="20">
        <v>10.0</v>
      </c>
      <c r="J43" s="20">
        <v>19.0</v>
      </c>
      <c r="K43" s="20">
        <v>14.0</v>
      </c>
      <c r="L43" s="20">
        <v>16.0</v>
      </c>
      <c r="M43" s="20">
        <v>12.0</v>
      </c>
      <c r="N43" s="20">
        <v>11.0</v>
      </c>
      <c r="O43" s="20">
        <v>14.0</v>
      </c>
      <c r="P43" s="20">
        <v>15.0</v>
      </c>
      <c r="Q43" s="20">
        <v>16.0</v>
      </c>
      <c r="R43" s="20">
        <v>12.0</v>
      </c>
      <c r="S43" s="3"/>
      <c r="T43" s="3"/>
      <c r="U43" s="3"/>
      <c r="V43" s="3"/>
      <c r="W43" s="3"/>
      <c r="X43" s="3"/>
      <c r="Y43" s="3"/>
      <c r="Z43" s="3"/>
    </row>
    <row r="44" ht="13.5" customHeight="1">
      <c r="A44" s="41"/>
      <c r="B44" s="36"/>
      <c r="C44" s="36"/>
      <c r="D44" s="3"/>
      <c r="E44" s="3"/>
      <c r="F44" s="3"/>
      <c r="G44" s="3"/>
      <c r="H44" s="46" t="s">
        <v>76</v>
      </c>
      <c r="I44" s="49">
        <v>0.85</v>
      </c>
      <c r="J44" s="49">
        <v>0.99</v>
      </c>
      <c r="K44" s="49">
        <v>0.9</v>
      </c>
      <c r="L44" s="49">
        <v>0.88</v>
      </c>
      <c r="M44" s="49">
        <v>0.96</v>
      </c>
      <c r="N44" s="49">
        <v>0.94</v>
      </c>
      <c r="O44" s="49">
        <v>0.95</v>
      </c>
      <c r="P44" s="49">
        <v>0.86</v>
      </c>
      <c r="Q44" s="49">
        <v>0.88</v>
      </c>
      <c r="R44" s="49">
        <v>0.9</v>
      </c>
      <c r="S44" s="3"/>
      <c r="T44" s="3"/>
      <c r="U44" s="3"/>
      <c r="V44" s="3"/>
      <c r="W44" s="3"/>
      <c r="X44" s="3"/>
      <c r="Y44" s="3"/>
      <c r="Z44" s="3"/>
    </row>
    <row r="45" ht="13.5" customHeight="1">
      <c r="A45" s="41"/>
      <c r="B45" s="16"/>
      <c r="C45" s="16"/>
      <c r="D45" s="3"/>
      <c r="E45" s="3"/>
      <c r="F45" s="3"/>
      <c r="G45" s="3"/>
      <c r="H45" s="46" t="s">
        <v>77</v>
      </c>
      <c r="I45" s="49">
        <v>0.33</v>
      </c>
      <c r="J45" s="49">
        <v>0.34</v>
      </c>
      <c r="K45" s="49">
        <v>0.35</v>
      </c>
      <c r="L45" s="49">
        <v>0.36</v>
      </c>
      <c r="M45" s="49">
        <v>0.33</v>
      </c>
      <c r="N45" s="49">
        <v>0.35</v>
      </c>
      <c r="O45" s="49">
        <v>0.36</v>
      </c>
      <c r="P45" s="49">
        <v>0.36</v>
      </c>
      <c r="Q45" s="49">
        <v>0.35</v>
      </c>
      <c r="R45" s="49">
        <v>0.33</v>
      </c>
      <c r="S45" s="3"/>
      <c r="T45" s="3"/>
      <c r="U45" s="3"/>
      <c r="V45" s="3"/>
      <c r="W45" s="3"/>
      <c r="X45" s="3"/>
      <c r="Y45" s="3"/>
      <c r="Z45" s="3"/>
    </row>
    <row r="46" ht="13.5" customHeight="1">
      <c r="A46" s="24" t="s">
        <v>78</v>
      </c>
      <c r="C46" s="3"/>
      <c r="D46" s="3"/>
      <c r="E46" s="3"/>
      <c r="F46" s="3"/>
      <c r="G46" s="3"/>
      <c r="H46" s="6" t="s">
        <v>79</v>
      </c>
      <c r="I46" s="50">
        <v>1.0</v>
      </c>
      <c r="J46" s="50">
        <v>2.0</v>
      </c>
      <c r="K46" s="49">
        <v>3.0</v>
      </c>
      <c r="L46" s="49">
        <v>4.0</v>
      </c>
      <c r="M46" s="49">
        <v>5.0</v>
      </c>
      <c r="N46" s="49">
        <v>1.0</v>
      </c>
      <c r="O46" s="49">
        <v>2.0</v>
      </c>
      <c r="P46" s="49">
        <v>3.0</v>
      </c>
      <c r="Q46" s="49">
        <v>4.0</v>
      </c>
      <c r="R46" s="49">
        <v>5.0</v>
      </c>
      <c r="S46" s="3"/>
      <c r="T46" s="3"/>
      <c r="U46" s="3"/>
      <c r="V46" s="3"/>
      <c r="W46" s="3"/>
      <c r="X46" s="3"/>
      <c r="Y46" s="3"/>
      <c r="Z46" s="3"/>
    </row>
    <row r="47" ht="66.75" customHeight="1">
      <c r="A47" s="7" t="s">
        <v>80</v>
      </c>
      <c r="B47" s="51" t="s">
        <v>58</v>
      </c>
      <c r="C47" s="7" t="s">
        <v>81</v>
      </c>
      <c r="D47" s="7" t="s">
        <v>82</v>
      </c>
      <c r="E47" s="7" t="s">
        <v>83</v>
      </c>
      <c r="F47" s="8"/>
      <c r="G47" s="3"/>
      <c r="H47" s="52" t="s">
        <v>84</v>
      </c>
      <c r="I47" s="50">
        <v>670.0</v>
      </c>
      <c r="J47" s="50">
        <v>890.0</v>
      </c>
      <c r="K47" s="49">
        <v>1000.0</v>
      </c>
      <c r="L47" s="49">
        <v>450.0</v>
      </c>
      <c r="M47" s="49">
        <v>560.0</v>
      </c>
      <c r="N47" s="49">
        <v>700.0</v>
      </c>
      <c r="O47" s="49">
        <v>830.0</v>
      </c>
      <c r="P47" s="49">
        <v>1100.0</v>
      </c>
      <c r="Q47" s="49">
        <v>740.0</v>
      </c>
      <c r="R47" s="49">
        <v>520.0</v>
      </c>
      <c r="S47" s="3"/>
      <c r="T47" s="3"/>
      <c r="U47" s="3"/>
      <c r="V47" s="3"/>
      <c r="W47" s="3"/>
      <c r="X47" s="3"/>
      <c r="Y47" s="3"/>
      <c r="Z47" s="3"/>
    </row>
    <row r="48" ht="13.5" customHeight="1">
      <c r="A48" s="28" t="s">
        <v>85</v>
      </c>
      <c r="B48" s="29">
        <f t="shared" ref="B48:B49" si="11">I33</f>
        <v>1090</v>
      </c>
      <c r="C48" s="53">
        <f t="shared" ref="C48:C49" si="12">1/I36*100</f>
        <v>20</v>
      </c>
      <c r="D48" s="45">
        <f t="shared" ref="D48:D49" si="13">B48*C48</f>
        <v>21800</v>
      </c>
      <c r="E48" s="45">
        <f>D48/12*I46</f>
        <v>1816.666667</v>
      </c>
      <c r="F48" s="4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28" t="s">
        <v>62</v>
      </c>
      <c r="B49" s="29">
        <f t="shared" si="11"/>
        <v>624.5</v>
      </c>
      <c r="C49" s="45">
        <f t="shared" si="12"/>
        <v>12.5</v>
      </c>
      <c r="D49" s="45">
        <f t="shared" si="13"/>
        <v>7806.25</v>
      </c>
      <c r="E49" s="45">
        <f>D49/12*I46</f>
        <v>650.5208333</v>
      </c>
      <c r="F49" s="4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28" t="s">
        <v>86</v>
      </c>
      <c r="B50" s="28">
        <f>B48+B49</f>
        <v>1714.5</v>
      </c>
      <c r="C50" s="28"/>
      <c r="D50" s="28"/>
      <c r="E50" s="54">
        <f>SUM(E48:E49)</f>
        <v>2467.1875</v>
      </c>
      <c r="F50" s="3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4" t="s">
        <v>87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59.25" customHeight="1">
      <c r="A53" s="55" t="s">
        <v>88</v>
      </c>
      <c r="B53" s="56" t="s">
        <v>89</v>
      </c>
      <c r="C53" s="56" t="s">
        <v>90</v>
      </c>
      <c r="D53" s="56" t="s">
        <v>91</v>
      </c>
      <c r="E53" s="56" t="s">
        <v>92</v>
      </c>
      <c r="F53" s="56" t="s">
        <v>93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57" t="s">
        <v>85</v>
      </c>
      <c r="B54" s="58">
        <f t="shared" ref="B54:B55" si="14">I39</f>
        <v>0.5</v>
      </c>
      <c r="C54" s="58">
        <f t="shared" ref="C54:C55" si="15">I42</f>
        <v>102</v>
      </c>
      <c r="D54" s="58">
        <f>I44</f>
        <v>0.85</v>
      </c>
      <c r="E54" s="58">
        <f>I45</f>
        <v>0.33</v>
      </c>
      <c r="F54" s="59">
        <f>B54*E54*I46*C54*D54</f>
        <v>14.3055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60" t="s">
        <v>94</v>
      </c>
      <c r="B55" s="58">
        <f t="shared" si="14"/>
        <v>0.2</v>
      </c>
      <c r="C55" s="58">
        <f t="shared" si="15"/>
        <v>10</v>
      </c>
      <c r="D55" s="58">
        <f>I44</f>
        <v>0.85</v>
      </c>
      <c r="E55" s="58">
        <f>I45</f>
        <v>0.33</v>
      </c>
      <c r="F55" s="59">
        <f>B55*E55*I46*C55*D55</f>
        <v>0.561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61" t="s">
        <v>95</v>
      </c>
      <c r="B56" s="11"/>
      <c r="C56" s="11"/>
      <c r="D56" s="11"/>
      <c r="E56" s="12"/>
      <c r="F56" s="62">
        <f>SUM(F54:F55)</f>
        <v>14.8665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4" t="s">
        <v>96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63" t="s">
        <v>97</v>
      </c>
      <c r="B59" s="63" t="s">
        <v>98</v>
      </c>
      <c r="C59" s="63" t="s">
        <v>99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57" t="s">
        <v>100</v>
      </c>
      <c r="B60" s="64">
        <f>D6</f>
        <v>45.9</v>
      </c>
      <c r="C60" s="64">
        <f>B60/B68*100</f>
        <v>0.7496583278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57" t="s">
        <v>101</v>
      </c>
      <c r="B61" s="64">
        <f>F56</f>
        <v>14.8665</v>
      </c>
      <c r="C61" s="64">
        <f>B61/B68*100</f>
        <v>0.2428060028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57" t="s">
        <v>102</v>
      </c>
      <c r="B62" s="64">
        <f>B43+C43</f>
        <v>1449.732499</v>
      </c>
      <c r="C62" s="64">
        <f>B62/B68*100</f>
        <v>23.67764794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57" t="s">
        <v>103</v>
      </c>
      <c r="B63" s="65">
        <f> 0.34*B62</f>
        <v>492.9090495</v>
      </c>
      <c r="C63" s="64">
        <f>B63/B68*100</f>
        <v>8.050400301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57" t="s">
        <v>104</v>
      </c>
      <c r="B64" s="64">
        <f>0.005*B62</f>
        <v>7.248662493</v>
      </c>
      <c r="C64" s="64">
        <f>B64/B68*100</f>
        <v>0.1183882397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57" t="s">
        <v>105</v>
      </c>
      <c r="B65" s="64">
        <f>E50</f>
        <v>2467.1875</v>
      </c>
      <c r="C65" s="64">
        <f>B65/B68*100</f>
        <v>40.2951559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57" t="s">
        <v>106</v>
      </c>
      <c r="B66" s="66">
        <f>I47</f>
        <v>670</v>
      </c>
      <c r="C66" s="64">
        <f>B66/B68*100</f>
        <v>10.94272505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57" t="s">
        <v>107</v>
      </c>
      <c r="B67" s="64">
        <f>0.5*(B62+B63+B64)</f>
        <v>974.9451053</v>
      </c>
      <c r="C67" s="64">
        <f>B67/B68*100</f>
        <v>15.92321824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67" t="s">
        <v>108</v>
      </c>
      <c r="B68" s="68">
        <f t="shared" ref="B68:C68" si="16">SUM(B60:B67)</f>
        <v>6122.789316</v>
      </c>
      <c r="C68" s="68">
        <f t="shared" si="16"/>
        <v>100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46:$E$50"/>
  <mergeCells count="11">
    <mergeCell ref="A46:B46"/>
    <mergeCell ref="A52:C52"/>
    <mergeCell ref="A56:E56"/>
    <mergeCell ref="A58:C58"/>
    <mergeCell ref="H3:H4"/>
    <mergeCell ref="I3:R3"/>
    <mergeCell ref="A9:B9"/>
    <mergeCell ref="A24:C24"/>
    <mergeCell ref="A25:A26"/>
    <mergeCell ref="B25:C25"/>
    <mergeCell ref="A36:C36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9.29"/>
    <col customWidth="1" min="2" max="26" width="8.71"/>
  </cols>
  <sheetData>
    <row r="1" ht="13.5" customHeight="1">
      <c r="A1" s="69" t="s">
        <v>109</v>
      </c>
    </row>
    <row r="2" ht="13.5" customHeight="1"/>
    <row r="3" ht="13.5" customHeight="1">
      <c r="A3" s="70" t="s">
        <v>110</v>
      </c>
    </row>
    <row r="4" ht="13.5" customHeight="1">
      <c r="A4" s="71"/>
    </row>
    <row r="5" ht="13.5" customHeight="1">
      <c r="A5" s="72" t="s">
        <v>111</v>
      </c>
    </row>
    <row r="6" ht="13.5" customHeight="1">
      <c r="A6" s="71"/>
    </row>
    <row r="7" ht="13.5" customHeight="1">
      <c r="A7" s="70" t="s">
        <v>112</v>
      </c>
    </row>
    <row r="8" ht="13.5" customHeight="1">
      <c r="A8" s="71"/>
    </row>
    <row r="9" ht="13.5" customHeight="1">
      <c r="A9" s="72" t="s">
        <v>113</v>
      </c>
    </row>
    <row r="10" ht="13.5" customHeight="1">
      <c r="A10" s="72" t="s">
        <v>114</v>
      </c>
    </row>
    <row r="11" ht="29.25" customHeight="1">
      <c r="A11" s="72" t="s">
        <v>115</v>
      </c>
    </row>
    <row r="12" ht="16.5" customHeight="1">
      <c r="A12" s="72" t="s">
        <v>116</v>
      </c>
    </row>
    <row r="13" ht="13.5" customHeight="1">
      <c r="A13" s="72" t="s">
        <v>117</v>
      </c>
    </row>
    <row r="14" ht="68.25" customHeight="1">
      <c r="A14" s="72" t="s">
        <v>118</v>
      </c>
    </row>
    <row r="15" ht="13.5" customHeight="1">
      <c r="A15" s="71"/>
    </row>
    <row r="16" ht="13.5" customHeight="1">
      <c r="A16" s="70" t="s">
        <v>119</v>
      </c>
    </row>
    <row r="17" ht="13.5" customHeight="1">
      <c r="A17" s="71"/>
    </row>
    <row r="18" ht="13.5" customHeight="1">
      <c r="A18" s="72" t="s">
        <v>120</v>
      </c>
    </row>
    <row r="19" ht="16.5" customHeight="1">
      <c r="A19" s="72" t="s">
        <v>121</v>
      </c>
    </row>
    <row r="20" ht="13.5" customHeight="1">
      <c r="A20" s="71"/>
    </row>
    <row r="21" ht="13.5" customHeight="1">
      <c r="A21" s="70" t="s">
        <v>122</v>
      </c>
    </row>
    <row r="22" ht="13.5" customHeight="1">
      <c r="A22" s="70" t="s">
        <v>123</v>
      </c>
    </row>
    <row r="23" ht="13.5" customHeight="1">
      <c r="A23" s="71"/>
    </row>
    <row r="24" ht="13.5" customHeight="1">
      <c r="A24" s="72" t="s">
        <v>124</v>
      </c>
    </row>
    <row r="25" ht="13.5" customHeight="1">
      <c r="A25" s="71"/>
    </row>
    <row r="26" ht="13.5" customHeight="1">
      <c r="A26" s="70" t="s">
        <v>125</v>
      </c>
    </row>
    <row r="27" ht="13.5" customHeight="1">
      <c r="A27" s="70" t="s">
        <v>126</v>
      </c>
    </row>
    <row r="28" ht="13.5" customHeight="1">
      <c r="A28" s="71"/>
    </row>
    <row r="29" ht="13.5" customHeight="1">
      <c r="A29" s="72" t="s">
        <v>127</v>
      </c>
    </row>
    <row r="30" ht="13.5" customHeight="1">
      <c r="A30" s="71"/>
    </row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