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 filterPrivacy="1"/>
  <xr:revisionPtr revIDLastSave="0" documentId="13_ncr:1_{4857F7BE-28C2-4DD5-A581-156944B049C9}" xr6:coauthVersionLast="36" xr6:coauthVersionMax="47" xr10:uidLastSave="{00000000-0000-0000-0000-000000000000}"/>
  <bookViews>
    <workbookView xWindow="0" yWindow="0" windowWidth="17256" windowHeight="564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7" i="1" l="1"/>
  <c r="A23" i="1"/>
  <c r="T12" i="1" l="1"/>
  <c r="S12" i="1"/>
  <c r="R5" i="1"/>
  <c r="R6" i="1"/>
  <c r="R7" i="1"/>
  <c r="R8" i="1"/>
  <c r="R9" i="1"/>
  <c r="R10" i="1"/>
  <c r="R11" i="1"/>
  <c r="N11" i="1"/>
  <c r="N13" i="1" s="1"/>
  <c r="D23" i="1"/>
  <c r="P11" i="1"/>
  <c r="Q11" i="1" s="1"/>
  <c r="P10" i="1"/>
  <c r="S11" i="1" l="1"/>
  <c r="T11" i="1" s="1"/>
  <c r="U11" i="1" s="1"/>
  <c r="H37" i="1"/>
  <c r="N4" i="1" l="1"/>
  <c r="N5" i="1" s="1"/>
  <c r="B12" i="1"/>
  <c r="D12" i="1"/>
  <c r="A16" i="1" l="1"/>
  <c r="P4" i="1"/>
  <c r="A28" i="1"/>
  <c r="N6" i="1" l="1"/>
  <c r="N7" i="1" s="1"/>
  <c r="N8" i="1" s="1"/>
  <c r="B16" i="1" s="1"/>
  <c r="P5" i="1" l="1"/>
  <c r="Q4" i="1"/>
  <c r="C16" i="1"/>
  <c r="A17" i="1"/>
  <c r="S4" i="1" l="1"/>
  <c r="T4" i="1" s="1"/>
  <c r="U4" i="1" s="1"/>
  <c r="R4" i="1"/>
  <c r="Q5" i="1"/>
  <c r="P6" i="1"/>
  <c r="S5" i="1"/>
  <c r="T5" i="1" s="1"/>
  <c r="U5" i="1" s="1"/>
  <c r="A29" i="1"/>
  <c r="B17" i="1"/>
  <c r="B29" i="1" s="1"/>
  <c r="B28" i="1"/>
  <c r="D16" i="1"/>
  <c r="A18" i="1"/>
  <c r="Q6" i="1" l="1"/>
  <c r="S6" i="1" s="1"/>
  <c r="T6" i="1" s="1"/>
  <c r="U6" i="1" s="1"/>
  <c r="P7" i="1"/>
  <c r="C28" i="1"/>
  <c r="D17" i="1"/>
  <c r="B18" i="1"/>
  <c r="B30" i="1" s="1"/>
  <c r="A19" i="1"/>
  <c r="C17" i="1"/>
  <c r="A30" i="1"/>
  <c r="Q7" i="1" l="1"/>
  <c r="P8" i="1"/>
  <c r="S7" i="1"/>
  <c r="T7" i="1" s="1"/>
  <c r="U7" i="1" s="1"/>
  <c r="C29" i="1"/>
  <c r="D18" i="1"/>
  <c r="A20" i="1"/>
  <c r="A32" i="1" s="1"/>
  <c r="B19" i="1"/>
  <c r="B31" i="1" s="1"/>
  <c r="A31" i="1"/>
  <c r="C18" i="1"/>
  <c r="Q8" i="1" l="1"/>
  <c r="S8" i="1" s="1"/>
  <c r="T8" i="1" s="1"/>
  <c r="U8" i="1" s="1"/>
  <c r="P9" i="1"/>
  <c r="D19" i="1"/>
  <c r="C30" i="1"/>
  <c r="C19" i="1"/>
  <c r="A21" i="1"/>
  <c r="B20" i="1"/>
  <c r="B32" i="1" s="1"/>
  <c r="Q9" i="1" l="1"/>
  <c r="S9" i="1" s="1"/>
  <c r="T9" i="1" s="1"/>
  <c r="U9" i="1" s="1"/>
  <c r="C31" i="1"/>
  <c r="D20" i="1"/>
  <c r="C32" i="1" s="1"/>
  <c r="C20" i="1"/>
  <c r="A22" i="1"/>
  <c r="B21" i="1"/>
  <c r="B33" i="1" s="1"/>
  <c r="A33" i="1"/>
  <c r="D22" i="1" l="1"/>
  <c r="Q10" i="1"/>
  <c r="B22" i="1"/>
  <c r="D21" i="1"/>
  <c r="C21" i="1"/>
  <c r="A34" i="1"/>
  <c r="C34" i="1" l="1"/>
  <c r="S10" i="1"/>
  <c r="T10" i="1" s="1"/>
  <c r="U10" i="1" s="1"/>
  <c r="C33" i="1"/>
  <c r="C22" i="1"/>
  <c r="C36" i="1" l="1"/>
  <c r="N14" i="1" l="1"/>
  <c r="N15" i="1" s="1"/>
  <c r="D29" i="1" s="1"/>
  <c r="E29" i="1" s="1"/>
  <c r="I29" i="1" s="1"/>
  <c r="D33" i="1" l="1"/>
  <c r="E33" i="1" s="1"/>
  <c r="I33" i="1" s="1"/>
  <c r="D30" i="1"/>
  <c r="E30" i="1" s="1"/>
  <c r="I30" i="1" s="1"/>
  <c r="D34" i="1"/>
  <c r="F34" i="1" s="1"/>
  <c r="G34" i="1" s="1"/>
  <c r="D31" i="1"/>
  <c r="E31" i="1" s="1"/>
  <c r="I31" i="1" s="1"/>
  <c r="D28" i="1"/>
  <c r="E28" i="1" s="1"/>
  <c r="D32" i="1"/>
  <c r="E32" i="1" s="1"/>
  <c r="I32" i="1" s="1"/>
  <c r="F29" i="1"/>
  <c r="G29" i="1" s="1"/>
  <c r="H29" i="1" s="1"/>
  <c r="E34" i="1" l="1"/>
  <c r="I34" i="1" s="1"/>
  <c r="F32" i="1"/>
  <c r="G32" i="1" s="1"/>
  <c r="H32" i="1" s="1"/>
  <c r="F31" i="1"/>
  <c r="G31" i="1" s="1"/>
  <c r="H31" i="1" s="1"/>
  <c r="F30" i="1"/>
  <c r="G30" i="1" s="1"/>
  <c r="H30" i="1" s="1"/>
  <c r="F33" i="1"/>
  <c r="G33" i="1" s="1"/>
  <c r="H33" i="1" s="1"/>
  <c r="F28" i="1"/>
  <c r="G28" i="1" s="1"/>
  <c r="H28" i="1" s="1"/>
  <c r="D36" i="1"/>
  <c r="I28" i="1"/>
  <c r="I36" i="1" l="1"/>
  <c r="E36" i="1"/>
  <c r="H34" i="1"/>
  <c r="H36" i="1" s="1"/>
</calcChain>
</file>

<file path=xl/sharedStrings.xml><?xml version="1.0" encoding="utf-8"?>
<sst xmlns="http://schemas.openxmlformats.org/spreadsheetml/2006/main" count="42" uniqueCount="35">
  <si>
    <t>Кол-во интервалов по формуле Стерджесса k</t>
  </si>
  <si>
    <t>Округление k</t>
  </si>
  <si>
    <t>Объем выборки n</t>
  </si>
  <si>
    <t>Размах выборки W</t>
  </si>
  <si>
    <t xml:space="preserve">max = </t>
  </si>
  <si>
    <t xml:space="preserve">min = </t>
  </si>
  <si>
    <t>Длина каждого интервала h</t>
  </si>
  <si>
    <t>Интервальный статистический ряд</t>
  </si>
  <si>
    <t>[xi;</t>
  </si>
  <si>
    <t>xi+1)</t>
  </si>
  <si>
    <t>xi*</t>
  </si>
  <si>
    <t>ni</t>
  </si>
  <si>
    <t>ni/n</t>
  </si>
  <si>
    <t>ni/n/h</t>
  </si>
  <si>
    <t>Выборочное среднее</t>
  </si>
  <si>
    <t>x-cp=</t>
  </si>
  <si>
    <t>Выборочная дисперсия</t>
  </si>
  <si>
    <t>Dв=</t>
  </si>
  <si>
    <t>s2=</t>
  </si>
  <si>
    <t>s=</t>
  </si>
  <si>
    <t>Проверка гипотезы о законе распределения по критерию Пирсона</t>
  </si>
  <si>
    <t>pi</t>
  </si>
  <si>
    <t>n*pi</t>
  </si>
  <si>
    <t>(ni-npi)^2</t>
  </si>
  <si>
    <t>ni^2/npi</t>
  </si>
  <si>
    <t>(ninpi)^2/npi</t>
  </si>
  <si>
    <t>Исходные данные</t>
  </si>
  <si>
    <t>Суммы</t>
  </si>
  <si>
    <t>ni-n*pi</t>
  </si>
  <si>
    <t xml:space="preserve">X2Расч = </t>
  </si>
  <si>
    <t xml:space="preserve">X2Крит = </t>
  </si>
  <si>
    <t xml:space="preserve">k-r-1 = </t>
  </si>
  <si>
    <t>Вариант 22</t>
  </si>
  <si>
    <t>Округление</t>
  </si>
  <si>
    <t>Таблица с объединенными интервалами (для критерия Пирсона)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</si>
</sst>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3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  <charset val="204"/>
    </font>
    <font>
      <sz val="12"/>
      <color theme="1"/>
      <name val="Calibri"/>
      <family val="2"/>
      <scheme val="minor"/>
    </font>
    <font>
      <b/>
      <u/>
      <sz val="14"/>
      <color theme="1"/>
      <name val="Times New Roman"/>
      <family val="1"/>
      <charset val="204"/>
    </font>
    <font>
      <sz val="14"/>
      <color theme="1"/>
      <name val="Calibri"/>
      <family val="2"/>
      <scheme val="minor"/>
    </font>
    <font>
      <sz val="8"/>
      <color theme="1"/>
      <name val="Arial"/>
      <family val="2"/>
      <charset val="204"/>
    </font>
    <font>
      <sz val="11"/>
      <color theme="1"/>
      <name val="Verdana"/>
      <family val="2"/>
      <charset val="204"/>
    </font>
    <font>
      <sz val="12"/>
      <color theme="1"/>
      <name val="Verdana"/>
      <family val="2"/>
      <charset val="204"/>
    </font>
    <font>
      <sz val="9"/>
      <color theme="1"/>
      <name val="Verdana"/>
      <family val="2"/>
      <charset val="204"/>
    </font>
    <font>
      <sz val="14"/>
      <color theme="1"/>
      <name val="Verdana"/>
      <family val="2"/>
      <charset val="204"/>
    </font>
    <font>
      <sz val="10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sz val="10"/>
      <color theme="1"/>
      <name val="Verdana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CCFF"/>
        <bgColor indexed="64"/>
      </patternFill>
    </fill>
    <fill>
      <patternFill patternType="solid">
        <fgColor rgb="FFFE7AC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E17BFD"/>
        <bgColor indexed="64"/>
      </patternFill>
    </fill>
    <fill>
      <patternFill patternType="solid">
        <fgColor rgb="FF00F22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  <xf numFmtId="0" fontId="4" fillId="0" borderId="0" xfId="0" applyFont="1"/>
    <xf numFmtId="2" fontId="4" fillId="0" borderId="0" xfId="0" applyNumberFormat="1" applyFont="1"/>
    <xf numFmtId="2" fontId="4" fillId="2" borderId="0" xfId="0" applyNumberFormat="1" applyFont="1" applyFill="1"/>
    <xf numFmtId="0" fontId="0" fillId="3" borderId="0" xfId="0" applyFill="1"/>
    <xf numFmtId="0" fontId="5" fillId="0" borderId="0" xfId="0" applyFont="1"/>
    <xf numFmtId="0" fontId="1" fillId="4" borderId="1" xfId="0" applyFont="1" applyFill="1" applyBorder="1" applyAlignment="1">
      <alignment horizontal="right" vertical="center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" fillId="4" borderId="1" xfId="0" applyFont="1" applyFill="1" applyBorder="1"/>
    <xf numFmtId="0" fontId="1" fillId="5" borderId="1" xfId="0" applyFont="1" applyFill="1" applyBorder="1"/>
    <xf numFmtId="164" fontId="1" fillId="6" borderId="1" xfId="0" applyNumberFormat="1" applyFont="1" applyFill="1" applyBorder="1"/>
    <xf numFmtId="165" fontId="1" fillId="6" borderId="1" xfId="0" applyNumberFormat="1" applyFont="1" applyFill="1" applyBorder="1"/>
    <xf numFmtId="0" fontId="1" fillId="7" borderId="1" xfId="0" applyFont="1" applyFill="1" applyBorder="1"/>
    <xf numFmtId="0" fontId="10" fillId="0" borderId="0" xfId="0" applyFont="1"/>
    <xf numFmtId="0" fontId="11" fillId="0" borderId="0" xfId="0" applyFont="1"/>
    <xf numFmtId="11" fontId="2" fillId="8" borderId="0" xfId="0" applyNumberFormat="1" applyFont="1" applyFill="1"/>
    <xf numFmtId="0" fontId="2" fillId="8" borderId="0" xfId="0" applyFont="1" applyFill="1"/>
    <xf numFmtId="0" fontId="0" fillId="9" borderId="0" xfId="0" applyFill="1"/>
    <xf numFmtId="0" fontId="6" fillId="9" borderId="0" xfId="0" applyFont="1" applyFill="1"/>
    <xf numFmtId="0" fontId="7" fillId="9" borderId="0" xfId="0" applyFont="1" applyFill="1"/>
    <xf numFmtId="0" fontId="12" fillId="9" borderId="0" xfId="0" applyFont="1" applyFill="1"/>
    <xf numFmtId="0" fontId="8" fillId="9" borderId="0" xfId="0" applyFont="1" applyFill="1"/>
    <xf numFmtId="0" fontId="1" fillId="0" borderId="0" xfId="0" applyFont="1" applyFill="1" applyBorder="1"/>
    <xf numFmtId="165" fontId="1" fillId="0" borderId="0" xfId="0" applyNumberFormat="1" applyFont="1" applyFill="1" applyBorder="1"/>
    <xf numFmtId="0" fontId="0" fillId="0" borderId="0" xfId="0" applyFill="1"/>
    <xf numFmtId="165" fontId="1" fillId="6" borderId="3" xfId="0" applyNumberFormat="1" applyFont="1" applyFill="1" applyBorder="1"/>
    <xf numFmtId="0" fontId="1" fillId="5" borderId="3" xfId="0" applyFont="1" applyFill="1" applyBorder="1"/>
    <xf numFmtId="164" fontId="1" fillId="6" borderId="3" xfId="0" applyNumberFormat="1" applyFont="1" applyFill="1" applyBorder="1"/>
    <xf numFmtId="0" fontId="1" fillId="7" borderId="3" xfId="0" applyFont="1" applyFill="1" applyBorder="1"/>
    <xf numFmtId="0" fontId="3" fillId="0" borderId="0" xfId="0" applyFont="1" applyAlignment="1">
      <alignment horizontal="center"/>
    </xf>
    <xf numFmtId="0" fontId="3" fillId="0" borderId="2" xfId="0" applyFont="1" applyBorder="1" applyAlignment="1">
      <alignment horizontal="center"/>
    </xf>
    <xf numFmtId="164" fontId="1" fillId="0" borderId="0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223"/>
      <color rgb="FFE17BFD"/>
      <color rgb="FFFE7AC2"/>
      <color rgb="FF00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Гистограмма</a:t>
            </a:r>
            <a:r>
              <a:rPr lang="ru-RU" baseline="0"/>
              <a:t> относительных частот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Лист1!$R$4:$R$11</c:f>
              <c:numCache>
                <c:formatCode>0.0</c:formatCode>
                <c:ptCount val="8"/>
                <c:pt idx="0">
                  <c:v>18.25</c:v>
                </c:pt>
                <c:pt idx="1">
                  <c:v>22.75</c:v>
                </c:pt>
                <c:pt idx="2">
                  <c:v>27.25</c:v>
                </c:pt>
                <c:pt idx="3">
                  <c:v>31.75</c:v>
                </c:pt>
                <c:pt idx="4">
                  <c:v>36.25</c:v>
                </c:pt>
                <c:pt idx="5">
                  <c:v>40.75</c:v>
                </c:pt>
                <c:pt idx="6">
                  <c:v>45.25</c:v>
                </c:pt>
                <c:pt idx="7">
                  <c:v>49.75</c:v>
                </c:pt>
              </c:numCache>
            </c:numRef>
          </c:cat>
          <c:val>
            <c:numRef>
              <c:f>Лист1!$U$4:$U$11</c:f>
              <c:numCache>
                <c:formatCode>0.000</c:formatCode>
                <c:ptCount val="8"/>
                <c:pt idx="0">
                  <c:v>1.5555555555555557E-2</c:v>
                </c:pt>
                <c:pt idx="1">
                  <c:v>3.7777777777777778E-2</c:v>
                </c:pt>
                <c:pt idx="2">
                  <c:v>5.5555555555555552E-2</c:v>
                </c:pt>
                <c:pt idx="3">
                  <c:v>3.5555555555555556E-2</c:v>
                </c:pt>
                <c:pt idx="4">
                  <c:v>3.7777777777777778E-2</c:v>
                </c:pt>
                <c:pt idx="5">
                  <c:v>0.02</c:v>
                </c:pt>
                <c:pt idx="6">
                  <c:v>1.5555555555555557E-2</c:v>
                </c:pt>
                <c:pt idx="7">
                  <c:v>4.4444444444444444E-3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E9A-4D07-83E7-AF8843614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-27"/>
        <c:axId val="897887631"/>
        <c:axId val="897885967"/>
        <c:extLst>
          <c:ext xmlns:c15="http://schemas.microsoft.com/office/drawing/2012/chart" uri="{02D57815-91ED-43cb-92C2-25804820EDAC}">
            <c15:filteredBarSeries>
              <c15:ser>
                <c:idx val="0"/>
                <c:order val="1"/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Лист1!$R$4:$R$11</c15:sqref>
                        </c15:formulaRef>
                      </c:ext>
                    </c:extLst>
                    <c:numCache>
                      <c:formatCode>0.0</c:formatCode>
                      <c:ptCount val="8"/>
                      <c:pt idx="0">
                        <c:v>18.25</c:v>
                      </c:pt>
                      <c:pt idx="1">
                        <c:v>22.75</c:v>
                      </c:pt>
                      <c:pt idx="2">
                        <c:v>27.25</c:v>
                      </c:pt>
                      <c:pt idx="3">
                        <c:v>31.75</c:v>
                      </c:pt>
                      <c:pt idx="4">
                        <c:v>36.25</c:v>
                      </c:pt>
                      <c:pt idx="5">
                        <c:v>40.75</c:v>
                      </c:pt>
                      <c:pt idx="6">
                        <c:v>45.25</c:v>
                      </c:pt>
                      <c:pt idx="7">
                        <c:v>49.75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Лист1!$R$4:$R$11</c15:sqref>
                        </c15:formulaRef>
                      </c:ext>
                    </c:extLst>
                    <c:numCache>
                      <c:formatCode>0.0</c:formatCode>
                      <c:ptCount val="8"/>
                      <c:pt idx="0">
                        <c:v>18.25</c:v>
                      </c:pt>
                      <c:pt idx="1">
                        <c:v>22.75</c:v>
                      </c:pt>
                      <c:pt idx="2">
                        <c:v>27.25</c:v>
                      </c:pt>
                      <c:pt idx="3">
                        <c:v>31.75</c:v>
                      </c:pt>
                      <c:pt idx="4">
                        <c:v>36.25</c:v>
                      </c:pt>
                      <c:pt idx="5">
                        <c:v>40.75</c:v>
                      </c:pt>
                      <c:pt idx="6">
                        <c:v>45.25</c:v>
                      </c:pt>
                      <c:pt idx="7">
                        <c:v>49.75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24A9-4F68-919A-1CA94CF243B4}"/>
                  </c:ext>
                </c:extLst>
              </c15:ser>
            </c15:filteredBarSeries>
          </c:ext>
        </c:extLst>
      </c:barChart>
      <c:catAx>
        <c:axId val="8978876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 Середины</a:t>
                </a:r>
                <a:r>
                  <a:rPr lang="ru-RU" baseline="0"/>
                  <a:t> интервалов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97885967"/>
        <c:crosses val="autoZero"/>
        <c:auto val="1"/>
        <c:lblAlgn val="ctr"/>
        <c:lblOffset val="100"/>
        <c:noMultiLvlLbl val="0"/>
      </c:catAx>
      <c:valAx>
        <c:axId val="897885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ni/n/h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97887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7620</xdr:colOff>
      <xdr:row>16</xdr:row>
      <xdr:rowOff>194310</xdr:rowOff>
    </xdr:from>
    <xdr:to>
      <xdr:col>15</xdr:col>
      <xdr:colOff>563880</xdr:colOff>
      <xdr:row>29</xdr:row>
      <xdr:rowOff>171450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480060</xdr:colOff>
      <xdr:row>38</xdr:row>
      <xdr:rowOff>175260</xdr:rowOff>
    </xdr:from>
    <xdr:to>
      <xdr:col>7</xdr:col>
      <xdr:colOff>182880</xdr:colOff>
      <xdr:row>47</xdr:row>
      <xdr:rowOff>76200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SpPr txBox="1"/>
          </xdr:nvSpPr>
          <xdr:spPr>
            <a:xfrm>
              <a:off x="1805940" y="8458200"/>
              <a:ext cx="2750820" cy="154686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14:m>
                <m:oMath xmlns:m="http://schemas.openxmlformats.org/officeDocument/2006/math">
                  <m:nary>
                    <m:naryPr>
                      <m:chr m:val="∑"/>
                      <m:ctrlPr>
                        <a:rPr lang="ru-RU" sz="1100" i="1">
                          <a:latin typeface="Cambria Math" panose="02040503050406030204" pitchFamily="18" charset="0"/>
                        </a:rPr>
                      </m:ctrlPr>
                    </m:naryPr>
                    <m:sub>
                      <m:r>
                        <m:rPr>
                          <m:brk m:alnAt="23"/>
                        </m:rPr>
                        <a:rPr lang="en-US" sz="1100" b="0" i="1">
                          <a:latin typeface="Cambria Math" panose="02040503050406030204" pitchFamily="18" charset="0"/>
                        </a:rPr>
                        <m:t>𝑖</m:t>
                      </m:r>
                      <m:r>
                        <a:rPr lang="en-US" sz="1100" b="0" i="1">
                          <a:latin typeface="Cambria Math" panose="02040503050406030204" pitchFamily="18" charset="0"/>
                        </a:rPr>
                        <m:t>=1</m:t>
                      </m:r>
                    </m:sub>
                    <m:sup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𝑘</m:t>
                      </m:r>
                    </m:sup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𝑛</m:t>
                      </m:r>
                      <m:sSub>
                        <m:sSubPr>
                          <m:ctrlPr>
                            <a:rPr lang="en-US" sz="11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𝑝</m:t>
                          </m:r>
                        </m:e>
                        <m:sub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𝑖</m:t>
                          </m:r>
                        </m:sub>
                      </m:s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=</m:t>
                      </m:r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𝑛</m:t>
                      </m:r>
                    </m:e>
                  </m:nary>
                </m:oMath>
              </a14:m>
              <a:r>
                <a:rPr lang="en-US" sz="1100"/>
                <a:t> = </a:t>
              </a:r>
              <a:r>
                <a:rPr lang="ru-RU" sz="1100"/>
                <a:t>ячейка</a:t>
              </a:r>
              <a:r>
                <a:rPr lang="ru-RU" sz="1100" baseline="0"/>
                <a:t> </a:t>
              </a:r>
              <a:r>
                <a:rPr lang="en-US" sz="1100" baseline="0"/>
                <a:t>E3</a:t>
              </a:r>
              <a:r>
                <a:rPr lang="ru-RU" sz="1100" baseline="0"/>
                <a:t>6</a:t>
              </a:r>
              <a:endParaRPr lang="en-US" sz="1100" baseline="0"/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𝑋</m:t>
                        </m:r>
                      </m:e>
                      <m:sub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расч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  <m:r>
                      <a:rPr lang="en-US" sz="1100" b="0" i="1">
                        <a:latin typeface="Cambria Math" panose="02040503050406030204" pitchFamily="18" charset="0"/>
                      </a:rPr>
                      <m:t>= </m:t>
                    </m:r>
                    <m:nary>
                      <m:naryPr>
                        <m:chr m:val="∑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=1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𝑘</m:t>
                        </m:r>
                      </m:sup>
                      <m:e>
                        <m:f>
                          <m:f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(</m:t>
                                </m:r>
                                <m:sSub>
                                  <m:sSubPr>
                                    <m:ctrlP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𝑛</m:t>
                                    </m:r>
                                  </m:e>
                                  <m:sub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𝑖</m:t>
                                    </m:r>
                                  </m:sub>
                                </m:s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 − </m:t>
                                </m:r>
                                <m:r>
                                  <a:rPr lang="en-US" sz="11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𝑛</m:t>
                                </m:r>
                                <m:sSub>
                                  <m:sSubPr>
                                    <m:ctrlPr>
                                      <a:rPr lang="en-US" sz="1100" b="0" i="1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b="0" i="1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𝑝</m:t>
                                    </m:r>
                                  </m:e>
                                  <m:sub>
                                    <m:r>
                                      <a:rPr lang="en-US" sz="1100" b="0" i="1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sub>
                                </m:s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 )</m:t>
                                </m:r>
                              </m:e>
                              <m:sup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num>
                          <m:den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𝑝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</m:sSub>
                          </m:den>
                        </m:f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=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36</m:t>
                        </m:r>
                      </m:e>
                    </m:nary>
                  </m:oMath>
                </m:oMathPara>
              </a14:m>
              <a:endParaRPr lang="en-US" sz="1100"/>
            </a:p>
            <a:p>
              <a14:m>
                <m:oMath xmlns:m="http://schemas.openxmlformats.org/officeDocument/2006/math">
                  <m:nary>
                    <m:naryPr>
                      <m:chr m:val="∑"/>
                      <m:ctrlPr>
                        <a:rPr lang="ru-RU" sz="1100" i="1">
                          <a:latin typeface="Cambria Math" panose="02040503050406030204" pitchFamily="18" charset="0"/>
                        </a:rPr>
                      </m:ctrlPr>
                    </m:naryPr>
                    <m:sub>
                      <m:r>
                        <m:rPr>
                          <m:brk m:alnAt="23"/>
                        </m:rPr>
                        <a:rPr lang="en-US" sz="1100" b="0" i="1">
                          <a:latin typeface="Cambria Math" panose="02040503050406030204" pitchFamily="18" charset="0"/>
                        </a:rPr>
                        <m:t>𝑖</m:t>
                      </m:r>
                      <m:r>
                        <a:rPr lang="en-US" sz="1100" b="0" i="1">
                          <a:latin typeface="Cambria Math" panose="02040503050406030204" pitchFamily="18" charset="0"/>
                        </a:rPr>
                        <m:t>=1</m:t>
                      </m:r>
                    </m:sub>
                    <m:sup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𝑘</m:t>
                      </m:r>
                    </m:sup>
                    <m:e>
                      <m:f>
                        <m:fPr>
                          <m:ctrlPr>
                            <a:rPr lang="ru-RU" sz="110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ru-RU" sz="1100" i="1">
                                  <a:latin typeface="Cambria Math" panose="02040503050406030204" pitchFamily="18" charset="0"/>
                                </a:rPr>
                              </m:ctrlPr>
                            </m:sSupPr>
                            <m:e>
                              <m:sSub>
                                <m:sSubPr>
                                  <m:ctrlPr>
                                    <a:rPr lang="ru-RU" sz="1100" i="1">
                                      <a:latin typeface="Cambria Math" panose="02040503050406030204" pitchFamily="18" charset="0"/>
                                    </a:rPr>
                                  </m:ctrlPr>
                                </m:sSubPr>
                                <m:e>
                                  <m: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  <m:t>𝑛</m:t>
                                  </m:r>
                                </m:e>
                                <m:sub>
                                  <m: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  <m:t>𝑖</m:t>
                                  </m:r>
                                </m:sub>
                              </m:sSub>
                            </m:e>
                            <m:sup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𝑛</m:t>
                          </m:r>
                          <m:sSub>
                            <m:sSubPr>
                              <m:ctrlPr>
                                <a:rPr lang="en-US" sz="1100" b="0" i="1">
                                  <a:solidFill>
                                    <a:schemeClr val="dk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n-US" sz="1100" b="0" i="1">
                                  <a:solidFill>
                                    <a:schemeClr val="dk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𝑝</m:t>
                              </m:r>
                            </m:e>
                            <m:sub>
                              <m:r>
                                <a:rPr lang="en-US" sz="1100" b="0" i="1">
                                  <a:solidFill>
                                    <a:schemeClr val="dk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𝑖</m:t>
                              </m:r>
                            </m:sub>
                          </m:sSub>
                        </m:den>
                      </m:f>
                    </m:e>
                  </m:nary>
                  <m:r>
                    <a:rPr lang="en-US" sz="1100" b="0" i="1">
                      <a:latin typeface="Cambria Math" panose="02040503050406030204" pitchFamily="18" charset="0"/>
                    </a:rPr>
                    <m:t>= </m:t>
                  </m:r>
                  <m:sSubSup>
                    <m:sSubSupPr>
                      <m:ctrlPr>
                        <a:rPr lang="ru-RU" sz="11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SupPr>
                    <m:e>
                      <m:r>
                        <a:rPr lang="en-US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𝑋</m:t>
                      </m:r>
                    </m:e>
                    <m:sub>
                      <m:r>
                        <a:rPr lang="ru-RU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расч</m:t>
                      </m:r>
                    </m:sub>
                    <m:sup>
                      <m:r>
                        <a:rPr lang="en-US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bSup>
                </m:oMath>
              </a14:m>
              <a:r>
                <a:rPr lang="en-US" sz="1100"/>
                <a:t> +</a:t>
              </a:r>
              <a:r>
                <a:rPr lang="en-US" sz="1100" baseline="0"/>
                <a:t> n = I3</a:t>
              </a:r>
              <a:r>
                <a:rPr lang="ru-RU" sz="1100" baseline="0"/>
                <a:t>6</a:t>
              </a:r>
              <a:r>
                <a:rPr lang="en-US" sz="1100" baseline="0"/>
                <a:t> = H3</a:t>
              </a:r>
              <a:r>
                <a:rPr lang="ru-RU" sz="1100" baseline="0"/>
                <a:t>6</a:t>
              </a:r>
              <a:r>
                <a:rPr lang="en-US" sz="1100" baseline="0"/>
                <a:t> + N3</a:t>
              </a:r>
              <a:endParaRPr lang="ru-RU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SpPr txBox="1"/>
          </xdr:nvSpPr>
          <xdr:spPr>
            <a:xfrm>
              <a:off x="1805940" y="8458200"/>
              <a:ext cx="2750820" cy="154686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ru-RU" sz="1100" i="0">
                  <a:latin typeface="Cambria Math" panose="02040503050406030204" pitchFamily="18" charset="0"/>
                </a:rPr>
                <a:t>∑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ru-RU" sz="1100" b="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𝑖=1</a:t>
              </a:r>
              <a:r>
                <a:rPr lang="ru-RU" sz="1100" b="0" i="0">
                  <a:latin typeface="Cambria Math" panose="02040503050406030204" pitchFamily="18" charset="0"/>
                </a:rPr>
                <a:t>)</a:t>
              </a:r>
              <a:r>
                <a:rPr lang="en-US" sz="1100" b="0" i="0">
                  <a:latin typeface="Cambria Math" panose="02040503050406030204" pitchFamily="18" charset="0"/>
                </a:rPr>
                <a:t>^𝑘▒〖𝑛𝑝_𝑖=𝑛〗</a:t>
              </a:r>
              <a:r>
                <a:rPr lang="en-US" sz="1100"/>
                <a:t> = </a:t>
              </a:r>
              <a:r>
                <a:rPr lang="ru-RU" sz="1100"/>
                <a:t>ячейка</a:t>
              </a:r>
              <a:r>
                <a:rPr lang="ru-RU" sz="1100" baseline="0"/>
                <a:t> </a:t>
              </a:r>
              <a:r>
                <a:rPr lang="en-US" sz="1100" baseline="0"/>
                <a:t>E3</a:t>
              </a:r>
              <a:r>
                <a:rPr lang="ru-RU" sz="1100" baseline="0"/>
                <a:t>6</a:t>
              </a:r>
              <a:endParaRPr lang="en-US" sz="1100" baseline="0"/>
            </a:p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𝑋</a:t>
              </a:r>
              <a:r>
                <a:rPr lang="ru-RU" sz="1100" b="0" i="0">
                  <a:latin typeface="Cambria Math" panose="02040503050406030204" pitchFamily="18" charset="0"/>
                </a:rPr>
                <a:t>_расч^</a:t>
              </a:r>
              <a:r>
                <a:rPr lang="en-US" sz="1100" b="0" i="0">
                  <a:latin typeface="Cambria Math" panose="02040503050406030204" pitchFamily="18" charset="0"/>
                </a:rPr>
                <a:t>2= ∑_(𝑖=1)^𝑘</a:t>
              </a:r>
              <a:r>
                <a:rPr lang="ru-RU" sz="1100" b="0" i="0">
                  <a:latin typeface="Cambria Math" panose="02040503050406030204" pitchFamily="18" charset="0"/>
                </a:rPr>
                <a:t>▒</a:t>
              </a:r>
              <a:r>
                <a:rPr lang="en-US" sz="1100" b="0" i="0">
                  <a:latin typeface="Cambria Math" panose="02040503050406030204" pitchFamily="18" charset="0"/>
                </a:rPr>
                <a:t>〖〖(𝑛_𝑖  − 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𝑛𝑝_𝑖 </a:t>
              </a:r>
              <a:r>
                <a:rPr lang="en-US" sz="1100" b="0" i="0">
                  <a:latin typeface="Cambria Math" panose="02040503050406030204" pitchFamily="18" charset="0"/>
                </a:rPr>
                <a:t> )〗^2/(𝑛𝑝_𝑖 )=𝐻</a:t>
              </a:r>
              <a:r>
                <a:rPr lang="ru-RU" sz="1100" b="0" i="0">
                  <a:latin typeface="Cambria Math" panose="02040503050406030204" pitchFamily="18" charset="0"/>
                </a:rPr>
                <a:t>36</a:t>
              </a:r>
              <a:r>
                <a:rPr lang="en-US" sz="1100" b="0" i="0">
                  <a:latin typeface="Cambria Math" panose="02040503050406030204" pitchFamily="18" charset="0"/>
                </a:rPr>
                <a:t>〗</a:t>
              </a:r>
              <a:endParaRPr lang="en-US" sz="1100"/>
            </a:p>
            <a:p>
              <a:r>
                <a:rPr lang="ru-RU" sz="1100" i="0">
                  <a:latin typeface="Cambria Math" panose="02040503050406030204" pitchFamily="18" charset="0"/>
                </a:rPr>
                <a:t>∑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ru-RU" sz="1100" b="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𝑖=1</a:t>
              </a:r>
              <a:r>
                <a:rPr lang="ru-RU" sz="1100" b="0" i="0">
                  <a:latin typeface="Cambria Math" panose="02040503050406030204" pitchFamily="18" charset="0"/>
                </a:rPr>
                <a:t>)</a:t>
              </a:r>
              <a:r>
                <a:rPr lang="en-US" sz="1100" b="0" i="0">
                  <a:latin typeface="Cambria Math" panose="02040503050406030204" pitchFamily="18" charset="0"/>
                </a:rPr>
                <a:t>^𝑘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▒</a:t>
              </a:r>
              <a:r>
                <a:rPr lang="ru-RU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𝑛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𝑖</a:t>
              </a:r>
              <a:r>
                <a:rPr lang="ru-RU" sz="1100" b="0" i="0">
                  <a:latin typeface="Cambria Math" panose="02040503050406030204" pitchFamily="18" charset="0"/>
                </a:rPr>
                <a:t>〗^</a:t>
              </a:r>
              <a:r>
                <a:rPr lang="en-US" sz="1100" b="0" i="0">
                  <a:latin typeface="Cambria Math" panose="02040503050406030204" pitchFamily="18" charset="0"/>
                </a:rPr>
                <a:t>2</a:t>
              </a:r>
              <a:r>
                <a:rPr lang="ru-RU" sz="1100" b="0" i="0">
                  <a:latin typeface="Cambria Math" panose="02040503050406030204" pitchFamily="18" charset="0"/>
                </a:rPr>
                <a:t>/(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𝑛𝑝_𝑖 </a:t>
              </a:r>
              <a:r>
                <a:rPr lang="ru-RU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b="0" i="0">
                  <a:latin typeface="Cambria Math" panose="02040503050406030204" pitchFamily="18" charset="0"/>
                </a:rPr>
                <a:t>= 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𝑋</a:t>
              </a:r>
              <a:r>
                <a:rPr lang="ru-RU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_расч^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n-US" sz="1100"/>
                <a:t> +</a:t>
              </a:r>
              <a:r>
                <a:rPr lang="en-US" sz="1100" baseline="0"/>
                <a:t> n = I3</a:t>
              </a:r>
              <a:r>
                <a:rPr lang="ru-RU" sz="1100" baseline="0"/>
                <a:t>6</a:t>
              </a:r>
              <a:r>
                <a:rPr lang="en-US" sz="1100" baseline="0"/>
                <a:t> = H3</a:t>
              </a:r>
              <a:r>
                <a:rPr lang="ru-RU" sz="1100" baseline="0"/>
                <a:t>6</a:t>
              </a:r>
              <a:r>
                <a:rPr lang="en-US" sz="1100" baseline="0"/>
                <a:t> + N3</a:t>
              </a:r>
              <a:endParaRPr lang="ru-RU" sz="1100"/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7"/>
  <sheetViews>
    <sheetView tabSelected="1" topLeftCell="A22" zoomScaleNormal="100" workbookViewId="0">
      <selection activeCell="E38" sqref="E38"/>
    </sheetView>
  </sheetViews>
  <sheetFormatPr defaultRowHeight="14.4" x14ac:dyDescent="0.3"/>
  <cols>
    <col min="1" max="1" width="10" bestFit="1" customWidth="1"/>
    <col min="2" max="2" width="13.33203125" bestFit="1" customWidth="1"/>
    <col min="12" max="12" width="7.33203125" bestFit="1" customWidth="1"/>
    <col min="13" max="13" width="44.6640625" customWidth="1"/>
  </cols>
  <sheetData>
    <row r="1" spans="1:21" ht="17.399999999999999" x14ac:dyDescent="0.3">
      <c r="A1" s="35" t="s">
        <v>32</v>
      </c>
      <c r="B1" s="35"/>
      <c r="C1" s="35"/>
      <c r="D1" s="36" t="s">
        <v>26</v>
      </c>
      <c r="E1" s="36"/>
      <c r="F1" s="36"/>
      <c r="G1" s="1"/>
      <c r="H1" s="1"/>
    </row>
    <row r="2" spans="1:21" ht="17.399999999999999" x14ac:dyDescent="0.3">
      <c r="A2" s="9">
        <v>28</v>
      </c>
      <c r="B2" s="9">
        <v>52</v>
      </c>
      <c r="C2" s="9">
        <v>32</v>
      </c>
      <c r="D2" s="9">
        <v>47</v>
      </c>
      <c r="E2" s="9">
        <v>25</v>
      </c>
      <c r="F2" s="9">
        <v>44</v>
      </c>
      <c r="G2" s="9">
        <v>38</v>
      </c>
      <c r="H2" s="9">
        <v>42</v>
      </c>
      <c r="I2" s="9">
        <v>17</v>
      </c>
      <c r="J2" s="9">
        <v>32</v>
      </c>
      <c r="P2" s="2" t="s">
        <v>7</v>
      </c>
    </row>
    <row r="3" spans="1:21" ht="18" x14ac:dyDescent="0.35">
      <c r="A3" s="9">
        <v>35</v>
      </c>
      <c r="B3" s="9">
        <v>26</v>
      </c>
      <c r="C3" s="9">
        <v>37</v>
      </c>
      <c r="D3" s="9">
        <v>21</v>
      </c>
      <c r="E3" s="9">
        <v>22</v>
      </c>
      <c r="F3" s="9">
        <v>28</v>
      </c>
      <c r="G3" s="9">
        <v>31</v>
      </c>
      <c r="H3" s="9">
        <v>21</v>
      </c>
      <c r="I3" s="9">
        <v>22</v>
      </c>
      <c r="J3" s="9">
        <v>21</v>
      </c>
      <c r="M3" s="11" t="s">
        <v>2</v>
      </c>
      <c r="N3" s="4">
        <v>100</v>
      </c>
      <c r="P3" s="14" t="s">
        <v>8</v>
      </c>
      <c r="Q3" s="14" t="s">
        <v>9</v>
      </c>
      <c r="R3" s="14" t="s">
        <v>10</v>
      </c>
      <c r="S3" s="14" t="s">
        <v>11</v>
      </c>
      <c r="T3" s="14" t="s">
        <v>12</v>
      </c>
      <c r="U3" s="14" t="s">
        <v>13</v>
      </c>
    </row>
    <row r="4" spans="1:21" ht="18" x14ac:dyDescent="0.35">
      <c r="A4" s="9">
        <v>27</v>
      </c>
      <c r="B4" s="9">
        <v>40</v>
      </c>
      <c r="C4" s="9">
        <v>38</v>
      </c>
      <c r="D4" s="9">
        <v>43</v>
      </c>
      <c r="E4" s="9">
        <v>30</v>
      </c>
      <c r="F4" s="9">
        <v>30</v>
      </c>
      <c r="G4" s="9">
        <v>38</v>
      </c>
      <c r="H4" s="9">
        <v>24</v>
      </c>
      <c r="I4" s="9">
        <v>20</v>
      </c>
      <c r="J4" s="9">
        <v>23</v>
      </c>
      <c r="M4" s="12" t="s">
        <v>0</v>
      </c>
      <c r="N4" s="4">
        <f>1+LOG(N3,2)</f>
        <v>7.6438561897747253</v>
      </c>
      <c r="P4" s="15">
        <f>B12</f>
        <v>16</v>
      </c>
      <c r="Q4" s="15">
        <f>P4+$N$8</f>
        <v>20.5</v>
      </c>
      <c r="R4" s="16">
        <f>(P4+Q4)/2</f>
        <v>18.25</v>
      </c>
      <c r="S4" s="18">
        <f>COUNTIFS($A$2:$J$11,"&gt;="&amp;P4,$A$2:$J$11,"&lt;"&amp;Q4)</f>
        <v>7</v>
      </c>
      <c r="T4" s="15">
        <f>S4/$N$3</f>
        <v>7.0000000000000007E-2</v>
      </c>
      <c r="U4" s="17">
        <f>T4/$N$8</f>
        <v>1.5555555555555557E-2</v>
      </c>
    </row>
    <row r="5" spans="1:21" ht="18" x14ac:dyDescent="0.35">
      <c r="A5" s="9">
        <v>29</v>
      </c>
      <c r="B5" s="9">
        <v>40</v>
      </c>
      <c r="C5" s="9">
        <v>24</v>
      </c>
      <c r="D5" s="9">
        <v>16</v>
      </c>
      <c r="E5" s="9">
        <v>27</v>
      </c>
      <c r="F5" s="9">
        <v>38</v>
      </c>
      <c r="G5" s="9">
        <v>22</v>
      </c>
      <c r="H5" s="9">
        <v>35</v>
      </c>
      <c r="I5" s="9">
        <v>29</v>
      </c>
      <c r="J5" s="9">
        <v>31</v>
      </c>
      <c r="M5" s="11" t="s">
        <v>1</v>
      </c>
      <c r="N5" s="4">
        <f>ROUND(N4,0)</f>
        <v>8</v>
      </c>
      <c r="P5" s="15">
        <f>P4+$N$8</f>
        <v>20.5</v>
      </c>
      <c r="Q5" s="15">
        <f>P5+$N$8</f>
        <v>25</v>
      </c>
      <c r="R5" s="16">
        <f t="shared" ref="R5:R9" si="0">(P5+Q5)/2</f>
        <v>22.75</v>
      </c>
      <c r="S5" s="18">
        <f t="shared" ref="S5:S9" si="1">COUNTIFS($A$2:$J$11,"&gt;="&amp;P5,$A$2:$J$11,"&lt;"&amp;Q5)</f>
        <v>17</v>
      </c>
      <c r="T5" s="15">
        <f>S5/$N$3</f>
        <v>0.17</v>
      </c>
      <c r="U5" s="17">
        <f t="shared" ref="U5:U11" si="2">T5/$N$8</f>
        <v>3.7777777777777778E-2</v>
      </c>
    </row>
    <row r="6" spans="1:21" ht="18" x14ac:dyDescent="0.35">
      <c r="A6" s="9">
        <v>32</v>
      </c>
      <c r="B6" s="9">
        <v>27</v>
      </c>
      <c r="C6" s="9">
        <v>27</v>
      </c>
      <c r="D6" s="9">
        <v>35</v>
      </c>
      <c r="E6" s="9">
        <v>32</v>
      </c>
      <c r="F6" s="9">
        <v>29</v>
      </c>
      <c r="G6" s="9">
        <v>34</v>
      </c>
      <c r="H6" s="9">
        <v>28</v>
      </c>
      <c r="I6" s="9">
        <v>27</v>
      </c>
      <c r="J6" s="9">
        <v>34</v>
      </c>
      <c r="M6" s="11" t="s">
        <v>3</v>
      </c>
      <c r="N6" s="4">
        <f>D12-B12</f>
        <v>36</v>
      </c>
      <c r="P6" s="15">
        <f>P5+$N$8</f>
        <v>25</v>
      </c>
      <c r="Q6" s="15">
        <f>P6+$N$8</f>
        <v>29.5</v>
      </c>
      <c r="R6" s="16">
        <f t="shared" si="0"/>
        <v>27.25</v>
      </c>
      <c r="S6" s="18">
        <f t="shared" si="1"/>
        <v>25</v>
      </c>
      <c r="T6" s="15">
        <f t="shared" ref="T6:T11" si="3">S6/$N$3</f>
        <v>0.25</v>
      </c>
      <c r="U6" s="17">
        <f t="shared" si="2"/>
        <v>5.5555555555555552E-2</v>
      </c>
    </row>
    <row r="7" spans="1:21" ht="18" x14ac:dyDescent="0.35">
      <c r="A7" s="9">
        <v>24</v>
      </c>
      <c r="B7" s="9">
        <v>29</v>
      </c>
      <c r="C7" s="9">
        <v>31</v>
      </c>
      <c r="D7" s="9">
        <v>25</v>
      </c>
      <c r="E7" s="9">
        <v>36</v>
      </c>
      <c r="F7" s="9">
        <v>47</v>
      </c>
      <c r="G7" s="9">
        <v>27</v>
      </c>
      <c r="H7" s="9">
        <v>35</v>
      </c>
      <c r="I7" s="9">
        <v>21</v>
      </c>
      <c r="J7" s="9">
        <v>48</v>
      </c>
      <c r="M7" s="11" t="s">
        <v>6</v>
      </c>
      <c r="N7" s="4">
        <f>N6/N5</f>
        <v>4.5</v>
      </c>
      <c r="P7" s="15">
        <f t="shared" ref="P7:P9" si="4">P6+$N$8</f>
        <v>29.5</v>
      </c>
      <c r="Q7" s="15">
        <f t="shared" ref="Q7:Q9" si="5">P7+$N$8</f>
        <v>34</v>
      </c>
      <c r="R7" s="16">
        <f t="shared" si="0"/>
        <v>31.75</v>
      </c>
      <c r="S7" s="18">
        <f t="shared" si="1"/>
        <v>16</v>
      </c>
      <c r="T7" s="15">
        <f t="shared" si="3"/>
        <v>0.16</v>
      </c>
      <c r="U7" s="17">
        <f t="shared" si="2"/>
        <v>3.5555555555555556E-2</v>
      </c>
    </row>
    <row r="8" spans="1:21" ht="18" x14ac:dyDescent="0.35">
      <c r="A8" s="9">
        <v>44</v>
      </c>
      <c r="B8" s="9">
        <v>36</v>
      </c>
      <c r="C8" s="9">
        <v>46</v>
      </c>
      <c r="D8" s="9">
        <v>39</v>
      </c>
      <c r="E8" s="9">
        <v>27</v>
      </c>
      <c r="F8" s="9">
        <v>27</v>
      </c>
      <c r="G8" s="9">
        <v>33</v>
      </c>
      <c r="H8" s="9">
        <v>22</v>
      </c>
      <c r="I8" s="9">
        <v>23</v>
      </c>
      <c r="J8" s="9">
        <v>40</v>
      </c>
      <c r="M8" s="11" t="s">
        <v>33</v>
      </c>
      <c r="N8" s="4">
        <f>_xlfn.CEILING.MATH(N7,0.1)</f>
        <v>4.5</v>
      </c>
      <c r="P8" s="15">
        <f t="shared" si="4"/>
        <v>34</v>
      </c>
      <c r="Q8" s="15">
        <f t="shared" si="5"/>
        <v>38.5</v>
      </c>
      <c r="R8" s="16">
        <f t="shared" si="0"/>
        <v>36.25</v>
      </c>
      <c r="S8" s="18">
        <f t="shared" si="1"/>
        <v>17</v>
      </c>
      <c r="T8" s="15">
        <f t="shared" si="3"/>
        <v>0.17</v>
      </c>
      <c r="U8" s="17">
        <f t="shared" si="2"/>
        <v>3.7777777777777778E-2</v>
      </c>
    </row>
    <row r="9" spans="1:21" ht="18" x14ac:dyDescent="0.35">
      <c r="A9" s="9">
        <v>23</v>
      </c>
      <c r="B9" s="9">
        <v>37</v>
      </c>
      <c r="C9" s="9">
        <v>42</v>
      </c>
      <c r="D9" s="9">
        <v>30</v>
      </c>
      <c r="E9" s="9">
        <v>30</v>
      </c>
      <c r="F9" s="9">
        <v>35</v>
      </c>
      <c r="G9" s="9">
        <v>24</v>
      </c>
      <c r="H9" s="9">
        <v>23</v>
      </c>
      <c r="I9" s="9">
        <v>29</v>
      </c>
      <c r="J9" s="9">
        <v>32</v>
      </c>
      <c r="N9" s="4"/>
      <c r="P9" s="15">
        <f t="shared" si="4"/>
        <v>38.5</v>
      </c>
      <c r="Q9" s="15">
        <f t="shared" si="5"/>
        <v>43</v>
      </c>
      <c r="R9" s="16">
        <f t="shared" si="0"/>
        <v>40.75</v>
      </c>
      <c r="S9" s="18">
        <f t="shared" si="1"/>
        <v>9</v>
      </c>
      <c r="T9" s="15">
        <f t="shared" si="3"/>
        <v>0.09</v>
      </c>
      <c r="U9" s="17">
        <f t="shared" si="2"/>
        <v>0.02</v>
      </c>
    </row>
    <row r="10" spans="1:21" ht="18" x14ac:dyDescent="0.35">
      <c r="A10" s="9">
        <v>20</v>
      </c>
      <c r="B10" s="9">
        <v>40</v>
      </c>
      <c r="C10" s="9">
        <v>18</v>
      </c>
      <c r="D10" s="9">
        <v>26</v>
      </c>
      <c r="E10" s="9">
        <v>27</v>
      </c>
      <c r="F10" s="9">
        <v>34</v>
      </c>
      <c r="G10" s="9">
        <v>32</v>
      </c>
      <c r="H10" s="9">
        <v>25</v>
      </c>
      <c r="I10" s="9">
        <v>29</v>
      </c>
      <c r="J10" s="9">
        <v>23</v>
      </c>
      <c r="M10" s="10" t="s">
        <v>14</v>
      </c>
      <c r="N10" s="4"/>
      <c r="P10" s="32">
        <f>P9+$N$8</f>
        <v>43</v>
      </c>
      <c r="Q10" s="32">
        <f>P10+$N$8</f>
        <v>47.5</v>
      </c>
      <c r="R10" s="33">
        <f>(P10+Q10)/2</f>
        <v>45.25</v>
      </c>
      <c r="S10" s="34">
        <f>COUNTIFS($A$2:$J$11,"&gt;="&amp;P10,$A$2:$J$11,"&lt;="&amp;Q10)</f>
        <v>7</v>
      </c>
      <c r="T10" s="32">
        <f t="shared" si="3"/>
        <v>7.0000000000000007E-2</v>
      </c>
      <c r="U10" s="31">
        <f t="shared" si="2"/>
        <v>1.5555555555555557E-2</v>
      </c>
    </row>
    <row r="11" spans="1:21" ht="18" x14ac:dyDescent="0.35">
      <c r="A11" s="9">
        <v>44</v>
      </c>
      <c r="B11" s="9">
        <v>26</v>
      </c>
      <c r="C11" s="9">
        <v>39</v>
      </c>
      <c r="D11" s="9">
        <v>33</v>
      </c>
      <c r="E11" s="9">
        <v>18</v>
      </c>
      <c r="F11" s="9">
        <v>42</v>
      </c>
      <c r="G11" s="9">
        <v>25</v>
      </c>
      <c r="H11" s="9">
        <v>35</v>
      </c>
      <c r="I11" s="9">
        <v>30</v>
      </c>
      <c r="J11" s="9">
        <v>19</v>
      </c>
      <c r="M11" s="11" t="s">
        <v>15</v>
      </c>
      <c r="N11" s="6">
        <f>SUMPRODUCT(R4:R11,S4:S11)/100</f>
        <v>31.03</v>
      </c>
      <c r="P11" s="15">
        <f>P10+$N$8</f>
        <v>47.5</v>
      </c>
      <c r="Q11" s="15">
        <f>P11+$N$8</f>
        <v>52</v>
      </c>
      <c r="R11" s="16">
        <f>(P11+Q11)/2</f>
        <v>49.75</v>
      </c>
      <c r="S11" s="18">
        <f>COUNTIFS($A$2:$J$11,"&gt;="&amp;P11,$A$2:$J$11,"&lt;="&amp;Q11)</f>
        <v>2</v>
      </c>
      <c r="T11" s="15">
        <f t="shared" si="3"/>
        <v>0.02</v>
      </c>
      <c r="U11" s="17">
        <f t="shared" si="2"/>
        <v>4.4444444444444444E-3</v>
      </c>
    </row>
    <row r="12" spans="1:21" ht="18" x14ac:dyDescent="0.35">
      <c r="A12" s="10" t="s">
        <v>5</v>
      </c>
      <c r="B12">
        <f>MIN(A2:J11)</f>
        <v>16</v>
      </c>
      <c r="C12" s="10" t="s">
        <v>4</v>
      </c>
      <c r="D12">
        <f>MAX(A2:J11)</f>
        <v>52</v>
      </c>
      <c r="M12" s="10" t="s">
        <v>16</v>
      </c>
      <c r="N12" s="4"/>
      <c r="S12">
        <f>SUM(S4:S11)</f>
        <v>100</v>
      </c>
      <c r="T12">
        <f>SUM(T4:T11)</f>
        <v>1</v>
      </c>
    </row>
    <row r="13" spans="1:21" ht="18" x14ac:dyDescent="0.35">
      <c r="M13" s="13" t="s">
        <v>17</v>
      </c>
      <c r="N13" s="5">
        <f>SUMPRODUCT(R4:R11,R4:R11,S4:S11)/100-N11*N11</f>
        <v>61.041600000000017</v>
      </c>
    </row>
    <row r="14" spans="1:21" ht="18" x14ac:dyDescent="0.35">
      <c r="A14" s="35" t="s">
        <v>34</v>
      </c>
      <c r="B14" s="35"/>
      <c r="C14" s="35"/>
      <c r="D14" s="35"/>
      <c r="E14" s="35"/>
      <c r="F14" s="35"/>
      <c r="G14" s="35"/>
      <c r="H14" s="35"/>
      <c r="I14" s="35"/>
      <c r="M14" s="13" t="s">
        <v>18</v>
      </c>
      <c r="N14" s="5">
        <f>N13*100/99</f>
        <v>61.658181818181838</v>
      </c>
    </row>
    <row r="15" spans="1:21" ht="18" x14ac:dyDescent="0.35">
      <c r="A15" s="14" t="s">
        <v>8</v>
      </c>
      <c r="B15" s="14" t="s">
        <v>9</v>
      </c>
      <c r="C15" s="14" t="s">
        <v>10</v>
      </c>
      <c r="D15" s="14" t="s">
        <v>11</v>
      </c>
      <c r="E15" s="28"/>
      <c r="F15" s="28"/>
      <c r="G15" s="28"/>
      <c r="M15" s="13" t="s">
        <v>19</v>
      </c>
      <c r="N15" s="6">
        <f>SQRT(N14)</f>
        <v>7.8522723983686298</v>
      </c>
    </row>
    <row r="16" spans="1:21" ht="15.6" x14ac:dyDescent="0.3">
      <c r="A16" s="15">
        <f>B12</f>
        <v>16</v>
      </c>
      <c r="B16" s="15">
        <f>A16+$N$8</f>
        <v>20.5</v>
      </c>
      <c r="C16" s="16">
        <f>(A16+B16)/2</f>
        <v>18.25</v>
      </c>
      <c r="D16" s="18">
        <f>COUNTIFS($A$2:$J$11,"&gt;="&amp;A16,$A$2:$J$11,"&lt;"&amp;B16)</f>
        <v>7</v>
      </c>
      <c r="E16" s="28"/>
      <c r="F16" s="29"/>
      <c r="G16" s="29"/>
    </row>
    <row r="17" spans="1:9" ht="15.6" x14ac:dyDescent="0.3">
      <c r="A17" s="15">
        <f>A16+$N$8</f>
        <v>20.5</v>
      </c>
      <c r="B17" s="15">
        <f>A17+$N$8</f>
        <v>25</v>
      </c>
      <c r="C17" s="16">
        <f t="shared" ref="C17:C23" si="6">(A17+B17)/2</f>
        <v>22.75</v>
      </c>
      <c r="D17" s="18">
        <f t="shared" ref="D17:D21" si="7">COUNTIFS($A$2:$J$11,"&gt;="&amp;A17,$A$2:$J$11,"&lt;"&amp;B17)</f>
        <v>17</v>
      </c>
      <c r="E17" s="28"/>
      <c r="F17" s="29"/>
      <c r="G17" s="29"/>
    </row>
    <row r="18" spans="1:9" ht="15.6" x14ac:dyDescent="0.3">
      <c r="A18" s="15">
        <f>A17+$N$8</f>
        <v>25</v>
      </c>
      <c r="B18" s="15">
        <f>A18+$N$8</f>
        <v>29.5</v>
      </c>
      <c r="C18" s="16">
        <f t="shared" si="6"/>
        <v>27.25</v>
      </c>
      <c r="D18" s="18">
        <f t="shared" si="7"/>
        <v>25</v>
      </c>
      <c r="E18" s="28"/>
      <c r="F18" s="29"/>
      <c r="G18" s="29"/>
    </row>
    <row r="19" spans="1:9" ht="15.6" x14ac:dyDescent="0.3">
      <c r="A19" s="15">
        <f t="shared" ref="A19:A22" si="8">A18+$N$8</f>
        <v>29.5</v>
      </c>
      <c r="B19" s="15">
        <f t="shared" ref="B19:B21" si="9">A19+$N$8</f>
        <v>34</v>
      </c>
      <c r="C19" s="16">
        <f t="shared" si="6"/>
        <v>31.75</v>
      </c>
      <c r="D19" s="18">
        <f t="shared" si="7"/>
        <v>16</v>
      </c>
      <c r="E19" s="28"/>
      <c r="F19" s="29"/>
      <c r="G19" s="29"/>
    </row>
    <row r="20" spans="1:9" ht="15.6" x14ac:dyDescent="0.3">
      <c r="A20" s="15">
        <f t="shared" si="8"/>
        <v>34</v>
      </c>
      <c r="B20" s="15">
        <f t="shared" si="9"/>
        <v>38.5</v>
      </c>
      <c r="C20" s="16">
        <f t="shared" si="6"/>
        <v>36.25</v>
      </c>
      <c r="D20" s="18">
        <f t="shared" si="7"/>
        <v>17</v>
      </c>
      <c r="E20" s="28"/>
      <c r="F20" s="29"/>
      <c r="G20" s="29"/>
    </row>
    <row r="21" spans="1:9" ht="15.6" x14ac:dyDescent="0.3">
      <c r="A21" s="15">
        <f t="shared" si="8"/>
        <v>38.5</v>
      </c>
      <c r="B21" s="15">
        <f t="shared" si="9"/>
        <v>43</v>
      </c>
      <c r="C21" s="16">
        <f t="shared" si="6"/>
        <v>40.75</v>
      </c>
      <c r="D21" s="18">
        <f t="shared" si="7"/>
        <v>9</v>
      </c>
      <c r="E21" s="28"/>
      <c r="F21" s="29"/>
      <c r="G21" s="29"/>
    </row>
    <row r="22" spans="1:9" ht="15.6" x14ac:dyDescent="0.3">
      <c r="A22" s="15">
        <f t="shared" si="8"/>
        <v>43</v>
      </c>
      <c r="B22" s="15">
        <f>A22+2*$N$8</f>
        <v>52</v>
      </c>
      <c r="C22" s="16">
        <f t="shared" si="6"/>
        <v>47.5</v>
      </c>
      <c r="D22" s="18">
        <f>COUNTIFS($A$2:$J$11,"&gt;="&amp;A22,$A$2:$J$11,"&lt;="&amp;B22)</f>
        <v>9</v>
      </c>
      <c r="E22" s="28"/>
      <c r="F22" s="29"/>
      <c r="G22" s="29"/>
    </row>
    <row r="23" spans="1:9" ht="15.6" x14ac:dyDescent="0.3">
      <c r="A23" s="28">
        <f>COUNT(A16:A22)</f>
        <v>7</v>
      </c>
      <c r="B23" s="28"/>
      <c r="C23" s="37"/>
      <c r="D23" s="3">
        <f>SUM(D16:D22)</f>
        <v>100</v>
      </c>
      <c r="E23" s="3"/>
      <c r="F23" s="30"/>
      <c r="G23" s="30"/>
    </row>
    <row r="24" spans="1:9" x14ac:dyDescent="0.3">
      <c r="E24" s="30"/>
      <c r="F24" s="30"/>
    </row>
    <row r="26" spans="1:9" ht="17.399999999999999" x14ac:dyDescent="0.3">
      <c r="A26" s="2" t="s">
        <v>20</v>
      </c>
    </row>
    <row r="27" spans="1:9" ht="15.6" x14ac:dyDescent="0.3">
      <c r="A27" s="3" t="s">
        <v>8</v>
      </c>
      <c r="B27" s="3" t="s">
        <v>9</v>
      </c>
      <c r="C27" s="3" t="s">
        <v>11</v>
      </c>
      <c r="D27" s="3" t="s">
        <v>21</v>
      </c>
      <c r="E27" s="3" t="s">
        <v>22</v>
      </c>
      <c r="F27" s="3" t="s">
        <v>28</v>
      </c>
      <c r="G27" s="19" t="s">
        <v>23</v>
      </c>
      <c r="H27" s="8" t="s">
        <v>25</v>
      </c>
      <c r="I27" s="20" t="s">
        <v>24</v>
      </c>
    </row>
    <row r="28" spans="1:9" ht="15.6" x14ac:dyDescent="0.3">
      <c r="A28" s="21">
        <f>-1E+37</f>
        <v>-9.9999999999999995E+36</v>
      </c>
      <c r="B28" s="22">
        <f t="shared" ref="B28:B33" si="10">B16</f>
        <v>20.5</v>
      </c>
      <c r="C28" s="22">
        <f t="shared" ref="C28:C34" si="11">D16</f>
        <v>7</v>
      </c>
      <c r="D28" s="1">
        <f>_xlfn.NORM.DIST(B28,$N$11,$N$15,TRUE)</f>
        <v>8.995810282095773E-2</v>
      </c>
      <c r="E28" s="1">
        <f>$N$3*D28</f>
        <v>8.995810282095773</v>
      </c>
      <c r="F28" s="1">
        <f>C28-$N$3*D28</f>
        <v>-1.995810282095773</v>
      </c>
      <c r="G28" s="1">
        <f>POWER(F28,2)</f>
        <v>3.9832586821192093</v>
      </c>
      <c r="H28" s="1">
        <f>G28/E28</f>
        <v>0.44279042767798577</v>
      </c>
      <c r="I28" s="1">
        <f>(POWER(C28,2))/E28</f>
        <v>5.4469801455822129</v>
      </c>
    </row>
    <row r="29" spans="1:9" ht="15.6" x14ac:dyDescent="0.3">
      <c r="A29" s="22">
        <f t="shared" ref="A29:A34" si="12">A17</f>
        <v>20.5</v>
      </c>
      <c r="B29" s="22">
        <f t="shared" si="10"/>
        <v>25</v>
      </c>
      <c r="C29" s="22">
        <f t="shared" si="11"/>
        <v>17</v>
      </c>
      <c r="D29" s="1">
        <f>_xlfn.NORM.DIST(B29,$N$11,$N$15,TRUE)-_xlfn.NORM.DIST(A29,$N$11,$N$15,TRUE)</f>
        <v>0.13130611515218205</v>
      </c>
      <c r="E29" s="1">
        <f t="shared" ref="E29:E34" si="13">$N$3*D29</f>
        <v>13.130611515218204</v>
      </c>
      <c r="F29" s="1">
        <f t="shared" ref="F29:F34" si="14">C29-$N$3*D29</f>
        <v>3.8693884847817959</v>
      </c>
      <c r="G29" s="1">
        <f t="shared" ref="G29:G34" si="15">POWER(F29,2)</f>
        <v>14.972167246161963</v>
      </c>
      <c r="H29" s="1">
        <f t="shared" ref="H29:H34" si="16">G29/E29</f>
        <v>1.1402490454316938</v>
      </c>
      <c r="I29" s="1">
        <f t="shared" ref="I29:I34" si="17">(POWER(C29,2))/E29</f>
        <v>22.009637530213489</v>
      </c>
    </row>
    <row r="30" spans="1:9" ht="15.6" x14ac:dyDescent="0.3">
      <c r="A30" s="22">
        <f t="shared" si="12"/>
        <v>25</v>
      </c>
      <c r="B30" s="22">
        <f t="shared" si="10"/>
        <v>29.5</v>
      </c>
      <c r="C30" s="22">
        <f t="shared" si="11"/>
        <v>25</v>
      </c>
      <c r="D30" s="1">
        <f t="shared" ref="D30:D34" si="18">_xlfn.NORM.DIST(B30,$N$11,$N$15,TRUE)-_xlfn.NORM.DIST(A30,$N$11,$N$15,TRUE)</f>
        <v>0.2014917326107869</v>
      </c>
      <c r="E30" s="1">
        <f t="shared" si="13"/>
        <v>20.14917326107869</v>
      </c>
      <c r="F30" s="1">
        <f t="shared" si="14"/>
        <v>4.8508267389213096</v>
      </c>
      <c r="G30" s="1">
        <f t="shared" si="15"/>
        <v>23.530520051033946</v>
      </c>
      <c r="H30" s="1">
        <f>G30/E30</f>
        <v>1.1678156590417961</v>
      </c>
      <c r="I30" s="1">
        <f t="shared" si="17"/>
        <v>31.018642397963106</v>
      </c>
    </row>
    <row r="31" spans="1:9" ht="15.6" x14ac:dyDescent="0.3">
      <c r="A31" s="22">
        <f t="shared" si="12"/>
        <v>29.5</v>
      </c>
      <c r="B31" s="22">
        <f t="shared" si="10"/>
        <v>34</v>
      </c>
      <c r="C31" s="22">
        <f t="shared" si="11"/>
        <v>16</v>
      </c>
      <c r="D31" s="1">
        <f t="shared" si="18"/>
        <v>0.22461583480329583</v>
      </c>
      <c r="E31" s="1">
        <f t="shared" si="13"/>
        <v>22.461583480329583</v>
      </c>
      <c r="F31" s="1">
        <f t="shared" si="14"/>
        <v>-6.4615834803295833</v>
      </c>
      <c r="G31" s="1">
        <f t="shared" si="15"/>
        <v>41.752061073268173</v>
      </c>
      <c r="H31" s="1">
        <f t="shared" si="16"/>
        <v>1.8588209112608627</v>
      </c>
      <c r="I31" s="1">
        <f t="shared" si="17"/>
        <v>11.397237430931279</v>
      </c>
    </row>
    <row r="32" spans="1:9" ht="15.6" x14ac:dyDescent="0.3">
      <c r="A32" s="22">
        <f t="shared" si="12"/>
        <v>34</v>
      </c>
      <c r="B32" s="22">
        <f t="shared" si="10"/>
        <v>38.5</v>
      </c>
      <c r="C32" s="22">
        <f t="shared" si="11"/>
        <v>17</v>
      </c>
      <c r="D32" s="1">
        <f t="shared" si="18"/>
        <v>0.18190646760964513</v>
      </c>
      <c r="E32" s="1">
        <f t="shared" si="13"/>
        <v>18.190646760964512</v>
      </c>
      <c r="F32" s="1">
        <f t="shared" si="14"/>
        <v>-1.1906467609645119</v>
      </c>
      <c r="G32" s="1">
        <f t="shared" si="15"/>
        <v>1.4176397093952837</v>
      </c>
      <c r="H32" s="1">
        <f t="shared" si="16"/>
        <v>7.7932342264894663E-2</v>
      </c>
      <c r="I32" s="1">
        <f t="shared" si="17"/>
        <v>15.887285581300382</v>
      </c>
    </row>
    <row r="33" spans="1:9" ht="15.6" x14ac:dyDescent="0.3">
      <c r="A33" s="22">
        <f t="shared" si="12"/>
        <v>38.5</v>
      </c>
      <c r="B33" s="22">
        <f t="shared" si="10"/>
        <v>43</v>
      </c>
      <c r="C33" s="22">
        <f t="shared" si="11"/>
        <v>9</v>
      </c>
      <c r="D33" s="1">
        <f t="shared" si="18"/>
        <v>0.10701727265906869</v>
      </c>
      <c r="E33" s="1">
        <f t="shared" si="13"/>
        <v>10.701727265906868</v>
      </c>
      <c r="F33" s="1">
        <f t="shared" si="14"/>
        <v>-1.7017272659068681</v>
      </c>
      <c r="G33" s="1">
        <f t="shared" si="15"/>
        <v>2.8958756875308644</v>
      </c>
      <c r="H33" s="1">
        <f t="shared" si="16"/>
        <v>0.27059890572584749</v>
      </c>
      <c r="I33" s="1">
        <f t="shared" si="17"/>
        <v>7.5688716398189797</v>
      </c>
    </row>
    <row r="34" spans="1:9" ht="15.6" x14ac:dyDescent="0.3">
      <c r="A34" s="22">
        <f t="shared" si="12"/>
        <v>43</v>
      </c>
      <c r="B34" s="21">
        <v>10000000000</v>
      </c>
      <c r="C34" s="22">
        <f t="shared" si="11"/>
        <v>9</v>
      </c>
      <c r="D34" s="1">
        <f t="shared" si="18"/>
        <v>6.3704474344063677E-2</v>
      </c>
      <c r="E34" s="1">
        <f t="shared" si="13"/>
        <v>6.3704474344063673</v>
      </c>
      <c r="F34" s="1">
        <f t="shared" si="14"/>
        <v>2.6295525655936327</v>
      </c>
      <c r="G34" s="1">
        <f t="shared" si="15"/>
        <v>6.9145466952200563</v>
      </c>
      <c r="H34" s="1">
        <f t="shared" si="16"/>
        <v>1.0854098972507087</v>
      </c>
      <c r="I34" s="1">
        <f t="shared" si="17"/>
        <v>12.714962462844342</v>
      </c>
    </row>
    <row r="35" spans="1:9" x14ac:dyDescent="0.3">
      <c r="A35" s="7"/>
      <c r="B35" s="7"/>
      <c r="C35" s="7"/>
      <c r="D35" s="7"/>
      <c r="E35" s="7"/>
      <c r="F35" s="7"/>
      <c r="G35" s="7"/>
      <c r="H35" s="7"/>
      <c r="I35" s="7"/>
    </row>
    <row r="36" spans="1:9" ht="16.2" x14ac:dyDescent="0.3">
      <c r="A36" s="24" t="s">
        <v>27</v>
      </c>
      <c r="B36" s="23"/>
      <c r="C36" s="25">
        <f>SUM(C28:C34)</f>
        <v>100</v>
      </c>
      <c r="D36" s="24">
        <f>SUM(D28:D34)</f>
        <v>1</v>
      </c>
      <c r="E36" s="24">
        <f>SUM(E28:E34)</f>
        <v>100</v>
      </c>
      <c r="F36" s="23"/>
      <c r="G36" s="26" t="s">
        <v>29</v>
      </c>
      <c r="H36" s="26">
        <f>SUM(H28:H34)</f>
        <v>6.0436171886537888</v>
      </c>
      <c r="I36" s="23">
        <f>SUM(I28:I34)</f>
        <v>106.0436171886538</v>
      </c>
    </row>
    <row r="37" spans="1:9" x14ac:dyDescent="0.3">
      <c r="D37" s="24" t="s">
        <v>31</v>
      </c>
      <c r="E37" s="24">
        <f>A23-2-1</f>
        <v>4</v>
      </c>
      <c r="F37" s="23"/>
      <c r="G37" s="27" t="s">
        <v>30</v>
      </c>
      <c r="H37" s="27">
        <f>_xlfn.CHISQ.INV.RT(0.05,E37)</f>
        <v>9.4877290367811575</v>
      </c>
    </row>
  </sheetData>
  <mergeCells count="3">
    <mergeCell ref="A1:C1"/>
    <mergeCell ref="D1:F1"/>
    <mergeCell ref="A14:I14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2023-01-21T16:26:00Z</dcterms:modified>
</cp:coreProperties>
</file>