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180FD483-A0A6-4815-A3E1-2A240068B2B2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H30" i="1"/>
  <c r="E23" i="1"/>
  <c r="H37" i="1"/>
  <c r="N13" i="1"/>
  <c r="F16" i="1"/>
  <c r="D22" i="1"/>
  <c r="C34" i="1" l="1"/>
  <c r="N4" i="1" l="1"/>
  <c r="N5" i="1" s="1"/>
  <c r="B12" i="1"/>
  <c r="A16" i="1" s="1"/>
  <c r="D12" i="1"/>
  <c r="A28" i="1" l="1"/>
  <c r="N6" i="1" l="1"/>
  <c r="N7" i="1" s="1"/>
  <c r="N8" i="1" s="1"/>
  <c r="B16" i="1" s="1"/>
  <c r="C16" i="1" l="1"/>
  <c r="A17" i="1"/>
  <c r="A29" i="1" l="1"/>
  <c r="B17" i="1"/>
  <c r="B29" i="1" s="1"/>
  <c r="B28" i="1"/>
  <c r="D16" i="1"/>
  <c r="A18" i="1"/>
  <c r="E16" i="1" l="1"/>
  <c r="C28" i="1"/>
  <c r="D17" i="1"/>
  <c r="B18" i="1"/>
  <c r="B30" i="1" s="1"/>
  <c r="A19" i="1"/>
  <c r="C17" i="1"/>
  <c r="A30" i="1"/>
  <c r="C29" i="1" l="1"/>
  <c r="E17" i="1"/>
  <c r="F17" i="1" s="1"/>
  <c r="D18" i="1"/>
  <c r="E18" i="1" s="1"/>
  <c r="F18" i="1" s="1"/>
  <c r="A20" i="1"/>
  <c r="A32" i="1" s="1"/>
  <c r="B19" i="1"/>
  <c r="B31" i="1" s="1"/>
  <c r="A31" i="1"/>
  <c r="C18" i="1"/>
  <c r="D19" i="1" l="1"/>
  <c r="E19" i="1" s="1"/>
  <c r="F19" i="1" s="1"/>
  <c r="C30" i="1"/>
  <c r="C19" i="1"/>
  <c r="A21" i="1"/>
  <c r="B20" i="1"/>
  <c r="B32" i="1" s="1"/>
  <c r="C31" i="1" l="1"/>
  <c r="D20" i="1"/>
  <c r="C32" i="1" s="1"/>
  <c r="C20" i="1"/>
  <c r="A22" i="1"/>
  <c r="B21" i="1"/>
  <c r="B33" i="1" s="1"/>
  <c r="A33" i="1"/>
  <c r="B22" i="1" l="1"/>
  <c r="D21" i="1"/>
  <c r="E21" i="1" s="1"/>
  <c r="F21" i="1" s="1"/>
  <c r="E20" i="1"/>
  <c r="F20" i="1" s="1"/>
  <c r="C21" i="1"/>
  <c r="A34" i="1"/>
  <c r="C33" i="1" l="1"/>
  <c r="C22" i="1"/>
  <c r="E22" i="1"/>
  <c r="F22" i="1" s="1"/>
  <c r="D23" i="1" l="1"/>
  <c r="C36" i="1"/>
  <c r="N11" i="1"/>
  <c r="N14" i="1" s="1"/>
  <c r="N15" i="1" s="1"/>
  <c r="D29" i="1" s="1"/>
  <c r="E29" i="1" l="1"/>
  <c r="I29" i="1" s="1"/>
  <c r="F29" i="1"/>
  <c r="G29" i="1" s="1"/>
  <c r="D34" i="1"/>
  <c r="D30" i="1"/>
  <c r="D33" i="1"/>
  <c r="D32" i="1"/>
  <c r="D31" i="1"/>
  <c r="H29" i="1" l="1"/>
  <c r="E31" i="1"/>
  <c r="I31" i="1" s="1"/>
  <c r="F31" i="1"/>
  <c r="G31" i="1" s="1"/>
  <c r="D36" i="1"/>
  <c r="F28" i="1"/>
  <c r="G28" i="1" s="1"/>
  <c r="E33" i="1"/>
  <c r="I33" i="1" s="1"/>
  <c r="F33" i="1"/>
  <c r="G33" i="1" s="1"/>
  <c r="E30" i="1"/>
  <c r="I30" i="1" s="1"/>
  <c r="F30" i="1"/>
  <c r="G30" i="1" s="1"/>
  <c r="E32" i="1"/>
  <c r="I32" i="1" s="1"/>
  <c r="F32" i="1"/>
  <c r="G32" i="1" s="1"/>
  <c r="E34" i="1"/>
  <c r="I34" i="1" s="1"/>
  <c r="F34" i="1"/>
  <c r="G34" i="1" s="1"/>
  <c r="H34" i="1" l="1"/>
  <c r="H31" i="1"/>
  <c r="H33" i="1"/>
  <c r="E36" i="1"/>
  <c r="I28" i="1"/>
  <c r="I36" i="1" s="1"/>
  <c r="H32" i="1"/>
  <c r="H28" i="1"/>
  <c r="H36" i="1" l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<sst xmlns="http://schemas.openxmlformats.org/spreadsheetml/2006/main" count="37" uniqueCount="34">
  <si>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</si>
  <si>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</si>
  <si>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</si>
  <si>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</si>
  <si>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</si>
  <si>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</si>
  <si>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</si>
  <si>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</si>
  <si>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</si>
  <si>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</si>
  <si>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</si>
  <si>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</si>
  <si>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</si>
  <si>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</si>
  <si>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</si>
  <si>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</si>
  <si>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</si>
  <si>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</si>
  <si>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</si>
  <si>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</si>
  <si>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</si>
  <si>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</si>
  <si>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</si>
  <si>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</si>
  <si>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</si>
  <si>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</si>
  <si>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</si>
  <si>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</si>
  <si>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</si>
  <si>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</si>
  <si>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</si>
  <si>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</si>
  <si>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22</t>
  </si>
  <si>
    <t>Округление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</si>
</sst>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E7A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17BFD"/>
        <bgColor indexed="64"/>
      </patternFill>
    </fill>
    <fill>
      <patternFill patternType="solid">
        <fgColor rgb="FF00F2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4" fillId="2" borderId="0" xfId="0" applyNumberFormat="1" applyFont="1" applyFill="1"/>
    <xf numFmtId="0" fontId="0" fillId="3" borderId="0" xfId="0" applyFill="1"/>
    <xf numFmtId="0" fontId="5" fillId="0" borderId="0" xfId="0" applyFont="1"/>
    <xf numFmtId="0" fontId="1" fillId="4" borderId="1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7" borderId="1" xfId="0" applyFont="1" applyFill="1" applyBorder="1"/>
    <xf numFmtId="0" fontId="10" fillId="0" borderId="0" xfId="0" applyFont="1"/>
    <xf numFmtId="0" fontId="11" fillId="0" borderId="0" xfId="0" applyFont="1"/>
    <xf numFmtId="11" fontId="2" fillId="8" borderId="0" xfId="0" applyNumberFormat="1" applyFont="1" applyFill="1"/>
    <xf numFmtId="0" fontId="2" fillId="8" borderId="0" xfId="0" applyFont="1" applyFill="1"/>
    <xf numFmtId="0" fontId="0" fillId="9" borderId="0" xfId="0" applyFill="1"/>
    <xf numFmtId="0" fontId="6" fillId="9" borderId="0" xfId="0" applyFont="1" applyFill="1"/>
    <xf numFmtId="0" fontId="7" fillId="9" borderId="0" xfId="0" applyFont="1" applyFill="1"/>
    <xf numFmtId="0" fontId="12" fillId="9" borderId="0" xfId="0" applyFont="1" applyFill="1"/>
    <xf numFmtId="0" fontId="8" fillId="9" borderId="0" xfId="0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223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Лист1!$C$16:$C$22</c:f>
              <c:numCache>
                <c:formatCode>0.0</c:formatCode>
                <c:ptCount val="7"/>
                <c:pt idx="0">
                  <c:v>18.25</c:v>
                </c:pt>
                <c:pt idx="1">
                  <c:v>22.75</c:v>
                </c:pt>
                <c:pt idx="2">
                  <c:v>27.25</c:v>
                </c:pt>
                <c:pt idx="3">
                  <c:v>31.75</c:v>
                </c:pt>
                <c:pt idx="4">
                  <c:v>36.25</c:v>
                </c:pt>
                <c:pt idx="5">
                  <c:v>40.75</c:v>
                </c:pt>
                <c:pt idx="6">
                  <c:v>47.5</c:v>
                </c:pt>
              </c:numCache>
            </c:numRef>
          </c:cat>
          <c:val>
            <c:numRef>
              <c:f>Лист1!$F$16:$F$22</c:f>
              <c:numCache>
                <c:formatCode>0.000</c:formatCode>
                <c:ptCount val="7"/>
                <c:pt idx="0">
                  <c:v>1.5555555555555557E-2</c:v>
                </c:pt>
                <c:pt idx="1">
                  <c:v>3.7777777777777778E-2</c:v>
                </c:pt>
                <c:pt idx="2">
                  <c:v>5.5555555555555552E-2</c:v>
                </c:pt>
                <c:pt idx="3">
                  <c:v>3.5555555555555556E-2</c:v>
                </c:pt>
                <c:pt idx="4">
                  <c:v>3.7777777777777778E-2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29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38</xdr:row>
      <xdr:rowOff>175260</xdr:rowOff>
    </xdr:from>
    <xdr:to>
      <xdr:col>7</xdr:col>
      <xdr:colOff>182880</xdr:colOff>
      <xdr:row>47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selection activeCell="E29" sqref="E29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4.6640625" customWidth="1"/>
  </cols>
  <sheetData>
    <row r="1" spans="1:14" ht="17.399999999999999" x14ac:dyDescent="0.3">
      <c r="A1" s="31" t="s">
        <v>32</v>
      </c>
      <c r="B1" s="31"/>
      <c r="C1" s="31"/>
      <c r="D1" s="32" t="s">
        <v>26</v>
      </c>
      <c r="E1" s="32"/>
      <c r="F1" s="32"/>
      <c r="G1" s="1"/>
      <c r="H1" s="1"/>
    </row>
    <row r="2" spans="1:14" ht="15" x14ac:dyDescent="0.3">
      <c r="A2" s="9">
        <v>28</v>
      </c>
      <c r="B2" s="9">
        <v>52</v>
      </c>
      <c r="C2" s="9">
        <v>32</v>
      </c>
      <c r="D2" s="9">
        <v>47</v>
      </c>
      <c r="E2" s="9">
        <v>25</v>
      </c>
      <c r="F2" s="9">
        <v>44</v>
      </c>
      <c r="G2" s="9">
        <v>38</v>
      </c>
      <c r="H2" s="9">
        <v>42</v>
      </c>
      <c r="I2" s="9">
        <v>17</v>
      </c>
      <c r="J2" s="9">
        <v>32</v>
      </c>
    </row>
    <row r="3" spans="1:14" ht="18" x14ac:dyDescent="0.35">
      <c r="A3" s="9">
        <v>35</v>
      </c>
      <c r="B3" s="9">
        <v>26</v>
      </c>
      <c r="C3" s="9">
        <v>37</v>
      </c>
      <c r="D3" s="9">
        <v>21</v>
      </c>
      <c r="E3" s="9">
        <v>22</v>
      </c>
      <c r="F3" s="9">
        <v>28</v>
      </c>
      <c r="G3" s="9">
        <v>31</v>
      </c>
      <c r="H3" s="9">
        <v>21</v>
      </c>
      <c r="I3" s="9">
        <v>22</v>
      </c>
      <c r="J3" s="9">
        <v>21</v>
      </c>
      <c r="M3" s="11" t="s">
        <v>2</v>
      </c>
      <c r="N3" s="4">
        <v>100</v>
      </c>
    </row>
    <row r="4" spans="1:14" ht="18" x14ac:dyDescent="0.35">
      <c r="A4" s="9">
        <v>27</v>
      </c>
      <c r="B4" s="9">
        <v>40</v>
      </c>
      <c r="C4" s="9">
        <v>38</v>
      </c>
      <c r="D4" s="9">
        <v>43</v>
      </c>
      <c r="E4" s="9">
        <v>30</v>
      </c>
      <c r="F4" s="9">
        <v>30</v>
      </c>
      <c r="G4" s="9">
        <v>38</v>
      </c>
      <c r="H4" s="9">
        <v>24</v>
      </c>
      <c r="I4" s="9">
        <v>20</v>
      </c>
      <c r="J4" s="9">
        <v>23</v>
      </c>
      <c r="M4" s="12" t="s">
        <v>0</v>
      </c>
      <c r="N4" s="4">
        <f>1+LOG(N3,2)</f>
        <v>7.6438561897747253</v>
      </c>
    </row>
    <row r="5" spans="1:14" ht="18" x14ac:dyDescent="0.35">
      <c r="A5" s="9">
        <v>29</v>
      </c>
      <c r="B5" s="9">
        <v>40</v>
      </c>
      <c r="C5" s="9">
        <v>24</v>
      </c>
      <c r="D5" s="9">
        <v>16</v>
      </c>
      <c r="E5" s="9">
        <v>27</v>
      </c>
      <c r="F5" s="9">
        <v>38</v>
      </c>
      <c r="G5" s="9">
        <v>22</v>
      </c>
      <c r="H5" s="9">
        <v>35</v>
      </c>
      <c r="I5" s="9">
        <v>29</v>
      </c>
      <c r="J5" s="9">
        <v>31</v>
      </c>
      <c r="M5" s="11" t="s">
        <v>1</v>
      </c>
      <c r="N5" s="4">
        <f>ROUND(N4,0)</f>
        <v>8</v>
      </c>
    </row>
    <row r="6" spans="1:14" ht="18" x14ac:dyDescent="0.35">
      <c r="A6" s="9">
        <v>32</v>
      </c>
      <c r="B6" s="9">
        <v>27</v>
      </c>
      <c r="C6" s="9">
        <v>27</v>
      </c>
      <c r="D6" s="9">
        <v>35</v>
      </c>
      <c r="E6" s="9">
        <v>32</v>
      </c>
      <c r="F6" s="9">
        <v>29</v>
      </c>
      <c r="G6" s="9">
        <v>34</v>
      </c>
      <c r="H6" s="9">
        <v>28</v>
      </c>
      <c r="I6" s="9">
        <v>27</v>
      </c>
      <c r="J6" s="9">
        <v>34</v>
      </c>
      <c r="M6" s="11" t="s">
        <v>3</v>
      </c>
      <c r="N6" s="4">
        <f>D12-B12</f>
        <v>36</v>
      </c>
    </row>
    <row r="7" spans="1:14" ht="18" x14ac:dyDescent="0.35">
      <c r="A7" s="9">
        <v>24</v>
      </c>
      <c r="B7" s="9">
        <v>29</v>
      </c>
      <c r="C7" s="9">
        <v>31</v>
      </c>
      <c r="D7" s="9">
        <v>25</v>
      </c>
      <c r="E7" s="9">
        <v>36</v>
      </c>
      <c r="F7" s="9">
        <v>47</v>
      </c>
      <c r="G7" s="9">
        <v>27</v>
      </c>
      <c r="H7" s="9">
        <v>35</v>
      </c>
      <c r="I7" s="9">
        <v>21</v>
      </c>
      <c r="J7" s="9">
        <v>48</v>
      </c>
      <c r="M7" s="11" t="s">
        <v>6</v>
      </c>
      <c r="N7" s="4">
        <f>N6/N5</f>
        <v>4.5</v>
      </c>
    </row>
    <row r="8" spans="1:14" ht="18" x14ac:dyDescent="0.35">
      <c r="A8" s="9">
        <v>44</v>
      </c>
      <c r="B8" s="9">
        <v>36</v>
      </c>
      <c r="C8" s="9">
        <v>46</v>
      </c>
      <c r="D8" s="9">
        <v>39</v>
      </c>
      <c r="E8" s="9">
        <v>27</v>
      </c>
      <c r="F8" s="9">
        <v>27</v>
      </c>
      <c r="G8" s="9">
        <v>33</v>
      </c>
      <c r="H8" s="9">
        <v>22</v>
      </c>
      <c r="I8" s="9">
        <v>23</v>
      </c>
      <c r="J8" s="9">
        <v>40</v>
      </c>
      <c r="M8" s="11" t="s">
        <v>33</v>
      </c>
      <c r="N8" s="4">
        <f>_xlfn.CEILING.MATH(N7,0.1)</f>
        <v>4.5</v>
      </c>
    </row>
    <row r="9" spans="1:14" ht="18" x14ac:dyDescent="0.35">
      <c r="A9" s="9">
        <v>23</v>
      </c>
      <c r="B9" s="9">
        <v>37</v>
      </c>
      <c r="C9" s="9">
        <v>42</v>
      </c>
      <c r="D9" s="9">
        <v>30</v>
      </c>
      <c r="E9" s="9">
        <v>30</v>
      </c>
      <c r="F9" s="9">
        <v>35</v>
      </c>
      <c r="G9" s="9">
        <v>24</v>
      </c>
      <c r="H9" s="9">
        <v>23</v>
      </c>
      <c r="I9" s="9">
        <v>29</v>
      </c>
      <c r="J9" s="9">
        <v>32</v>
      </c>
      <c r="N9" s="4"/>
    </row>
    <row r="10" spans="1:14" ht="18" x14ac:dyDescent="0.35">
      <c r="A10" s="9">
        <v>20</v>
      </c>
      <c r="B10" s="9">
        <v>40</v>
      </c>
      <c r="C10" s="9">
        <v>18</v>
      </c>
      <c r="D10" s="9">
        <v>26</v>
      </c>
      <c r="E10" s="9">
        <v>27</v>
      </c>
      <c r="F10" s="9">
        <v>34</v>
      </c>
      <c r="G10" s="9">
        <v>32</v>
      </c>
      <c r="H10" s="9">
        <v>25</v>
      </c>
      <c r="I10" s="9">
        <v>29</v>
      </c>
      <c r="J10" s="9">
        <v>23</v>
      </c>
      <c r="M10" s="10" t="s">
        <v>14</v>
      </c>
      <c r="N10" s="4"/>
    </row>
    <row r="11" spans="1:14" ht="18" x14ac:dyDescent="0.35">
      <c r="A11" s="9">
        <v>44</v>
      </c>
      <c r="B11" s="9">
        <v>26</v>
      </c>
      <c r="C11" s="9">
        <v>39</v>
      </c>
      <c r="D11" s="9">
        <v>33</v>
      </c>
      <c r="E11" s="9">
        <v>18</v>
      </c>
      <c r="F11" s="9">
        <v>42</v>
      </c>
      <c r="G11" s="9">
        <v>25</v>
      </c>
      <c r="H11" s="9">
        <v>35</v>
      </c>
      <c r="I11" s="9">
        <v>30</v>
      </c>
      <c r="J11" s="9">
        <v>19</v>
      </c>
      <c r="M11" s="11" t="s">
        <v>15</v>
      </c>
      <c r="N11" s="6">
        <f>SUMPRODUCT(C16:C22,D16:D22)/100</f>
        <v>31.142499999999998</v>
      </c>
    </row>
    <row r="12" spans="1:14" ht="18" x14ac:dyDescent="0.35">
      <c r="A12" s="10" t="s">
        <v>5</v>
      </c>
      <c r="B12">
        <f>MIN(A2:J11)</f>
        <v>16</v>
      </c>
      <c r="C12" s="10" t="s">
        <v>4</v>
      </c>
      <c r="D12">
        <f>MAX(A2:J11)</f>
        <v>52</v>
      </c>
      <c r="M12" s="10" t="s">
        <v>16</v>
      </c>
      <c r="N12" s="4"/>
    </row>
    <row r="13" spans="1:14" ht="18" x14ac:dyDescent="0.35">
      <c r="M13" s="13" t="s">
        <v>17</v>
      </c>
      <c r="N13" s="5">
        <f>SUMPRODUCT(C16:C22,C16:C22,D16:D22)/100-N11*N11</f>
        <v>64.279068750000192</v>
      </c>
    </row>
    <row r="14" spans="1:14" ht="18" x14ac:dyDescent="0.35">
      <c r="A14" s="2" t="s">
        <v>7</v>
      </c>
      <c r="M14" s="13" t="s">
        <v>18</v>
      </c>
      <c r="N14" s="5">
        <f>N13*100/99</f>
        <v>64.928352272727466</v>
      </c>
    </row>
    <row r="15" spans="1:14" ht="18" x14ac:dyDescent="0.35">
      <c r="A15" s="14" t="s">
        <v>8</v>
      </c>
      <c r="B15" s="14" t="s">
        <v>9</v>
      </c>
      <c r="C15" s="14" t="s">
        <v>10</v>
      </c>
      <c r="D15" s="14" t="s">
        <v>11</v>
      </c>
      <c r="E15" s="14" t="s">
        <v>12</v>
      </c>
      <c r="F15" s="14" t="s">
        <v>13</v>
      </c>
      <c r="G15" s="28"/>
      <c r="M15" s="13" t="s">
        <v>19</v>
      </c>
      <c r="N15" s="6">
        <f>SQRT(N14)</f>
        <v>8.0578131197445551</v>
      </c>
    </row>
    <row r="16" spans="1:14" ht="15.6" x14ac:dyDescent="0.3">
      <c r="A16" s="15">
        <f>B12</f>
        <v>16</v>
      </c>
      <c r="B16" s="15">
        <f>A16+$N$8</f>
        <v>20.5</v>
      </c>
      <c r="C16" s="16">
        <f>(A16+B16)/2</f>
        <v>18.25</v>
      </c>
      <c r="D16" s="18">
        <f>COUNTIFS($A$2:$J$11,"&gt;="&amp;A16,$A$2:$J$11,"&lt;"&amp;B16)</f>
        <v>7</v>
      </c>
      <c r="E16" s="15">
        <f>D16/$N$3</f>
        <v>7.0000000000000007E-2</v>
      </c>
      <c r="F16" s="17">
        <f>E16/$N$8</f>
        <v>1.5555555555555557E-2</v>
      </c>
      <c r="G16" s="29"/>
    </row>
    <row r="17" spans="1:9" ht="15.6" x14ac:dyDescent="0.3">
      <c r="A17" s="15">
        <f>A16+$N$8</f>
        <v>20.5</v>
      </c>
      <c r="B17" s="15">
        <f>A17+$N$8</f>
        <v>25</v>
      </c>
      <c r="C17" s="16">
        <f t="shared" ref="C17:C22" si="0">(A17+B17)/2</f>
        <v>22.75</v>
      </c>
      <c r="D17" s="18">
        <f t="shared" ref="D17:D22" si="1">COUNTIFS($A$2:$J$11,"&gt;="&amp;A17,$A$2:$J$11,"&lt;"&amp;B17)</f>
        <v>17</v>
      </c>
      <c r="E17" s="15">
        <f>D17/$N$3</f>
        <v>0.17</v>
      </c>
      <c r="F17" s="17">
        <f t="shared" ref="F17:F22" si="2">E17/$N$8</f>
        <v>3.7777777777777778E-2</v>
      </c>
      <c r="G17" s="29"/>
    </row>
    <row r="18" spans="1:9" ht="15.6" x14ac:dyDescent="0.3">
      <c r="A18" s="15">
        <f>A17+$N$8</f>
        <v>25</v>
      </c>
      <c r="B18" s="15">
        <f>A18+$N$8</f>
        <v>29.5</v>
      </c>
      <c r="C18" s="16">
        <f t="shared" si="0"/>
        <v>27.25</v>
      </c>
      <c r="D18" s="18">
        <f t="shared" si="1"/>
        <v>25</v>
      </c>
      <c r="E18" s="15">
        <f t="shared" ref="E18:E22" si="3">D18/$N$3</f>
        <v>0.25</v>
      </c>
      <c r="F18" s="17">
        <f t="shared" si="2"/>
        <v>5.5555555555555552E-2</v>
      </c>
      <c r="G18" s="29"/>
    </row>
    <row r="19" spans="1:9" ht="15.6" x14ac:dyDescent="0.3">
      <c r="A19" s="15">
        <f t="shared" ref="A19:A22" si="4">A18+$N$8</f>
        <v>29.5</v>
      </c>
      <c r="B19" s="15">
        <f t="shared" ref="B19:B21" si="5">A19+$N$8</f>
        <v>34</v>
      </c>
      <c r="C19" s="16">
        <f t="shared" si="0"/>
        <v>31.75</v>
      </c>
      <c r="D19" s="18">
        <f t="shared" si="1"/>
        <v>16</v>
      </c>
      <c r="E19" s="15">
        <f t="shared" si="3"/>
        <v>0.16</v>
      </c>
      <c r="F19" s="17">
        <f t="shared" si="2"/>
        <v>3.5555555555555556E-2</v>
      </c>
      <c r="G19" s="29"/>
    </row>
    <row r="20" spans="1:9" ht="15.6" x14ac:dyDescent="0.3">
      <c r="A20" s="15">
        <f t="shared" si="4"/>
        <v>34</v>
      </c>
      <c r="B20" s="15">
        <f t="shared" si="5"/>
        <v>38.5</v>
      </c>
      <c r="C20" s="16">
        <f t="shared" si="0"/>
        <v>36.25</v>
      </c>
      <c r="D20" s="18">
        <f t="shared" si="1"/>
        <v>17</v>
      </c>
      <c r="E20" s="15">
        <f t="shared" si="3"/>
        <v>0.17</v>
      </c>
      <c r="F20" s="17">
        <f t="shared" si="2"/>
        <v>3.7777777777777778E-2</v>
      </c>
      <c r="G20" s="29"/>
    </row>
    <row r="21" spans="1:9" ht="15.6" x14ac:dyDescent="0.3">
      <c r="A21" s="15">
        <f t="shared" si="4"/>
        <v>38.5</v>
      </c>
      <c r="B21" s="15">
        <f t="shared" si="5"/>
        <v>43</v>
      </c>
      <c r="C21" s="16">
        <f t="shared" si="0"/>
        <v>40.75</v>
      </c>
      <c r="D21" s="18">
        <f t="shared" si="1"/>
        <v>9</v>
      </c>
      <c r="E21" s="15">
        <f t="shared" si="3"/>
        <v>0.09</v>
      </c>
      <c r="F21" s="17">
        <f t="shared" si="2"/>
        <v>0.02</v>
      </c>
      <c r="G21" s="29"/>
    </row>
    <row r="22" spans="1:9" ht="15.6" x14ac:dyDescent="0.3">
      <c r="A22" s="15">
        <f t="shared" si="4"/>
        <v>43</v>
      </c>
      <c r="B22" s="15">
        <f>A22+2*$N$8</f>
        <v>52</v>
      </c>
      <c r="C22" s="16">
        <f t="shared" si="0"/>
        <v>47.5</v>
      </c>
      <c r="D22" s="18">
        <f>COUNTIFS($A$2:$J$11,"&gt;="&amp;A22,$A$2:$J$11,"&lt;="&amp;B22)</f>
        <v>9</v>
      </c>
      <c r="E22" s="15">
        <f t="shared" si="3"/>
        <v>0.09</v>
      </c>
      <c r="F22" s="17">
        <f t="shared" si="2"/>
        <v>0.02</v>
      </c>
      <c r="G22" s="29"/>
    </row>
    <row r="23" spans="1:9" ht="15.6" x14ac:dyDescent="0.3">
      <c r="D23" s="3">
        <f>SUM(D16:D22)</f>
        <v>100</v>
      </c>
      <c r="E23" s="3">
        <f>SUM(E16:E22)</f>
        <v>1</v>
      </c>
      <c r="F23" s="30"/>
      <c r="G23" s="30"/>
    </row>
    <row r="24" spans="1:9" x14ac:dyDescent="0.3">
      <c r="E24" s="30"/>
      <c r="F24" s="30"/>
    </row>
    <row r="26" spans="1:9" ht="17.399999999999999" x14ac:dyDescent="0.3">
      <c r="A26" s="2" t="s">
        <v>20</v>
      </c>
    </row>
    <row r="27" spans="1:9" ht="15.6" x14ac:dyDescent="0.3">
      <c r="A27" s="3" t="s">
        <v>8</v>
      </c>
      <c r="B27" s="3" t="s">
        <v>9</v>
      </c>
      <c r="C27" s="3" t="s">
        <v>11</v>
      </c>
      <c r="D27" s="3" t="s">
        <v>21</v>
      </c>
      <c r="E27" s="3" t="s">
        <v>22</v>
      </c>
      <c r="F27" s="3" t="s">
        <v>28</v>
      </c>
      <c r="G27" s="19" t="s">
        <v>23</v>
      </c>
      <c r="H27" s="8" t="s">
        <v>25</v>
      </c>
      <c r="I27" s="20" t="s">
        <v>24</v>
      </c>
    </row>
    <row r="28" spans="1:9" ht="15.6" x14ac:dyDescent="0.3">
      <c r="A28" s="21">
        <f>-1E+37</f>
        <v>-9.9999999999999995E+36</v>
      </c>
      <c r="B28" s="22">
        <f t="shared" ref="B28:B33" si="6">B16</f>
        <v>20.5</v>
      </c>
      <c r="C28" s="22">
        <f t="shared" ref="C28:C34" si="7">D16</f>
        <v>7</v>
      </c>
      <c r="D28" s="1">
        <f>_xlfn.NORM.DIST(B28,$N$11,$N$15,TRUE)</f>
        <v>9.3289401889542795E-2</v>
      </c>
      <c r="E28" s="1">
        <f>$N$3*D28</f>
        <v>9.3289401889542791</v>
      </c>
      <c r="F28" s="1">
        <f>C28-$N$3*D28</f>
        <v>-2.3289401889542791</v>
      </c>
      <c r="G28" s="1">
        <f>POWER(F28,2)</f>
        <v>5.4239624037263932</v>
      </c>
      <c r="H28" s="1">
        <f>G28/E28</f>
        <v>0.58141249636786319</v>
      </c>
      <c r="I28" s="1">
        <f>(POWER(C28,2))/E28</f>
        <v>5.2524723074135844</v>
      </c>
    </row>
    <row r="29" spans="1:9" ht="15.6" x14ac:dyDescent="0.3">
      <c r="A29" s="22">
        <f t="shared" ref="A29:A34" si="8">A17</f>
        <v>20.5</v>
      </c>
      <c r="B29" s="22">
        <f t="shared" si="6"/>
        <v>25</v>
      </c>
      <c r="C29" s="22">
        <f t="shared" si="7"/>
        <v>17</v>
      </c>
      <c r="D29" s="1">
        <f>_xlfn.NORM.DIST(B29,$N$11,$N$15,TRUE)-_xlfn.NORM.DIST(A29,$N$11,$N$15,TRUE)</f>
        <v>0.12965000912929223</v>
      </c>
      <c r="E29" s="1">
        <f t="shared" ref="E29:E34" si="9">$N$3*D29</f>
        <v>12.965000912929222</v>
      </c>
      <c r="F29" s="1">
        <f t="shared" ref="F29:F34" si="10">C29-$N$3*D29</f>
        <v>4.0349990870707781</v>
      </c>
      <c r="G29" s="1">
        <f t="shared" ref="G29:G34" si="11">POWER(F29,2)</f>
        <v>16.281217632662013</v>
      </c>
      <c r="H29" s="1">
        <f t="shared" ref="H29:H34" si="12">G29/E29</f>
        <v>1.2557822203024858</v>
      </c>
      <c r="I29" s="1">
        <f t="shared" ref="I29:I34" si="13">(POWER(C29,2))/E29</f>
        <v>22.290781307373265</v>
      </c>
    </row>
    <row r="30" spans="1:9" ht="15.6" x14ac:dyDescent="0.3">
      <c r="A30" s="22">
        <f t="shared" si="8"/>
        <v>25</v>
      </c>
      <c r="B30" s="22">
        <f t="shared" si="6"/>
        <v>29.5</v>
      </c>
      <c r="C30" s="22">
        <f t="shared" si="7"/>
        <v>25</v>
      </c>
      <c r="D30" s="1">
        <f t="shared" ref="D30:D34" si="14">_xlfn.NORM.DIST(B30,$N$11,$N$15,TRUE)-_xlfn.NORM.DIST(A30,$N$11,$N$15,TRUE)</f>
        <v>0.19630008009375721</v>
      </c>
      <c r="E30" s="1">
        <f t="shared" si="9"/>
        <v>19.630008009375722</v>
      </c>
      <c r="F30" s="1">
        <f t="shared" si="10"/>
        <v>5.3699919906242783</v>
      </c>
      <c r="G30" s="1">
        <f t="shared" si="11"/>
        <v>28.836813979368898</v>
      </c>
      <c r="H30" s="1">
        <f>G30/E30</f>
        <v>1.4690169237626294</v>
      </c>
      <c r="I30" s="1">
        <f t="shared" si="13"/>
        <v>31.839008914386909</v>
      </c>
    </row>
    <row r="31" spans="1:9" ht="15.6" x14ac:dyDescent="0.3">
      <c r="A31" s="22">
        <f t="shared" si="8"/>
        <v>29.5</v>
      </c>
      <c r="B31" s="22">
        <f t="shared" si="6"/>
        <v>34</v>
      </c>
      <c r="C31" s="22">
        <f t="shared" si="7"/>
        <v>16</v>
      </c>
      <c r="D31" s="1">
        <f t="shared" si="14"/>
        <v>0.2193251446425511</v>
      </c>
      <c r="E31" s="1">
        <f t="shared" si="9"/>
        <v>21.93251446425511</v>
      </c>
      <c r="F31" s="1">
        <f t="shared" si="10"/>
        <v>-5.9325144642551102</v>
      </c>
      <c r="G31" s="1">
        <f t="shared" si="11"/>
        <v>35.194727868596097</v>
      </c>
      <c r="H31" s="1">
        <f t="shared" si="12"/>
        <v>1.6046827611104648</v>
      </c>
      <c r="I31" s="1">
        <f t="shared" si="13"/>
        <v>11.672168296855354</v>
      </c>
    </row>
    <row r="32" spans="1:9" ht="15.6" x14ac:dyDescent="0.3">
      <c r="A32" s="22">
        <f t="shared" si="8"/>
        <v>34</v>
      </c>
      <c r="B32" s="22">
        <f t="shared" si="6"/>
        <v>38.5</v>
      </c>
      <c r="C32" s="22">
        <f t="shared" si="7"/>
        <v>17</v>
      </c>
      <c r="D32" s="1">
        <f t="shared" si="14"/>
        <v>0.18083747958382923</v>
      </c>
      <c r="E32" s="1">
        <f t="shared" si="9"/>
        <v>18.083747958382922</v>
      </c>
      <c r="F32" s="1">
        <f t="shared" si="10"/>
        <v>-1.0837479583829221</v>
      </c>
      <c r="G32" s="1">
        <f t="shared" si="11"/>
        <v>1.1745096372991519</v>
      </c>
      <c r="H32" s="1">
        <f t="shared" si="12"/>
        <v>6.4948352520844271E-2</v>
      </c>
      <c r="I32" s="1">
        <f t="shared" si="13"/>
        <v>15.981200394137922</v>
      </c>
    </row>
    <row r="33" spans="1:9" ht="15.6" x14ac:dyDescent="0.3">
      <c r="A33" s="22">
        <f t="shared" si="8"/>
        <v>38.5</v>
      </c>
      <c r="B33" s="22">
        <f t="shared" si="6"/>
        <v>43</v>
      </c>
      <c r="C33" s="22">
        <f t="shared" si="7"/>
        <v>9</v>
      </c>
      <c r="D33" s="1">
        <f t="shared" si="14"/>
        <v>0.11002708756141133</v>
      </c>
      <c r="E33" s="1">
        <f t="shared" si="9"/>
        <v>11.002708756141132</v>
      </c>
      <c r="F33" s="1">
        <f t="shared" si="10"/>
        <v>-2.0027087561411321</v>
      </c>
      <c r="G33" s="1">
        <f t="shared" si="11"/>
        <v>4.0108423619243601</v>
      </c>
      <c r="H33" s="1">
        <f t="shared" si="12"/>
        <v>0.36453226662804461</v>
      </c>
      <c r="I33" s="1">
        <f t="shared" si="13"/>
        <v>7.3618235104869125</v>
      </c>
    </row>
    <row r="34" spans="1:9" ht="15.6" x14ac:dyDescent="0.3">
      <c r="A34" s="22">
        <f t="shared" si="8"/>
        <v>43</v>
      </c>
      <c r="B34" s="21">
        <v>10000000000</v>
      </c>
      <c r="C34" s="22">
        <f t="shared" si="7"/>
        <v>9</v>
      </c>
      <c r="D34" s="1">
        <f t="shared" si="14"/>
        <v>7.0570797099616112E-2</v>
      </c>
      <c r="E34" s="1">
        <f t="shared" si="9"/>
        <v>7.0570797099616112</v>
      </c>
      <c r="F34" s="1">
        <f t="shared" si="10"/>
        <v>1.9429202900383888</v>
      </c>
      <c r="G34" s="1">
        <f t="shared" si="11"/>
        <v>3.7749392534428572</v>
      </c>
      <c r="H34" s="1">
        <f t="shared" si="12"/>
        <v>0.53491520693952765</v>
      </c>
      <c r="I34" s="1">
        <f t="shared" si="13"/>
        <v>11.477835496977917</v>
      </c>
    </row>
    <row r="35" spans="1:9" x14ac:dyDescent="0.3">
      <c r="A35" s="7"/>
      <c r="B35" s="7"/>
      <c r="C35" s="7"/>
      <c r="D35" s="7"/>
      <c r="E35" s="7"/>
      <c r="F35" s="7"/>
      <c r="G35" s="7"/>
      <c r="H35" s="7"/>
      <c r="I35" s="7"/>
    </row>
    <row r="36" spans="1:9" ht="16.2" x14ac:dyDescent="0.3">
      <c r="A36" s="24" t="s">
        <v>27</v>
      </c>
      <c r="B36" s="23"/>
      <c r="C36" s="25">
        <f>SUM(C28:C34)</f>
        <v>100</v>
      </c>
      <c r="D36" s="24">
        <f>SUM(D28:D34)</f>
        <v>1</v>
      </c>
      <c r="E36" s="24">
        <f>SUM(E28:E34)</f>
        <v>99.999999999999986</v>
      </c>
      <c r="F36" s="23"/>
      <c r="G36" s="26" t="s">
        <v>29</v>
      </c>
      <c r="H36" s="26">
        <f>SUM(H28:H34)</f>
        <v>5.8752902276318588</v>
      </c>
      <c r="I36" s="23">
        <f>SUM(I28:I34)</f>
        <v>105.87529022763187</v>
      </c>
    </row>
    <row r="37" spans="1:9" x14ac:dyDescent="0.3">
      <c r="D37" s="24" t="s">
        <v>31</v>
      </c>
      <c r="E37" s="24">
        <v>4</v>
      </c>
      <c r="F37" s="23"/>
      <c r="G37" s="27" t="s">
        <v>30</v>
      </c>
      <c r="H37" s="27">
        <f>_xlfn.CHISQ.INV.RT(0.05,E37)</f>
        <v>9.4877290367811575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2022-11-25T17:52:36Z</dcterms:modified>
</cp:coreProperties>
</file>