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versity\7th_term\УИП\"/>
    </mc:Choice>
  </mc:AlternateContent>
  <xr:revisionPtr revIDLastSave="0" documentId="8_{0CE2A43D-125E-4024-AF7B-E99BD6CEA5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K19" i="1"/>
  <c r="I12" i="1"/>
  <c r="J12" i="1"/>
  <c r="C19" i="1"/>
  <c r="E2" i="1"/>
  <c r="E3" i="1"/>
  <c r="E4" i="1"/>
  <c r="E5" i="1"/>
  <c r="E6" i="1"/>
  <c r="I6" i="1" s="1"/>
  <c r="E7" i="1"/>
  <c r="E8" i="1"/>
  <c r="E9" i="1"/>
  <c r="E10" i="1"/>
  <c r="I10" i="1" s="1"/>
  <c r="E11" i="1"/>
  <c r="I11" i="1" s="1"/>
  <c r="E12" i="1"/>
  <c r="H12" i="1" s="1"/>
  <c r="E13" i="1"/>
  <c r="E14" i="1"/>
  <c r="E15" i="1"/>
  <c r="E16" i="1"/>
  <c r="E17" i="1"/>
  <c r="E18" i="1"/>
  <c r="I18" i="1" s="1"/>
  <c r="I3" i="1"/>
  <c r="I4" i="1"/>
  <c r="I5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5" i="1"/>
  <c r="H16" i="1"/>
  <c r="H17" i="1"/>
  <c r="H18" i="1"/>
  <c r="H2" i="1"/>
  <c r="I9" i="1" l="1"/>
  <c r="I8" i="1"/>
  <c r="I19" i="1" s="1"/>
  <c r="G9" i="1"/>
  <c r="H14" i="1"/>
  <c r="I7" i="1"/>
  <c r="I14" i="1"/>
  <c r="I13" i="1"/>
  <c r="H13" i="1"/>
  <c r="H19" i="1"/>
  <c r="E19" i="1"/>
  <c r="F3" i="1"/>
  <c r="F4" i="1"/>
  <c r="F5" i="1"/>
  <c r="F6" i="1"/>
  <c r="F7" i="1"/>
  <c r="F8" i="1"/>
  <c r="G8" i="1" s="1"/>
  <c r="F9" i="1"/>
  <c r="J9" i="1" s="1"/>
  <c r="F10" i="1"/>
  <c r="G10" i="1" s="1"/>
  <c r="J10" i="1" s="1"/>
  <c r="F11" i="1"/>
  <c r="F12" i="1"/>
  <c r="G12" i="1" s="1"/>
  <c r="F13" i="1"/>
  <c r="G13" i="1" s="1"/>
  <c r="F14" i="1"/>
  <c r="G14" i="1" s="1"/>
  <c r="F15" i="1"/>
  <c r="F16" i="1"/>
  <c r="F17" i="1"/>
  <c r="F18" i="1"/>
  <c r="F2" i="1"/>
  <c r="C18" i="1"/>
  <c r="J13" i="1" l="1"/>
  <c r="G11" i="1"/>
  <c r="J11" i="1" s="1"/>
  <c r="J14" i="1"/>
  <c r="G7" i="1"/>
  <c r="J7" i="1" s="1"/>
  <c r="G18" i="1"/>
  <c r="J18" i="1" s="1"/>
  <c r="G6" i="1"/>
  <c r="J6" i="1"/>
  <c r="J17" i="1"/>
  <c r="G17" i="1"/>
  <c r="G5" i="1"/>
  <c r="J5" i="1" s="1"/>
  <c r="G16" i="1"/>
  <c r="J16" i="1" s="1"/>
  <c r="G4" i="1"/>
  <c r="J4" i="1" s="1"/>
  <c r="G15" i="1"/>
  <c r="J15" i="1" s="1"/>
  <c r="G3" i="1"/>
  <c r="J3" i="1"/>
  <c r="J8" i="1"/>
  <c r="G2" i="1"/>
  <c r="J2" i="1"/>
  <c r="F19" i="1"/>
  <c r="J19" i="1" l="1"/>
  <c r="L19" i="1" s="1"/>
  <c r="N19" i="1" s="1"/>
  <c r="G19" i="1"/>
</calcChain>
</file>

<file path=xl/sharedStrings.xml><?xml version="1.0" encoding="utf-8"?>
<sst xmlns="http://schemas.openxmlformats.org/spreadsheetml/2006/main" count="49" uniqueCount="39">
  <si>
    <t xml:space="preserve">Содержание работ </t>
  </si>
  <si>
    <t>Исполнитель</t>
  </si>
  <si>
    <t xml:space="preserve">Трудозатраты, часов </t>
  </si>
  <si>
    <t>Всего</t>
  </si>
  <si>
    <t>Ставка/час</t>
  </si>
  <si>
    <t>Дополнительная заработная плата(10%)</t>
  </si>
  <si>
    <t>Накладные расходы</t>
  </si>
  <si>
    <t>Прочие прямые</t>
  </si>
  <si>
    <t>Зарплата основная</t>
  </si>
  <si>
    <t>Управление</t>
  </si>
  <si>
    <t>Проектирование интерфейса пользователя</t>
  </si>
  <si>
    <t>Создание прототипов</t>
  </si>
  <si>
    <t>Создание серверной логики</t>
  </si>
  <si>
    <t>Разработка пользовательского интерфейса</t>
  </si>
  <si>
    <t>Разработка тестов</t>
  </si>
  <si>
    <t>Проведение тестирования</t>
  </si>
  <si>
    <t>Устранение ошибок</t>
  </si>
  <si>
    <t>Подготовка к развертыванию</t>
  </si>
  <si>
    <t>Развертывание системы</t>
  </si>
  <si>
    <t>Обучение пользователей</t>
  </si>
  <si>
    <t>Анализ требований</t>
  </si>
  <si>
    <t>Подготовка документа</t>
  </si>
  <si>
    <t>Утверждение документа</t>
  </si>
  <si>
    <t>Designer</t>
  </si>
  <si>
    <t>Backend dev</t>
  </si>
  <si>
    <t>Frontend dev</t>
  </si>
  <si>
    <t>QA</t>
  </si>
  <si>
    <t>DevOps</t>
  </si>
  <si>
    <t>Support &amp; Training Specialist</t>
  </si>
  <si>
    <t>BA</t>
  </si>
  <si>
    <t xml:space="preserve">Backend dev </t>
  </si>
  <si>
    <t>PM</t>
  </si>
  <si>
    <t>ФСЗН+Белгосстрах (6.6 формула)</t>
  </si>
  <si>
    <t>Итого</t>
  </si>
  <si>
    <t>Сопровождение и адаптация</t>
  </si>
  <si>
    <t>Полная себестоимость</t>
  </si>
  <si>
    <t>Интеграция с backend для отправки данных и получения ответов</t>
  </si>
  <si>
    <t>Прибыль</t>
  </si>
  <si>
    <t>Цена продукта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</si>
</sst>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 applyAlignment="1">
      <alignment horizontal="justify" vertical="center" wrapText="1"/>
    </xf>
    <xf numFmtId="0" fontId="2" fillId="4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topLeftCell="E1" zoomScale="72" workbookViewId="0">
      <selection activeCell="J25" sqref="J25"/>
    </sheetView>
  </sheetViews>
  <sheetFormatPr defaultRowHeight="14.4" x14ac:dyDescent="0.3"/>
  <cols>
    <col min="1" max="1" width="72.44140625" customWidth="1"/>
    <col min="2" max="2" width="38" customWidth="1"/>
    <col min="3" max="3" width="27.77734375" customWidth="1"/>
    <col min="4" max="4" width="24.77734375" customWidth="1"/>
    <col min="5" max="5" width="12.88671875" customWidth="1"/>
    <col min="6" max="6" width="23.5546875" customWidth="1"/>
    <col min="7" max="7" width="38.21875" customWidth="1"/>
    <col min="8" max="8" width="19.21875" customWidth="1"/>
    <col min="9" max="9" width="27.109375" customWidth="1"/>
    <col min="10" max="10" width="16.6640625" customWidth="1"/>
    <col min="11" max="11" width="26.88671875" customWidth="1"/>
    <col min="12" max="12" width="28.88671875" customWidth="1"/>
    <col min="13" max="13" width="35" customWidth="1"/>
    <col min="14" max="14" width="18.109375" customWidth="1"/>
  </cols>
  <sheetData>
    <row r="1" spans="1:14" ht="54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8</v>
      </c>
      <c r="F1" s="2" t="s">
        <v>5</v>
      </c>
      <c r="G1" s="2" t="s">
        <v>32</v>
      </c>
      <c r="H1" s="2" t="s">
        <v>7</v>
      </c>
      <c r="I1" s="2" t="s">
        <v>6</v>
      </c>
      <c r="J1" s="2" t="s">
        <v>33</v>
      </c>
      <c r="K1" s="2" t="s">
        <v>34</v>
      </c>
      <c r="L1" s="10" t="s">
        <v>35</v>
      </c>
      <c r="M1" s="11" t="s">
        <v>37</v>
      </c>
      <c r="N1" s="2" t="s">
        <v>38</v>
      </c>
    </row>
    <row r="2" spans="1:14" ht="18" x14ac:dyDescent="0.35">
      <c r="A2" s="5" t="s">
        <v>10</v>
      </c>
      <c r="B2" s="3" t="s">
        <v>23</v>
      </c>
      <c r="C2" s="8">
        <v>80</v>
      </c>
      <c r="D2" s="3">
        <v>12</v>
      </c>
      <c r="E2" s="3">
        <f>D2*C2</f>
        <v>960</v>
      </c>
      <c r="F2" s="3">
        <f>0.1*E2</f>
        <v>96</v>
      </c>
      <c r="G2" s="3">
        <f>(E2+F2)*34.6/100</f>
        <v>365.37599999999998</v>
      </c>
      <c r="H2" s="3">
        <f>E2*0.234</f>
        <v>224.64000000000001</v>
      </c>
      <c r="I2" s="3">
        <f>E2*0.5</f>
        <v>480</v>
      </c>
      <c r="J2" s="3">
        <f>SUM(E2:I2)</f>
        <v>2126.0160000000001</v>
      </c>
      <c r="K2" s="13"/>
      <c r="L2" s="16"/>
      <c r="M2" s="19"/>
      <c r="N2" s="22"/>
    </row>
    <row r="3" spans="1:14" ht="18" x14ac:dyDescent="0.35">
      <c r="A3" s="5" t="s">
        <v>11</v>
      </c>
      <c r="B3" s="3" t="s">
        <v>23</v>
      </c>
      <c r="C3" s="8">
        <v>80</v>
      </c>
      <c r="D3" s="3">
        <v>12</v>
      </c>
      <c r="E3" s="3">
        <f t="shared" ref="E3:E18" si="0">D3*C3</f>
        <v>960</v>
      </c>
      <c r="F3" s="3">
        <f t="shared" ref="F3:F18" si="1">0.1*E3</f>
        <v>96</v>
      </c>
      <c r="G3" s="3">
        <f t="shared" ref="G3:G18" si="2">(E3+F3)*34.6/100</f>
        <v>365.37599999999998</v>
      </c>
      <c r="H3" s="3">
        <f t="shared" ref="H3:H18" si="3">E3*0.234</f>
        <v>224.64000000000001</v>
      </c>
      <c r="I3" s="3">
        <f t="shared" ref="I3:I18" si="4">E3*0.5</f>
        <v>480</v>
      </c>
      <c r="J3" s="3">
        <f t="shared" ref="J3:J18" si="5">SUM(E3:I3)</f>
        <v>2126.0160000000001</v>
      </c>
      <c r="K3" s="14"/>
      <c r="L3" s="17"/>
      <c r="M3" s="20"/>
      <c r="N3" s="23"/>
    </row>
    <row r="4" spans="1:14" ht="18" x14ac:dyDescent="0.35">
      <c r="A4" s="5" t="s">
        <v>12</v>
      </c>
      <c r="B4" s="3" t="s">
        <v>24</v>
      </c>
      <c r="C4" s="8">
        <v>360</v>
      </c>
      <c r="D4" s="3">
        <v>17</v>
      </c>
      <c r="E4" s="3">
        <f t="shared" si="0"/>
        <v>6120</v>
      </c>
      <c r="F4" s="3">
        <f t="shared" si="1"/>
        <v>612</v>
      </c>
      <c r="G4" s="3">
        <f t="shared" si="2"/>
        <v>2329.2719999999999</v>
      </c>
      <c r="H4" s="3">
        <f t="shared" si="3"/>
        <v>1432.0800000000002</v>
      </c>
      <c r="I4" s="3">
        <f t="shared" si="4"/>
        <v>3060</v>
      </c>
      <c r="J4" s="3">
        <f t="shared" si="5"/>
        <v>13553.352000000001</v>
      </c>
      <c r="K4" s="14"/>
      <c r="L4" s="17"/>
      <c r="M4" s="20"/>
      <c r="N4" s="23"/>
    </row>
    <row r="5" spans="1:14" ht="18" x14ac:dyDescent="0.35">
      <c r="A5" s="5" t="s">
        <v>13</v>
      </c>
      <c r="B5" s="3" t="s">
        <v>25</v>
      </c>
      <c r="C5" s="8">
        <v>360</v>
      </c>
      <c r="D5" s="3">
        <v>14</v>
      </c>
      <c r="E5" s="3">
        <f t="shared" si="0"/>
        <v>5040</v>
      </c>
      <c r="F5" s="3">
        <f t="shared" si="1"/>
        <v>504</v>
      </c>
      <c r="G5" s="3">
        <f t="shared" si="2"/>
        <v>1918.2239999999999</v>
      </c>
      <c r="H5" s="3">
        <f t="shared" si="3"/>
        <v>1179.3600000000001</v>
      </c>
      <c r="I5" s="3">
        <f t="shared" si="4"/>
        <v>2520</v>
      </c>
      <c r="J5" s="3">
        <f t="shared" si="5"/>
        <v>11161.584000000001</v>
      </c>
      <c r="K5" s="14"/>
      <c r="L5" s="17"/>
      <c r="M5" s="20"/>
      <c r="N5" s="23"/>
    </row>
    <row r="6" spans="1:14" ht="18" x14ac:dyDescent="0.35">
      <c r="A6" s="5" t="s">
        <v>36</v>
      </c>
      <c r="B6" s="3" t="s">
        <v>30</v>
      </c>
      <c r="C6" s="1">
        <v>88</v>
      </c>
      <c r="D6" s="3">
        <v>17</v>
      </c>
      <c r="E6" s="3">
        <f t="shared" si="0"/>
        <v>1496</v>
      </c>
      <c r="F6" s="3">
        <f t="shared" si="1"/>
        <v>149.6</v>
      </c>
      <c r="G6" s="3">
        <f t="shared" si="2"/>
        <v>569.37760000000003</v>
      </c>
      <c r="H6" s="3">
        <f t="shared" si="3"/>
        <v>350.06400000000002</v>
      </c>
      <c r="I6" s="3">
        <f t="shared" si="4"/>
        <v>748</v>
      </c>
      <c r="J6" s="3">
        <f t="shared" si="5"/>
        <v>3313.0416</v>
      </c>
      <c r="K6" s="14"/>
      <c r="L6" s="17"/>
      <c r="M6" s="20"/>
      <c r="N6" s="23"/>
    </row>
    <row r="7" spans="1:14" ht="18" x14ac:dyDescent="0.35">
      <c r="A7" s="5" t="s">
        <v>36</v>
      </c>
      <c r="B7" s="3" t="s">
        <v>25</v>
      </c>
      <c r="C7" s="1">
        <v>88</v>
      </c>
      <c r="D7" s="3">
        <v>14</v>
      </c>
      <c r="E7" s="3">
        <f t="shared" si="0"/>
        <v>1232</v>
      </c>
      <c r="F7" s="3">
        <f t="shared" si="1"/>
        <v>123.2</v>
      </c>
      <c r="G7" s="3">
        <f t="shared" si="2"/>
        <v>468.89920000000006</v>
      </c>
      <c r="H7" s="3">
        <f t="shared" si="3"/>
        <v>288.28800000000001</v>
      </c>
      <c r="I7" s="3">
        <f t="shared" si="4"/>
        <v>616</v>
      </c>
      <c r="J7" s="3">
        <f t="shared" si="5"/>
        <v>2728.3872000000001</v>
      </c>
      <c r="K7" s="14"/>
      <c r="L7" s="17"/>
      <c r="M7" s="20"/>
      <c r="N7" s="23"/>
    </row>
    <row r="8" spans="1:14" ht="18" x14ac:dyDescent="0.35">
      <c r="A8" s="5" t="s">
        <v>14</v>
      </c>
      <c r="B8" s="3" t="s">
        <v>26</v>
      </c>
      <c r="C8" s="1">
        <v>112</v>
      </c>
      <c r="D8" s="3">
        <v>15</v>
      </c>
      <c r="E8" s="3">
        <f t="shared" si="0"/>
        <v>1680</v>
      </c>
      <c r="F8" s="3">
        <f t="shared" si="1"/>
        <v>168</v>
      </c>
      <c r="G8" s="3">
        <f t="shared" si="2"/>
        <v>639.40800000000002</v>
      </c>
      <c r="H8" s="3">
        <f t="shared" si="3"/>
        <v>393.12</v>
      </c>
      <c r="I8" s="3">
        <f t="shared" si="4"/>
        <v>840</v>
      </c>
      <c r="J8" s="3">
        <f t="shared" si="5"/>
        <v>3720.5279999999998</v>
      </c>
      <c r="K8" s="14"/>
      <c r="L8" s="17"/>
      <c r="M8" s="20"/>
      <c r="N8" s="23"/>
    </row>
    <row r="9" spans="1:14" ht="18" x14ac:dyDescent="0.35">
      <c r="A9" s="5" t="s">
        <v>15</v>
      </c>
      <c r="B9" s="3" t="s">
        <v>26</v>
      </c>
      <c r="C9" s="1">
        <v>96</v>
      </c>
      <c r="D9" s="3">
        <v>15</v>
      </c>
      <c r="E9" s="3">
        <f t="shared" si="0"/>
        <v>1440</v>
      </c>
      <c r="F9" s="3">
        <f t="shared" si="1"/>
        <v>144</v>
      </c>
      <c r="G9" s="3">
        <f t="shared" si="2"/>
        <v>548.06399999999996</v>
      </c>
      <c r="H9" s="3">
        <f t="shared" si="3"/>
        <v>336.96000000000004</v>
      </c>
      <c r="I9" s="3">
        <f t="shared" si="4"/>
        <v>720</v>
      </c>
      <c r="J9" s="3">
        <f t="shared" si="5"/>
        <v>3189.0239999999999</v>
      </c>
      <c r="K9" s="14"/>
      <c r="L9" s="17"/>
      <c r="M9" s="20"/>
      <c r="N9" s="23"/>
    </row>
    <row r="10" spans="1:14" ht="18" x14ac:dyDescent="0.35">
      <c r="A10" s="5" t="s">
        <v>16</v>
      </c>
      <c r="B10" s="3" t="s">
        <v>24</v>
      </c>
      <c r="C10" s="1">
        <v>160</v>
      </c>
      <c r="D10" s="3">
        <v>17</v>
      </c>
      <c r="E10" s="3">
        <f t="shared" si="0"/>
        <v>2720</v>
      </c>
      <c r="F10" s="3">
        <f t="shared" si="1"/>
        <v>272</v>
      </c>
      <c r="G10" s="3">
        <f t="shared" si="2"/>
        <v>1035.232</v>
      </c>
      <c r="H10" s="3">
        <f t="shared" si="3"/>
        <v>636.48</v>
      </c>
      <c r="I10" s="3">
        <f t="shared" si="4"/>
        <v>1360</v>
      </c>
      <c r="J10" s="3">
        <f t="shared" si="5"/>
        <v>6023.7119999999995</v>
      </c>
      <c r="K10" s="14"/>
      <c r="L10" s="17"/>
      <c r="M10" s="20"/>
      <c r="N10" s="23"/>
    </row>
    <row r="11" spans="1:14" ht="18" x14ac:dyDescent="0.35">
      <c r="A11" s="5" t="s">
        <v>16</v>
      </c>
      <c r="B11" s="3" t="s">
        <v>25</v>
      </c>
      <c r="C11" s="1">
        <v>160</v>
      </c>
      <c r="D11" s="3">
        <v>14</v>
      </c>
      <c r="E11" s="3">
        <f t="shared" si="0"/>
        <v>2240</v>
      </c>
      <c r="F11" s="3">
        <f t="shared" si="1"/>
        <v>224</v>
      </c>
      <c r="G11" s="3">
        <f t="shared" si="2"/>
        <v>852.5440000000001</v>
      </c>
      <c r="H11" s="3">
        <f t="shared" si="3"/>
        <v>524.16000000000008</v>
      </c>
      <c r="I11" s="3">
        <f t="shared" si="4"/>
        <v>1120</v>
      </c>
      <c r="J11" s="3">
        <f t="shared" si="5"/>
        <v>4960.7039999999997</v>
      </c>
      <c r="K11" s="14"/>
      <c r="L11" s="17"/>
      <c r="M11" s="20"/>
      <c r="N11" s="23"/>
    </row>
    <row r="12" spans="1:14" ht="18" x14ac:dyDescent="0.35">
      <c r="A12" s="5" t="s">
        <v>17</v>
      </c>
      <c r="B12" s="3" t="s">
        <v>27</v>
      </c>
      <c r="C12" s="8">
        <v>80</v>
      </c>
      <c r="D12" s="3">
        <v>20</v>
      </c>
      <c r="E12" s="3">
        <f t="shared" si="0"/>
        <v>1600</v>
      </c>
      <c r="F12" s="3">
        <f t="shared" si="1"/>
        <v>160</v>
      </c>
      <c r="G12" s="3">
        <f t="shared" si="2"/>
        <v>608.96</v>
      </c>
      <c r="H12" s="3">
        <f t="shared" si="3"/>
        <v>374.40000000000003</v>
      </c>
      <c r="I12" s="3">
        <f>E12*0.5</f>
        <v>800</v>
      </c>
      <c r="J12" s="3">
        <f>SUM(E12:I12)</f>
        <v>3543.36</v>
      </c>
      <c r="K12" s="14"/>
      <c r="L12" s="17"/>
      <c r="M12" s="20"/>
      <c r="N12" s="23"/>
    </row>
    <row r="13" spans="1:14" ht="18" x14ac:dyDescent="0.35">
      <c r="A13" s="5" t="s">
        <v>18</v>
      </c>
      <c r="B13" s="3" t="s">
        <v>27</v>
      </c>
      <c r="C13" s="8">
        <v>80</v>
      </c>
      <c r="D13" s="3">
        <v>20</v>
      </c>
      <c r="E13" s="3">
        <f t="shared" si="0"/>
        <v>1600</v>
      </c>
      <c r="F13" s="3">
        <f t="shared" si="1"/>
        <v>160</v>
      </c>
      <c r="G13" s="3">
        <f t="shared" si="2"/>
        <v>608.96</v>
      </c>
      <c r="H13" s="3">
        <f t="shared" si="3"/>
        <v>374.40000000000003</v>
      </c>
      <c r="I13" s="3">
        <f t="shared" si="4"/>
        <v>800</v>
      </c>
      <c r="J13" s="3">
        <f t="shared" si="5"/>
        <v>3543.36</v>
      </c>
      <c r="K13" s="14"/>
      <c r="L13" s="17"/>
      <c r="M13" s="20"/>
      <c r="N13" s="23"/>
    </row>
    <row r="14" spans="1:14" ht="18" x14ac:dyDescent="0.35">
      <c r="A14" s="5" t="s">
        <v>19</v>
      </c>
      <c r="B14" s="3" t="s">
        <v>28</v>
      </c>
      <c r="C14" s="8">
        <v>120</v>
      </c>
      <c r="D14" s="3">
        <v>9</v>
      </c>
      <c r="E14" s="3">
        <f t="shared" si="0"/>
        <v>1080</v>
      </c>
      <c r="F14" s="3">
        <f t="shared" si="1"/>
        <v>108</v>
      </c>
      <c r="G14" s="3">
        <f t="shared" si="2"/>
        <v>411.048</v>
      </c>
      <c r="H14" s="3">
        <f t="shared" si="3"/>
        <v>252.72000000000003</v>
      </c>
      <c r="I14" s="3">
        <f t="shared" si="4"/>
        <v>540</v>
      </c>
      <c r="J14" s="3">
        <f t="shared" si="5"/>
        <v>2391.768</v>
      </c>
      <c r="K14" s="14"/>
      <c r="L14" s="17"/>
      <c r="M14" s="20"/>
      <c r="N14" s="23"/>
    </row>
    <row r="15" spans="1:14" ht="18" x14ac:dyDescent="0.35">
      <c r="A15" s="5" t="s">
        <v>20</v>
      </c>
      <c r="B15" s="3" t="s">
        <v>29</v>
      </c>
      <c r="C15" s="8">
        <v>56</v>
      </c>
      <c r="D15" s="3">
        <v>14</v>
      </c>
      <c r="E15" s="3">
        <f t="shared" si="0"/>
        <v>784</v>
      </c>
      <c r="F15" s="3">
        <f t="shared" si="1"/>
        <v>78.400000000000006</v>
      </c>
      <c r="G15" s="3">
        <f t="shared" si="2"/>
        <v>298.3904</v>
      </c>
      <c r="H15" s="3">
        <f t="shared" si="3"/>
        <v>183.45600000000002</v>
      </c>
      <c r="I15" s="3">
        <f t="shared" si="4"/>
        <v>392</v>
      </c>
      <c r="J15" s="3">
        <f t="shared" si="5"/>
        <v>1736.2464</v>
      </c>
      <c r="K15" s="14"/>
      <c r="L15" s="17"/>
      <c r="M15" s="20"/>
      <c r="N15" s="23"/>
    </row>
    <row r="16" spans="1:14" ht="18" x14ac:dyDescent="0.35">
      <c r="A16" s="5" t="s">
        <v>21</v>
      </c>
      <c r="B16" s="3" t="s">
        <v>29</v>
      </c>
      <c r="C16" s="8">
        <v>32</v>
      </c>
      <c r="D16" s="3">
        <v>14</v>
      </c>
      <c r="E16" s="3">
        <f t="shared" si="0"/>
        <v>448</v>
      </c>
      <c r="F16" s="3">
        <f t="shared" si="1"/>
        <v>44.800000000000004</v>
      </c>
      <c r="G16" s="3">
        <f t="shared" si="2"/>
        <v>170.50880000000001</v>
      </c>
      <c r="H16" s="3">
        <f t="shared" si="3"/>
        <v>104.83200000000001</v>
      </c>
      <c r="I16" s="3">
        <f t="shared" si="4"/>
        <v>224</v>
      </c>
      <c r="J16" s="3">
        <f t="shared" si="5"/>
        <v>992.14080000000001</v>
      </c>
      <c r="K16" s="14"/>
      <c r="L16" s="17"/>
      <c r="M16" s="20"/>
      <c r="N16" s="23"/>
    </row>
    <row r="17" spans="1:14" ht="18" x14ac:dyDescent="0.35">
      <c r="A17" s="5" t="s">
        <v>22</v>
      </c>
      <c r="B17" s="3" t="s">
        <v>29</v>
      </c>
      <c r="C17" s="8">
        <v>40</v>
      </c>
      <c r="D17" s="3">
        <v>14</v>
      </c>
      <c r="E17" s="3">
        <f t="shared" si="0"/>
        <v>560</v>
      </c>
      <c r="F17" s="3">
        <f t="shared" si="1"/>
        <v>56</v>
      </c>
      <c r="G17" s="3">
        <f t="shared" si="2"/>
        <v>213.13600000000002</v>
      </c>
      <c r="H17" s="3">
        <f t="shared" si="3"/>
        <v>131.04000000000002</v>
      </c>
      <c r="I17" s="3">
        <f t="shared" si="4"/>
        <v>280</v>
      </c>
      <c r="J17" s="3">
        <f t="shared" si="5"/>
        <v>1240.1759999999999</v>
      </c>
      <c r="K17" s="14"/>
      <c r="L17" s="17"/>
      <c r="M17" s="20"/>
      <c r="N17" s="23"/>
    </row>
    <row r="18" spans="1:14" ht="18" x14ac:dyDescent="0.35">
      <c r="A18" s="7" t="s">
        <v>9</v>
      </c>
      <c r="B18" s="6" t="s">
        <v>31</v>
      </c>
      <c r="C18" s="1">
        <f>SUM(C2:C17)*0.2</f>
        <v>398.40000000000003</v>
      </c>
      <c r="D18" s="3">
        <v>16</v>
      </c>
      <c r="E18" s="3">
        <f t="shared" si="0"/>
        <v>6374.4000000000005</v>
      </c>
      <c r="F18" s="3">
        <f t="shared" si="1"/>
        <v>637.44000000000005</v>
      </c>
      <c r="G18" s="3">
        <f t="shared" si="2"/>
        <v>2426.0966400000002</v>
      </c>
      <c r="H18" s="3">
        <f t="shared" si="3"/>
        <v>1491.6096000000002</v>
      </c>
      <c r="I18" s="3">
        <f t="shared" si="4"/>
        <v>3187.2000000000003</v>
      </c>
      <c r="J18" s="3">
        <f t="shared" si="5"/>
        <v>14116.74624</v>
      </c>
      <c r="K18" s="15"/>
      <c r="L18" s="18"/>
      <c r="M18" s="21"/>
      <c r="N18" s="24"/>
    </row>
    <row r="19" spans="1:14" ht="18" x14ac:dyDescent="0.35">
      <c r="A19" s="4" t="s">
        <v>3</v>
      </c>
      <c r="B19" s="1"/>
      <c r="C19" s="1">
        <f>SUM(C2:C18)</f>
        <v>2390.4</v>
      </c>
      <c r="D19" s="3"/>
      <c r="E19" s="3">
        <f t="shared" ref="E19:J19" si="6">SUM(E2:E18)</f>
        <v>36334.400000000001</v>
      </c>
      <c r="F19" s="3">
        <f t="shared" si="6"/>
        <v>3633.4400000000005</v>
      </c>
      <c r="G19" s="3">
        <f t="shared" si="6"/>
        <v>13828.872640000001</v>
      </c>
      <c r="H19" s="3">
        <f t="shared" si="6"/>
        <v>8502.2495999999992</v>
      </c>
      <c r="I19" s="3">
        <f t="shared" si="6"/>
        <v>18167.2</v>
      </c>
      <c r="J19" s="9">
        <f t="shared" si="6"/>
        <v>80466.162240000005</v>
      </c>
      <c r="K19" s="3">
        <f>J19*0.17</f>
        <v>13679.247580800002</v>
      </c>
      <c r="L19" s="3">
        <f>J19+K19</f>
        <v>94145.409820800007</v>
      </c>
      <c r="M19" s="12">
        <f>0.2*L19</f>
        <v>18829.081964160003</v>
      </c>
      <c r="N19" s="12">
        <f>M19+L19</f>
        <v>112974.49178496</v>
      </c>
    </row>
  </sheetData>
  <mergeCells count="4">
    <mergeCell ref="K2:K18"/>
    <mergeCell ref="L2:L18"/>
    <mergeCell ref="M2:M18"/>
    <mergeCell ref="N2:N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Бекиш</dc:creator>
  <cp:lastModifiedBy>Влад Смирнов</cp:lastModifiedBy>
  <dcterms:created xsi:type="dcterms:W3CDTF">2024-11-26T08:47:35Z</dcterms:created>
  <dcterms:modified xsi:type="dcterms:W3CDTF">2024-12-15T22:49:39Z</dcterms:modified>
</cp:coreProperties>
</file>