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202300"/>
  <mc:AlternateContent xmlns:mc="http://schemas.openxmlformats.org/markup-compatibility/2006">
    <mc:Choice Requires="x15">
      <x15ac:absPath xmlns:x15ac="http://schemas.microsoft.com/office/spreadsheetml/2010/11/ac" url="C:\Users\ahame\OneDrive\Desktop\"/>
    </mc:Choice>
  </mc:AlternateContent>
  <xr:revisionPtr revIDLastSave="0" documentId="13_ncr:1_{DCEC6213-9BA5-45B6-BB47-9615A92A1536}" xr6:coauthVersionLast="47" xr6:coauthVersionMax="47" xr10:uidLastSave="{00000000-0000-0000-0000-000000000000}"/>
  <bookViews>
    <workbookView xWindow="-108" yWindow="-108" windowWidth="23256" windowHeight="12456" xr2:uid="{F21A4035-2BA5-4313-9549-03A3AD8E5FDD}"/>
  </bookViews>
  <sheets>
    <sheet name="rough sheet 1" sheetId="3" r:id="rId1"/>
    <sheet name="rough sheet 2" sheetId="1" r:id="rId2"/>
    <sheet name="inbuild func" sheetId="4" r:id="rId3"/>
    <sheet name="useful formulas" sheetId="6" r:id="rId4"/>
    <sheet name="pivot table and index-match " sheetId="8" r:id="rId5"/>
    <sheet name="data analytics" sheetId="5" r:id="rId6"/>
  </sheets>
  <definedNames>
    <definedName name="_xlnm._FilterDatabase" localSheetId="5" hidden="1">'data analytics'!$A$56:$E$76</definedName>
    <definedName name="_xlnm._FilterDatabase" localSheetId="3" hidden="1">'useful formulas'!$A$67:$F$88</definedName>
    <definedName name="amount">'useful formulas'!$G$125:$H$133</definedName>
    <definedName name="_xlnm.Criteria" localSheetId="3">'useful formulas'!$I$80:$N$81</definedName>
    <definedName name="_xlnm.Extract" localSheetId="3">'useful formulas'!$I$84:$N$84</definedName>
    <definedName name="rate">'rough sheet 2'!$D$9:$D$23</definedName>
    <definedName name="Transaction_type">'useful formulas'!$B$46:$B$53</definedName>
  </definedName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 i="8" l="1"/>
  <c r="G25" i="8"/>
  <c r="I19" i="8"/>
  <c r="I20" i="8"/>
  <c r="I16" i="8"/>
  <c r="I15" i="8"/>
  <c r="I12" i="8"/>
  <c r="H7" i="8"/>
  <c r="D137" i="6"/>
  <c r="D140" i="6" s="1" a="1"/>
  <c r="D140" i="6" s="1"/>
  <c r="D136" i="6"/>
  <c r="A112" i="6"/>
  <c r="A109" i="6"/>
  <c r="F111" i="6" s="1"/>
  <c r="A110" i="6"/>
  <c r="F112" i="6" s="1"/>
  <c r="A111" i="6"/>
  <c r="A113" i="6"/>
  <c r="F113" i="6" s="1"/>
  <c r="A114" i="6"/>
  <c r="A115" i="6"/>
  <c r="A116" i="6"/>
  <c r="A117" i="6"/>
  <c r="A118" i="6"/>
  <c r="H96" i="6"/>
  <c r="H60" i="6"/>
  <c r="H61" i="6"/>
  <c r="H62" i="6"/>
  <c r="H59" i="6"/>
  <c r="D59" i="6" a="1"/>
  <c r="D59" i="6" s="1"/>
  <c r="D60" i="6" a="1"/>
  <c r="D60" i="6" s="1"/>
  <c r="D48" i="6"/>
  <c r="D25" i="6"/>
  <c r="D40" i="6"/>
  <c r="D36" i="6"/>
  <c r="D31" i="6"/>
  <c r="B31" i="6"/>
  <c r="D21" i="6"/>
  <c r="D22" i="6"/>
  <c r="D23" i="6"/>
  <c r="D24" i="6"/>
  <c r="D26" i="6"/>
  <c r="D20" i="6"/>
  <c r="B13" i="6"/>
  <c r="C13" i="6"/>
  <c r="D13" i="6"/>
  <c r="E7" i="6"/>
  <c r="E8" i="6"/>
  <c r="E9" i="6"/>
  <c r="E10" i="6"/>
  <c r="E11" i="6"/>
  <c r="C413" i="5"/>
  <c r="I10" i="1"/>
  <c r="I14" i="1" s="1"/>
  <c r="E476" i="4"/>
  <c r="E471" i="4"/>
  <c r="E472" i="4"/>
  <c r="E473" i="4"/>
  <c r="E474" i="4"/>
  <c r="E475" i="4"/>
  <c r="E477" i="4"/>
  <c r="E478" i="4"/>
  <c r="E479" i="4"/>
  <c r="E480" i="4"/>
  <c r="E481" i="4"/>
  <c r="E482" i="4"/>
  <c r="E483" i="4"/>
  <c r="E484" i="4"/>
  <c r="E485" i="4"/>
  <c r="E486" i="4"/>
  <c r="E487" i="4"/>
  <c r="E488" i="4"/>
  <c r="E489" i="4"/>
  <c r="E470" i="4"/>
  <c r="H453" i="4"/>
  <c r="H449" i="4"/>
  <c r="D432" i="4"/>
  <c r="D433" i="4"/>
  <c r="D434" i="4"/>
  <c r="D435" i="4"/>
  <c r="D436" i="4"/>
  <c r="D437" i="4"/>
  <c r="D438" i="4"/>
  <c r="D439" i="4"/>
  <c r="D431" i="4"/>
  <c r="F417" i="4"/>
  <c r="F418" i="4"/>
  <c r="F416" i="4"/>
  <c r="D409" i="4"/>
  <c r="G379" i="4"/>
  <c r="E363" i="4"/>
  <c r="E364" i="4"/>
  <c r="E365" i="4"/>
  <c r="E366" i="4"/>
  <c r="E367" i="4"/>
  <c r="E368" i="4"/>
  <c r="E362" i="4"/>
  <c r="C362" i="4"/>
  <c r="A362" i="4"/>
  <c r="D350" i="4"/>
  <c r="D351" i="4"/>
  <c r="D352" i="4"/>
  <c r="D353" i="4"/>
  <c r="D354" i="4"/>
  <c r="D355" i="4"/>
  <c r="D356" i="4"/>
  <c r="D357" i="4"/>
  <c r="D349" i="4"/>
  <c r="E343" i="4"/>
  <c r="B329" i="4"/>
  <c r="D318" i="4"/>
  <c r="D317" i="4"/>
  <c r="G296" i="4"/>
  <c r="G295" i="4"/>
  <c r="F266" i="4" a="1"/>
  <c r="F266" i="4" s="1"/>
  <c r="E267" i="4"/>
  <c r="E268" i="4"/>
  <c r="E269" i="4"/>
  <c r="E270" i="4"/>
  <c r="E271" i="4"/>
  <c r="E272" i="4"/>
  <c r="E273" i="4"/>
  <c r="E274" i="4"/>
  <c r="E275" i="4"/>
  <c r="E276" i="4"/>
  <c r="E277" i="4"/>
  <c r="E278" i="4"/>
  <c r="E279" i="4"/>
  <c r="E280" i="4"/>
  <c r="E281" i="4"/>
  <c r="E282" i="4"/>
  <c r="E283" i="4"/>
  <c r="E284" i="4"/>
  <c r="E285" i="4"/>
  <c r="E266" i="4"/>
  <c r="D253" i="4" a="1"/>
  <c r="D253" i="4" s="1"/>
  <c r="D254" i="4" a="1"/>
  <c r="D254" i="4" s="1"/>
  <c r="D255" i="4" a="1"/>
  <c r="D255" i="4" s="1"/>
  <c r="D256" i="4" a="1"/>
  <c r="D256" i="4" s="1"/>
  <c r="D257" i="4" a="1"/>
  <c r="D257" i="4" s="1"/>
  <c r="D258" i="4" a="1"/>
  <c r="D258" i="4" s="1"/>
  <c r="D259" i="4" a="1"/>
  <c r="D259" i="4"/>
  <c r="D260" i="4" a="1"/>
  <c r="D260" i="4" s="1"/>
  <c r="D252" i="4" a="1"/>
  <c r="D252" i="4" s="1"/>
  <c r="E239" i="4"/>
  <c r="E240" i="4"/>
  <c r="E241" i="4"/>
  <c r="E242" i="4"/>
  <c r="E243" i="4"/>
  <c r="E244" i="4"/>
  <c r="E245" i="4"/>
  <c r="E246" i="4"/>
  <c r="E238" i="4"/>
  <c r="D238" i="4"/>
  <c r="D239" i="4"/>
  <c r="D240" i="4"/>
  <c r="D241" i="4"/>
  <c r="D242" i="4"/>
  <c r="D243" i="4"/>
  <c r="D244" i="4"/>
  <c r="D245" i="4"/>
  <c r="D246" i="4"/>
  <c r="H223" i="4"/>
  <c r="H224" i="4"/>
  <c r="H225" i="4"/>
  <c r="H222" i="4"/>
  <c r="G200" i="4"/>
  <c r="G201" i="4"/>
  <c r="G202" i="4"/>
  <c r="G203" i="4"/>
  <c r="G204" i="4"/>
  <c r="G205" i="4"/>
  <c r="G206" i="4"/>
  <c r="G207" i="4"/>
  <c r="G208" i="4"/>
  <c r="G209" i="4"/>
  <c r="G199" i="4"/>
  <c r="F199" i="4"/>
  <c r="F200" i="4"/>
  <c r="F201" i="4"/>
  <c r="F202" i="4"/>
  <c r="F203" i="4"/>
  <c r="F204" i="4"/>
  <c r="F205" i="4"/>
  <c r="F206" i="4"/>
  <c r="F207" i="4"/>
  <c r="F208" i="4"/>
  <c r="F209" i="4"/>
  <c r="C190" i="4"/>
  <c r="C189" i="4"/>
  <c r="D163" i="4"/>
  <c r="A163" i="4"/>
  <c r="A136" i="4"/>
  <c r="D136" i="4"/>
  <c r="E92" i="4"/>
  <c r="E93" i="4"/>
  <c r="E94" i="4"/>
  <c r="E95" i="4"/>
  <c r="E96" i="4"/>
  <c r="E97" i="4"/>
  <c r="E98" i="4"/>
  <c r="E99" i="4"/>
  <c r="E100" i="4"/>
  <c r="E101" i="4"/>
  <c r="E102" i="4"/>
  <c r="E103" i="4"/>
  <c r="E104" i="4"/>
  <c r="E105" i="4"/>
  <c r="E106" i="4"/>
  <c r="E107" i="4"/>
  <c r="E108" i="4"/>
  <c r="E109" i="4"/>
  <c r="E110" i="4"/>
  <c r="E91" i="4"/>
  <c r="E68" i="4"/>
  <c r="H53" i="4"/>
  <c r="H54" i="4"/>
  <c r="H55" i="4"/>
  <c r="H52" i="4"/>
  <c r="F39" i="4"/>
  <c r="F40" i="4"/>
  <c r="F38" i="4"/>
  <c r="F31" i="4"/>
  <c r="F30" i="4"/>
  <c r="F29" i="4"/>
  <c r="F28" i="4"/>
  <c r="F27" i="4"/>
  <c r="F26" i="4"/>
  <c r="F18" i="4"/>
  <c r="F19" i="4"/>
  <c r="F20" i="4"/>
  <c r="F21" i="4"/>
  <c r="F22" i="4"/>
  <c r="F17" i="4"/>
  <c r="E5" i="4"/>
  <c r="E6" i="4"/>
  <c r="E7" i="4"/>
  <c r="E8" i="4"/>
  <c r="E9" i="4"/>
  <c r="E10" i="4"/>
  <c r="E11" i="4"/>
  <c r="E12" i="4"/>
  <c r="E4" i="4"/>
  <c r="D12" i="4"/>
  <c r="D8" i="4"/>
  <c r="D5" i="4"/>
  <c r="D6" i="4"/>
  <c r="D7" i="4"/>
  <c r="D9" i="4"/>
  <c r="D10" i="4"/>
  <c r="D11" i="4"/>
  <c r="D4" i="4"/>
  <c r="G2" i="3"/>
  <c r="C8" i="3"/>
  <c r="E3" i="3"/>
  <c r="E4" i="3"/>
  <c r="E5" i="3"/>
  <c r="E6" i="3"/>
  <c r="E7" i="3"/>
  <c r="E2" i="3"/>
  <c r="C2" i="3"/>
  <c r="B8" i="3"/>
  <c r="C3" i="3"/>
  <c r="C4" i="3"/>
  <c r="C5" i="3"/>
  <c r="C6" i="3"/>
  <c r="C7" i="3"/>
  <c r="H14" i="1"/>
  <c r="J11" i="1"/>
  <c r="J12" i="1"/>
  <c r="J13" i="1"/>
  <c r="D9" i="1"/>
  <c r="F114" i="6" l="1"/>
  <c r="E1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<sst xmlns="http://schemas.openxmlformats.org/spreadsheetml/2006/main" count="2311" uniqueCount="541">
  <si>
    <t xml:space="preserve">    </t>
  </si>
  <si>
    <t>Trainers</t>
  </si>
  <si>
    <t>Pokeballs</t>
  </si>
  <si>
    <t>Cost</t>
  </si>
  <si>
    <t>Iva</t>
  </si>
  <si>
    <t>Liam</t>
  </si>
  <si>
    <t>Pablo</t>
  </si>
  <si>
    <t>Jenny</t>
  </si>
  <si>
    <t>Iben</t>
  </si>
  <si>
    <t>Kasper</t>
  </si>
  <si>
    <t>Price</t>
  </si>
  <si>
    <t># Need to find cost</t>
  </si>
  <si>
    <t>AND Function</t>
  </si>
  <si>
    <t xml:space="preserve">    Name</t>
  </si>
  <si>
    <t>Type 1</t>
  </si>
  <si>
    <t>Speed</t>
  </si>
  <si>
    <t>Fire Type AND more than 70 Speed</t>
  </si>
  <si>
    <t xml:space="preserve">      Bulbasaur</t>
  </si>
  <si>
    <t>Grass</t>
  </si>
  <si>
    <t xml:space="preserve">      Ivysaur</t>
  </si>
  <si>
    <t xml:space="preserve">      Venusaur</t>
  </si>
  <si>
    <t xml:space="preserve">      Charmander</t>
  </si>
  <si>
    <t>Fire</t>
  </si>
  <si>
    <t xml:space="preserve">      Charmeleon</t>
  </si>
  <si>
    <t xml:space="preserve">      Charizard</t>
  </si>
  <si>
    <t xml:space="preserve">      Squirtle</t>
  </si>
  <si>
    <t>Water</t>
  </si>
  <si>
    <t xml:space="preserve">      Wartortle</t>
  </si>
  <si>
    <t xml:space="preserve">      Blastoise</t>
  </si>
  <si>
    <t>Fire Type AND more than 70 Speed using if</t>
  </si>
  <si>
    <t>AVERAGE Functions</t>
  </si>
  <si>
    <t xml:space="preserve">    Trainer</t>
  </si>
  <si>
    <t>Pokeball</t>
  </si>
  <si>
    <t>Great Ball</t>
  </si>
  <si>
    <t>Ultraball</t>
  </si>
  <si>
    <t>Master Ball</t>
  </si>
  <si>
    <t>Average</t>
  </si>
  <si>
    <t xml:space="preserve">    Iva</t>
  </si>
  <si>
    <t xml:space="preserve">    Liam</t>
  </si>
  <si>
    <t xml:space="preserve">    Jenny</t>
  </si>
  <si>
    <t xml:space="preserve">    Iben</t>
  </si>
  <si>
    <t xml:space="preserve">    Adora</t>
  </si>
  <si>
    <t xml:space="preserve">    Kasper</t>
  </si>
  <si>
    <t>hello</t>
  </si>
  <si>
    <t>This also applicable</t>
  </si>
  <si>
    <t>AVERAGE IF  FUNCTION</t>
  </si>
  <si>
    <t xml:space="preserve">    Bulbasaur</t>
  </si>
  <si>
    <t>Type</t>
  </si>
  <si>
    <t>Average Speed</t>
  </si>
  <si>
    <t xml:space="preserve">    Ivysaur</t>
  </si>
  <si>
    <t xml:space="preserve">    Venusaur</t>
  </si>
  <si>
    <t xml:space="preserve">    Charmander</t>
  </si>
  <si>
    <t xml:space="preserve">    Charmeleon</t>
  </si>
  <si>
    <t xml:space="preserve">    Charizard</t>
  </si>
  <si>
    <t xml:space="preserve">    Squirtle</t>
  </si>
  <si>
    <t xml:space="preserve">    Wartortle</t>
  </si>
  <si>
    <t xml:space="preserve">    Blastoise</t>
  </si>
  <si>
    <t>AVERAGE IFS  FUNCTION</t>
  </si>
  <si>
    <t>Defense</t>
  </si>
  <si>
    <t>Generation</t>
  </si>
  <si>
    <t>Gen.</t>
  </si>
  <si>
    <t>Average Defense</t>
  </si>
  <si>
    <t xml:space="preserve">    Chikorita</t>
  </si>
  <si>
    <t xml:space="preserve">    Bayleef</t>
  </si>
  <si>
    <t xml:space="preserve">    Meganium</t>
  </si>
  <si>
    <t xml:space="preserve">    Cyndaquil</t>
  </si>
  <si>
    <t xml:space="preserve">    Quilava</t>
  </si>
  <si>
    <t xml:space="preserve">    Typhlosion</t>
  </si>
  <si>
    <t>CONCAT Function</t>
  </si>
  <si>
    <t>Total stats</t>
  </si>
  <si>
    <t xml:space="preserve">    Mankey</t>
  </si>
  <si>
    <t>Fighting</t>
  </si>
  <si>
    <t xml:space="preserve">    Poliwrath</t>
  </si>
  <si>
    <t xml:space="preserve">    Victreebel</t>
  </si>
  <si>
    <t xml:space="preserve">    Tentacool</t>
  </si>
  <si>
    <t xml:space="preserve">    Magneton</t>
  </si>
  <si>
    <t>Electric</t>
  </si>
  <si>
    <t xml:space="preserve">    Dewgong</t>
  </si>
  <si>
    <t xml:space="preserve">    Cloyster</t>
  </si>
  <si>
    <t xml:space="preserve">    Onix</t>
  </si>
  <si>
    <t>Rock</t>
  </si>
  <si>
    <t xml:space="preserve">    Dragonair</t>
  </si>
  <si>
    <t>Dragon</t>
  </si>
  <si>
    <t xml:space="preserve">    Pidgeotto</t>
  </si>
  <si>
    <t>Normal</t>
  </si>
  <si>
    <t xml:space="preserve">    Rattata</t>
  </si>
  <si>
    <t xml:space="preserve">    Beedrill</t>
  </si>
  <si>
    <t>Bug</t>
  </si>
  <si>
    <t xml:space="preserve">    Doduo</t>
  </si>
  <si>
    <t xml:space="preserve">    Kingler</t>
  </si>
  <si>
    <t xml:space="preserve">    Nidoqueen</t>
  </si>
  <si>
    <t>Poison</t>
  </si>
  <si>
    <t xml:space="preserve">    Hitmonchan</t>
  </si>
  <si>
    <t xml:space="preserve">    Arbok</t>
  </si>
  <si>
    <t xml:space="preserve">    Gastly</t>
  </si>
  <si>
    <t>Ghost</t>
  </si>
  <si>
    <t xml:space="preserve">    Magikarp</t>
  </si>
  <si>
    <t>Concatenation</t>
  </si>
  <si>
    <t>COUNT Function</t>
  </si>
  <si>
    <t>Type 2</t>
  </si>
  <si>
    <t>Steel</t>
  </si>
  <si>
    <t>Ice</t>
  </si>
  <si>
    <t>Ground</t>
  </si>
  <si>
    <t>Flying</t>
  </si>
  <si>
    <t>why 0 because letter does not support count</t>
  </si>
  <si>
    <t>COUNTA Function(For letters and numbers)</t>
  </si>
  <si>
    <t>COUNTBLANK Function</t>
  </si>
  <si>
    <t>COUNTIF Function</t>
  </si>
  <si>
    <t>using absolute reference</t>
  </si>
  <si>
    <t>COUNTIFS Function</t>
  </si>
  <si>
    <t>count</t>
  </si>
  <si>
    <t>IF Function</t>
  </si>
  <si>
    <t xml:space="preserve">  Name</t>
  </si>
  <si>
    <t>Total</t>
  </si>
  <si>
    <t>Grass Type</t>
  </si>
  <si>
    <t xml:space="preserve">  Bulbasaur</t>
  </si>
  <si>
    <t xml:space="preserve">  Ivysaur</t>
  </si>
  <si>
    <t xml:space="preserve">  Venusaur</t>
  </si>
  <si>
    <t xml:space="preserve">  Charmander</t>
  </si>
  <si>
    <t xml:space="preserve">  Charmeleon</t>
  </si>
  <si>
    <t xml:space="preserve">  Charizard</t>
  </si>
  <si>
    <t xml:space="preserve">  Squirtle</t>
  </si>
  <si>
    <t xml:space="preserve">  Wartortle</t>
  </si>
  <si>
    <t xml:space="preserve">  Blastoise</t>
  </si>
  <si>
    <t xml:space="preserve">  </t>
  </si>
  <si>
    <t>More than 500 stats</t>
  </si>
  <si>
    <t>IFS Function</t>
  </si>
  <si>
    <t>Speed Category</t>
  </si>
  <si>
    <t xml:space="preserve">   LOWER Function</t>
  </si>
  <si>
    <t xml:space="preserve">    ManKey</t>
  </si>
  <si>
    <t>FiGhTINg</t>
  </si>
  <si>
    <t xml:space="preserve">    pOLIwRAth</t>
  </si>
  <si>
    <t>WATER</t>
  </si>
  <si>
    <t xml:space="preserve">    VICtreeBeL</t>
  </si>
  <si>
    <t>GrASs</t>
  </si>
  <si>
    <t xml:space="preserve">    TentaCool</t>
  </si>
  <si>
    <t>WateR</t>
  </si>
  <si>
    <t xml:space="preserve">    MagNETon</t>
  </si>
  <si>
    <t>EleCTric</t>
  </si>
  <si>
    <t xml:space="preserve">    DeWgONg</t>
  </si>
  <si>
    <t>WaTEr</t>
  </si>
  <si>
    <t xml:space="preserve">    CloysTER</t>
  </si>
  <si>
    <t>WAtEr</t>
  </si>
  <si>
    <t xml:space="preserve">    OnIX</t>
  </si>
  <si>
    <t>RoCk</t>
  </si>
  <si>
    <t xml:space="preserve">    DragONAir</t>
  </si>
  <si>
    <t>DRAGON</t>
  </si>
  <si>
    <t xml:space="preserve">    PIDGEOTTO</t>
  </si>
  <si>
    <t>NorMaL</t>
  </si>
  <si>
    <t xml:space="preserve">    RaTTAta</t>
  </si>
  <si>
    <t>NOrmAl</t>
  </si>
  <si>
    <t xml:space="preserve">    BeEDrill</t>
  </si>
  <si>
    <t>BuG</t>
  </si>
  <si>
    <t xml:space="preserve">    DodUO</t>
  </si>
  <si>
    <t>NoRMAl</t>
  </si>
  <si>
    <t xml:space="preserve">    KinGLer</t>
  </si>
  <si>
    <t xml:space="preserve">    NIDoquEEn</t>
  </si>
  <si>
    <t>POIson</t>
  </si>
  <si>
    <t xml:space="preserve">    HitMONChan</t>
  </si>
  <si>
    <t>FighTING</t>
  </si>
  <si>
    <t xml:space="preserve">    CharMELEon</t>
  </si>
  <si>
    <t>FirE</t>
  </si>
  <si>
    <t xml:space="preserve">    ArBOk</t>
  </si>
  <si>
    <t>PoISOn</t>
  </si>
  <si>
    <t xml:space="preserve">    GasTLy</t>
  </si>
  <si>
    <t>gHOsT</t>
  </si>
  <si>
    <t xml:space="preserve">    maGIKarp</t>
  </si>
  <si>
    <t>wATer</t>
  </si>
  <si>
    <t>LOWER</t>
  </si>
  <si>
    <t>LOWER WITH RANGE</t>
  </si>
  <si>
    <t>MAX</t>
  </si>
  <si>
    <t>MAX and MIN Function</t>
  </si>
  <si>
    <t>MIN</t>
  </si>
  <si>
    <t>MEDIAN</t>
  </si>
  <si>
    <t>MODE</t>
  </si>
  <si>
    <t xml:space="preserve">    MODE</t>
  </si>
  <si>
    <t>MEDIAN and MODE Function</t>
  </si>
  <si>
    <t>NPV Function(Net Present Value)</t>
  </si>
  <si>
    <t xml:space="preserve">    Year</t>
  </si>
  <si>
    <t>Cash flow</t>
  </si>
  <si>
    <t>Discount Rate</t>
  </si>
  <si>
    <t>NPV</t>
  </si>
  <si>
    <t>OR Function</t>
  </si>
  <si>
    <t>Water Type OR more than 60 Defense</t>
  </si>
  <si>
    <t>RAND Function</t>
  </si>
  <si>
    <t>STDEV.P Function</t>
  </si>
  <si>
    <t>STDEV.S Function</t>
  </si>
  <si>
    <t xml:space="preserve">    #</t>
  </si>
  <si>
    <t>Name</t>
  </si>
  <si>
    <t>Bulbasaur</t>
  </si>
  <si>
    <t>Ivysaur</t>
  </si>
  <si>
    <t>Venusaur</t>
  </si>
  <si>
    <t>Charmander</t>
  </si>
  <si>
    <t>STDEV.S</t>
  </si>
  <si>
    <t>Charmeleon</t>
  </si>
  <si>
    <t>Charizard</t>
  </si>
  <si>
    <t>Squirtle</t>
  </si>
  <si>
    <t>Wartortle</t>
  </si>
  <si>
    <t>Blastoise</t>
  </si>
  <si>
    <t>Caterpie</t>
  </si>
  <si>
    <t>Metapod</t>
  </si>
  <si>
    <t>Butterfree</t>
  </si>
  <si>
    <t>Weedle</t>
  </si>
  <si>
    <t>Kakuna</t>
  </si>
  <si>
    <t>Beedrill</t>
  </si>
  <si>
    <t>Pidgey</t>
  </si>
  <si>
    <t>Pidgeotto</t>
  </si>
  <si>
    <t>Pidgeot</t>
  </si>
  <si>
    <t>Rattata</t>
  </si>
  <si>
    <t>Raticate</t>
  </si>
  <si>
    <t xml:space="preserve"> It applies in population</t>
  </si>
  <si>
    <t>SUM Function</t>
  </si>
  <si>
    <t>SUM</t>
  </si>
  <si>
    <t>SUMIF Function</t>
  </si>
  <si>
    <t>Total Sum</t>
  </si>
  <si>
    <t>Same as sumifs but it takes one more condition</t>
  </si>
  <si>
    <t>XOR Function</t>
  </si>
  <si>
    <t>HP</t>
  </si>
  <si>
    <t>EITHER Fire Type OR less than 60 HP</t>
  </si>
  <si>
    <t>VLOOKUP Function</t>
  </si>
  <si>
    <t>VLOOKUP(lookup_value, table_array, col_index_num, [range_lookup])</t>
  </si>
  <si>
    <t>Name:</t>
  </si>
  <si>
    <r>
      <t xml:space="preserve">The </t>
    </r>
    <r>
      <rPr>
        <sz val="10"/>
        <color theme="1"/>
        <rFont val="Arial Unicode MS"/>
      </rPr>
      <t>VLOOKUP</t>
    </r>
    <r>
      <rPr>
        <sz val="11"/>
        <color theme="1"/>
        <rFont val="Aptos Narrow"/>
        <family val="2"/>
        <scheme val="minor"/>
      </rPr>
      <t xml:space="preserve"> function in Excel is used to look up data in a table organized vertically.</t>
    </r>
  </si>
  <si>
    <t>s.no</t>
  </si>
  <si>
    <t>stats count:</t>
  </si>
  <si>
    <t>Search by s.no</t>
  </si>
  <si>
    <t>LEFT and RIGHT Function</t>
  </si>
  <si>
    <t>Ahamed</t>
  </si>
  <si>
    <t>Basith</t>
  </si>
  <si>
    <t>Najim</t>
  </si>
  <si>
    <t>Column1</t>
  </si>
  <si>
    <t>SORTING</t>
  </si>
  <si>
    <t>change to</t>
  </si>
  <si>
    <t xml:space="preserve">change to </t>
  </si>
  <si>
    <t xml:space="preserve">FILTERS </t>
  </si>
  <si>
    <t>ID#</t>
  </si>
  <si>
    <t>Poisoin</t>
  </si>
  <si>
    <t>EXCEL TABLES</t>
  </si>
  <si>
    <t>TABLES</t>
  </si>
  <si>
    <t>Attack</t>
  </si>
  <si>
    <t xml:space="preserve">    Abra</t>
  </si>
  <si>
    <t>Psychic</t>
  </si>
  <si>
    <t xml:space="preserve">    Kadabra</t>
  </si>
  <si>
    <t xml:space="preserve">    Alakazam</t>
  </si>
  <si>
    <t xml:space="preserve">    Machop</t>
  </si>
  <si>
    <t xml:space="preserve">    Machoke</t>
  </si>
  <si>
    <t xml:space="preserve">    Machamp</t>
  </si>
  <si>
    <t xml:space="preserve">    Bellsprout</t>
  </si>
  <si>
    <t xml:space="preserve">    Weepinbell</t>
  </si>
  <si>
    <t xml:space="preserve">    Tentacruel</t>
  </si>
  <si>
    <t xml:space="preserve">    Geodude</t>
  </si>
  <si>
    <t xml:space="preserve">    Graveler</t>
  </si>
  <si>
    <t xml:space="preserve">    Golem</t>
  </si>
  <si>
    <t xml:space="preserve">    Ponyta</t>
  </si>
  <si>
    <t xml:space="preserve">    Rapidash</t>
  </si>
  <si>
    <t xml:space="preserve">    Slowpoke</t>
  </si>
  <si>
    <t xml:space="preserve">    SlowbroMega Slowbro</t>
  </si>
  <si>
    <t xml:space="preserve">    Magnemite</t>
  </si>
  <si>
    <t xml:space="preserve">    Farfetch'd</t>
  </si>
  <si>
    <t>ctrl + T</t>
  </si>
  <si>
    <t>TABLE DESIGN</t>
  </si>
  <si>
    <t>go to insert and add table</t>
  </si>
  <si>
    <t>Find out more style in table design after selecting the table</t>
  </si>
  <si>
    <t>TABLE RESIZING</t>
  </si>
  <si>
    <t>This is Resize the table</t>
  </si>
  <si>
    <t>REMOVING DUBLICATES</t>
  </si>
  <si>
    <t>After removing duplicates</t>
  </si>
  <si>
    <t>Convert Table to Range</t>
  </si>
  <si>
    <t>This one convert table to normal range</t>
  </si>
  <si>
    <t>Conditional Formatting</t>
  </si>
  <si>
    <t xml:space="preserve">        Name</t>
  </si>
  <si>
    <t xml:space="preserve">        Bulbasaur</t>
  </si>
  <si>
    <t xml:space="preserve">        Ivysaur</t>
  </si>
  <si>
    <t xml:space="preserve">        Venusaur</t>
  </si>
  <si>
    <t xml:space="preserve">        Charmander</t>
  </si>
  <si>
    <t xml:space="preserve">        Charmeleon</t>
  </si>
  <si>
    <t xml:space="preserve">        Charizard</t>
  </si>
  <si>
    <t xml:space="preserve">        Squirtle</t>
  </si>
  <si>
    <t xml:space="preserve">        Wartortle</t>
  </si>
  <si>
    <t>Select conditional formatting in ribbon and perform operations</t>
  </si>
  <si>
    <t>using color scales</t>
  </si>
  <si>
    <t>Sp. Atk</t>
  </si>
  <si>
    <t>Sp. Def</t>
  </si>
  <si>
    <t xml:space="preserve">        Magikarp</t>
  </si>
  <si>
    <t xml:space="preserve">        Gyarados</t>
  </si>
  <si>
    <t xml:space="preserve">        Lapras</t>
  </si>
  <si>
    <t xml:space="preserve">        Ditto</t>
  </si>
  <si>
    <t xml:space="preserve">        Eevee</t>
  </si>
  <si>
    <t xml:space="preserve">        Vaporeon</t>
  </si>
  <si>
    <t xml:space="preserve">        Jolteon</t>
  </si>
  <si>
    <t>using highlight cell rules</t>
  </si>
  <si>
    <t>Highlight Cell Rules Greater than</t>
  </si>
  <si>
    <t>using highlight cell rules greater than</t>
  </si>
  <si>
    <t>Same as less than</t>
  </si>
  <si>
    <t xml:space="preserve">HCR Between </t>
  </si>
  <si>
    <t>using highlight cell rules between</t>
  </si>
  <si>
    <t>Highlight Cell Rules Equal to</t>
  </si>
  <si>
    <t>HCR Text Contains</t>
  </si>
  <si>
    <t xml:space="preserve">      Name</t>
  </si>
  <si>
    <t xml:space="preserve">      Pidgey</t>
  </si>
  <si>
    <t xml:space="preserve">      Pidgeotto</t>
  </si>
  <si>
    <t xml:space="preserve">      Pidgeot</t>
  </si>
  <si>
    <t xml:space="preserve">      Rattata</t>
  </si>
  <si>
    <t xml:space="preserve">      Raticate</t>
  </si>
  <si>
    <t xml:space="preserve">      Spearow</t>
  </si>
  <si>
    <t xml:space="preserve">      Fearow</t>
  </si>
  <si>
    <t>using highlight cell rules text contains</t>
  </si>
  <si>
    <t>HCR Date Occurring</t>
  </si>
  <si>
    <t>Birthday</t>
  </si>
  <si>
    <t>Year</t>
  </si>
  <si>
    <t xml:space="preserve">      Chikorita</t>
  </si>
  <si>
    <t xml:space="preserve">      Cyndaquil</t>
  </si>
  <si>
    <t xml:space="preserve">      Totodile</t>
  </si>
  <si>
    <t xml:space="preserve">      Treecko</t>
  </si>
  <si>
    <t xml:space="preserve">      Torchic</t>
  </si>
  <si>
    <t xml:space="preserve">      Mudkip</t>
  </si>
  <si>
    <t xml:space="preserve">      Turtwig</t>
  </si>
  <si>
    <t xml:space="preserve">      Chimchar</t>
  </si>
  <si>
    <t xml:space="preserve">      Piplup</t>
  </si>
  <si>
    <t xml:space="preserve">      Snivy</t>
  </si>
  <si>
    <t xml:space="preserve">      Tepig</t>
  </si>
  <si>
    <t xml:space="preserve">      Oshawott</t>
  </si>
  <si>
    <t xml:space="preserve">      Chespin</t>
  </si>
  <si>
    <t xml:space="preserve">      Fennekin</t>
  </si>
  <si>
    <t xml:space="preserve">      Froakie</t>
  </si>
  <si>
    <t xml:space="preserve">      Ditto</t>
  </si>
  <si>
    <t xml:space="preserve">      Mew</t>
  </si>
  <si>
    <t>HCR Unique and Duplicate</t>
  </si>
  <si>
    <t>Excel Top Bottom Rules</t>
  </si>
  <si>
    <t xml:space="preserve">        Blastoise</t>
  </si>
  <si>
    <t xml:space="preserve">        Caterpie</t>
  </si>
  <si>
    <t xml:space="preserve">        Metapod</t>
  </si>
  <si>
    <t xml:space="preserve">        Butterfree</t>
  </si>
  <si>
    <t xml:space="preserve">        Weedle</t>
  </si>
  <si>
    <t xml:space="preserve">        Kakuna</t>
  </si>
  <si>
    <t xml:space="preserve">        Beedrill</t>
  </si>
  <si>
    <t xml:space="preserve">        Pidgey</t>
  </si>
  <si>
    <t xml:space="preserve">        Pidgeotto</t>
  </si>
  <si>
    <t xml:space="preserve">        Pidgeot</t>
  </si>
  <si>
    <t xml:space="preserve">        Rattata</t>
  </si>
  <si>
    <t xml:space="preserve">        Raticate</t>
  </si>
  <si>
    <t xml:space="preserve">        Spearow</t>
  </si>
  <si>
    <t xml:space="preserve">        Fearow</t>
  </si>
  <si>
    <t xml:space="preserve">        Ekans</t>
  </si>
  <si>
    <t xml:space="preserve">        Arbok</t>
  </si>
  <si>
    <t xml:space="preserve">        Pikachu</t>
  </si>
  <si>
    <t xml:space="preserve">        Raichu</t>
  </si>
  <si>
    <t xml:space="preserve">        Sandshrew</t>
  </si>
  <si>
    <t xml:space="preserve">        Sandslash</t>
  </si>
  <si>
    <t xml:space="preserve">        Nidoran♀</t>
  </si>
  <si>
    <t xml:space="preserve">        Nidorina</t>
  </si>
  <si>
    <t>Top and Bottom values for given values</t>
  </si>
  <si>
    <t>Top and Bottom Percentage of value by given percentage</t>
  </si>
  <si>
    <t>Above and below average</t>
  </si>
  <si>
    <t>Excel Databars</t>
  </si>
  <si>
    <t xml:space="preserve">        Onix</t>
  </si>
  <si>
    <t xml:space="preserve">        Drowzee</t>
  </si>
  <si>
    <t xml:space="preserve">        Hypno</t>
  </si>
  <si>
    <t xml:space="preserve">        Krabby</t>
  </si>
  <si>
    <t xml:space="preserve">        Kingler</t>
  </si>
  <si>
    <t xml:space="preserve">        Voltorb</t>
  </si>
  <si>
    <t xml:space="preserve">        Electrode</t>
  </si>
  <si>
    <t xml:space="preserve">        Exeggcute</t>
  </si>
  <si>
    <t xml:space="preserve">        Exeggutor</t>
  </si>
  <si>
    <t xml:space="preserve">        Kilowan</t>
  </si>
  <si>
    <t xml:space="preserve">        Geodude</t>
  </si>
  <si>
    <t xml:space="preserve">        Graveler</t>
  </si>
  <si>
    <t xml:space="preserve">        Golem</t>
  </si>
  <si>
    <t xml:space="preserve">        Ponyta</t>
  </si>
  <si>
    <t xml:space="preserve">        Rapidash</t>
  </si>
  <si>
    <t xml:space="preserve">        Slowpoke</t>
  </si>
  <si>
    <t xml:space="preserve">        Slowbro</t>
  </si>
  <si>
    <t>Based on the value the color will be appear</t>
  </si>
  <si>
    <t>Excel color scales</t>
  </si>
  <si>
    <t>use databars</t>
  </si>
  <si>
    <t>Excel Iconsets</t>
  </si>
  <si>
    <t>Icon Sets</t>
  </si>
  <si>
    <t>Excel Manage Rules</t>
  </si>
  <si>
    <t>Click Manage Rules to disable or manage the conditional formatting</t>
  </si>
  <si>
    <t>Excel Charts</t>
  </si>
  <si>
    <t>Creating a chart,</t>
  </si>
  <si>
    <t>Bar Charts</t>
  </si>
  <si>
    <t xml:space="preserve">    Type</t>
  </si>
  <si>
    <t>Count Gen1</t>
  </si>
  <si>
    <t>Count Gen 2</t>
  </si>
  <si>
    <t xml:space="preserve">    Grass</t>
  </si>
  <si>
    <t xml:space="preserve">    Fire</t>
  </si>
  <si>
    <t xml:space="preserve">    Water</t>
  </si>
  <si>
    <t xml:space="preserve">    Bug</t>
  </si>
  <si>
    <t xml:space="preserve">No of charts are available in insert option use it </t>
  </si>
  <si>
    <t>AUTOSUM</t>
  </si>
  <si>
    <t>Column2</t>
  </si>
  <si>
    <t>Column3</t>
  </si>
  <si>
    <t>RUNNING TOTAL</t>
  </si>
  <si>
    <t>Debited</t>
  </si>
  <si>
    <t>Credited</t>
  </si>
  <si>
    <t>Balance</t>
  </si>
  <si>
    <t xml:space="preserve">add absolute reference on c19 </t>
  </si>
  <si>
    <t>DATE TIME FUNCTION</t>
  </si>
  <si>
    <t>today</t>
  </si>
  <si>
    <t>now</t>
  </si>
  <si>
    <t>left</t>
  </si>
  <si>
    <t>Days 365 formula used</t>
  </si>
  <si>
    <t>Workday formula used</t>
  </si>
  <si>
    <t>MANAGE FUNCTIONS</t>
  </si>
  <si>
    <t>Transaction type</t>
  </si>
  <si>
    <t>135 from worksheet sheet 1</t>
  </si>
  <si>
    <t>Adding some values in same cell(Grace Mark)</t>
  </si>
  <si>
    <t>subject1</t>
  </si>
  <si>
    <t>subject2</t>
  </si>
  <si>
    <t>subject3</t>
  </si>
  <si>
    <t>65+5</t>
  </si>
  <si>
    <t>24+5</t>
  </si>
  <si>
    <t>This one method</t>
  </si>
  <si>
    <t>Direct Total</t>
  </si>
  <si>
    <t>ADVANCE FILTER</t>
  </si>
  <si>
    <t xml:space="preserve">TYPE 1 UN IQUE USING ADVANCE FILTER IN DATA RIBBON </t>
  </si>
  <si>
    <t>USING CRITERIA IN ADVANCED FILTER</t>
  </si>
  <si>
    <t>VLOOKUP</t>
  </si>
  <si>
    <t xml:space="preserve"> SEARCH BY HP</t>
  </si>
  <si>
    <t>ATTACK</t>
  </si>
  <si>
    <t xml:space="preserve">VLOOKUP MULTIPLE OCCURRENCE OF VALUES </t>
  </si>
  <si>
    <t>EMPCODE</t>
  </si>
  <si>
    <t>a1001</t>
  </si>
  <si>
    <t>a1002</t>
  </si>
  <si>
    <t>a1003</t>
  </si>
  <si>
    <t>a1004</t>
  </si>
  <si>
    <t>SALES</t>
  </si>
  <si>
    <t>EMP CODE</t>
  </si>
  <si>
    <t>COUNTIF</t>
  </si>
  <si>
    <t>INDEX AND MATCH</t>
  </si>
  <si>
    <t>STAGE</t>
  </si>
  <si>
    <t>DISTRICT</t>
  </si>
  <si>
    <t>AMOUNT</t>
  </si>
  <si>
    <t>CHERRY</t>
  </si>
  <si>
    <t>ORANGE</t>
  </si>
  <si>
    <t>CUDDALORE</t>
  </si>
  <si>
    <t>TENKASI</t>
  </si>
  <si>
    <t>KANYAKUMARI</t>
  </si>
  <si>
    <t>NAGAPATTINAM</t>
  </si>
  <si>
    <t>VELLORE</t>
  </si>
  <si>
    <t>SIVAGANGAI</t>
  </si>
  <si>
    <t>RAMNAD</t>
  </si>
  <si>
    <t>WAYANAD</t>
  </si>
  <si>
    <t>KOCHIN</t>
  </si>
  <si>
    <t>stage match</t>
  </si>
  <si>
    <t>district match</t>
  </si>
  <si>
    <t xml:space="preserve"> </t>
  </si>
  <si>
    <t>PRODUCT</t>
  </si>
  <si>
    <t>RATE</t>
  </si>
  <si>
    <t>2kg</t>
  </si>
  <si>
    <t>5kg</t>
  </si>
  <si>
    <t>10kg</t>
  </si>
  <si>
    <t>Wheat</t>
  </si>
  <si>
    <t xml:space="preserve"> Rs.  22 </t>
  </si>
  <si>
    <t xml:space="preserve"> Rs.  44 </t>
  </si>
  <si>
    <t xml:space="preserve"> Rs.  110 </t>
  </si>
  <si>
    <t xml:space="preserve"> Rs.  220 </t>
  </si>
  <si>
    <t>Oil</t>
  </si>
  <si>
    <t xml:space="preserve"> Rs.  122 </t>
  </si>
  <si>
    <t xml:space="preserve"> Rs.  244 </t>
  </si>
  <si>
    <t xml:space="preserve"> Rs.  610 </t>
  </si>
  <si>
    <t xml:space="preserve"> Rs.  1,220 </t>
  </si>
  <si>
    <t>Sugar</t>
  </si>
  <si>
    <t xml:space="preserve"> Rs.  50 </t>
  </si>
  <si>
    <t xml:space="preserve"> Rs.  100 </t>
  </si>
  <si>
    <t xml:space="preserve"> Rs.  250 </t>
  </si>
  <si>
    <t xml:space="preserve"> Rs.  500 </t>
  </si>
  <si>
    <t>Rice</t>
  </si>
  <si>
    <t xml:space="preserve"> Rs.  68 </t>
  </si>
  <si>
    <t xml:space="preserve"> Rs.  136 </t>
  </si>
  <si>
    <t xml:space="preserve"> Rs.  340 </t>
  </si>
  <si>
    <t xml:space="preserve"> Rs.  680 </t>
  </si>
  <si>
    <t>Salt</t>
  </si>
  <si>
    <t xml:space="preserve"> Rs.  18 </t>
  </si>
  <si>
    <t xml:space="preserve"> Rs.  36 </t>
  </si>
  <si>
    <t xml:space="preserve"> Rs.  90 </t>
  </si>
  <si>
    <t xml:space="preserve"> Rs.  180 </t>
  </si>
  <si>
    <t>Corn</t>
  </si>
  <si>
    <t xml:space="preserve"> Rs.  42 </t>
  </si>
  <si>
    <t xml:space="preserve"> Rs.  84 </t>
  </si>
  <si>
    <t xml:space="preserve"> Rs.  210 </t>
  </si>
  <si>
    <t xml:space="preserve"> Rs.  420 </t>
  </si>
  <si>
    <t>Oats</t>
  </si>
  <si>
    <t xml:space="preserve"> Rs.  190 </t>
  </si>
  <si>
    <t xml:space="preserve"> Rs.  380 </t>
  </si>
  <si>
    <t xml:space="preserve"> Rs.  950 </t>
  </si>
  <si>
    <t xml:space="preserve"> Rs.  1,900 </t>
  </si>
  <si>
    <t>Amaranth</t>
  </si>
  <si>
    <t xml:space="preserve"> Rs.  60 </t>
  </si>
  <si>
    <t xml:space="preserve"> Rs.  120 </t>
  </si>
  <si>
    <t xml:space="preserve"> Rs.  300 </t>
  </si>
  <si>
    <t xml:space="preserve"> Rs.  600 </t>
  </si>
  <si>
    <t>Barley</t>
  </si>
  <si>
    <t xml:space="preserve"> Rs.  400 </t>
  </si>
  <si>
    <t xml:space="preserve"> Rs.  800 </t>
  </si>
  <si>
    <t xml:space="preserve"> Rs.  2,000 </t>
  </si>
  <si>
    <t xml:space="preserve"> Rs.  4,000 </t>
  </si>
  <si>
    <t>Bulgur</t>
  </si>
  <si>
    <t xml:space="preserve"> Rs.  30 </t>
  </si>
  <si>
    <t xml:space="preserve"> Rs.  150 </t>
  </si>
  <si>
    <t>VLOOKUP USING DROPDOWN</t>
  </si>
  <si>
    <t>INDEX USING ROW</t>
  </si>
  <si>
    <t>INDEX USING ROW AND COLUMN</t>
  </si>
  <si>
    <t>RICE RATE</t>
  </si>
  <si>
    <t>RICE 5kg RATE</t>
  </si>
  <si>
    <t>INDEX FUNCTION</t>
  </si>
  <si>
    <t>MATCH FUNCTION</t>
  </si>
  <si>
    <t>index</t>
  </si>
  <si>
    <t>1.Create a dropdown using data validation</t>
  </si>
  <si>
    <t>2.Using match function to find index and apply in index function</t>
  </si>
  <si>
    <t>INDEX + MATCH FUNCTION COMBINE</t>
  </si>
  <si>
    <t>INDEX + MATCH FUNCTION COMBINE WITH ROW</t>
  </si>
  <si>
    <t>INDEX + MATCH FUNCTION COMBINE WITH ROW AND COLUMN</t>
  </si>
  <si>
    <t>Why are INDEX and MATCH more efficient than VLOOKUP?
Because VLOOKUP does not support retrieving values from columns to the left of the lookup column, whereas INDEX and MATCH do. Additionally, INDEX and MATCH maintain their accuracy when new columns are inserted, while VLOOKUP does not.</t>
  </si>
  <si>
    <t>Salesperson</t>
  </si>
  <si>
    <t>Region</t>
  </si>
  <si>
    <t>Orders</t>
  </si>
  <si>
    <t>Total Sales</t>
  </si>
  <si>
    <t>Ramesh</t>
  </si>
  <si>
    <t>North</t>
  </si>
  <si>
    <t>East</t>
  </si>
  <si>
    <t>West</t>
  </si>
  <si>
    <t>South</t>
  </si>
  <si>
    <t>Vignesh</t>
  </si>
  <si>
    <t>Rajesh</t>
  </si>
  <si>
    <t>Steve</t>
  </si>
  <si>
    <t>Priya</t>
  </si>
  <si>
    <t>Anil</t>
  </si>
  <si>
    <t>Suresh</t>
  </si>
  <si>
    <t>John</t>
  </si>
  <si>
    <t>PIVOT TABLE</t>
  </si>
  <si>
    <t>Grand Total</t>
  </si>
  <si>
    <t>Sum of Orders</t>
  </si>
  <si>
    <t>Sum of Total Sales</t>
  </si>
  <si>
    <t>Extract Salesperson with orders</t>
  </si>
  <si>
    <t>Extract Regions with orders</t>
  </si>
  <si>
    <t>Extract Regions with total sales</t>
  </si>
  <si>
    <t xml:space="preserve"> Regions</t>
  </si>
  <si>
    <t>Regions</t>
  </si>
  <si>
    <t>INDEX AND MATCH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</si>
</sst>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font>
      <sz val="11"/>
      <color theme="1"/>
      <name val="Aptos Narrow"/>
      <family val="2"/>
      <scheme val="minor"/>
    </font>
    <font>
      <b/>
      <sz val="11"/>
      <color theme="0"/>
      <name val="Aptos Narrow"/>
      <family val="2"/>
      <scheme val="minor"/>
    </font>
    <font>
      <sz val="10"/>
      <color theme="1"/>
      <name val="Arial Unicode MS"/>
    </font>
    <font>
      <sz val="11"/>
      <color theme="1"/>
      <name val="Amasis MT Pro Black"/>
      <family val="1"/>
    </font>
    <font>
      <sz val="11"/>
      <color theme="1"/>
      <name val="Amasis MT Pro"/>
      <family val="1"/>
    </font>
    <font>
      <sz val="13.5"/>
      <color theme="1"/>
      <name val="Aptos Narrow"/>
      <family val="2"/>
      <scheme val="minor"/>
    </font>
    <font>
      <b/>
      <sz val="11"/>
      <color theme="1"/>
      <name val="Aptos Narrow"/>
      <family val="2"/>
      <scheme val="minor"/>
    </font>
    <font>
      <b/>
      <i/>
      <sz val="11"/>
      <color theme="1"/>
      <name val="Aptos Narrow"/>
      <family val="2"/>
      <scheme val="minor"/>
    </font>
    <font>
      <b/>
      <sz val="18"/>
      <color theme="1"/>
      <name val="Aptos Narrow"/>
      <family val="2"/>
      <scheme val="minor"/>
    </font>
  </fonts>
  <fills count="9">
    <fill>
      <patternFill patternType="none"/>
    </fill>
    <fill>
      <patternFill patternType="gray125"/>
    </fill>
    <fill>
      <patternFill patternType="solid">
        <fgColor theme="3" tint="0.749992370372631"/>
        <bgColor indexed="64"/>
      </patternFill>
    </fill>
    <fill>
      <patternFill patternType="solid">
        <fgColor rgb="FF92D050"/>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bgColor theme="4"/>
      </patternFill>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42">
    <xf numFmtId="0" fontId="0" fillId="0" borderId="0" xfId="0"/>
    <xf numFmtId="9" fontId="0" fillId="0" borderId="0" xfId="0" applyNumberFormat="1"/>
    <xf numFmtId="8" fontId="0" fillId="0" borderId="0" xfId="0" applyNumberFormat="1"/>
    <xf numFmtId="0" fontId="0" fillId="2" borderId="0" xfId="0" applyFill="1"/>
    <xf numFmtId="0" fontId="0" fillId="3" borderId="0" xfId="0" applyFill="1"/>
    <xf numFmtId="0" fontId="3" fillId="0" borderId="0" xfId="0" applyFont="1"/>
    <xf numFmtId="0" fontId="4" fillId="0" borderId="0" xfId="0" applyFont="1"/>
    <xf numFmtId="0" fontId="0" fillId="4" borderId="0" xfId="0" applyFill="1"/>
    <xf numFmtId="0" fontId="0" fillId="5" borderId="1" xfId="0" applyFill="1" applyBorder="1"/>
    <xf numFmtId="0" fontId="0" fillId="6" borderId="1" xfId="0" applyFill="1" applyBorder="1"/>
    <xf numFmtId="0" fontId="0" fillId="0" borderId="1" xfId="0" applyBorder="1"/>
    <xf numFmtId="0" fontId="0" fillId="8" borderId="4" xfId="0" applyFill="1" applyBorder="1"/>
    <xf numFmtId="0" fontId="0" fillId="8" borderId="5" xfId="0" applyFill="1" applyBorder="1"/>
    <xf numFmtId="0" fontId="0" fillId="8" borderId="6" xfId="0" applyFill="1" applyBorder="1"/>
    <xf numFmtId="0" fontId="5" fillId="0" borderId="0" xfId="0" applyFont="1" applyAlignment="1">
      <alignment vertical="center"/>
    </xf>
    <xf numFmtId="0" fontId="1" fillId="7" borderId="7" xfId="0" applyFont="1" applyFill="1" applyBorder="1"/>
    <xf numFmtId="0" fontId="1" fillId="7" borderId="8" xfId="0" applyFont="1" applyFill="1" applyBorder="1"/>
    <xf numFmtId="0" fontId="1" fillId="7" borderId="9" xfId="0" applyFont="1" applyFill="1" applyBorder="1"/>
    <xf numFmtId="0" fontId="0" fillId="8" borderId="7" xfId="0" applyFill="1" applyBorder="1"/>
    <xf numFmtId="0" fontId="0" fillId="8" borderId="8" xfId="0" applyFill="1" applyBorder="1"/>
    <xf numFmtId="0" fontId="0" fillId="8" borderId="9" xfId="0" applyFill="1" applyBorder="1"/>
    <xf numFmtId="0" fontId="0" fillId="0" borderId="7" xfId="0" applyBorder="1"/>
    <xf numFmtId="0" fontId="0" fillId="0" borderId="8" xfId="0" applyBorder="1"/>
    <xf numFmtId="0" fontId="0" fillId="0" borderId="9" xfId="0" applyBorder="1"/>
    <xf numFmtId="16" fontId="0" fillId="0" borderId="0" xfId="0" applyNumberFormat="1"/>
    <xf numFmtId="0" fontId="1" fillId="7" borderId="4" xfId="0" applyFont="1" applyFill="1" applyBorder="1"/>
    <xf numFmtId="0" fontId="1" fillId="7" borderId="5" xfId="0" applyFont="1" applyFill="1" applyBorder="1"/>
    <xf numFmtId="0" fontId="1" fillId="7" borderId="6" xfId="0" applyFont="1" applyFill="1" applyBorder="1"/>
    <xf numFmtId="0" fontId="0" fillId="0" borderId="5" xfId="0" applyBorder="1"/>
    <xf numFmtId="0" fontId="0" fillId="0" borderId="6" xfId="0" applyBorder="1"/>
    <xf numFmtId="14" fontId="0" fillId="0" borderId="0" xfId="0" applyNumberFormat="1"/>
    <xf numFmtId="22" fontId="0" fillId="0" borderId="0" xfId="0" applyNumberFormat="1"/>
    <xf numFmtId="0" fontId="0" fillId="0" borderId="0" xfId="0" applyAlignment="1">
      <alignment horizontal="left"/>
    </xf>
    <xf numFmtId="0" fontId="6" fillId="0" borderId="0" xfId="0" applyFont="1"/>
    <xf numFmtId="0" fontId="7" fillId="0" borderId="0" xfId="0" applyFont="1"/>
    <xf numFmtId="0" fontId="0" fillId="0" borderId="0" xfId="0" applyAlignment="1">
      <alignment wrapText="1"/>
    </xf>
    <xf numFmtId="0" fontId="6" fillId="0" borderId="0" xfId="0" applyFont="1" applyAlignment="1">
      <alignment horizontal="center" vertical="center" wrapText="1"/>
    </xf>
    <xf numFmtId="0" fontId="0" fillId="0" borderId="0" xfId="0" applyAlignment="1">
      <alignment vertical="center" wrapText="1"/>
    </xf>
    <xf numFmtId="0" fontId="8" fillId="0" borderId="0" xfId="0" applyFont="1"/>
    <xf numFmtId="0" fontId="0" fillId="0" borderId="0" xfId="0" pivotButton="1"/>
    <xf numFmtId="0" fontId="0" fillId="5" borderId="3" xfId="0" applyFill="1" applyBorder="1" applyAlignment="1">
      <alignment horizontal="center" wrapText="1"/>
    </xf>
    <xf numFmtId="0" fontId="0" fillId="5" borderId="2" xfId="0" applyFill="1" applyBorder="1" applyAlignment="1">
      <alignment horizontal="center" wrapText="1"/>
    </xf>
  </cellXfs>
  <cellStyles count="1">
    <cellStyle name="Normal" xfId="0" builtinId="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6" tint="0.59996337778862885"/>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2D85-4026-9131-2E1A15BCD11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D85-4026-9131-2E1A15BCD11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D85-4026-9131-2E1A15BCD11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D85-4026-9131-2E1A15BCD11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2D85-4026-9131-2E1A15BCD117}"/>
              </c:ext>
            </c:extLst>
          </c:dPt>
          <c:dPt>
            <c:idx val="5"/>
            <c:bubble3D val="0"/>
            <c:explosion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38C9-455A-A69A-EEE52B8D51A5}"/>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2D85-4026-9131-2E1A15BCD117}"/>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F-2D85-4026-9131-2E1A15BCD117}"/>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'data analytics'!$A$486:$A$493</c:f>
              <c:numCache>
                <c:formatCode>General</c:formatCode>
                <c:ptCount val="8"/>
                <c:pt idx="0">
                  <c:v>1</c:v>
                </c:pt>
                <c:pt idx="1">
                  <c:v>2</c:v>
                </c:pt>
                <c:pt idx="2">
                  <c:v>3</c:v>
                </c:pt>
                <c:pt idx="3">
                  <c:v>4</c:v>
                </c:pt>
                <c:pt idx="4">
                  <c:v>5</c:v>
                </c:pt>
                <c:pt idx="5">
                  <c:v>6</c:v>
                </c:pt>
                <c:pt idx="6">
                  <c:v>7</c:v>
                </c:pt>
                <c:pt idx="7">
                  <c:v>8</c:v>
                </c:pt>
              </c:numCache>
            </c:numRef>
          </c:val>
          <c:extLst>
            <c:ext xmlns:c16="http://schemas.microsoft.com/office/drawing/2014/chart" uri="{C3380CC4-5D6E-409C-BE32-E72D297353CC}">
              <c16:uniqueId val="{00000000-38C9-455A-A69A-EEE52B8D51A5}"/>
            </c:ext>
          </c:extLst>
        </c:ser>
        <c:dLbls>
          <c:dLblPos val="inEnd"/>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6090901137357829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 analytics'!$B$503</c:f>
              <c:strCache>
                <c:ptCount val="1"/>
                <c:pt idx="0">
                  <c:v>    Bulbasaur</c:v>
                </c:pt>
              </c:strCache>
            </c:strRef>
          </c:tx>
          <c:spPr>
            <a:solidFill>
              <a:schemeClr val="accent1"/>
            </a:solidFill>
            <a:ln>
              <a:noFill/>
            </a:ln>
            <a:effectLst/>
          </c:spPr>
          <c:invertIfNegative val="0"/>
          <c:cat>
            <c:strRef>
              <c:f>'data analytics'!$C$502:$H$502</c:f>
              <c:strCache>
                <c:ptCount val="6"/>
                <c:pt idx="0">
                  <c:v>HP</c:v>
                </c:pt>
                <c:pt idx="1">
                  <c:v>Attack</c:v>
                </c:pt>
                <c:pt idx="2">
                  <c:v>Defense</c:v>
                </c:pt>
                <c:pt idx="3">
                  <c:v>Sp. Atk</c:v>
                </c:pt>
                <c:pt idx="4">
                  <c:v>Sp. Def</c:v>
                </c:pt>
                <c:pt idx="5">
                  <c:v>Speed</c:v>
                </c:pt>
              </c:strCache>
            </c:strRef>
          </c:cat>
          <c:val>
            <c:numRef>
              <c:f>'data analytics'!$C$503:$H$503</c:f>
              <c:numCache>
                <c:formatCode>General</c:formatCode>
                <c:ptCount val="6"/>
                <c:pt idx="0">
                  <c:v>45</c:v>
                </c:pt>
                <c:pt idx="1">
                  <c:v>49</c:v>
                </c:pt>
                <c:pt idx="2">
                  <c:v>49</c:v>
                </c:pt>
                <c:pt idx="3">
                  <c:v>65</c:v>
                </c:pt>
                <c:pt idx="4">
                  <c:v>65</c:v>
                </c:pt>
                <c:pt idx="5">
                  <c:v>45</c:v>
                </c:pt>
              </c:numCache>
            </c:numRef>
          </c:val>
          <c:extLst>
            <c:ext xmlns:c16="http://schemas.microsoft.com/office/drawing/2014/chart" uri="{C3380CC4-5D6E-409C-BE32-E72D297353CC}">
              <c16:uniqueId val="{00000000-1C56-4246-A192-1D1611A9D638}"/>
            </c:ext>
          </c:extLst>
        </c:ser>
        <c:ser>
          <c:idx val="1"/>
          <c:order val="1"/>
          <c:tx>
            <c:strRef>
              <c:f>'data analytics'!$B$504</c:f>
              <c:strCache>
                <c:ptCount val="1"/>
                <c:pt idx="0">
                  <c:v>    Charmander</c:v>
                </c:pt>
              </c:strCache>
            </c:strRef>
          </c:tx>
          <c:spPr>
            <a:solidFill>
              <a:schemeClr val="accent2"/>
            </a:solidFill>
            <a:ln>
              <a:noFill/>
            </a:ln>
            <a:effectLst/>
          </c:spPr>
          <c:invertIfNegative val="0"/>
          <c:cat>
            <c:strRef>
              <c:f>'data analytics'!$C$502:$H$502</c:f>
              <c:strCache>
                <c:ptCount val="6"/>
                <c:pt idx="0">
                  <c:v>HP</c:v>
                </c:pt>
                <c:pt idx="1">
                  <c:v>Attack</c:v>
                </c:pt>
                <c:pt idx="2">
                  <c:v>Defense</c:v>
                </c:pt>
                <c:pt idx="3">
                  <c:v>Sp. Atk</c:v>
                </c:pt>
                <c:pt idx="4">
                  <c:v>Sp. Def</c:v>
                </c:pt>
                <c:pt idx="5">
                  <c:v>Speed</c:v>
                </c:pt>
              </c:strCache>
            </c:strRef>
          </c:cat>
          <c:val>
            <c:numRef>
              <c:f>'data analytics'!$C$504:$H$504</c:f>
              <c:numCache>
                <c:formatCode>General</c:formatCode>
                <c:ptCount val="6"/>
                <c:pt idx="0">
                  <c:v>39</c:v>
                </c:pt>
                <c:pt idx="1">
                  <c:v>52</c:v>
                </c:pt>
                <c:pt idx="2">
                  <c:v>43</c:v>
                </c:pt>
                <c:pt idx="3">
                  <c:v>60</c:v>
                </c:pt>
                <c:pt idx="4">
                  <c:v>50</c:v>
                </c:pt>
                <c:pt idx="5">
                  <c:v>65</c:v>
                </c:pt>
              </c:numCache>
            </c:numRef>
          </c:val>
          <c:extLst>
            <c:ext xmlns:c16="http://schemas.microsoft.com/office/drawing/2014/chart" uri="{C3380CC4-5D6E-409C-BE32-E72D297353CC}">
              <c16:uniqueId val="{00000001-1C56-4246-A192-1D1611A9D638}"/>
            </c:ext>
          </c:extLst>
        </c:ser>
        <c:ser>
          <c:idx val="2"/>
          <c:order val="2"/>
          <c:tx>
            <c:strRef>
              <c:f>'data analytics'!$B$505</c:f>
              <c:strCache>
                <c:ptCount val="1"/>
                <c:pt idx="0">
                  <c:v>    Squirtle</c:v>
                </c:pt>
              </c:strCache>
            </c:strRef>
          </c:tx>
          <c:spPr>
            <a:solidFill>
              <a:schemeClr val="accent3"/>
            </a:solidFill>
            <a:ln>
              <a:noFill/>
            </a:ln>
            <a:effectLst/>
          </c:spPr>
          <c:invertIfNegative val="0"/>
          <c:cat>
            <c:strRef>
              <c:f>'data analytics'!$C$502:$H$502</c:f>
              <c:strCache>
                <c:ptCount val="6"/>
                <c:pt idx="0">
                  <c:v>HP</c:v>
                </c:pt>
                <c:pt idx="1">
                  <c:v>Attack</c:v>
                </c:pt>
                <c:pt idx="2">
                  <c:v>Defense</c:v>
                </c:pt>
                <c:pt idx="3">
                  <c:v>Sp. Atk</c:v>
                </c:pt>
                <c:pt idx="4">
                  <c:v>Sp. Def</c:v>
                </c:pt>
                <c:pt idx="5">
                  <c:v>Speed</c:v>
                </c:pt>
              </c:strCache>
            </c:strRef>
          </c:cat>
          <c:val>
            <c:numRef>
              <c:f>'data analytics'!$C$505:$H$505</c:f>
              <c:numCache>
                <c:formatCode>General</c:formatCode>
                <c:ptCount val="6"/>
                <c:pt idx="0">
                  <c:v>44</c:v>
                </c:pt>
                <c:pt idx="1">
                  <c:v>48</c:v>
                </c:pt>
                <c:pt idx="2">
                  <c:v>65</c:v>
                </c:pt>
                <c:pt idx="3">
                  <c:v>50</c:v>
                </c:pt>
                <c:pt idx="4">
                  <c:v>64</c:v>
                </c:pt>
                <c:pt idx="5">
                  <c:v>43</c:v>
                </c:pt>
              </c:numCache>
            </c:numRef>
          </c:val>
          <c:extLst>
            <c:ext xmlns:c16="http://schemas.microsoft.com/office/drawing/2014/chart" uri="{C3380CC4-5D6E-409C-BE32-E72D297353CC}">
              <c16:uniqueId val="{00000002-1C56-4246-A192-1D1611A9D638}"/>
            </c:ext>
          </c:extLst>
        </c:ser>
        <c:dLbls>
          <c:showLegendKey val="0"/>
          <c:showVal val="0"/>
          <c:showCatName val="0"/>
          <c:showSerName val="0"/>
          <c:showPercent val="0"/>
          <c:showBubbleSize val="0"/>
        </c:dLbls>
        <c:gapWidth val="219"/>
        <c:overlap val="-27"/>
        <c:axId val="54385920"/>
        <c:axId val="1356851600"/>
      </c:barChart>
      <c:catAx>
        <c:axId val="5438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851600"/>
        <c:crosses val="autoZero"/>
        <c:auto val="1"/>
        <c:lblAlgn val="ctr"/>
        <c:lblOffset val="100"/>
        <c:noMultiLvlLbl val="0"/>
      </c:catAx>
      <c:valAx>
        <c:axId val="1356851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85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'data analytics'!$B$522</c:f>
              <c:strCache>
                <c:ptCount val="1"/>
                <c:pt idx="0">
                  <c:v>Count Gen1</c:v>
                </c:pt>
              </c:strCache>
            </c:strRef>
          </c:tx>
          <c:spPr>
            <a:solidFill>
              <a:schemeClr val="accent1"/>
            </a:solidFill>
            <a:ln>
              <a:noFill/>
            </a:ln>
            <a:effectLst/>
            <a:sp3d/>
          </c:spPr>
          <c:invertIfNegative val="0"/>
          <c:cat>
            <c:strRef>
              <c:f>'data analytics'!$A$523:$A$526</c:f>
              <c:strCache>
                <c:ptCount val="4"/>
                <c:pt idx="0">
                  <c:v>    Grass</c:v>
                </c:pt>
                <c:pt idx="1">
                  <c:v>    Fire</c:v>
                </c:pt>
                <c:pt idx="2">
                  <c:v>    Water</c:v>
                </c:pt>
                <c:pt idx="3">
                  <c:v>    Bug</c:v>
                </c:pt>
              </c:strCache>
            </c:strRef>
          </c:cat>
          <c:val>
            <c:numRef>
              <c:f>'data analytics'!$B$523:$B$526</c:f>
              <c:numCache>
                <c:formatCode>General</c:formatCode>
                <c:ptCount val="4"/>
                <c:pt idx="0">
                  <c:v>12</c:v>
                </c:pt>
                <c:pt idx="1">
                  <c:v>12</c:v>
                </c:pt>
                <c:pt idx="2">
                  <c:v>30</c:v>
                </c:pt>
                <c:pt idx="3">
                  <c:v>13</c:v>
                </c:pt>
              </c:numCache>
            </c:numRef>
          </c:val>
          <c:extLst>
            <c:ext xmlns:c16="http://schemas.microsoft.com/office/drawing/2014/chart" uri="{C3380CC4-5D6E-409C-BE32-E72D297353CC}">
              <c16:uniqueId val="{00000000-557E-4428-A239-5CEBDEC6A1B5}"/>
            </c:ext>
          </c:extLst>
        </c:ser>
        <c:ser>
          <c:idx val="1"/>
          <c:order val="1"/>
          <c:tx>
            <c:strRef>
              <c:f>'data analytics'!$C$522</c:f>
              <c:strCache>
                <c:ptCount val="1"/>
                <c:pt idx="0">
                  <c:v>Count Gen 2</c:v>
                </c:pt>
              </c:strCache>
            </c:strRef>
          </c:tx>
          <c:spPr>
            <a:solidFill>
              <a:schemeClr val="accent2"/>
            </a:solidFill>
            <a:ln>
              <a:noFill/>
            </a:ln>
            <a:effectLst/>
            <a:sp3d/>
          </c:spPr>
          <c:invertIfNegative val="0"/>
          <c:cat>
            <c:strRef>
              <c:f>'data analytics'!$A$523:$A$526</c:f>
              <c:strCache>
                <c:ptCount val="4"/>
                <c:pt idx="0">
                  <c:v>    Grass</c:v>
                </c:pt>
                <c:pt idx="1">
                  <c:v>    Fire</c:v>
                </c:pt>
                <c:pt idx="2">
                  <c:v>    Water</c:v>
                </c:pt>
                <c:pt idx="3">
                  <c:v>    Bug</c:v>
                </c:pt>
              </c:strCache>
            </c:strRef>
          </c:cat>
          <c:val>
            <c:numRef>
              <c:f>'data analytics'!$C$523:$C$526</c:f>
              <c:numCache>
                <c:formatCode>General</c:formatCode>
                <c:ptCount val="4"/>
                <c:pt idx="0">
                  <c:v>9</c:v>
                </c:pt>
                <c:pt idx="1">
                  <c:v>8</c:v>
                </c:pt>
                <c:pt idx="2">
                  <c:v>18</c:v>
                </c:pt>
                <c:pt idx="3">
                  <c:v>10</c:v>
                </c:pt>
              </c:numCache>
            </c:numRef>
          </c:val>
          <c:extLst>
            <c:ext xmlns:c16="http://schemas.microsoft.com/office/drawing/2014/chart" uri="{C3380CC4-5D6E-409C-BE32-E72D297353CC}">
              <c16:uniqueId val="{00000001-557E-4428-A239-5CEBDEC6A1B5}"/>
            </c:ext>
          </c:extLst>
        </c:ser>
        <c:dLbls>
          <c:showLegendKey val="0"/>
          <c:showVal val="0"/>
          <c:showCatName val="0"/>
          <c:showSerName val="0"/>
          <c:showPercent val="0"/>
          <c:showBubbleSize val="0"/>
        </c:dLbls>
        <c:gapWidth val="150"/>
        <c:shape val="box"/>
        <c:axId val="130566624"/>
        <c:axId val="130567104"/>
        <c:axId val="0"/>
      </c:bar3DChart>
      <c:catAx>
        <c:axId val="130566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67104"/>
        <c:crosses val="autoZero"/>
        <c:auto val="1"/>
        <c:lblAlgn val="ctr"/>
        <c:lblOffset val="100"/>
        <c:noMultiLvlLbl val="0"/>
      </c:catAx>
      <c:valAx>
        <c:axId val="130567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66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1135380</xdr:colOff>
      <xdr:row>482</xdr:row>
      <xdr:rowOff>34290</xdr:rowOff>
    </xdr:from>
    <xdr:to>
      <xdr:col>8</xdr:col>
      <xdr:colOff>45720</xdr:colOff>
      <xdr:row>497</xdr:row>
      <xdr:rowOff>34290</xdr:rowOff>
    </xdr:to>
    <xdr:graphicFrame macro="">
      <xdr:nvGraphicFramePr>
        <xdr:cNvPr id="2" name="Chart 1">
          <a:extLst>
            <a:ext uri="{FF2B5EF4-FFF2-40B4-BE49-F238E27FC236}">
              <a16:creationId xmlns:a16="http://schemas.microsoft.com/office/drawing/2014/main" id="{ECB8F8F3-A435-ABCA-E76B-09BACBAD1A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190500</xdr:colOff>
      <xdr:row>497</xdr:row>
      <xdr:rowOff>34290</xdr:rowOff>
    </xdr:from>
    <xdr:to>
      <xdr:col>16</xdr:col>
      <xdr:colOff>495300</xdr:colOff>
      <xdr:row>512</xdr:row>
      <xdr:rowOff>34290</xdr:rowOff>
    </xdr:to>
    <xdr:graphicFrame macro="">
      <xdr:nvGraphicFramePr>
        <xdr:cNvPr id="3" name="Chart 2">
          <a:extLst>
            <a:ext uri="{FF2B5EF4-FFF2-40B4-BE49-F238E27FC236}">
              <a16:creationId xmlns:a16="http://schemas.microsoft.com/office/drawing/2014/main" id="{3B078237-9572-CC4D-DA3B-7A5AC05DD1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358140</xdr:colOff>
      <xdr:row>514</xdr:row>
      <xdr:rowOff>41910</xdr:rowOff>
    </xdr:from>
    <xdr:to>
      <xdr:col>14</xdr:col>
      <xdr:colOff>53340</xdr:colOff>
      <xdr:row>529</xdr:row>
      <xdr:rowOff>41910</xdr:rowOff>
    </xdr:to>
    <xdr:graphicFrame macro="">
      <xdr:nvGraphicFramePr>
        <xdr:cNvPr id="4" name="Chart 3">
          <a:extLst>
            <a:ext uri="{FF2B5EF4-FFF2-40B4-BE49-F238E27FC236}">
              <a16:creationId xmlns:a16="http://schemas.microsoft.com/office/drawing/2014/main" id="{C7920288-6DA0-48F6-865D-01325DB67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amed Basith" refreshedDate="45488.81965902778" createdVersion="8" refreshedVersion="8" minRefreshableVersion="3" recordCount="31" xr:uid="{78B324F4-7F64-457A-9E48-5B14D07307D0}">
  <cacheSource type="worksheet">
    <worksheetSource ref="B37:E68" sheet="pivot table and index-match "/>
  </cacheSource>
  <cacheFields count="4">
    <cacheField name="Salesperson" numFmtId="0">
      <sharedItems count="8">
        <s v="Ramesh"/>
        <s v="Vignesh"/>
        <s v="Rajesh"/>
        <s v="Steve"/>
        <s v="Priya"/>
        <s v="Anil"/>
        <s v="Suresh"/>
        <s v="John"/>
      </sharedItems>
    </cacheField>
    <cacheField name="Region" numFmtId="0">
      <sharedItems count="4">
        <s v="North"/>
        <s v="East"/>
        <s v="West"/>
        <s v="South"/>
      </sharedItems>
    </cacheField>
    <cacheField name="Orders" numFmtId="0">
      <sharedItems containsSemiMixedTypes="0" containsString="0" containsNumber="1" containsInteger="1" minValue="600" maxValue="50000" count="23">
        <n v="2000"/>
        <n v="1000"/>
        <n v="600"/>
        <n v="50000"/>
        <n v="2500"/>
        <n v="3500"/>
        <n v="3000"/>
        <n v="4500"/>
        <n v="15000"/>
        <n v="20000"/>
        <n v="4000"/>
        <n v="7000"/>
        <n v="8000"/>
        <n v="1500"/>
        <n v="1200"/>
        <n v="1300"/>
        <n v="1400"/>
        <n v="1600"/>
        <n v="1700"/>
        <n v="1800"/>
        <n v="2600"/>
        <n v="2700"/>
        <n v="2800"/>
      </sharedItems>
    </cacheField>
    <cacheField name="Total Sales" numFmtId="0">
      <sharedItems containsSemiMixedTypes="0" containsString="0" containsNumber="1" containsInteger="1" minValue="3000" maxValue="25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
  <r>
    <x v="0"/>
    <x v="0"/>
    <x v="0"/>
    <n v="10000"/>
  </r>
  <r>
    <x v="0"/>
    <x v="1"/>
    <x v="1"/>
    <n v="5000"/>
  </r>
  <r>
    <x v="0"/>
    <x v="2"/>
    <x v="2"/>
    <n v="3000"/>
  </r>
  <r>
    <x v="0"/>
    <x v="3"/>
    <x v="3"/>
    <n v="250000"/>
  </r>
  <r>
    <x v="1"/>
    <x v="3"/>
    <x v="4"/>
    <n v="12500"/>
  </r>
  <r>
    <x v="1"/>
    <x v="1"/>
    <x v="5"/>
    <n v="17500"/>
  </r>
  <r>
    <x v="1"/>
    <x v="2"/>
    <x v="6"/>
    <n v="15000"/>
  </r>
  <r>
    <x v="1"/>
    <x v="1"/>
    <x v="7"/>
    <n v="22500"/>
  </r>
  <r>
    <x v="2"/>
    <x v="1"/>
    <x v="8"/>
    <n v="75000"/>
  </r>
  <r>
    <x v="2"/>
    <x v="3"/>
    <x v="9"/>
    <n v="100000"/>
  </r>
  <r>
    <x v="2"/>
    <x v="2"/>
    <x v="0"/>
    <n v="10000"/>
  </r>
  <r>
    <x v="2"/>
    <x v="0"/>
    <x v="1"/>
    <n v="5000"/>
  </r>
  <r>
    <x v="3"/>
    <x v="0"/>
    <x v="2"/>
    <n v="3000"/>
  </r>
  <r>
    <x v="3"/>
    <x v="3"/>
    <x v="3"/>
    <n v="250000"/>
  </r>
  <r>
    <x v="3"/>
    <x v="3"/>
    <x v="4"/>
    <n v="12500"/>
  </r>
  <r>
    <x v="4"/>
    <x v="0"/>
    <x v="6"/>
    <n v="15000"/>
  </r>
  <r>
    <x v="4"/>
    <x v="1"/>
    <x v="10"/>
    <n v="20000"/>
  </r>
  <r>
    <x v="4"/>
    <x v="2"/>
    <x v="11"/>
    <n v="35000"/>
  </r>
  <r>
    <x v="4"/>
    <x v="3"/>
    <x v="12"/>
    <n v="40000"/>
  </r>
  <r>
    <x v="5"/>
    <x v="0"/>
    <x v="1"/>
    <n v="5000"/>
  </r>
  <r>
    <x v="5"/>
    <x v="1"/>
    <x v="13"/>
    <n v="7500"/>
  </r>
  <r>
    <x v="5"/>
    <x v="2"/>
    <x v="14"/>
    <n v="6000"/>
  </r>
  <r>
    <x v="5"/>
    <x v="3"/>
    <x v="15"/>
    <n v="6500"/>
  </r>
  <r>
    <x v="6"/>
    <x v="0"/>
    <x v="16"/>
    <n v="7000"/>
  </r>
  <r>
    <x v="6"/>
    <x v="1"/>
    <x v="17"/>
    <n v="8000"/>
  </r>
  <r>
    <x v="6"/>
    <x v="2"/>
    <x v="18"/>
    <n v="8500"/>
  </r>
  <r>
    <x v="6"/>
    <x v="3"/>
    <x v="19"/>
    <n v="9000"/>
  </r>
  <r>
    <x v="7"/>
    <x v="0"/>
    <x v="4"/>
    <n v="12500"/>
  </r>
  <r>
    <x v="7"/>
    <x v="1"/>
    <x v="20"/>
    <n v="13000"/>
  </r>
  <r>
    <x v="7"/>
    <x v="2"/>
    <x v="21"/>
    <n v="13500"/>
  </r>
  <r>
    <x v="7"/>
    <x v="3"/>
    <x v="22"/>
    <n v="14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5F623D-2085-41C9-A4E1-CD86705F313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Regions">
  <location ref="H57:I62" firstHeaderRow="1" firstDataRow="1" firstDataCol="1"/>
  <pivotFields count="4">
    <pivotField showAll="0">
      <items count="9">
        <item x="5"/>
        <item x="7"/>
        <item x="4"/>
        <item x="2"/>
        <item x="0"/>
        <item x="3"/>
        <item x="6"/>
        <item x="1"/>
        <item t="default"/>
      </items>
    </pivotField>
    <pivotField axis="axisRow" showAll="0">
      <items count="5">
        <item x="1"/>
        <item x="0"/>
        <item x="3"/>
        <item x="2"/>
        <item t="default"/>
      </items>
    </pivotField>
    <pivotField showAll="0">
      <items count="24">
        <item x="2"/>
        <item x="1"/>
        <item x="14"/>
        <item x="15"/>
        <item x="16"/>
        <item x="13"/>
        <item x="17"/>
        <item x="18"/>
        <item x="19"/>
        <item x="0"/>
        <item x="4"/>
        <item x="20"/>
        <item x="21"/>
        <item x="22"/>
        <item x="6"/>
        <item x="5"/>
        <item x="10"/>
        <item x="7"/>
        <item x="11"/>
        <item x="12"/>
        <item x="8"/>
        <item x="9"/>
        <item x="3"/>
        <item t="default"/>
      </items>
    </pivotField>
    <pivotField dataField="1" showAll="0"/>
  </pivotFields>
  <rowFields count="1">
    <field x="1"/>
  </rowFields>
  <rowItems count="5">
    <i>
      <x/>
    </i>
    <i>
      <x v="1"/>
    </i>
    <i>
      <x v="2"/>
    </i>
    <i>
      <x v="3"/>
    </i>
    <i t="grand">
      <x/>
    </i>
  </rowItems>
  <colItems count="1">
    <i/>
  </colItems>
  <dataFields count="1">
    <dataField name="Sum of Total Sal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9F21DC-0C4C-45E2-B291-CA4A7C7BE44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s">
  <location ref="H49:I54" firstHeaderRow="1" firstDataRow="1" firstDataCol="1"/>
  <pivotFields count="4">
    <pivotField showAll="0">
      <items count="9">
        <item x="5"/>
        <item x="7"/>
        <item x="4"/>
        <item x="2"/>
        <item x="0"/>
        <item x="3"/>
        <item x="6"/>
        <item x="1"/>
        <item t="default"/>
      </items>
    </pivotField>
    <pivotField axis="axisRow" showAll="0">
      <items count="5">
        <item x="1"/>
        <item x="0"/>
        <item x="3"/>
        <item x="2"/>
        <item t="default"/>
      </items>
    </pivotField>
    <pivotField dataField="1" showAll="0">
      <items count="24">
        <item x="2"/>
        <item x="1"/>
        <item x="14"/>
        <item x="15"/>
        <item x="16"/>
        <item x="13"/>
        <item x="17"/>
        <item x="18"/>
        <item x="19"/>
        <item x="0"/>
        <item x="4"/>
        <item x="20"/>
        <item x="21"/>
        <item x="22"/>
        <item x="6"/>
        <item x="5"/>
        <item x="10"/>
        <item x="7"/>
        <item x="11"/>
        <item x="12"/>
        <item x="8"/>
        <item x="9"/>
        <item x="3"/>
        <item t="default"/>
      </items>
    </pivotField>
    <pivotField showAll="0"/>
  </pivotFields>
  <rowFields count="1">
    <field x="1"/>
  </rowFields>
  <rowItems count="5">
    <i>
      <x/>
    </i>
    <i>
      <x v="1"/>
    </i>
    <i>
      <x v="2"/>
    </i>
    <i>
      <x v="3"/>
    </i>
    <i t="grand">
      <x/>
    </i>
  </rowItems>
  <colItems count="1">
    <i/>
  </colItems>
  <dataFields count="1">
    <dataField name="Sum of Order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865FFD-3DE1-443C-8B07-76DE71E5A51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esperson">
  <location ref="H37:I46" firstHeaderRow="1" firstDataRow="1" firstDataCol="1"/>
  <pivotFields count="4">
    <pivotField axis="axisRow" showAll="0">
      <items count="9">
        <item x="5"/>
        <item x="7"/>
        <item x="4"/>
        <item x="2"/>
        <item x="0"/>
        <item x="3"/>
        <item x="6"/>
        <item x="1"/>
        <item t="default"/>
      </items>
    </pivotField>
    <pivotField showAll="0">
      <items count="5">
        <item x="1"/>
        <item x="0"/>
        <item x="3"/>
        <item x="2"/>
        <item t="default"/>
      </items>
    </pivotField>
    <pivotField dataField="1" showAll="0">
      <items count="24">
        <item x="2"/>
        <item x="1"/>
        <item x="14"/>
        <item x="15"/>
        <item x="16"/>
        <item x="13"/>
        <item x="17"/>
        <item x="18"/>
        <item x="19"/>
        <item x="0"/>
        <item x="4"/>
        <item x="20"/>
        <item x="21"/>
        <item x="22"/>
        <item x="6"/>
        <item x="5"/>
        <item x="10"/>
        <item x="7"/>
        <item x="11"/>
        <item x="12"/>
        <item x="8"/>
        <item x="9"/>
        <item x="3"/>
        <item t="default"/>
      </items>
    </pivotField>
    <pivotField showAll="0"/>
  </pivotFields>
  <rowFields count="1">
    <field x="0"/>
  </rowFields>
  <rowItems count="9">
    <i>
      <x/>
    </i>
    <i>
      <x v="1"/>
    </i>
    <i>
      <x v="2"/>
    </i>
    <i>
      <x v="3"/>
    </i>
    <i>
      <x v="4"/>
    </i>
    <i>
      <x v="5"/>
    </i>
    <i>
      <x v="6"/>
    </i>
    <i>
      <x v="7"/>
    </i>
    <i t="grand">
      <x/>
    </i>
  </rowItems>
  <colItems count="1">
    <i/>
  </colItems>
  <dataFields count="1">
    <dataField name="Sum of Orders"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284F8C8-B82A-492F-8254-F61D78823469}" name="Table6" displayName="Table6" ref="B7:D12" totalsRowShown="0">
  <autoFilter ref="B7:D12" xr:uid="{3284F8C8-B82A-492F-8254-F61D78823469}"/>
  <tableColumns count="3">
    <tableColumn id="1" xr3:uid="{45D6F3FB-BC59-4DC4-B6ED-20FCCCCB556B}" name="Column1"/>
    <tableColumn id="2" xr3:uid="{BF4B8981-5300-4B10-B2A1-795150E4FC87}" name="Column2"/>
    <tableColumn id="3" xr3:uid="{6DFF2457-2A80-4B1F-A175-C23F56E28AC9}" name="Column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C62954-5FAE-4855-B1E4-81EA13AFF154}" name="Table18" displayName="Table18" ref="A67:F88" totalsRowShown="0">
  <tableColumns count="6">
    <tableColumn id="1" xr3:uid="{9600DD5A-78AC-4A45-91B0-B91CAE2BDE91}" name="    Name"/>
    <tableColumn id="2" xr3:uid="{344D1D2D-BD32-499B-939A-48A31AA6FD1B}" name="Type 1"/>
    <tableColumn id="3" xr3:uid="{7D5A926F-087C-4589-9147-51FFC1D5F6EB}" name="Type 2"/>
    <tableColumn id="4" xr3:uid="{038702B3-34BC-44FC-A613-38277DCA708C}" name="HP"/>
    <tableColumn id="5" xr3:uid="{AA7FF8D0-3F64-4D4B-A0AC-2454D7FED1D3}" name="Attack"/>
    <tableColumn id="6" xr3:uid="{7A28ADD0-6EDA-4031-97F0-67A2FA125B83}" name="Defens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51C9CD-C19C-4840-835F-63DC03D982E7}" name="Table8" displayName="Table8" ref="I68:I76" totalsRowShown="0">
  <autoFilter ref="I68:I76" xr:uid="{CB51C9CD-C19C-4840-835F-63DC03D982E7}"/>
  <tableColumns count="1">
    <tableColumn id="1" xr3:uid="{CF4FE283-43D4-42C0-85A8-DF08B13F39E7}" name="Type 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C9F6CF-F4F7-443E-8B16-809FC733B4B2}" name="Table9" displayName="Table9" ref="B108:C118" totalsRowShown="0">
  <autoFilter ref="B108:C118" xr:uid="{66C9F6CF-F4F7-443E-8B16-809FC733B4B2}"/>
  <tableColumns count="2">
    <tableColumn id="1" xr3:uid="{CBED0E2A-3E94-4FE6-A455-C68305D591FE}" name="EMPCODE"/>
    <tableColumn id="2" xr3:uid="{189B7371-B79A-4C13-A36B-68BD60A2498A}" name="SAL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2FA12BC-DEBC-45E1-9C8A-735348608CE6}" name="Table16" displayName="Table16" ref="B6:F16" totalsRowShown="0">
  <autoFilter ref="B6:F16" xr:uid="{C2FA12BC-DEBC-45E1-9C8A-735348608CE6}"/>
  <tableColumns count="5">
    <tableColumn id="1" xr3:uid="{DDDA1DF8-D46C-44F2-92FF-0F63E397A46B}" name="PRODUCT"/>
    <tableColumn id="2" xr3:uid="{0E4B3635-34F0-477D-AEDA-F8984B425930}" name="RATE"/>
    <tableColumn id="3" xr3:uid="{4BB7214B-4F17-4964-A86D-6EEEA93DB6EF}" name="2kg"/>
    <tableColumn id="4" xr3:uid="{B036BE98-301D-4ADB-8871-99A5553696D8}" name="5kg"/>
    <tableColumn id="5" xr3:uid="{70A2363E-F5EA-4999-BB8D-4CE7BF71FE61}" name="10kg"/>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F2C6E7-22AF-49A4-B572-BA67243A052E}" name="Table1" displayName="Table1" ref="A83:F104" totalsRowShown="0">
  <autoFilter ref="A83:F104" xr:uid="{71F2C6E7-22AF-49A4-B572-BA67243A052E}"/>
  <tableColumns count="6">
    <tableColumn id="1" xr3:uid="{47B112F4-D4B9-4B36-988C-9F047DC6A27B}" name="    Name"/>
    <tableColumn id="2" xr3:uid="{474FFAFF-F559-4916-A5BD-0C5415FA2406}" name="Type 1"/>
    <tableColumn id="3" xr3:uid="{66244578-3C69-43C3-B3DE-3A8CEF3C29FA}" name="Type 2"/>
    <tableColumn id="4" xr3:uid="{6A3C3F65-B052-467E-B426-AEDE0CEB8872}" name="HP"/>
    <tableColumn id="5" xr3:uid="{E2E46F02-7917-4244-8C7E-464C08243E66}" name="Attack"/>
    <tableColumn id="6" xr3:uid="{CE451100-7F31-4982-841D-37D782AE616A}" name="Defens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D80DE4-1C15-4F2F-B293-F852E8CD4BDE}" name="Table13" displayName="Table13" ref="A109:F130" totalsRowShown="0">
  <autoFilter ref="A109:F130" xr:uid="{A1D80DE4-1C15-4F2F-B293-F852E8CD4BDE}"/>
  <tableColumns count="6">
    <tableColumn id="1" xr3:uid="{E2D6F8B6-BEFF-4EF3-AFB8-5D3F22B677A0}" name="    Name"/>
    <tableColumn id="2" xr3:uid="{99586D62-01D5-47F7-B92C-78E2356B4687}" name="Type 1"/>
    <tableColumn id="3" xr3:uid="{95B9F110-DD29-4957-B3D7-A399E4F55F05}" name="Type 2"/>
    <tableColumn id="4" xr3:uid="{F2B80666-73B0-44F2-BCC8-8CA3E21C3B53}" name="HP"/>
    <tableColumn id="5" xr3:uid="{A716C2C6-6E4A-4EBA-B09A-B70FA0DC6CF0}" name="Attack"/>
    <tableColumn id="6" xr3:uid="{C30F5A8A-4C6C-44F2-AD2D-88B5C533630B}" name="Defense"/>
  </tableColumns>
  <tableStyleInfo name="TableStyleLight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3E6F68-6380-484F-BB63-95F30BC6B225}" name="Table3" displayName="Table3" ref="A135:G148" totalsRowShown="0">
  <autoFilter ref="A135:G148" xr:uid="{353E6F68-6380-484F-BB63-95F30BC6B225}"/>
  <tableColumns count="7">
    <tableColumn id="1" xr3:uid="{CE316881-5E35-4284-9A1C-33691768C98E}" name="    Name"/>
    <tableColumn id="2" xr3:uid="{66C86BE8-749A-42DB-BFCA-9A26BBCFD26B}" name="Type 1"/>
    <tableColumn id="3" xr3:uid="{AA1B7D61-031C-4228-ABB5-1BD968640E02}" name="Type 2"/>
    <tableColumn id="4" xr3:uid="{8DD9B81B-090F-4763-8F75-0FC20395744F}" name="HP"/>
    <tableColumn id="5" xr3:uid="{617603FA-7F31-494E-A460-6B9B1641C6F9}" name="Attack"/>
    <tableColumn id="6" xr3:uid="{AC6E48E0-BFF8-4665-A9AB-CFCC9FCE6428}" name="Defense"/>
    <tableColumn id="7" xr3:uid="{36612174-B120-41E9-878E-82A36F0D4B48}" name="Column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715BC80-817B-41C7-B2ED-2C70DDA25C49}" name="Table4" displayName="Table4" ref="A153:F165" totalsRowShown="0">
  <autoFilter ref="A153:F165" xr:uid="{E715BC80-817B-41C7-B2ED-2C70DDA25C49}"/>
  <tableColumns count="6">
    <tableColumn id="1" xr3:uid="{5C13D99C-AE00-4FBF-8CDC-F3051107E739}" name="    Name"/>
    <tableColumn id="2" xr3:uid="{63248408-268C-4774-BDE1-82CE67B89D23}" name="Type 1"/>
    <tableColumn id="3" xr3:uid="{BD995BC8-9C6B-422E-B343-8E38118ED0D9}" name="Type 2"/>
    <tableColumn id="4" xr3:uid="{EC34225F-D46B-4688-BEF3-C3281E798F4C}" name="HP"/>
    <tableColumn id="5" xr3:uid="{5AA16CAD-20EB-45A0-BBD6-B29F795575F2}" name="Attack"/>
    <tableColumn id="6" xr3:uid="{3ADC12E1-AB54-4EA9-9040-E211E2FA8A8B}" name="Defens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DAF55E8-9B65-4EE2-BD0D-814DB2A6B5EF}" name="Table46" displayName="Table46" ref="A170:F173" totalsRowShown="0">
  <autoFilter ref="A170:F173" xr:uid="{9DAF55E8-9B65-4EE2-BD0D-814DB2A6B5EF}"/>
  <tableColumns count="6">
    <tableColumn id="1" xr3:uid="{D3B90AE1-F74E-47B9-8D55-E8216D2846FC}" name="    Name"/>
    <tableColumn id="2" xr3:uid="{7A7CFF05-4105-46A9-AEE5-837D66F302E6}" name="Type 1"/>
    <tableColumn id="3" xr3:uid="{EA97B5BC-53FC-4754-85B8-4A72DBFDD969}" name="Type 2"/>
    <tableColumn id="4" xr3:uid="{0340E3D6-1FD5-42C8-9530-594FC74A5AA6}" name="HP"/>
    <tableColumn id="5" xr3:uid="{DA9A21C1-A609-481C-A44A-B33451155BA2}" name="Attack"/>
    <tableColumn id="6" xr3:uid="{72A9E9CC-6CAE-440A-8482-391D62AFE1A2}" name="Defen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1.x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8F1EB-5A39-487C-84B8-1EED49466DE1}">
  <sheetPr codeName="Sheet1"/>
  <dimension ref="A1:G11"/>
  <sheetViews>
    <sheetView tabSelected="1" workbookViewId="0">
      <selection activeCell="J9" sqref="J9"/>
    </sheetView>
  </sheetViews>
  <sheetFormatPr defaultRowHeight="14.4"/>
  <cols>
    <col min="7" max="7" width="11.6640625" customWidth="1"/>
  </cols>
  <sheetData>
    <row r="1" spans="1:7">
      <c r="A1" t="s">
        <v>1</v>
      </c>
      <c r="B1" t="s">
        <v>2</v>
      </c>
      <c r="C1" t="s">
        <v>3</v>
      </c>
      <c r="D1" t="s">
        <v>11</v>
      </c>
      <c r="G1" t="s">
        <v>12</v>
      </c>
    </row>
    <row r="2" spans="1:7">
      <c r="A2" t="s">
        <v>4</v>
      </c>
      <c r="B2">
        <v>2</v>
      </c>
      <c r="C2">
        <f>B2*B$11</f>
        <v>4</v>
      </c>
      <c r="D2">
        <v>5</v>
      </c>
      <c r="E2">
        <f>C2+$D$2</f>
        <v>9</v>
      </c>
      <c r="G2" t="b">
        <f>AND(B2:C2)</f>
        <v>1</v>
      </c>
    </row>
    <row r="3" spans="1:7">
      <c r="A3" t="s">
        <v>5</v>
      </c>
      <c r="B3">
        <v>5</v>
      </c>
      <c r="C3">
        <f t="shared" ref="C3:C7" si="0">B3*B$11</f>
        <v>10</v>
      </c>
      <c r="E3">
        <f t="shared" ref="E3:E7" si="1">C3+$D$2</f>
        <v>15</v>
      </c>
    </row>
    <row r="4" spans="1:7">
      <c r="A4" t="s">
        <v>6</v>
      </c>
      <c r="B4">
        <v>10</v>
      </c>
      <c r="C4">
        <f t="shared" si="0"/>
        <v>20</v>
      </c>
      <c r="E4">
        <f t="shared" si="1"/>
        <v>25</v>
      </c>
    </row>
    <row r="5" spans="1:7">
      <c r="A5" t="s">
        <v>7</v>
      </c>
      <c r="B5">
        <v>7</v>
      </c>
      <c r="C5">
        <f t="shared" si="0"/>
        <v>14</v>
      </c>
      <c r="E5">
        <f t="shared" si="1"/>
        <v>19</v>
      </c>
    </row>
    <row r="6" spans="1:7">
      <c r="A6" t="s">
        <v>8</v>
      </c>
      <c r="B6">
        <v>6</v>
      </c>
      <c r="C6">
        <f t="shared" si="0"/>
        <v>12</v>
      </c>
      <c r="E6">
        <f t="shared" si="1"/>
        <v>17</v>
      </c>
    </row>
    <row r="7" spans="1:7">
      <c r="A7" t="s">
        <v>9</v>
      </c>
      <c r="B7">
        <v>3</v>
      </c>
      <c r="C7">
        <f t="shared" si="0"/>
        <v>6</v>
      </c>
      <c r="E7">
        <f t="shared" si="1"/>
        <v>11</v>
      </c>
    </row>
    <row r="8" spans="1:7">
      <c r="B8">
        <f>SUM(B2:B7)</f>
        <v>33</v>
      </c>
      <c r="C8">
        <f>SUM(C2:C7)</f>
        <v>66</v>
      </c>
    </row>
    <row r="11" spans="1:7">
      <c r="A11" t="s">
        <v>10</v>
      </c>
      <c r="B1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5B31A-5424-4798-8736-5F9907A0A066}">
  <sheetPr codeName="Sheet4"/>
  <dimension ref="A5:W48"/>
  <sheetViews>
    <sheetView topLeftCell="A22" workbookViewId="0">
      <selection activeCell="B11" sqref="B11"/>
    </sheetView>
  </sheetViews>
  <sheetFormatPr defaultRowHeight="14.4"/>
  <cols>
    <col min="1" max="1" width="42.6640625" customWidth="1"/>
    <col min="2" max="2" width="38.6640625" customWidth="1"/>
    <col min="3" max="3" width="33.33203125" customWidth="1"/>
  </cols>
  <sheetData>
    <row r="5" spans="1:23">
      <c r="A5" t="s">
        <v>0</v>
      </c>
      <c r="F5" s="3">
        <v>309</v>
      </c>
      <c r="M5" s="7"/>
      <c r="N5" s="7"/>
      <c r="O5" s="7"/>
      <c r="P5" s="7"/>
      <c r="Q5" s="7"/>
      <c r="R5" s="7"/>
      <c r="S5" s="7"/>
      <c r="T5" s="7"/>
      <c r="U5" s="7"/>
      <c r="V5" s="7"/>
      <c r="W5" s="7"/>
    </row>
    <row r="9" spans="1:23">
      <c r="D9" s="3">
        <f>1+1</f>
        <v>2</v>
      </c>
    </row>
    <row r="10" spans="1:23">
      <c r="A10" t="s">
        <v>0</v>
      </c>
      <c r="D10" s="3">
        <v>3</v>
      </c>
      <c r="H10">
        <v>39</v>
      </c>
      <c r="I10">
        <f>F5+H10</f>
        <v>348</v>
      </c>
    </row>
    <row r="11" spans="1:23">
      <c r="D11" s="3">
        <v>4</v>
      </c>
      <c r="H11">
        <v>320</v>
      </c>
      <c r="I11">
        <v>35</v>
      </c>
      <c r="J11">
        <f>H11+I11</f>
        <v>355</v>
      </c>
    </row>
    <row r="12" spans="1:23">
      <c r="D12" s="3">
        <v>5</v>
      </c>
      <c r="H12">
        <v>318</v>
      </c>
      <c r="I12">
        <v>45</v>
      </c>
      <c r="J12">
        <f>H12+I12</f>
        <v>363</v>
      </c>
    </row>
    <row r="13" spans="1:23">
      <c r="D13" s="3">
        <v>6</v>
      </c>
      <c r="H13">
        <v>314</v>
      </c>
      <c r="I13">
        <v>44</v>
      </c>
      <c r="J13">
        <f>H13+I13</f>
        <v>358</v>
      </c>
    </row>
    <row r="14" spans="1:23">
      <c r="D14" s="3">
        <v>7</v>
      </c>
      <c r="H14">
        <f>H10+H11+H12+H13</f>
        <v>991</v>
      </c>
      <c r="I14">
        <f>SUM(I10:I13)</f>
        <v>472</v>
      </c>
    </row>
    <row r="15" spans="1:23">
      <c r="D15" s="3">
        <v>8</v>
      </c>
    </row>
    <row r="16" spans="1:23">
      <c r="D16" s="3">
        <v>9</v>
      </c>
    </row>
    <row r="17" spans="1:10">
      <c r="D17" s="3">
        <v>10</v>
      </c>
    </row>
    <row r="18" spans="1:10">
      <c r="D18" s="3">
        <v>11</v>
      </c>
    </row>
    <row r="19" spans="1:10">
      <c r="D19" s="3">
        <v>12</v>
      </c>
      <c r="H19" s="5" t="s">
        <v>227</v>
      </c>
    </row>
    <row r="20" spans="1:10">
      <c r="D20" s="3">
        <v>13</v>
      </c>
      <c r="G20" s="6"/>
      <c r="H20" s="6" t="s">
        <v>228</v>
      </c>
    </row>
    <row r="21" spans="1:10">
      <c r="D21" s="3">
        <v>14</v>
      </c>
      <c r="G21" s="6"/>
      <c r="H21" s="6" t="s">
        <v>229</v>
      </c>
      <c r="I21" s="4"/>
    </row>
    <row r="22" spans="1:10">
      <c r="D22" s="3">
        <v>15</v>
      </c>
    </row>
    <row r="23" spans="1:10">
      <c r="D23" s="3">
        <v>16</v>
      </c>
    </row>
    <row r="27" spans="1:10">
      <c r="F27" s="10"/>
      <c r="G27" s="10"/>
      <c r="H27" s="10"/>
      <c r="I27" s="10"/>
      <c r="J27" s="10"/>
    </row>
    <row r="28" spans="1:10">
      <c r="A28" s="40" t="s">
        <v>13</v>
      </c>
      <c r="B28" s="41"/>
      <c r="C28" s="8" t="s">
        <v>69</v>
      </c>
      <c r="F28" s="10"/>
      <c r="G28" s="10"/>
      <c r="H28" s="10"/>
      <c r="I28" s="10"/>
      <c r="J28" s="10"/>
    </row>
    <row r="29" spans="1:10">
      <c r="A29" s="9" t="s">
        <v>70</v>
      </c>
      <c r="B29" s="9" t="s">
        <v>71</v>
      </c>
      <c r="C29" s="9">
        <v>305</v>
      </c>
      <c r="F29" s="10"/>
      <c r="G29" s="10"/>
      <c r="H29" s="10"/>
      <c r="I29" s="10"/>
      <c r="J29" s="10"/>
    </row>
    <row r="30" spans="1:10">
      <c r="A30" s="9" t="s">
        <v>72</v>
      </c>
      <c r="B30" s="9" t="s">
        <v>26</v>
      </c>
      <c r="C30" s="9">
        <v>510</v>
      </c>
      <c r="F30" s="10"/>
      <c r="G30" s="10"/>
      <c r="H30" s="10"/>
      <c r="I30" s="10"/>
      <c r="J30" s="10"/>
    </row>
    <row r="31" spans="1:10">
      <c r="A31" s="9" t="s">
        <v>73</v>
      </c>
      <c r="B31" s="9" t="s">
        <v>18</v>
      </c>
      <c r="C31" s="9">
        <v>490</v>
      </c>
      <c r="F31" s="10"/>
      <c r="G31" s="10"/>
      <c r="H31" s="10"/>
      <c r="I31" s="10"/>
      <c r="J31" s="10"/>
    </row>
    <row r="32" spans="1:10">
      <c r="A32" s="9" t="s">
        <v>74</v>
      </c>
      <c r="B32" s="9" t="s">
        <v>26</v>
      </c>
      <c r="C32" s="9">
        <v>335</v>
      </c>
      <c r="F32" s="10"/>
      <c r="G32" s="10"/>
      <c r="H32" s="10"/>
      <c r="I32" s="10"/>
      <c r="J32" s="10"/>
    </row>
    <row r="33" spans="1:10">
      <c r="A33" s="9" t="s">
        <v>75</v>
      </c>
      <c r="B33" s="9" t="s">
        <v>76</v>
      </c>
      <c r="C33" s="9">
        <v>465</v>
      </c>
      <c r="F33" s="10"/>
      <c r="G33" s="10"/>
      <c r="H33" s="10"/>
      <c r="I33" s="10"/>
      <c r="J33" s="10"/>
    </row>
    <row r="34" spans="1:10">
      <c r="A34" s="9" t="s">
        <v>77</v>
      </c>
      <c r="B34" s="9" t="s">
        <v>26</v>
      </c>
      <c r="C34" s="9">
        <v>475</v>
      </c>
      <c r="F34" s="10"/>
      <c r="G34" s="10"/>
      <c r="H34" s="10"/>
      <c r="I34" s="10"/>
      <c r="J34" s="10"/>
    </row>
    <row r="35" spans="1:10">
      <c r="A35" s="9" t="s">
        <v>78</v>
      </c>
      <c r="B35" s="9" t="s">
        <v>26</v>
      </c>
      <c r="C35" s="9">
        <v>525</v>
      </c>
      <c r="F35" s="10"/>
      <c r="G35" s="10"/>
      <c r="H35" s="10"/>
      <c r="I35" s="10"/>
      <c r="J35" s="10"/>
    </row>
    <row r="36" spans="1:10">
      <c r="A36" s="9" t="s">
        <v>79</v>
      </c>
      <c r="B36" s="9" t="s">
        <v>80</v>
      </c>
      <c r="C36" s="9">
        <v>385</v>
      </c>
      <c r="F36" s="10"/>
      <c r="G36" s="10"/>
      <c r="H36" s="10"/>
      <c r="I36" s="10"/>
      <c r="J36" s="10"/>
    </row>
    <row r="37" spans="1:10">
      <c r="A37" s="9" t="s">
        <v>81</v>
      </c>
      <c r="B37" s="9" t="s">
        <v>82</v>
      </c>
      <c r="C37" s="9">
        <v>420</v>
      </c>
      <c r="F37" s="10"/>
      <c r="G37" s="10"/>
      <c r="H37" s="10"/>
      <c r="I37" s="10"/>
      <c r="J37" s="10"/>
    </row>
    <row r="38" spans="1:10">
      <c r="A38" s="9" t="s">
        <v>83</v>
      </c>
      <c r="B38" s="9" t="s">
        <v>84</v>
      </c>
      <c r="C38" s="9">
        <v>349</v>
      </c>
      <c r="F38" s="10"/>
      <c r="G38" s="10"/>
      <c r="H38" s="10"/>
      <c r="I38" s="10"/>
      <c r="J38" s="10"/>
    </row>
    <row r="39" spans="1:10">
      <c r="A39" s="9" t="s">
        <v>85</v>
      </c>
      <c r="B39" s="9" t="s">
        <v>84</v>
      </c>
      <c r="C39" s="9">
        <v>253</v>
      </c>
      <c r="F39" s="10"/>
      <c r="G39" s="10"/>
      <c r="H39" s="10"/>
      <c r="I39" s="10"/>
      <c r="J39" s="10"/>
    </row>
    <row r="40" spans="1:10">
      <c r="A40" s="9" t="s">
        <v>86</v>
      </c>
      <c r="B40" s="9" t="s">
        <v>87</v>
      </c>
      <c r="C40" s="9">
        <v>395</v>
      </c>
    </row>
    <row r="41" spans="1:10">
      <c r="A41" s="9" t="s">
        <v>88</v>
      </c>
      <c r="B41" s="9" t="s">
        <v>84</v>
      </c>
      <c r="C41" s="9">
        <v>310</v>
      </c>
    </row>
    <row r="42" spans="1:10">
      <c r="A42" s="9" t="s">
        <v>89</v>
      </c>
      <c r="B42" s="9" t="s">
        <v>26</v>
      </c>
      <c r="C42" s="9">
        <v>475</v>
      </c>
    </row>
    <row r="43" spans="1:10">
      <c r="A43" s="9" t="s">
        <v>90</v>
      </c>
      <c r="B43" s="9" t="s">
        <v>91</v>
      </c>
      <c r="C43" s="9">
        <v>505</v>
      </c>
    </row>
    <row r="44" spans="1:10">
      <c r="A44" s="9" t="s">
        <v>92</v>
      </c>
      <c r="B44" s="9" t="s">
        <v>71</v>
      </c>
      <c r="C44" s="9">
        <v>455</v>
      </c>
    </row>
    <row r="45" spans="1:10">
      <c r="A45" s="9" t="s">
        <v>52</v>
      </c>
      <c r="B45" s="9" t="s">
        <v>22</v>
      </c>
      <c r="C45" s="9">
        <v>405</v>
      </c>
    </row>
    <row r="46" spans="1:10">
      <c r="A46" s="9" t="s">
        <v>93</v>
      </c>
      <c r="B46" s="9" t="s">
        <v>91</v>
      </c>
      <c r="C46" s="9">
        <v>438</v>
      </c>
    </row>
    <row r="47" spans="1:10">
      <c r="A47" s="9" t="s">
        <v>94</v>
      </c>
      <c r="B47" s="9" t="s">
        <v>95</v>
      </c>
      <c r="C47" s="9">
        <v>310</v>
      </c>
    </row>
    <row r="48" spans="1:10">
      <c r="A48" s="9" t="s">
        <v>96</v>
      </c>
      <c r="B48" s="9" t="s">
        <v>26</v>
      </c>
      <c r="C48" s="9">
        <v>200</v>
      </c>
    </row>
  </sheetData>
  <mergeCells count="1">
    <mergeCell ref="A28:B2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A4E69-EF9B-4F98-9855-0E94E089BB3C}">
  <sheetPr codeName="Sheet3"/>
  <dimension ref="A1:K490"/>
  <sheetViews>
    <sheetView workbookViewId="0">
      <selection activeCell="D253" sqref="D253"/>
    </sheetView>
  </sheetViews>
  <sheetFormatPr defaultRowHeight="14.4"/>
  <cols>
    <col min="1" max="1" width="16.44140625" customWidth="1"/>
    <col min="4" max="4" width="17.33203125" customWidth="1"/>
    <col min="5" max="5" width="16" customWidth="1"/>
    <col min="6" max="6" width="21.6640625" customWidth="1"/>
    <col min="7" max="7" width="16.77734375" customWidth="1"/>
  </cols>
  <sheetData>
    <row r="1" spans="1:6">
      <c r="A1" t="s">
        <v>12</v>
      </c>
    </row>
    <row r="3" spans="1:6">
      <c r="A3" t="s">
        <v>13</v>
      </c>
      <c r="B3" t="s">
        <v>14</v>
      </c>
      <c r="C3" t="s">
        <v>15</v>
      </c>
      <c r="D3" t="s">
        <v>16</v>
      </c>
      <c r="E3" t="s">
        <v>29</v>
      </c>
    </row>
    <row r="4" spans="1:6">
      <c r="A4" t="s">
        <v>17</v>
      </c>
      <c r="B4" t="s">
        <v>18</v>
      </c>
      <c r="C4">
        <v>45</v>
      </c>
      <c r="D4" t="b">
        <f>AND(B4="Fire",C4&gt;70)</f>
        <v>0</v>
      </c>
      <c r="E4" t="str">
        <f>IF(AND(B4="Fire",C4&gt;70),"YES","NO")</f>
        <v>NO</v>
      </c>
    </row>
    <row r="5" spans="1:6">
      <c r="A5" t="s">
        <v>19</v>
      </c>
      <c r="B5" t="s">
        <v>18</v>
      </c>
      <c r="C5">
        <v>60</v>
      </c>
      <c r="D5" t="b">
        <f t="shared" ref="D5:D11" si="0">AND(B5="Fire",C5&gt;70)</f>
        <v>0</v>
      </c>
      <c r="E5" t="str">
        <f t="shared" ref="E5:E12" si="1">IF(AND(B5="Fire",C5&gt;70),"YES","NO")</f>
        <v>NO</v>
      </c>
    </row>
    <row r="6" spans="1:6">
      <c r="A6" t="s">
        <v>20</v>
      </c>
      <c r="B6" t="s">
        <v>18</v>
      </c>
      <c r="C6">
        <v>80</v>
      </c>
      <c r="D6" t="b">
        <f t="shared" si="0"/>
        <v>0</v>
      </c>
      <c r="E6" t="str">
        <f t="shared" si="1"/>
        <v>NO</v>
      </c>
    </row>
    <row r="7" spans="1:6">
      <c r="A7" t="s">
        <v>21</v>
      </c>
      <c r="B7" t="s">
        <v>22</v>
      </c>
      <c r="C7">
        <v>65</v>
      </c>
      <c r="D7" t="b">
        <f t="shared" si="0"/>
        <v>0</v>
      </c>
      <c r="E7" t="str">
        <f t="shared" si="1"/>
        <v>NO</v>
      </c>
    </row>
    <row r="8" spans="1:6">
      <c r="A8" t="s">
        <v>23</v>
      </c>
      <c r="B8" t="s">
        <v>22</v>
      </c>
      <c r="C8">
        <v>80</v>
      </c>
      <c r="D8" t="b">
        <f>AND(B8="Fire",C8&gt;70)</f>
        <v>1</v>
      </c>
      <c r="E8" t="str">
        <f t="shared" si="1"/>
        <v>YES</v>
      </c>
    </row>
    <row r="9" spans="1:6">
      <c r="A9" t="s">
        <v>24</v>
      </c>
      <c r="B9" t="s">
        <v>22</v>
      </c>
      <c r="C9">
        <v>100</v>
      </c>
      <c r="D9" t="b">
        <f t="shared" si="0"/>
        <v>1</v>
      </c>
      <c r="E9" t="str">
        <f t="shared" si="1"/>
        <v>YES</v>
      </c>
    </row>
    <row r="10" spans="1:6">
      <c r="A10" t="s">
        <v>25</v>
      </c>
      <c r="B10" t="s">
        <v>26</v>
      </c>
      <c r="C10">
        <v>43</v>
      </c>
      <c r="D10" t="b">
        <f t="shared" si="0"/>
        <v>0</v>
      </c>
      <c r="E10" t="str">
        <f t="shared" si="1"/>
        <v>NO</v>
      </c>
    </row>
    <row r="11" spans="1:6">
      <c r="A11" t="s">
        <v>27</v>
      </c>
      <c r="B11" t="s">
        <v>26</v>
      </c>
      <c r="C11">
        <v>58</v>
      </c>
      <c r="D11" t="b">
        <f t="shared" si="0"/>
        <v>0</v>
      </c>
      <c r="E11" t="str">
        <f t="shared" si="1"/>
        <v>NO</v>
      </c>
    </row>
    <row r="12" spans="1:6">
      <c r="A12" t="s">
        <v>28</v>
      </c>
      <c r="B12" t="s">
        <v>26</v>
      </c>
      <c r="C12">
        <v>78</v>
      </c>
      <c r="D12" t="b">
        <f>AND(B12="Fire",C12&gt;70)</f>
        <v>0</v>
      </c>
      <c r="E12" t="str">
        <f t="shared" si="1"/>
        <v>NO</v>
      </c>
    </row>
    <row r="13" spans="1:6">
      <c r="A13" t="s">
        <v>0</v>
      </c>
    </row>
    <row r="14" spans="1:6">
      <c r="A14" t="s">
        <v>30</v>
      </c>
    </row>
    <row r="16" spans="1:6">
      <c r="A16" t="s">
        <v>31</v>
      </c>
      <c r="B16" t="s">
        <v>32</v>
      </c>
      <c r="C16" t="s">
        <v>33</v>
      </c>
      <c r="D16" t="s">
        <v>34</v>
      </c>
      <c r="E16" t="s">
        <v>35</v>
      </c>
      <c r="F16" t="s">
        <v>36</v>
      </c>
    </row>
    <row r="17" spans="1:8">
      <c r="A17" t="s">
        <v>37</v>
      </c>
      <c r="B17">
        <v>10</v>
      </c>
      <c r="C17">
        <v>4</v>
      </c>
      <c r="D17">
        <v>1</v>
      </c>
      <c r="E17">
        <v>1</v>
      </c>
      <c r="F17">
        <f>AVERAGE(B17:E17)</f>
        <v>4</v>
      </c>
    </row>
    <row r="18" spans="1:8">
      <c r="A18" t="s">
        <v>38</v>
      </c>
      <c r="B18">
        <v>12</v>
      </c>
      <c r="C18">
        <v>3</v>
      </c>
      <c r="D18">
        <v>0</v>
      </c>
      <c r="E18">
        <v>1</v>
      </c>
      <c r="F18">
        <f t="shared" ref="F18:F22" si="2">AVERAGE(B18:E18)</f>
        <v>4</v>
      </c>
    </row>
    <row r="19" spans="1:8">
      <c r="A19" t="s">
        <v>39</v>
      </c>
      <c r="B19">
        <v>15</v>
      </c>
      <c r="C19">
        <v>1</v>
      </c>
      <c r="D19">
        <v>3</v>
      </c>
      <c r="E19">
        <v>1</v>
      </c>
      <c r="F19">
        <f t="shared" si="2"/>
        <v>5</v>
      </c>
    </row>
    <row r="20" spans="1:8">
      <c r="A20" t="s">
        <v>40</v>
      </c>
      <c r="B20">
        <v>4</v>
      </c>
      <c r="C20">
        <v>2</v>
      </c>
      <c r="D20">
        <v>6</v>
      </c>
      <c r="E20">
        <v>0</v>
      </c>
      <c r="F20">
        <f t="shared" si="2"/>
        <v>3</v>
      </c>
    </row>
    <row r="21" spans="1:8">
      <c r="A21" t="s">
        <v>41</v>
      </c>
      <c r="B21">
        <v>10</v>
      </c>
      <c r="C21">
        <v>4</v>
      </c>
      <c r="D21">
        <v>1</v>
      </c>
      <c r="E21">
        <v>1</v>
      </c>
      <c r="F21">
        <f t="shared" si="2"/>
        <v>4</v>
      </c>
    </row>
    <row r="22" spans="1:8">
      <c r="A22" t="s">
        <v>42</v>
      </c>
      <c r="B22">
        <v>9</v>
      </c>
      <c r="C22">
        <v>2</v>
      </c>
      <c r="D22">
        <v>1</v>
      </c>
      <c r="E22">
        <v>0</v>
      </c>
      <c r="F22">
        <f t="shared" si="2"/>
        <v>3</v>
      </c>
    </row>
    <row r="23" spans="1:8">
      <c r="A23" t="s">
        <v>0</v>
      </c>
    </row>
    <row r="25" spans="1:8">
      <c r="A25" t="s">
        <v>31</v>
      </c>
      <c r="B25" t="s">
        <v>32</v>
      </c>
      <c r="C25" t="s">
        <v>33</v>
      </c>
      <c r="D25" t="s">
        <v>34</v>
      </c>
      <c r="E25" t="s">
        <v>35</v>
      </c>
      <c r="F25" t="s">
        <v>36</v>
      </c>
    </row>
    <row r="26" spans="1:8">
      <c r="A26" t="s">
        <v>37</v>
      </c>
      <c r="B26">
        <v>10</v>
      </c>
      <c r="C26">
        <v>4</v>
      </c>
      <c r="D26" t="s">
        <v>43</v>
      </c>
      <c r="E26">
        <v>1</v>
      </c>
      <c r="F26">
        <f>AVERAGE(B26:E26)</f>
        <v>5</v>
      </c>
    </row>
    <row r="27" spans="1:8">
      <c r="A27" t="s">
        <v>38</v>
      </c>
      <c r="B27">
        <v>12</v>
      </c>
      <c r="C27">
        <v>3</v>
      </c>
      <c r="D27">
        <v>0</v>
      </c>
      <c r="E27">
        <v>1</v>
      </c>
      <c r="F27">
        <f t="shared" ref="F27:F31" si="3">AVERAGE(B27:E27)</f>
        <v>4</v>
      </c>
      <c r="H27" t="s">
        <v>44</v>
      </c>
    </row>
    <row r="28" spans="1:8">
      <c r="A28" t="s">
        <v>39</v>
      </c>
      <c r="B28">
        <v>15</v>
      </c>
      <c r="C28">
        <v>1</v>
      </c>
      <c r="D28" t="s">
        <v>43</v>
      </c>
      <c r="E28" t="s">
        <v>43</v>
      </c>
      <c r="F28">
        <f t="shared" si="3"/>
        <v>8</v>
      </c>
    </row>
    <row r="29" spans="1:8">
      <c r="A29" t="s">
        <v>40</v>
      </c>
      <c r="B29">
        <v>4</v>
      </c>
      <c r="C29">
        <v>2</v>
      </c>
      <c r="D29">
        <v>6</v>
      </c>
      <c r="E29">
        <v>0</v>
      </c>
      <c r="F29">
        <f t="shared" si="3"/>
        <v>3</v>
      </c>
    </row>
    <row r="30" spans="1:8">
      <c r="A30" t="s">
        <v>41</v>
      </c>
      <c r="B30" t="s">
        <v>43</v>
      </c>
      <c r="C30">
        <v>4</v>
      </c>
      <c r="D30">
        <v>1</v>
      </c>
      <c r="E30">
        <v>1</v>
      </c>
      <c r="F30">
        <f t="shared" si="3"/>
        <v>2</v>
      </c>
    </row>
    <row r="31" spans="1:8">
      <c r="A31" t="s">
        <v>42</v>
      </c>
      <c r="B31">
        <v>9</v>
      </c>
      <c r="C31">
        <v>2</v>
      </c>
      <c r="D31">
        <v>1</v>
      </c>
      <c r="E31">
        <v>0</v>
      </c>
      <c r="F31">
        <f t="shared" si="3"/>
        <v>3</v>
      </c>
    </row>
    <row r="34" spans="1:6">
      <c r="A34" t="s">
        <v>45</v>
      </c>
    </row>
    <row r="36" spans="1:6">
      <c r="A36" t="s">
        <v>13</v>
      </c>
      <c r="B36" t="s">
        <v>14</v>
      </c>
      <c r="C36" t="s">
        <v>15</v>
      </c>
    </row>
    <row r="37" spans="1:6">
      <c r="A37" t="s">
        <v>46</v>
      </c>
      <c r="B37" t="s">
        <v>18</v>
      </c>
      <c r="C37">
        <v>45</v>
      </c>
      <c r="E37" t="s">
        <v>47</v>
      </c>
      <c r="F37" t="s">
        <v>48</v>
      </c>
    </row>
    <row r="38" spans="1:6">
      <c r="A38" t="s">
        <v>49</v>
      </c>
      <c r="B38" t="s">
        <v>18</v>
      </c>
      <c r="C38">
        <v>60</v>
      </c>
      <c r="E38" t="s">
        <v>18</v>
      </c>
      <c r="F38">
        <f>AVERAGEIF(B37:B45,E38,C37:C45)</f>
        <v>61.666666666666664</v>
      </c>
    </row>
    <row r="39" spans="1:6">
      <c r="A39" t="s">
        <v>50</v>
      </c>
      <c r="B39" t="s">
        <v>18</v>
      </c>
      <c r="C39">
        <v>80</v>
      </c>
      <c r="E39" t="s">
        <v>22</v>
      </c>
      <c r="F39">
        <f t="shared" ref="F39:F40" si="4">AVERAGEIF(B38:B46,E39,C38:C46)</f>
        <v>81.666666666666671</v>
      </c>
    </row>
    <row r="40" spans="1:6">
      <c r="A40" t="s">
        <v>51</v>
      </c>
      <c r="B40" t="s">
        <v>22</v>
      </c>
      <c r="C40">
        <v>65</v>
      </c>
      <c r="E40" t="s">
        <v>26</v>
      </c>
      <c r="F40">
        <f t="shared" si="4"/>
        <v>59.666666666666664</v>
      </c>
    </row>
    <row r="41" spans="1:6">
      <c r="A41" t="s">
        <v>52</v>
      </c>
      <c r="B41" t="s">
        <v>22</v>
      </c>
      <c r="C41">
        <v>80</v>
      </c>
    </row>
    <row r="42" spans="1:6">
      <c r="A42" t="s">
        <v>53</v>
      </c>
      <c r="B42" t="s">
        <v>22</v>
      </c>
      <c r="C42">
        <v>100</v>
      </c>
    </row>
    <row r="43" spans="1:6">
      <c r="A43" t="s">
        <v>54</v>
      </c>
      <c r="B43" t="s">
        <v>26</v>
      </c>
      <c r="C43">
        <v>43</v>
      </c>
    </row>
    <row r="44" spans="1:6">
      <c r="A44" t="s">
        <v>55</v>
      </c>
      <c r="B44" t="s">
        <v>26</v>
      </c>
      <c r="C44">
        <v>58</v>
      </c>
    </row>
    <row r="45" spans="1:6">
      <c r="A45" t="s">
        <v>56</v>
      </c>
      <c r="B45" t="s">
        <v>26</v>
      </c>
      <c r="C45">
        <v>78</v>
      </c>
    </row>
    <row r="46" spans="1:6">
      <c r="A46" t="s">
        <v>0</v>
      </c>
    </row>
    <row r="48" spans="1:6">
      <c r="A48" t="s">
        <v>57</v>
      </c>
    </row>
    <row r="50" spans="1:8">
      <c r="A50" t="s">
        <v>13</v>
      </c>
      <c r="B50" t="s">
        <v>14</v>
      </c>
      <c r="C50" t="s">
        <v>58</v>
      </c>
      <c r="D50" t="s">
        <v>59</v>
      </c>
    </row>
    <row r="51" spans="1:8">
      <c r="A51" t="s">
        <v>46</v>
      </c>
      <c r="B51" t="s">
        <v>18</v>
      </c>
      <c r="C51">
        <v>49</v>
      </c>
      <c r="D51">
        <v>1</v>
      </c>
      <c r="F51" t="s">
        <v>47</v>
      </c>
      <c r="G51" t="s">
        <v>60</v>
      </c>
      <c r="H51" t="s">
        <v>61</v>
      </c>
    </row>
    <row r="52" spans="1:8">
      <c r="A52" t="s">
        <v>49</v>
      </c>
      <c r="B52" t="s">
        <v>18</v>
      </c>
      <c r="C52">
        <v>63</v>
      </c>
      <c r="D52">
        <v>1</v>
      </c>
      <c r="F52" t="s">
        <v>18</v>
      </c>
      <c r="G52">
        <v>1</v>
      </c>
      <c r="H52">
        <f>AVERAGEIFS(C51:C62,B51:B62,F52,D51:D62,G52)</f>
        <v>65</v>
      </c>
    </row>
    <row r="53" spans="1:8">
      <c r="A53" t="s">
        <v>50</v>
      </c>
      <c r="B53" t="s">
        <v>18</v>
      </c>
      <c r="C53">
        <v>83</v>
      </c>
      <c r="D53">
        <v>1</v>
      </c>
      <c r="F53" t="s">
        <v>22</v>
      </c>
      <c r="G53">
        <v>1</v>
      </c>
      <c r="H53">
        <f t="shared" ref="H53:H55" si="5">AVERAGEIFS(C52:C63,B52:B63,F53,D52:D63,G53)</f>
        <v>59.666666666666664</v>
      </c>
    </row>
    <row r="54" spans="1:8">
      <c r="A54" t="s">
        <v>51</v>
      </c>
      <c r="B54" t="s">
        <v>22</v>
      </c>
      <c r="C54">
        <v>43</v>
      </c>
      <c r="D54">
        <v>1</v>
      </c>
      <c r="F54" t="s">
        <v>18</v>
      </c>
      <c r="G54">
        <v>2</v>
      </c>
      <c r="H54">
        <f t="shared" si="5"/>
        <v>81.666666666666671</v>
      </c>
    </row>
    <row r="55" spans="1:8">
      <c r="A55" t="s">
        <v>52</v>
      </c>
      <c r="B55" t="s">
        <v>22</v>
      </c>
      <c r="C55">
        <v>58</v>
      </c>
      <c r="D55">
        <v>1</v>
      </c>
      <c r="F55" t="s">
        <v>22</v>
      </c>
      <c r="G55">
        <v>2</v>
      </c>
      <c r="H55">
        <f t="shared" si="5"/>
        <v>59.666666666666664</v>
      </c>
    </row>
    <row r="56" spans="1:8">
      <c r="A56" t="s">
        <v>53</v>
      </c>
      <c r="B56" t="s">
        <v>22</v>
      </c>
      <c r="C56">
        <v>78</v>
      </c>
      <c r="D56">
        <v>1</v>
      </c>
    </row>
    <row r="57" spans="1:8">
      <c r="A57" t="s">
        <v>62</v>
      </c>
      <c r="B57" t="s">
        <v>18</v>
      </c>
      <c r="C57">
        <v>65</v>
      </c>
      <c r="D57">
        <v>2</v>
      </c>
    </row>
    <row r="58" spans="1:8">
      <c r="A58" t="s">
        <v>63</v>
      </c>
      <c r="B58" t="s">
        <v>18</v>
      </c>
      <c r="C58">
        <v>80</v>
      </c>
      <c r="D58">
        <v>2</v>
      </c>
    </row>
    <row r="59" spans="1:8">
      <c r="A59" t="s">
        <v>64</v>
      </c>
      <c r="B59" t="s">
        <v>18</v>
      </c>
      <c r="C59">
        <v>100</v>
      </c>
      <c r="D59">
        <v>2</v>
      </c>
    </row>
    <row r="60" spans="1:8">
      <c r="A60" t="s">
        <v>65</v>
      </c>
      <c r="B60" t="s">
        <v>22</v>
      </c>
      <c r="C60">
        <v>43</v>
      </c>
      <c r="D60">
        <v>2</v>
      </c>
    </row>
    <row r="61" spans="1:8">
      <c r="A61" t="s">
        <v>66</v>
      </c>
      <c r="B61" t="s">
        <v>22</v>
      </c>
      <c r="C61">
        <v>58</v>
      </c>
      <c r="D61">
        <v>2</v>
      </c>
    </row>
    <row r="62" spans="1:8">
      <c r="A62" t="s">
        <v>67</v>
      </c>
      <c r="B62" t="s">
        <v>22</v>
      </c>
      <c r="C62">
        <v>78</v>
      </c>
      <c r="D62">
        <v>2</v>
      </c>
    </row>
    <row r="63" spans="1:8">
      <c r="A63" t="s">
        <v>0</v>
      </c>
    </row>
    <row r="65" spans="1:5">
      <c r="A65" t="s">
        <v>68</v>
      </c>
    </row>
    <row r="67" spans="1:5">
      <c r="A67" t="s">
        <v>13</v>
      </c>
      <c r="B67" t="s">
        <v>14</v>
      </c>
      <c r="C67" t="s">
        <v>69</v>
      </c>
      <c r="E67" t="s">
        <v>97</v>
      </c>
    </row>
    <row r="68" spans="1:5">
      <c r="A68" t="s">
        <v>70</v>
      </c>
      <c r="B68" t="s">
        <v>71</v>
      </c>
      <c r="C68">
        <v>305</v>
      </c>
      <c r="E68" t="str">
        <f xml:space="preserve"> _xlfn.CONCAT(A68:A87)</f>
        <v xml:space="preserve">    Mankey    Poliwrath    Victreebel    Tentacool    Magneton    Dewgong    Cloyster    Onix    Dragonair    Pidgeotto    Rattata    Beedrill    Doduo    Kingler    Nidoqueen    Hitmonchan    Charmeleon    Arbok    Gastly    Magikarp</v>
      </c>
    </row>
    <row r="69" spans="1:5">
      <c r="A69" t="s">
        <v>72</v>
      </c>
      <c r="B69" t="s">
        <v>26</v>
      </c>
      <c r="C69">
        <v>510</v>
      </c>
    </row>
    <row r="70" spans="1:5">
      <c r="A70" t="s">
        <v>73</v>
      </c>
      <c r="B70" t="s">
        <v>18</v>
      </c>
      <c r="C70">
        <v>490</v>
      </c>
    </row>
    <row r="71" spans="1:5">
      <c r="A71" t="s">
        <v>74</v>
      </c>
      <c r="B71" t="s">
        <v>26</v>
      </c>
      <c r="C71">
        <v>335</v>
      </c>
    </row>
    <row r="72" spans="1:5">
      <c r="A72" t="s">
        <v>75</v>
      </c>
      <c r="B72" t="s">
        <v>76</v>
      </c>
      <c r="C72">
        <v>465</v>
      </c>
    </row>
    <row r="73" spans="1:5">
      <c r="A73" t="s">
        <v>77</v>
      </c>
      <c r="B73" t="s">
        <v>26</v>
      </c>
      <c r="C73">
        <v>475</v>
      </c>
    </row>
    <row r="74" spans="1:5">
      <c r="A74" t="s">
        <v>78</v>
      </c>
      <c r="B74" t="s">
        <v>26</v>
      </c>
      <c r="C74">
        <v>525</v>
      </c>
    </row>
    <row r="75" spans="1:5">
      <c r="A75" t="s">
        <v>79</v>
      </c>
      <c r="B75" t="s">
        <v>80</v>
      </c>
      <c r="C75">
        <v>385</v>
      </c>
    </row>
    <row r="76" spans="1:5">
      <c r="A76" t="s">
        <v>81</v>
      </c>
      <c r="B76" t="s">
        <v>82</v>
      </c>
      <c r="C76">
        <v>420</v>
      </c>
    </row>
    <row r="77" spans="1:5">
      <c r="A77" t="s">
        <v>83</v>
      </c>
      <c r="B77" t="s">
        <v>84</v>
      </c>
      <c r="C77">
        <v>349</v>
      </c>
    </row>
    <row r="78" spans="1:5">
      <c r="A78" t="s">
        <v>85</v>
      </c>
      <c r="B78" t="s">
        <v>84</v>
      </c>
      <c r="C78">
        <v>253</v>
      </c>
    </row>
    <row r="79" spans="1:5">
      <c r="A79" t="s">
        <v>86</v>
      </c>
      <c r="B79" t="s">
        <v>87</v>
      </c>
      <c r="C79">
        <v>395</v>
      </c>
    </row>
    <row r="80" spans="1:5">
      <c r="A80" t="s">
        <v>88</v>
      </c>
      <c r="B80" t="s">
        <v>84</v>
      </c>
      <c r="C80">
        <v>310</v>
      </c>
    </row>
    <row r="81" spans="1:5">
      <c r="A81" t="s">
        <v>89</v>
      </c>
      <c r="B81" t="s">
        <v>26</v>
      </c>
      <c r="C81">
        <v>475</v>
      </c>
    </row>
    <row r="82" spans="1:5">
      <c r="A82" t="s">
        <v>90</v>
      </c>
      <c r="B82" t="s">
        <v>91</v>
      </c>
      <c r="C82">
        <v>505</v>
      </c>
    </row>
    <row r="83" spans="1:5">
      <c r="A83" t="s">
        <v>92</v>
      </c>
      <c r="B83" t="s">
        <v>71</v>
      </c>
      <c r="C83">
        <v>455</v>
      </c>
    </row>
    <row r="84" spans="1:5">
      <c r="A84" t="s">
        <v>52</v>
      </c>
      <c r="B84" t="s">
        <v>22</v>
      </c>
      <c r="C84">
        <v>405</v>
      </c>
    </row>
    <row r="85" spans="1:5">
      <c r="A85" t="s">
        <v>93</v>
      </c>
      <c r="B85" t="s">
        <v>91</v>
      </c>
      <c r="C85">
        <v>438</v>
      </c>
    </row>
    <row r="86" spans="1:5">
      <c r="A86" t="s">
        <v>94</v>
      </c>
      <c r="B86" t="s">
        <v>95</v>
      </c>
      <c r="C86">
        <v>310</v>
      </c>
    </row>
    <row r="87" spans="1:5">
      <c r="A87" t="s">
        <v>96</v>
      </c>
      <c r="B87" t="s">
        <v>26</v>
      </c>
      <c r="C87">
        <v>200</v>
      </c>
    </row>
    <row r="88" spans="1:5">
      <c r="A88" t="s">
        <v>0</v>
      </c>
    </row>
    <row r="90" spans="1:5">
      <c r="A90" t="s">
        <v>13</v>
      </c>
      <c r="B90" t="s">
        <v>14</v>
      </c>
      <c r="C90" t="s">
        <v>69</v>
      </c>
      <c r="E90" t="s">
        <v>97</v>
      </c>
    </row>
    <row r="91" spans="1:5">
      <c r="A91" t="s">
        <v>70</v>
      </c>
      <c r="B91" t="s">
        <v>71</v>
      </c>
      <c r="C91">
        <v>305</v>
      </c>
      <c r="E91" t="str">
        <f>_xlfn.CONCAT("The ", TRIM(A91), " has ", C91, " stats")</f>
        <v>The Mankey has 305 stats</v>
      </c>
    </row>
    <row r="92" spans="1:5">
      <c r="A92" t="s">
        <v>72</v>
      </c>
      <c r="B92" t="s">
        <v>26</v>
      </c>
      <c r="C92">
        <v>510</v>
      </c>
      <c r="E92" t="str">
        <f t="shared" ref="E92:E110" si="6">_xlfn.CONCAT("The ", TRIM(A92), " has ", C92, " stats")</f>
        <v>The Poliwrath has 510 stats</v>
      </c>
    </row>
    <row r="93" spans="1:5">
      <c r="A93" t="s">
        <v>73</v>
      </c>
      <c r="B93" t="s">
        <v>18</v>
      </c>
      <c r="C93">
        <v>490</v>
      </c>
      <c r="E93" t="str">
        <f t="shared" si="6"/>
        <v>The Victreebel has 490 stats</v>
      </c>
    </row>
    <row r="94" spans="1:5">
      <c r="A94" t="s">
        <v>74</v>
      </c>
      <c r="B94" t="s">
        <v>26</v>
      </c>
      <c r="C94">
        <v>335</v>
      </c>
      <c r="E94" t="str">
        <f t="shared" si="6"/>
        <v>The Tentacool has 335 stats</v>
      </c>
    </row>
    <row r="95" spans="1:5">
      <c r="A95" t="s">
        <v>75</v>
      </c>
      <c r="B95" t="s">
        <v>76</v>
      </c>
      <c r="C95">
        <v>465</v>
      </c>
      <c r="E95" t="str">
        <f t="shared" si="6"/>
        <v>The Magneton has 465 stats</v>
      </c>
    </row>
    <row r="96" spans="1:5">
      <c r="A96" t="s">
        <v>77</v>
      </c>
      <c r="B96" t="s">
        <v>26</v>
      </c>
      <c r="C96">
        <v>475</v>
      </c>
      <c r="E96" t="str">
        <f t="shared" si="6"/>
        <v>The Dewgong has 475 stats</v>
      </c>
    </row>
    <row r="97" spans="1:5">
      <c r="A97" t="s">
        <v>78</v>
      </c>
      <c r="B97" t="s">
        <v>26</v>
      </c>
      <c r="C97">
        <v>525</v>
      </c>
      <c r="E97" t="str">
        <f t="shared" si="6"/>
        <v>The Cloyster has 525 stats</v>
      </c>
    </row>
    <row r="98" spans="1:5">
      <c r="A98" t="s">
        <v>79</v>
      </c>
      <c r="B98" t="s">
        <v>80</v>
      </c>
      <c r="C98">
        <v>385</v>
      </c>
      <c r="E98" t="str">
        <f t="shared" si="6"/>
        <v>The Onix has 385 stats</v>
      </c>
    </row>
    <row r="99" spans="1:5">
      <c r="A99" t="s">
        <v>81</v>
      </c>
      <c r="B99" t="s">
        <v>82</v>
      </c>
      <c r="C99">
        <v>420</v>
      </c>
      <c r="E99" t="str">
        <f t="shared" si="6"/>
        <v>The Dragonair has 420 stats</v>
      </c>
    </row>
    <row r="100" spans="1:5">
      <c r="A100" t="s">
        <v>83</v>
      </c>
      <c r="B100" t="s">
        <v>84</v>
      </c>
      <c r="C100">
        <v>349</v>
      </c>
      <c r="E100" t="str">
        <f t="shared" si="6"/>
        <v>The Pidgeotto has 349 stats</v>
      </c>
    </row>
    <row r="101" spans="1:5">
      <c r="A101" t="s">
        <v>85</v>
      </c>
      <c r="B101" t="s">
        <v>84</v>
      </c>
      <c r="C101">
        <v>253</v>
      </c>
      <c r="E101" t="str">
        <f t="shared" si="6"/>
        <v>The Rattata has 253 stats</v>
      </c>
    </row>
    <row r="102" spans="1:5">
      <c r="A102" t="s">
        <v>86</v>
      </c>
      <c r="B102" t="s">
        <v>87</v>
      </c>
      <c r="C102">
        <v>395</v>
      </c>
      <c r="E102" t="str">
        <f t="shared" si="6"/>
        <v>The Beedrill has 395 stats</v>
      </c>
    </row>
    <row r="103" spans="1:5">
      <c r="A103" t="s">
        <v>88</v>
      </c>
      <c r="B103" t="s">
        <v>84</v>
      </c>
      <c r="C103">
        <v>310</v>
      </c>
      <c r="E103" t="str">
        <f t="shared" si="6"/>
        <v>The Doduo has 310 stats</v>
      </c>
    </row>
    <row r="104" spans="1:5">
      <c r="A104" t="s">
        <v>89</v>
      </c>
      <c r="B104" t="s">
        <v>26</v>
      </c>
      <c r="C104">
        <v>475</v>
      </c>
      <c r="E104" t="str">
        <f t="shared" si="6"/>
        <v>The Kingler has 475 stats</v>
      </c>
    </row>
    <row r="105" spans="1:5">
      <c r="A105" t="s">
        <v>90</v>
      </c>
      <c r="B105" t="s">
        <v>91</v>
      </c>
      <c r="C105">
        <v>505</v>
      </c>
      <c r="E105" t="str">
        <f t="shared" si="6"/>
        <v>The Nidoqueen has 505 stats</v>
      </c>
    </row>
    <row r="106" spans="1:5">
      <c r="A106" t="s">
        <v>92</v>
      </c>
      <c r="B106" t="s">
        <v>71</v>
      </c>
      <c r="C106">
        <v>455</v>
      </c>
      <c r="E106" t="str">
        <f t="shared" si="6"/>
        <v>The Hitmonchan has 455 stats</v>
      </c>
    </row>
    <row r="107" spans="1:5">
      <c r="A107" t="s">
        <v>52</v>
      </c>
      <c r="B107" t="s">
        <v>22</v>
      </c>
      <c r="C107">
        <v>405</v>
      </c>
      <c r="E107" t="str">
        <f t="shared" si="6"/>
        <v>The Charmeleon has 405 stats</v>
      </c>
    </row>
    <row r="108" spans="1:5">
      <c r="A108" t="s">
        <v>93</v>
      </c>
      <c r="B108" t="s">
        <v>91</v>
      </c>
      <c r="C108">
        <v>438</v>
      </c>
      <c r="E108" t="str">
        <f t="shared" si="6"/>
        <v>The Arbok has 438 stats</v>
      </c>
    </row>
    <row r="109" spans="1:5">
      <c r="A109" t="s">
        <v>94</v>
      </c>
      <c r="B109" t="s">
        <v>95</v>
      </c>
      <c r="C109">
        <v>310</v>
      </c>
      <c r="E109" t="str">
        <f t="shared" si="6"/>
        <v>The Gastly has 310 stats</v>
      </c>
    </row>
    <row r="110" spans="1:5">
      <c r="A110" t="s">
        <v>96</v>
      </c>
      <c r="B110" t="s">
        <v>26</v>
      </c>
      <c r="C110">
        <v>200</v>
      </c>
      <c r="E110" t="str">
        <f t="shared" si="6"/>
        <v>The Magikarp has 200 stats</v>
      </c>
    </row>
    <row r="111" spans="1:5">
      <c r="A111" t="s">
        <v>0</v>
      </c>
    </row>
    <row r="113" spans="1:4">
      <c r="A113" t="s">
        <v>98</v>
      </c>
    </row>
    <row r="115" spans="1:4">
      <c r="A115" t="s">
        <v>13</v>
      </c>
      <c r="B115" t="s">
        <v>14</v>
      </c>
      <c r="C115" t="s">
        <v>99</v>
      </c>
      <c r="D115" t="s">
        <v>69</v>
      </c>
    </row>
    <row r="116" spans="1:4">
      <c r="A116" t="s">
        <v>70</v>
      </c>
      <c r="B116" t="s">
        <v>71</v>
      </c>
      <c r="D116">
        <v>305</v>
      </c>
    </row>
    <row r="117" spans="1:4">
      <c r="A117" t="s">
        <v>72</v>
      </c>
      <c r="B117" t="s">
        <v>26</v>
      </c>
      <c r="C117" t="s">
        <v>71</v>
      </c>
      <c r="D117">
        <v>510</v>
      </c>
    </row>
    <row r="118" spans="1:4">
      <c r="A118" t="s">
        <v>73</v>
      </c>
      <c r="B118" t="s">
        <v>18</v>
      </c>
      <c r="C118" t="s">
        <v>91</v>
      </c>
      <c r="D118">
        <v>490</v>
      </c>
    </row>
    <row r="119" spans="1:4">
      <c r="A119" t="s">
        <v>74</v>
      </c>
      <c r="B119" t="s">
        <v>26</v>
      </c>
      <c r="C119" t="s">
        <v>91</v>
      </c>
      <c r="D119">
        <v>335</v>
      </c>
    </row>
    <row r="120" spans="1:4">
      <c r="A120" t="s">
        <v>75</v>
      </c>
      <c r="B120" t="s">
        <v>76</v>
      </c>
      <c r="C120" t="s">
        <v>100</v>
      </c>
      <c r="D120">
        <v>465</v>
      </c>
    </row>
    <row r="121" spans="1:4">
      <c r="A121" t="s">
        <v>77</v>
      </c>
      <c r="B121" t="s">
        <v>26</v>
      </c>
      <c r="C121" t="s">
        <v>101</v>
      </c>
      <c r="D121">
        <v>475</v>
      </c>
    </row>
    <row r="122" spans="1:4">
      <c r="A122" t="s">
        <v>78</v>
      </c>
      <c r="B122" t="s">
        <v>26</v>
      </c>
      <c r="C122" t="s">
        <v>101</v>
      </c>
      <c r="D122">
        <v>525</v>
      </c>
    </row>
    <row r="123" spans="1:4">
      <c r="A123" t="s">
        <v>79</v>
      </c>
      <c r="B123" t="s">
        <v>80</v>
      </c>
      <c r="C123" t="s">
        <v>102</v>
      </c>
      <c r="D123">
        <v>385</v>
      </c>
    </row>
    <row r="124" spans="1:4">
      <c r="A124" t="s">
        <v>81</v>
      </c>
      <c r="B124" t="s">
        <v>82</v>
      </c>
      <c r="D124">
        <v>420</v>
      </c>
    </row>
    <row r="125" spans="1:4">
      <c r="A125" t="s">
        <v>83</v>
      </c>
      <c r="B125" t="s">
        <v>84</v>
      </c>
      <c r="C125" t="s">
        <v>103</v>
      </c>
      <c r="D125">
        <v>349</v>
      </c>
    </row>
    <row r="126" spans="1:4">
      <c r="A126" t="s">
        <v>85</v>
      </c>
      <c r="B126" t="s">
        <v>84</v>
      </c>
      <c r="D126">
        <v>253</v>
      </c>
    </row>
    <row r="127" spans="1:4">
      <c r="A127" t="s">
        <v>86</v>
      </c>
      <c r="B127" t="s">
        <v>87</v>
      </c>
      <c r="C127" t="s">
        <v>91</v>
      </c>
      <c r="D127">
        <v>395</v>
      </c>
    </row>
    <row r="128" spans="1:4">
      <c r="A128" t="s">
        <v>88</v>
      </c>
      <c r="B128" t="s">
        <v>84</v>
      </c>
      <c r="C128" t="s">
        <v>103</v>
      </c>
      <c r="D128">
        <v>310</v>
      </c>
    </row>
    <row r="129" spans="1:4">
      <c r="A129" t="s">
        <v>89</v>
      </c>
      <c r="B129" t="s">
        <v>26</v>
      </c>
      <c r="D129">
        <v>475</v>
      </c>
    </row>
    <row r="130" spans="1:4">
      <c r="A130" t="s">
        <v>90</v>
      </c>
      <c r="B130" t="s">
        <v>91</v>
      </c>
      <c r="C130" t="s">
        <v>102</v>
      </c>
      <c r="D130">
        <v>505</v>
      </c>
    </row>
    <row r="131" spans="1:4">
      <c r="A131" t="s">
        <v>92</v>
      </c>
      <c r="B131" t="s">
        <v>71</v>
      </c>
      <c r="D131">
        <v>455</v>
      </c>
    </row>
    <row r="132" spans="1:4">
      <c r="A132" t="s">
        <v>52</v>
      </c>
      <c r="B132" t="s">
        <v>22</v>
      </c>
      <c r="D132">
        <v>405</v>
      </c>
    </row>
    <row r="133" spans="1:4">
      <c r="A133" t="s">
        <v>93</v>
      </c>
      <c r="B133" t="s">
        <v>91</v>
      </c>
      <c r="D133">
        <v>438</v>
      </c>
    </row>
    <row r="134" spans="1:4">
      <c r="A134" t="s">
        <v>94</v>
      </c>
      <c r="B134" t="s">
        <v>95</v>
      </c>
      <c r="C134" t="s">
        <v>91</v>
      </c>
      <c r="D134">
        <v>310</v>
      </c>
    </row>
    <row r="135" spans="1:4">
      <c r="A135" t="s">
        <v>96</v>
      </c>
      <c r="B135" t="s">
        <v>26</v>
      </c>
      <c r="D135">
        <v>200</v>
      </c>
    </row>
    <row r="136" spans="1:4">
      <c r="A136">
        <f xml:space="preserve"> COUNT(A116:A135)</f>
        <v>0</v>
      </c>
      <c r="D136" t="str">
        <f xml:space="preserve"> _xlfn.CONCAT("TOTAL COUNT:",COUNT(D116:D135))</f>
        <v>TOTAL COUNT:20</v>
      </c>
    </row>
    <row r="137" spans="1:4">
      <c r="A137" t="s">
        <v>104</v>
      </c>
    </row>
    <row r="140" spans="1:4">
      <c r="A140" t="s">
        <v>105</v>
      </c>
    </row>
    <row r="142" spans="1:4">
      <c r="A142" t="s">
        <v>13</v>
      </c>
      <c r="B142" t="s">
        <v>14</v>
      </c>
      <c r="C142" t="s">
        <v>99</v>
      </c>
      <c r="D142" t="s">
        <v>69</v>
      </c>
    </row>
    <row r="143" spans="1:4">
      <c r="A143" t="s">
        <v>70</v>
      </c>
      <c r="B143" t="s">
        <v>71</v>
      </c>
      <c r="D143">
        <v>305</v>
      </c>
    </row>
    <row r="144" spans="1:4">
      <c r="A144" t="s">
        <v>72</v>
      </c>
      <c r="B144" t="s">
        <v>26</v>
      </c>
      <c r="C144" t="s">
        <v>71</v>
      </c>
      <c r="D144">
        <v>510</v>
      </c>
    </row>
    <row r="145" spans="1:4">
      <c r="A145" t="s">
        <v>73</v>
      </c>
      <c r="B145" t="s">
        <v>18</v>
      </c>
      <c r="C145" t="s">
        <v>91</v>
      </c>
      <c r="D145">
        <v>490</v>
      </c>
    </row>
    <row r="146" spans="1:4">
      <c r="A146" t="s">
        <v>74</v>
      </c>
      <c r="B146" t="s">
        <v>26</v>
      </c>
      <c r="C146" t="s">
        <v>91</v>
      </c>
      <c r="D146">
        <v>335</v>
      </c>
    </row>
    <row r="147" spans="1:4">
      <c r="A147" t="s">
        <v>75</v>
      </c>
      <c r="B147" t="s">
        <v>76</v>
      </c>
      <c r="C147" t="s">
        <v>100</v>
      </c>
      <c r="D147">
        <v>465</v>
      </c>
    </row>
    <row r="148" spans="1:4">
      <c r="A148" t="s">
        <v>77</v>
      </c>
      <c r="B148" t="s">
        <v>26</v>
      </c>
      <c r="C148" t="s">
        <v>101</v>
      </c>
      <c r="D148">
        <v>475</v>
      </c>
    </row>
    <row r="149" spans="1:4">
      <c r="A149" t="s">
        <v>78</v>
      </c>
      <c r="B149" t="s">
        <v>26</v>
      </c>
      <c r="C149" t="s">
        <v>101</v>
      </c>
      <c r="D149">
        <v>525</v>
      </c>
    </row>
    <row r="150" spans="1:4">
      <c r="A150" t="s">
        <v>79</v>
      </c>
      <c r="B150" t="s">
        <v>80</v>
      </c>
      <c r="C150" t="s">
        <v>102</v>
      </c>
      <c r="D150">
        <v>385</v>
      </c>
    </row>
    <row r="151" spans="1:4">
      <c r="A151" t="s">
        <v>81</v>
      </c>
      <c r="B151" t="s">
        <v>82</v>
      </c>
      <c r="D151">
        <v>420</v>
      </c>
    </row>
    <row r="152" spans="1:4">
      <c r="A152" t="s">
        <v>83</v>
      </c>
      <c r="B152" t="s">
        <v>84</v>
      </c>
      <c r="C152" t="s">
        <v>103</v>
      </c>
      <c r="D152">
        <v>349</v>
      </c>
    </row>
    <row r="153" spans="1:4">
      <c r="A153" t="s">
        <v>85</v>
      </c>
      <c r="B153" t="s">
        <v>84</v>
      </c>
      <c r="D153">
        <v>253</v>
      </c>
    </row>
    <row r="154" spans="1:4">
      <c r="A154" t="s">
        <v>86</v>
      </c>
      <c r="B154" t="s">
        <v>87</v>
      </c>
      <c r="C154" t="s">
        <v>91</v>
      </c>
      <c r="D154">
        <v>395</v>
      </c>
    </row>
    <row r="155" spans="1:4">
      <c r="A155" t="s">
        <v>88</v>
      </c>
      <c r="B155" t="s">
        <v>84</v>
      </c>
      <c r="C155" t="s">
        <v>103</v>
      </c>
      <c r="D155">
        <v>310</v>
      </c>
    </row>
    <row r="156" spans="1:4">
      <c r="A156" t="s">
        <v>89</v>
      </c>
      <c r="B156" t="s">
        <v>26</v>
      </c>
      <c r="D156">
        <v>475</v>
      </c>
    </row>
    <row r="157" spans="1:4">
      <c r="A157" t="s">
        <v>90</v>
      </c>
      <c r="B157" t="s">
        <v>91</v>
      </c>
      <c r="C157" t="s">
        <v>102</v>
      </c>
      <c r="D157">
        <v>505</v>
      </c>
    </row>
    <row r="158" spans="1:4">
      <c r="A158" t="s">
        <v>92</v>
      </c>
      <c r="B158" t="s">
        <v>71</v>
      </c>
      <c r="D158">
        <v>455</v>
      </c>
    </row>
    <row r="159" spans="1:4">
      <c r="A159" t="s">
        <v>52</v>
      </c>
      <c r="B159" t="s">
        <v>22</v>
      </c>
      <c r="D159">
        <v>405</v>
      </c>
    </row>
    <row r="160" spans="1:4">
      <c r="A160" t="s">
        <v>93</v>
      </c>
      <c r="B160" t="s">
        <v>91</v>
      </c>
      <c r="D160">
        <v>438</v>
      </c>
    </row>
    <row r="161" spans="1:4">
      <c r="A161" t="s">
        <v>94</v>
      </c>
      <c r="B161" t="s">
        <v>95</v>
      </c>
      <c r="C161" t="s">
        <v>91</v>
      </c>
      <c r="D161">
        <v>310</v>
      </c>
    </row>
    <row r="162" spans="1:4">
      <c r="A162" t="s">
        <v>96</v>
      </c>
      <c r="B162" t="s">
        <v>26</v>
      </c>
      <c r="D162">
        <v>200</v>
      </c>
    </row>
    <row r="163" spans="1:4">
      <c r="A163">
        <f xml:space="preserve"> COUNTA(A143:A162)</f>
        <v>20</v>
      </c>
      <c r="D163">
        <f xml:space="preserve"> COUNTA(D143:D162)</f>
        <v>20</v>
      </c>
    </row>
    <row r="166" spans="1:4">
      <c r="A166" t="s">
        <v>106</v>
      </c>
    </row>
    <row r="168" spans="1:4">
      <c r="A168" t="s">
        <v>13</v>
      </c>
      <c r="B168" t="s">
        <v>14</v>
      </c>
      <c r="C168" t="s">
        <v>99</v>
      </c>
      <c r="D168" t="s">
        <v>69</v>
      </c>
    </row>
    <row r="169" spans="1:4">
      <c r="A169" t="s">
        <v>70</v>
      </c>
      <c r="B169" t="s">
        <v>71</v>
      </c>
      <c r="D169">
        <v>305</v>
      </c>
    </row>
    <row r="170" spans="1:4">
      <c r="A170" t="s">
        <v>72</v>
      </c>
      <c r="B170" t="s">
        <v>26</v>
      </c>
      <c r="C170" t="s">
        <v>71</v>
      </c>
      <c r="D170">
        <v>510</v>
      </c>
    </row>
    <row r="171" spans="1:4">
      <c r="A171" t="s">
        <v>73</v>
      </c>
      <c r="B171" t="s">
        <v>18</v>
      </c>
      <c r="C171" t="s">
        <v>91</v>
      </c>
      <c r="D171">
        <v>490</v>
      </c>
    </row>
    <row r="172" spans="1:4">
      <c r="A172" t="s">
        <v>74</v>
      </c>
      <c r="B172" t="s">
        <v>26</v>
      </c>
      <c r="C172" t="s">
        <v>91</v>
      </c>
      <c r="D172">
        <v>335</v>
      </c>
    </row>
    <row r="173" spans="1:4">
      <c r="A173" t="s">
        <v>75</v>
      </c>
      <c r="B173" t="s">
        <v>76</v>
      </c>
      <c r="C173" t="s">
        <v>100</v>
      </c>
      <c r="D173">
        <v>465</v>
      </c>
    </row>
    <row r="174" spans="1:4">
      <c r="A174" t="s">
        <v>77</v>
      </c>
      <c r="B174" t="s">
        <v>26</v>
      </c>
      <c r="C174" t="s">
        <v>101</v>
      </c>
      <c r="D174">
        <v>475</v>
      </c>
    </row>
    <row r="175" spans="1:4">
      <c r="A175" t="s">
        <v>78</v>
      </c>
      <c r="B175" t="s">
        <v>26</v>
      </c>
      <c r="C175" t="s">
        <v>101</v>
      </c>
      <c r="D175">
        <v>525</v>
      </c>
    </row>
    <row r="176" spans="1:4">
      <c r="A176" t="s">
        <v>79</v>
      </c>
      <c r="B176" t="s">
        <v>80</v>
      </c>
      <c r="C176" t="s">
        <v>102</v>
      </c>
      <c r="D176">
        <v>385</v>
      </c>
    </row>
    <row r="177" spans="1:4">
      <c r="A177" t="s">
        <v>81</v>
      </c>
      <c r="B177" t="s">
        <v>82</v>
      </c>
      <c r="D177">
        <v>420</v>
      </c>
    </row>
    <row r="178" spans="1:4">
      <c r="A178" t="s">
        <v>83</v>
      </c>
      <c r="B178" t="s">
        <v>84</v>
      </c>
      <c r="C178" t="s">
        <v>103</v>
      </c>
      <c r="D178">
        <v>349</v>
      </c>
    </row>
    <row r="179" spans="1:4">
      <c r="A179" t="s">
        <v>85</v>
      </c>
      <c r="B179" t="s">
        <v>84</v>
      </c>
      <c r="D179">
        <v>253</v>
      </c>
    </row>
    <row r="180" spans="1:4">
      <c r="A180" t="s">
        <v>86</v>
      </c>
      <c r="B180" t="s">
        <v>87</v>
      </c>
      <c r="C180" t="s">
        <v>91</v>
      </c>
      <c r="D180">
        <v>395</v>
      </c>
    </row>
    <row r="181" spans="1:4">
      <c r="A181" t="s">
        <v>88</v>
      </c>
      <c r="B181" t="s">
        <v>84</v>
      </c>
      <c r="C181" t="s">
        <v>103</v>
      </c>
      <c r="D181">
        <v>310</v>
      </c>
    </row>
    <row r="182" spans="1:4">
      <c r="A182" t="s">
        <v>89</v>
      </c>
      <c r="B182" t="s">
        <v>26</v>
      </c>
      <c r="D182">
        <v>475</v>
      </c>
    </row>
    <row r="183" spans="1:4">
      <c r="A183" t="s">
        <v>90</v>
      </c>
      <c r="B183" t="s">
        <v>91</v>
      </c>
      <c r="C183" t="s">
        <v>102</v>
      </c>
      <c r="D183">
        <v>505</v>
      </c>
    </row>
    <row r="184" spans="1:4">
      <c r="A184" t="s">
        <v>92</v>
      </c>
      <c r="B184" t="s">
        <v>71</v>
      </c>
      <c r="D184">
        <v>455</v>
      </c>
    </row>
    <row r="185" spans="1:4">
      <c r="A185" t="s">
        <v>52</v>
      </c>
      <c r="B185" t="s">
        <v>22</v>
      </c>
      <c r="D185">
        <v>405</v>
      </c>
    </row>
    <row r="186" spans="1:4">
      <c r="A186" t="s">
        <v>93</v>
      </c>
      <c r="B186" t="s">
        <v>91</v>
      </c>
      <c r="D186">
        <v>438</v>
      </c>
    </row>
    <row r="187" spans="1:4">
      <c r="A187" t="s">
        <v>94</v>
      </c>
      <c r="B187" t="s">
        <v>95</v>
      </c>
      <c r="C187" t="s">
        <v>91</v>
      </c>
      <c r="D187">
        <v>310</v>
      </c>
    </row>
    <row r="188" spans="1:4">
      <c r="A188" t="s">
        <v>96</v>
      </c>
      <c r="B188" t="s">
        <v>26</v>
      </c>
      <c r="D188">
        <v>200</v>
      </c>
    </row>
    <row r="189" spans="1:4">
      <c r="A189" t="s">
        <v>0</v>
      </c>
      <c r="C189" t="str">
        <f>_xlfn.CONCAT("Using COUNTA Function:",COUNTA(C169:C188))</f>
        <v>Using COUNTA Function:12</v>
      </c>
    </row>
    <row r="190" spans="1:4">
      <c r="C190" t="str">
        <f>_xlfn.CONCAT("Using COUNTABLANK Function:",COUNTBLANK(C169:C188))</f>
        <v>Using COUNTABLANK Function:8</v>
      </c>
    </row>
    <row r="193" spans="1:7">
      <c r="A193" t="s">
        <v>107</v>
      </c>
    </row>
    <row r="195" spans="1:7">
      <c r="A195" t="s">
        <v>13</v>
      </c>
      <c r="B195" t="s">
        <v>14</v>
      </c>
      <c r="C195" t="s">
        <v>69</v>
      </c>
    </row>
    <row r="196" spans="1:7">
      <c r="A196" t="s">
        <v>70</v>
      </c>
      <c r="B196" t="s">
        <v>71</v>
      </c>
      <c r="C196">
        <v>305</v>
      </c>
    </row>
    <row r="197" spans="1:7">
      <c r="A197" t="s">
        <v>72</v>
      </c>
      <c r="B197" t="s">
        <v>26</v>
      </c>
      <c r="C197">
        <v>510</v>
      </c>
    </row>
    <row r="198" spans="1:7">
      <c r="A198" t="s">
        <v>73</v>
      </c>
      <c r="B198" t="s">
        <v>18</v>
      </c>
      <c r="C198">
        <v>490</v>
      </c>
      <c r="G198" t="s">
        <v>108</v>
      </c>
    </row>
    <row r="199" spans="1:7">
      <c r="A199" t="s">
        <v>74</v>
      </c>
      <c r="B199" t="s">
        <v>26</v>
      </c>
      <c r="C199">
        <v>335</v>
      </c>
      <c r="E199" t="s">
        <v>18</v>
      </c>
      <c r="F199">
        <f>COUNTIF(B196:B215,E199)</f>
        <v>1</v>
      </c>
      <c r="G199">
        <f>COUNTIF($B$196:$B$215,E199)</f>
        <v>1</v>
      </c>
    </row>
    <row r="200" spans="1:7">
      <c r="A200" t="s">
        <v>75</v>
      </c>
      <c r="B200" t="s">
        <v>76</v>
      </c>
      <c r="C200">
        <v>465</v>
      </c>
      <c r="E200" t="s">
        <v>26</v>
      </c>
      <c r="F200">
        <f t="shared" ref="F200:F209" si="7">COUNTIF(B197:B216,E200)</f>
        <v>6</v>
      </c>
      <c r="G200">
        <f t="shared" ref="G200:G209" si="8">COUNTIF($B$196:$B$215,E200)</f>
        <v>6</v>
      </c>
    </row>
    <row r="201" spans="1:7">
      <c r="A201" t="s">
        <v>77</v>
      </c>
      <c r="B201" t="s">
        <v>26</v>
      </c>
      <c r="C201">
        <v>475</v>
      </c>
      <c r="E201" t="s">
        <v>76</v>
      </c>
      <c r="F201">
        <f t="shared" si="7"/>
        <v>1</v>
      </c>
      <c r="G201">
        <f t="shared" si="8"/>
        <v>1</v>
      </c>
    </row>
    <row r="202" spans="1:7">
      <c r="A202" t="s">
        <v>78</v>
      </c>
      <c r="B202" t="s">
        <v>26</v>
      </c>
      <c r="C202">
        <v>525</v>
      </c>
      <c r="E202" t="s">
        <v>71</v>
      </c>
      <c r="F202">
        <f t="shared" si="7"/>
        <v>1</v>
      </c>
      <c r="G202">
        <f t="shared" si="8"/>
        <v>2</v>
      </c>
    </row>
    <row r="203" spans="1:7">
      <c r="A203" t="s">
        <v>79</v>
      </c>
      <c r="B203" t="s">
        <v>80</v>
      </c>
      <c r="C203">
        <v>385</v>
      </c>
      <c r="E203" t="s">
        <v>80</v>
      </c>
      <c r="F203">
        <f t="shared" si="7"/>
        <v>1</v>
      </c>
      <c r="G203">
        <f t="shared" si="8"/>
        <v>1</v>
      </c>
    </row>
    <row r="204" spans="1:7">
      <c r="A204" t="s">
        <v>81</v>
      </c>
      <c r="B204" t="s">
        <v>82</v>
      </c>
      <c r="C204">
        <v>420</v>
      </c>
      <c r="E204" t="s">
        <v>82</v>
      </c>
      <c r="F204">
        <f t="shared" si="7"/>
        <v>1</v>
      </c>
      <c r="G204">
        <f t="shared" si="8"/>
        <v>1</v>
      </c>
    </row>
    <row r="205" spans="1:7">
      <c r="A205" t="s">
        <v>83</v>
      </c>
      <c r="B205" t="s">
        <v>84</v>
      </c>
      <c r="C205">
        <v>349</v>
      </c>
      <c r="E205" t="s">
        <v>84</v>
      </c>
      <c r="F205">
        <f t="shared" si="7"/>
        <v>3</v>
      </c>
      <c r="G205">
        <f t="shared" si="8"/>
        <v>3</v>
      </c>
    </row>
    <row r="206" spans="1:7">
      <c r="A206" t="s">
        <v>85</v>
      </c>
      <c r="B206" t="s">
        <v>84</v>
      </c>
      <c r="C206">
        <v>253</v>
      </c>
      <c r="E206" t="s">
        <v>87</v>
      </c>
      <c r="F206">
        <f t="shared" si="7"/>
        <v>1</v>
      </c>
      <c r="G206">
        <f t="shared" si="8"/>
        <v>1</v>
      </c>
    </row>
    <row r="207" spans="1:7">
      <c r="A207" t="s">
        <v>86</v>
      </c>
      <c r="B207" t="s">
        <v>87</v>
      </c>
      <c r="C207">
        <v>395</v>
      </c>
      <c r="E207" t="s">
        <v>91</v>
      </c>
      <c r="F207">
        <f t="shared" si="7"/>
        <v>2</v>
      </c>
      <c r="G207">
        <f t="shared" si="8"/>
        <v>2</v>
      </c>
    </row>
    <row r="208" spans="1:7">
      <c r="A208" t="s">
        <v>88</v>
      </c>
      <c r="B208" t="s">
        <v>84</v>
      </c>
      <c r="C208">
        <v>310</v>
      </c>
      <c r="E208" t="s">
        <v>22</v>
      </c>
      <c r="F208">
        <f t="shared" si="7"/>
        <v>2</v>
      </c>
      <c r="G208">
        <f t="shared" si="8"/>
        <v>1</v>
      </c>
    </row>
    <row r="209" spans="1:8">
      <c r="A209" t="s">
        <v>89</v>
      </c>
      <c r="B209" t="s">
        <v>26</v>
      </c>
      <c r="C209">
        <v>475</v>
      </c>
      <c r="E209" t="s">
        <v>95</v>
      </c>
      <c r="F209">
        <f t="shared" si="7"/>
        <v>1</v>
      </c>
      <c r="G209">
        <f t="shared" si="8"/>
        <v>1</v>
      </c>
    </row>
    <row r="210" spans="1:8">
      <c r="A210" t="s">
        <v>90</v>
      </c>
      <c r="B210" t="s">
        <v>91</v>
      </c>
      <c r="C210">
        <v>505</v>
      </c>
    </row>
    <row r="211" spans="1:8">
      <c r="A211" t="s">
        <v>92</v>
      </c>
      <c r="B211" t="s">
        <v>71</v>
      </c>
      <c r="C211">
        <v>455</v>
      </c>
    </row>
    <row r="212" spans="1:8">
      <c r="A212" t="s">
        <v>52</v>
      </c>
      <c r="B212" t="s">
        <v>22</v>
      </c>
      <c r="C212">
        <v>405</v>
      </c>
    </row>
    <row r="213" spans="1:8">
      <c r="A213" t="s">
        <v>93</v>
      </c>
      <c r="B213" t="s">
        <v>91</v>
      </c>
      <c r="C213">
        <v>438</v>
      </c>
    </row>
    <row r="214" spans="1:8">
      <c r="A214" t="s">
        <v>94</v>
      </c>
      <c r="B214" t="s">
        <v>95</v>
      </c>
      <c r="C214">
        <v>310</v>
      </c>
    </row>
    <row r="215" spans="1:8">
      <c r="A215" t="s">
        <v>96</v>
      </c>
      <c r="B215" t="s">
        <v>26</v>
      </c>
      <c r="C215">
        <v>200</v>
      </c>
    </row>
    <row r="216" spans="1:8">
      <c r="A216" t="s">
        <v>0</v>
      </c>
    </row>
    <row r="218" spans="1:8">
      <c r="A218" t="s">
        <v>109</v>
      </c>
    </row>
    <row r="220" spans="1:8">
      <c r="A220" t="s">
        <v>13</v>
      </c>
      <c r="B220" t="s">
        <v>14</v>
      </c>
      <c r="C220" t="s">
        <v>58</v>
      </c>
      <c r="D220" t="s">
        <v>59</v>
      </c>
    </row>
    <row r="221" spans="1:8">
      <c r="A221" t="s">
        <v>46</v>
      </c>
      <c r="B221" t="s">
        <v>18</v>
      </c>
      <c r="C221">
        <v>49</v>
      </c>
      <c r="D221">
        <v>1</v>
      </c>
      <c r="F221" t="s">
        <v>47</v>
      </c>
      <c r="G221" t="s">
        <v>60</v>
      </c>
      <c r="H221" t="s">
        <v>110</v>
      </c>
    </row>
    <row r="222" spans="1:8">
      <c r="A222" t="s">
        <v>49</v>
      </c>
      <c r="B222" t="s">
        <v>18</v>
      </c>
      <c r="C222">
        <v>63</v>
      </c>
      <c r="D222">
        <v>1</v>
      </c>
      <c r="F222" t="s">
        <v>18</v>
      </c>
      <c r="G222">
        <v>1</v>
      </c>
      <c r="H222">
        <f xml:space="preserve"> COUNTIFS(B221:B232,F222,D221:D232,G222)</f>
        <v>3</v>
      </c>
    </row>
    <row r="223" spans="1:8">
      <c r="A223" t="s">
        <v>50</v>
      </c>
      <c r="B223" t="s">
        <v>18</v>
      </c>
      <c r="C223">
        <v>83</v>
      </c>
      <c r="D223">
        <v>1</v>
      </c>
      <c r="F223" t="s">
        <v>22</v>
      </c>
      <c r="G223">
        <v>1</v>
      </c>
      <c r="H223">
        <f t="shared" ref="H223:H225" si="9" xml:space="preserve"> COUNTIFS(B222:B233,F223,D222:D233,G223)</f>
        <v>3</v>
      </c>
    </row>
    <row r="224" spans="1:8">
      <c r="A224" t="s">
        <v>51</v>
      </c>
      <c r="B224" t="s">
        <v>22</v>
      </c>
      <c r="C224">
        <v>43</v>
      </c>
      <c r="D224">
        <v>1</v>
      </c>
      <c r="F224" t="s">
        <v>18</v>
      </c>
      <c r="G224">
        <v>2</v>
      </c>
      <c r="H224">
        <f t="shared" si="9"/>
        <v>3</v>
      </c>
    </row>
    <row r="225" spans="1:8">
      <c r="A225" t="s">
        <v>52</v>
      </c>
      <c r="B225" t="s">
        <v>22</v>
      </c>
      <c r="C225">
        <v>58</v>
      </c>
      <c r="D225">
        <v>1</v>
      </c>
      <c r="F225" t="s">
        <v>22</v>
      </c>
      <c r="G225">
        <v>2</v>
      </c>
      <c r="H225">
        <f t="shared" si="9"/>
        <v>3</v>
      </c>
    </row>
    <row r="226" spans="1:8">
      <c r="A226" t="s">
        <v>53</v>
      </c>
      <c r="B226" t="s">
        <v>22</v>
      </c>
      <c r="C226">
        <v>78</v>
      </c>
      <c r="D226">
        <v>1</v>
      </c>
    </row>
    <row r="227" spans="1:8">
      <c r="A227" t="s">
        <v>62</v>
      </c>
      <c r="B227" t="s">
        <v>18</v>
      </c>
      <c r="C227">
        <v>65</v>
      </c>
      <c r="D227">
        <v>2</v>
      </c>
    </row>
    <row r="228" spans="1:8">
      <c r="A228" t="s">
        <v>63</v>
      </c>
      <c r="B228" t="s">
        <v>18</v>
      </c>
      <c r="C228">
        <v>80</v>
      </c>
      <c r="D228">
        <v>2</v>
      </c>
    </row>
    <row r="229" spans="1:8">
      <c r="A229" t="s">
        <v>64</v>
      </c>
      <c r="B229" t="s">
        <v>18</v>
      </c>
      <c r="C229">
        <v>100</v>
      </c>
      <c r="D229">
        <v>2</v>
      </c>
    </row>
    <row r="230" spans="1:8">
      <c r="A230" t="s">
        <v>65</v>
      </c>
      <c r="B230" t="s">
        <v>22</v>
      </c>
      <c r="C230">
        <v>43</v>
      </c>
      <c r="D230">
        <v>2</v>
      </c>
    </row>
    <row r="231" spans="1:8">
      <c r="A231" t="s">
        <v>66</v>
      </c>
      <c r="B231" t="s">
        <v>22</v>
      </c>
      <c r="C231">
        <v>58</v>
      </c>
      <c r="D231">
        <v>2</v>
      </c>
    </row>
    <row r="232" spans="1:8">
      <c r="A232" t="s">
        <v>67</v>
      </c>
      <c r="B232" t="s">
        <v>22</v>
      </c>
      <c r="C232">
        <v>78</v>
      </c>
      <c r="D232">
        <v>2</v>
      </c>
    </row>
    <row r="235" spans="1:8">
      <c r="A235" t="s">
        <v>111</v>
      </c>
    </row>
    <row r="237" spans="1:8">
      <c r="A237" t="s">
        <v>112</v>
      </c>
      <c r="B237" t="s">
        <v>14</v>
      </c>
      <c r="C237" t="s">
        <v>113</v>
      </c>
      <c r="D237" t="s">
        <v>114</v>
      </c>
      <c r="E237" t="s">
        <v>125</v>
      </c>
    </row>
    <row r="238" spans="1:8">
      <c r="A238" t="s">
        <v>115</v>
      </c>
      <c r="B238" t="s">
        <v>18</v>
      </c>
      <c r="C238">
        <v>318</v>
      </c>
      <c r="D238" t="str">
        <f>IF(B238="Grass","True","False")</f>
        <v>True</v>
      </c>
      <c r="E238" t="str">
        <f>IF(C238 &gt;500,"True","False")</f>
        <v>False</v>
      </c>
    </row>
    <row r="239" spans="1:8">
      <c r="A239" t="s">
        <v>116</v>
      </c>
      <c r="B239" t="s">
        <v>18</v>
      </c>
      <c r="C239">
        <v>405</v>
      </c>
      <c r="D239" t="str">
        <f t="shared" ref="D239:D246" si="10">IF(B239="Grass","True","False")</f>
        <v>True</v>
      </c>
      <c r="E239" t="str">
        <f t="shared" ref="E239:E246" si="11">IF(C239 &gt;500,"True","False")</f>
        <v>False</v>
      </c>
    </row>
    <row r="240" spans="1:8">
      <c r="A240" t="s">
        <v>117</v>
      </c>
      <c r="B240" t="s">
        <v>18</v>
      </c>
      <c r="C240">
        <v>525</v>
      </c>
      <c r="D240" t="str">
        <f t="shared" si="10"/>
        <v>True</v>
      </c>
      <c r="E240" t="str">
        <f t="shared" si="11"/>
        <v>True</v>
      </c>
    </row>
    <row r="241" spans="1:5">
      <c r="A241" t="s">
        <v>118</v>
      </c>
      <c r="B241" t="s">
        <v>22</v>
      </c>
      <c r="C241">
        <v>309</v>
      </c>
      <c r="D241" t="str">
        <f t="shared" si="10"/>
        <v>False</v>
      </c>
      <c r="E241" t="str">
        <f t="shared" si="11"/>
        <v>False</v>
      </c>
    </row>
    <row r="242" spans="1:5">
      <c r="A242" t="s">
        <v>119</v>
      </c>
      <c r="B242" t="s">
        <v>22</v>
      </c>
      <c r="C242">
        <v>405</v>
      </c>
      <c r="D242" t="str">
        <f t="shared" si="10"/>
        <v>False</v>
      </c>
      <c r="E242" t="str">
        <f t="shared" si="11"/>
        <v>False</v>
      </c>
    </row>
    <row r="243" spans="1:5">
      <c r="A243" t="s">
        <v>120</v>
      </c>
      <c r="B243" t="s">
        <v>22</v>
      </c>
      <c r="C243">
        <v>534</v>
      </c>
      <c r="D243" t="str">
        <f t="shared" si="10"/>
        <v>False</v>
      </c>
      <c r="E243" t="str">
        <f t="shared" si="11"/>
        <v>True</v>
      </c>
    </row>
    <row r="244" spans="1:5">
      <c r="A244" t="s">
        <v>121</v>
      </c>
      <c r="B244" t="s">
        <v>26</v>
      </c>
      <c r="C244">
        <v>314</v>
      </c>
      <c r="D244" t="str">
        <f t="shared" si="10"/>
        <v>False</v>
      </c>
      <c r="E244" t="str">
        <f t="shared" si="11"/>
        <v>False</v>
      </c>
    </row>
    <row r="245" spans="1:5">
      <c r="A245" t="s">
        <v>122</v>
      </c>
      <c r="B245" t="s">
        <v>26</v>
      </c>
      <c r="C245">
        <v>405</v>
      </c>
      <c r="D245" t="str">
        <f t="shared" si="10"/>
        <v>False</v>
      </c>
      <c r="E245" t="str">
        <f t="shared" si="11"/>
        <v>False</v>
      </c>
    </row>
    <row r="246" spans="1:5">
      <c r="A246" t="s">
        <v>123</v>
      </c>
      <c r="B246" t="s">
        <v>26</v>
      </c>
      <c r="C246">
        <v>530</v>
      </c>
      <c r="D246" t="str">
        <f t="shared" si="10"/>
        <v>False</v>
      </c>
      <c r="E246" t="str">
        <f t="shared" si="11"/>
        <v>True</v>
      </c>
    </row>
    <row r="247" spans="1:5">
      <c r="A247" t="s">
        <v>124</v>
      </c>
    </row>
    <row r="249" spans="1:5">
      <c r="A249" t="s">
        <v>126</v>
      </c>
    </row>
    <row r="251" spans="1:5">
      <c r="A251" t="s">
        <v>13</v>
      </c>
      <c r="B251" t="s">
        <v>14</v>
      </c>
      <c r="C251" t="s">
        <v>15</v>
      </c>
      <c r="D251" t="s">
        <v>127</v>
      </c>
    </row>
    <row r="252" spans="1:5">
      <c r="A252" t="s">
        <v>46</v>
      </c>
      <c r="B252" t="s">
        <v>18</v>
      </c>
      <c r="C252">
        <v>45</v>
      </c>
      <c r="D252" t="str" cm="1">
        <f t="array" ref="D252">_xlfn.IFS(C252&gt;90,"Fast",C252&gt;50,"Medium",C252&lt;=50,"slow")</f>
        <v>slow</v>
      </c>
    </row>
    <row r="253" spans="1:5">
      <c r="A253" t="s">
        <v>49</v>
      </c>
      <c r="B253" t="s">
        <v>18</v>
      </c>
      <c r="C253">
        <v>60</v>
      </c>
      <c r="D253" t="str" cm="1">
        <f t="array" ref="D253">_xlfn.IFS(C253&gt;90,"Fast",C253&gt;50,"Medium",C253&lt;=50,"slow")</f>
        <v>Medium</v>
      </c>
    </row>
    <row r="254" spans="1:5">
      <c r="A254" t="s">
        <v>50</v>
      </c>
      <c r="B254" t="s">
        <v>18</v>
      </c>
      <c r="C254">
        <v>80</v>
      </c>
      <c r="D254" t="str" cm="1">
        <f t="array" ref="D254">_xlfn.IFS(C254&gt;90,"Fast",C254&gt;50,"Medium",C254&lt;=50,"slow")</f>
        <v>Medium</v>
      </c>
    </row>
    <row r="255" spans="1:5">
      <c r="A255" t="s">
        <v>51</v>
      </c>
      <c r="B255" t="s">
        <v>22</v>
      </c>
      <c r="C255">
        <v>65</v>
      </c>
      <c r="D255" t="str" cm="1">
        <f t="array" ref="D255">_xlfn.IFS(C255&gt;90,"Fast",C255&gt;50,"Medium",C255&lt;=50,"slow")</f>
        <v>Medium</v>
      </c>
    </row>
    <row r="256" spans="1:5">
      <c r="A256" t="s">
        <v>52</v>
      </c>
      <c r="B256" t="s">
        <v>22</v>
      </c>
      <c r="C256">
        <v>80</v>
      </c>
      <c r="D256" t="str" cm="1">
        <f t="array" ref="D256">_xlfn.IFS(C256&gt;90,"Fast",C256&gt;50,"Medium",C256&lt;=50,"slow")</f>
        <v>Medium</v>
      </c>
    </row>
    <row r="257" spans="1:7">
      <c r="A257" t="s">
        <v>53</v>
      </c>
      <c r="B257" t="s">
        <v>22</v>
      </c>
      <c r="C257">
        <v>100</v>
      </c>
      <c r="D257" t="str" cm="1">
        <f t="array" ref="D257">_xlfn.IFS(C257&gt;90,"Fast",C257&gt;50,"Medium",C257&lt;=50,"slow")</f>
        <v>Fast</v>
      </c>
    </row>
    <row r="258" spans="1:7">
      <c r="A258" t="s">
        <v>54</v>
      </c>
      <c r="B258" t="s">
        <v>26</v>
      </c>
      <c r="C258">
        <v>43</v>
      </c>
      <c r="D258" t="str" cm="1">
        <f t="array" ref="D258">_xlfn.IFS(C258&gt;90,"Fast",C258&gt;50,"Medium",C258&lt;=50,"slow")</f>
        <v>slow</v>
      </c>
    </row>
    <row r="259" spans="1:7">
      <c r="A259" t="s">
        <v>55</v>
      </c>
      <c r="B259" t="s">
        <v>26</v>
      </c>
      <c r="C259">
        <v>58</v>
      </c>
      <c r="D259" t="str" cm="1">
        <f t="array" ref="D259">_xlfn.IFS(C259&gt;90,"Fast",C259&gt;50,"Medium",C259&lt;=50,"slow")</f>
        <v>Medium</v>
      </c>
    </row>
    <row r="260" spans="1:7">
      <c r="A260" t="s">
        <v>56</v>
      </c>
      <c r="B260" t="s">
        <v>26</v>
      </c>
      <c r="C260">
        <v>78</v>
      </c>
      <c r="D260" t="str" cm="1">
        <f t="array" ref="D260">_xlfn.IFS(C260&gt;90,"Fast",C260&gt;50,"Medium",C260&lt;=50,"slow")</f>
        <v>Medium</v>
      </c>
    </row>
    <row r="261" spans="1:7">
      <c r="A261" t="s">
        <v>0</v>
      </c>
    </row>
    <row r="263" spans="1:7">
      <c r="A263" t="s">
        <v>128</v>
      </c>
    </row>
    <row r="265" spans="1:7">
      <c r="A265" t="s">
        <v>13</v>
      </c>
      <c r="B265" t="s">
        <v>14</v>
      </c>
      <c r="C265" t="s">
        <v>69</v>
      </c>
      <c r="E265" t="s">
        <v>168</v>
      </c>
      <c r="F265" t="s">
        <v>169</v>
      </c>
    </row>
    <row r="266" spans="1:7">
      <c r="A266" t="s">
        <v>129</v>
      </c>
      <c r="B266" t="s">
        <v>130</v>
      </c>
      <c r="C266">
        <v>305</v>
      </c>
      <c r="E266" t="str">
        <f>LOWER(A266)</f>
        <v xml:space="preserve">    mankey</v>
      </c>
      <c r="F266" t="str" cm="1">
        <f t="array" ref="F266:G285">LOWER(A266:B285)</f>
        <v xml:space="preserve">    mankey</v>
      </c>
      <c r="G266" t="str">
        <v>fighting</v>
      </c>
    </row>
    <row r="267" spans="1:7">
      <c r="A267" t="s">
        <v>131</v>
      </c>
      <c r="B267" t="s">
        <v>132</v>
      </c>
      <c r="C267">
        <v>510</v>
      </c>
      <c r="E267" t="str">
        <f t="shared" ref="E267:E285" si="12">LOWER(A267)</f>
        <v xml:space="preserve">    poliwrath</v>
      </c>
      <c r="F267" t="str">
        <v xml:space="preserve">    poliwrath</v>
      </c>
      <c r="G267" t="str">
        <v>water</v>
      </c>
    </row>
    <row r="268" spans="1:7">
      <c r="A268" t="s">
        <v>133</v>
      </c>
      <c r="B268" t="s">
        <v>134</v>
      </c>
      <c r="C268">
        <v>490</v>
      </c>
      <c r="E268" t="str">
        <f t="shared" si="12"/>
        <v xml:space="preserve">    victreebel</v>
      </c>
      <c r="F268" t="str">
        <v xml:space="preserve">    victreebel</v>
      </c>
      <c r="G268" t="str">
        <v>grass</v>
      </c>
    </row>
    <row r="269" spans="1:7">
      <c r="A269" t="s">
        <v>135</v>
      </c>
      <c r="B269" t="s">
        <v>136</v>
      </c>
      <c r="C269">
        <v>335</v>
      </c>
      <c r="E269" t="str">
        <f t="shared" si="12"/>
        <v xml:space="preserve">    tentacool</v>
      </c>
      <c r="F269" t="str">
        <v xml:space="preserve">    tentacool</v>
      </c>
      <c r="G269" t="str">
        <v>water</v>
      </c>
    </row>
    <row r="270" spans="1:7">
      <c r="A270" t="s">
        <v>137</v>
      </c>
      <c r="B270" t="s">
        <v>138</v>
      </c>
      <c r="C270">
        <v>465</v>
      </c>
      <c r="E270" t="str">
        <f t="shared" si="12"/>
        <v xml:space="preserve">    magneton</v>
      </c>
      <c r="F270" t="str">
        <v xml:space="preserve">    magneton</v>
      </c>
      <c r="G270" t="str">
        <v>electric</v>
      </c>
    </row>
    <row r="271" spans="1:7">
      <c r="A271" t="s">
        <v>139</v>
      </c>
      <c r="B271" t="s">
        <v>140</v>
      </c>
      <c r="C271">
        <v>475</v>
      </c>
      <c r="E271" t="str">
        <f t="shared" si="12"/>
        <v xml:space="preserve">    dewgong</v>
      </c>
      <c r="F271" t="str">
        <v xml:space="preserve">    dewgong</v>
      </c>
      <c r="G271" t="str">
        <v>water</v>
      </c>
    </row>
    <row r="272" spans="1:7">
      <c r="A272" t="s">
        <v>141</v>
      </c>
      <c r="B272" t="s">
        <v>142</v>
      </c>
      <c r="C272">
        <v>525</v>
      </c>
      <c r="E272" t="str">
        <f t="shared" si="12"/>
        <v xml:space="preserve">    cloyster</v>
      </c>
      <c r="F272" t="str">
        <v xml:space="preserve">    cloyster</v>
      </c>
      <c r="G272" t="str">
        <v>water</v>
      </c>
    </row>
    <row r="273" spans="1:7">
      <c r="A273" t="s">
        <v>143</v>
      </c>
      <c r="B273" t="s">
        <v>144</v>
      </c>
      <c r="C273">
        <v>385</v>
      </c>
      <c r="E273" t="str">
        <f t="shared" si="12"/>
        <v xml:space="preserve">    onix</v>
      </c>
      <c r="F273" t="str">
        <v xml:space="preserve">    onix</v>
      </c>
      <c r="G273" t="str">
        <v>rock</v>
      </c>
    </row>
    <row r="274" spans="1:7">
      <c r="A274" t="s">
        <v>145</v>
      </c>
      <c r="B274" t="s">
        <v>146</v>
      </c>
      <c r="C274">
        <v>420</v>
      </c>
      <c r="E274" t="str">
        <f t="shared" si="12"/>
        <v xml:space="preserve">    dragonair</v>
      </c>
      <c r="F274" t="str">
        <v xml:space="preserve">    dragonair</v>
      </c>
      <c r="G274" t="str">
        <v>dragon</v>
      </c>
    </row>
    <row r="275" spans="1:7">
      <c r="A275" t="s">
        <v>147</v>
      </c>
      <c r="B275" t="s">
        <v>148</v>
      </c>
      <c r="C275">
        <v>349</v>
      </c>
      <c r="E275" t="str">
        <f t="shared" si="12"/>
        <v xml:space="preserve">    pidgeotto</v>
      </c>
      <c r="F275" t="str">
        <v xml:space="preserve">    pidgeotto</v>
      </c>
      <c r="G275" t="str">
        <v>normal</v>
      </c>
    </row>
    <row r="276" spans="1:7">
      <c r="A276" t="s">
        <v>149</v>
      </c>
      <c r="B276" t="s">
        <v>150</v>
      </c>
      <c r="C276">
        <v>253</v>
      </c>
      <c r="E276" t="str">
        <f t="shared" si="12"/>
        <v xml:space="preserve">    rattata</v>
      </c>
      <c r="F276" t="str">
        <v xml:space="preserve">    rattata</v>
      </c>
      <c r="G276" t="str">
        <v>normal</v>
      </c>
    </row>
    <row r="277" spans="1:7">
      <c r="A277" t="s">
        <v>151</v>
      </c>
      <c r="B277" t="s">
        <v>152</v>
      </c>
      <c r="C277">
        <v>395</v>
      </c>
      <c r="E277" t="str">
        <f t="shared" si="12"/>
        <v xml:space="preserve">    beedrill</v>
      </c>
      <c r="F277" t="str">
        <v xml:space="preserve">    beedrill</v>
      </c>
      <c r="G277" t="str">
        <v>bug</v>
      </c>
    </row>
    <row r="278" spans="1:7">
      <c r="A278" t="s">
        <v>153</v>
      </c>
      <c r="B278" t="s">
        <v>154</v>
      </c>
      <c r="C278">
        <v>310</v>
      </c>
      <c r="E278" t="str">
        <f t="shared" si="12"/>
        <v xml:space="preserve">    doduo</v>
      </c>
      <c r="F278" t="str">
        <v xml:space="preserve">    doduo</v>
      </c>
      <c r="G278" t="str">
        <v>normal</v>
      </c>
    </row>
    <row r="279" spans="1:7">
      <c r="A279" t="s">
        <v>155</v>
      </c>
      <c r="B279" t="s">
        <v>136</v>
      </c>
      <c r="C279">
        <v>475</v>
      </c>
      <c r="E279" t="str">
        <f t="shared" si="12"/>
        <v xml:space="preserve">    kingler</v>
      </c>
      <c r="F279" t="str">
        <v xml:space="preserve">    kingler</v>
      </c>
      <c r="G279" t="str">
        <v>water</v>
      </c>
    </row>
    <row r="280" spans="1:7">
      <c r="A280" t="s">
        <v>156</v>
      </c>
      <c r="B280" t="s">
        <v>157</v>
      </c>
      <c r="C280">
        <v>505</v>
      </c>
      <c r="E280" t="str">
        <f t="shared" si="12"/>
        <v xml:space="preserve">    nidoqueen</v>
      </c>
      <c r="F280" t="str">
        <v xml:space="preserve">    nidoqueen</v>
      </c>
      <c r="G280" t="str">
        <v>poison</v>
      </c>
    </row>
    <row r="281" spans="1:7">
      <c r="A281" t="s">
        <v>158</v>
      </c>
      <c r="B281" t="s">
        <v>159</v>
      </c>
      <c r="C281">
        <v>455</v>
      </c>
      <c r="E281" t="str">
        <f t="shared" si="12"/>
        <v xml:space="preserve">    hitmonchan</v>
      </c>
      <c r="F281" t="str">
        <v xml:space="preserve">    hitmonchan</v>
      </c>
      <c r="G281" t="str">
        <v>fighting</v>
      </c>
    </row>
    <row r="282" spans="1:7">
      <c r="A282" t="s">
        <v>160</v>
      </c>
      <c r="B282" t="s">
        <v>161</v>
      </c>
      <c r="C282">
        <v>405</v>
      </c>
      <c r="E282" t="str">
        <f t="shared" si="12"/>
        <v xml:space="preserve">    charmeleon</v>
      </c>
      <c r="F282" t="str">
        <v xml:space="preserve">    charmeleon</v>
      </c>
      <c r="G282" t="str">
        <v>fire</v>
      </c>
    </row>
    <row r="283" spans="1:7">
      <c r="A283" t="s">
        <v>162</v>
      </c>
      <c r="B283" t="s">
        <v>163</v>
      </c>
      <c r="C283">
        <v>438</v>
      </c>
      <c r="E283" t="str">
        <f t="shared" si="12"/>
        <v xml:space="preserve">    arbok</v>
      </c>
      <c r="F283" t="str">
        <v xml:space="preserve">    arbok</v>
      </c>
      <c r="G283" t="str">
        <v>poison</v>
      </c>
    </row>
    <row r="284" spans="1:7">
      <c r="A284" t="s">
        <v>164</v>
      </c>
      <c r="B284" t="s">
        <v>165</v>
      </c>
      <c r="C284">
        <v>310</v>
      </c>
      <c r="E284" t="str">
        <f t="shared" si="12"/>
        <v xml:space="preserve">    gastly</v>
      </c>
      <c r="F284" t="str">
        <v xml:space="preserve">    gastly</v>
      </c>
      <c r="G284" t="str">
        <v>ghost</v>
      </c>
    </row>
    <row r="285" spans="1:7">
      <c r="A285" t="s">
        <v>166</v>
      </c>
      <c r="B285" t="s">
        <v>167</v>
      </c>
      <c r="C285">
        <v>200</v>
      </c>
      <c r="E285" t="str">
        <f t="shared" si="12"/>
        <v xml:space="preserve">    magikarp</v>
      </c>
      <c r="F285" t="str">
        <v xml:space="preserve">    magikarp</v>
      </c>
      <c r="G285" t="str">
        <v>water</v>
      </c>
    </row>
    <row r="286" spans="1:7">
      <c r="A286" t="s">
        <v>0</v>
      </c>
    </row>
    <row r="288" spans="1:7">
      <c r="A288" t="s">
        <v>171</v>
      </c>
    </row>
    <row r="290" spans="1:7">
      <c r="A290" t="s">
        <v>13</v>
      </c>
      <c r="B290" t="s">
        <v>14</v>
      </c>
      <c r="C290" t="s">
        <v>99</v>
      </c>
      <c r="D290" t="s">
        <v>69</v>
      </c>
    </row>
    <row r="291" spans="1:7">
      <c r="A291" t="s">
        <v>70</v>
      </c>
      <c r="B291" t="s">
        <v>71</v>
      </c>
      <c r="D291">
        <v>305</v>
      </c>
    </row>
    <row r="292" spans="1:7">
      <c r="A292" t="s">
        <v>72</v>
      </c>
      <c r="B292" t="s">
        <v>26</v>
      </c>
      <c r="C292" t="s">
        <v>71</v>
      </c>
      <c r="D292">
        <v>510</v>
      </c>
    </row>
    <row r="293" spans="1:7">
      <c r="A293" t="s">
        <v>73</v>
      </c>
      <c r="B293" t="s">
        <v>18</v>
      </c>
      <c r="C293" t="s">
        <v>91</v>
      </c>
      <c r="D293">
        <v>490</v>
      </c>
    </row>
    <row r="294" spans="1:7">
      <c r="A294" t="s">
        <v>74</v>
      </c>
      <c r="B294" t="s">
        <v>26</v>
      </c>
      <c r="C294" t="s">
        <v>91</v>
      </c>
      <c r="D294">
        <v>335</v>
      </c>
    </row>
    <row r="295" spans="1:7">
      <c r="A295" t="s">
        <v>75</v>
      </c>
      <c r="B295" t="s">
        <v>76</v>
      </c>
      <c r="C295" t="s">
        <v>100</v>
      </c>
      <c r="D295">
        <v>465</v>
      </c>
      <c r="F295" t="s">
        <v>170</v>
      </c>
      <c r="G295">
        <f>MAX(D291:D310)</f>
        <v>525</v>
      </c>
    </row>
    <row r="296" spans="1:7">
      <c r="A296" t="s">
        <v>77</v>
      </c>
      <c r="B296" t="s">
        <v>26</v>
      </c>
      <c r="C296" t="s">
        <v>101</v>
      </c>
      <c r="D296">
        <v>475</v>
      </c>
      <c r="F296" t="s">
        <v>172</v>
      </c>
      <c r="G296">
        <f>MIN(D291:D310)</f>
        <v>200</v>
      </c>
    </row>
    <row r="297" spans="1:7">
      <c r="A297" t="s">
        <v>78</v>
      </c>
      <c r="B297" t="s">
        <v>26</v>
      </c>
      <c r="C297" t="s">
        <v>101</v>
      </c>
      <c r="D297">
        <v>525</v>
      </c>
    </row>
    <row r="298" spans="1:7">
      <c r="A298" t="s">
        <v>79</v>
      </c>
      <c r="B298" t="s">
        <v>80</v>
      </c>
      <c r="C298" t="s">
        <v>102</v>
      </c>
      <c r="D298">
        <v>385</v>
      </c>
    </row>
    <row r="299" spans="1:7">
      <c r="A299" t="s">
        <v>81</v>
      </c>
      <c r="B299" t="s">
        <v>82</v>
      </c>
      <c r="D299">
        <v>420</v>
      </c>
    </row>
    <row r="300" spans="1:7">
      <c r="A300" t="s">
        <v>83</v>
      </c>
      <c r="B300" t="s">
        <v>84</v>
      </c>
      <c r="C300" t="s">
        <v>103</v>
      </c>
      <c r="D300">
        <v>349</v>
      </c>
    </row>
    <row r="301" spans="1:7">
      <c r="A301" t="s">
        <v>85</v>
      </c>
      <c r="B301" t="s">
        <v>84</v>
      </c>
      <c r="D301">
        <v>253</v>
      </c>
    </row>
    <row r="302" spans="1:7">
      <c r="A302" t="s">
        <v>86</v>
      </c>
      <c r="B302" t="s">
        <v>87</v>
      </c>
      <c r="C302" t="s">
        <v>91</v>
      </c>
      <c r="D302">
        <v>395</v>
      </c>
    </row>
    <row r="303" spans="1:7">
      <c r="A303" t="s">
        <v>88</v>
      </c>
      <c r="B303" t="s">
        <v>84</v>
      </c>
      <c r="C303" t="s">
        <v>103</v>
      </c>
      <c r="D303">
        <v>310</v>
      </c>
    </row>
    <row r="304" spans="1:7">
      <c r="A304" t="s">
        <v>89</v>
      </c>
      <c r="B304" t="s">
        <v>26</v>
      </c>
      <c r="D304">
        <v>475</v>
      </c>
    </row>
    <row r="305" spans="1:8">
      <c r="A305" t="s">
        <v>90</v>
      </c>
      <c r="B305" t="s">
        <v>91</v>
      </c>
      <c r="C305" t="s">
        <v>102</v>
      </c>
      <c r="D305">
        <v>505</v>
      </c>
    </row>
    <row r="306" spans="1:8">
      <c r="A306" t="s">
        <v>92</v>
      </c>
      <c r="B306" t="s">
        <v>71</v>
      </c>
      <c r="D306">
        <v>455</v>
      </c>
    </row>
    <row r="307" spans="1:8">
      <c r="A307" t="s">
        <v>52</v>
      </c>
      <c r="B307" t="s">
        <v>22</v>
      </c>
      <c r="D307">
        <v>405</v>
      </c>
    </row>
    <row r="308" spans="1:8">
      <c r="A308" t="s">
        <v>93</v>
      </c>
      <c r="B308" t="s">
        <v>91</v>
      </c>
      <c r="D308">
        <v>438</v>
      </c>
    </row>
    <row r="309" spans="1:8">
      <c r="A309" t="s">
        <v>94</v>
      </c>
      <c r="B309" t="s">
        <v>95</v>
      </c>
      <c r="C309" t="s">
        <v>91</v>
      </c>
      <c r="D309">
        <v>310</v>
      </c>
    </row>
    <row r="310" spans="1:8">
      <c r="A310" t="s">
        <v>96</v>
      </c>
      <c r="B310" t="s">
        <v>26</v>
      </c>
      <c r="D310">
        <v>200</v>
      </c>
    </row>
    <row r="311" spans="1:8">
      <c r="A311" t="s">
        <v>0</v>
      </c>
    </row>
    <row r="313" spans="1:8">
      <c r="A313" t="s">
        <v>176</v>
      </c>
    </row>
    <row r="315" spans="1:8">
      <c r="A315">
        <v>1</v>
      </c>
      <c r="B315">
        <v>1</v>
      </c>
      <c r="C315">
        <v>2</v>
      </c>
      <c r="D315">
        <v>2</v>
      </c>
      <c r="E315">
        <v>3</v>
      </c>
      <c r="F315">
        <v>4</v>
      </c>
      <c r="G315">
        <v>4</v>
      </c>
      <c r="H315">
        <v>4</v>
      </c>
    </row>
    <row r="317" spans="1:8">
      <c r="C317" t="s">
        <v>173</v>
      </c>
      <c r="D317">
        <f>MEDIAN(B315:H315)</f>
        <v>3</v>
      </c>
    </row>
    <row r="318" spans="1:8">
      <c r="C318" t="s">
        <v>174</v>
      </c>
      <c r="D318">
        <f>_xlfn.MODE.SNGL(B315:H315)</f>
        <v>4</v>
      </c>
    </row>
    <row r="320" spans="1:8">
      <c r="A320" t="s">
        <v>31</v>
      </c>
      <c r="B320" t="s">
        <v>32</v>
      </c>
      <c r="C320" t="s">
        <v>33</v>
      </c>
      <c r="D320" t="s">
        <v>34</v>
      </c>
      <c r="E320" t="s">
        <v>35</v>
      </c>
    </row>
    <row r="321" spans="1:11">
      <c r="A321" t="s">
        <v>37</v>
      </c>
      <c r="B321">
        <v>10</v>
      </c>
      <c r="C321">
        <v>4</v>
      </c>
      <c r="D321">
        <v>1</v>
      </c>
      <c r="E321">
        <v>1</v>
      </c>
    </row>
    <row r="322" spans="1:11">
      <c r="A322" t="s">
        <v>38</v>
      </c>
      <c r="B322">
        <v>12</v>
      </c>
      <c r="C322">
        <v>3</v>
      </c>
      <c r="D322">
        <v>0</v>
      </c>
      <c r="E322">
        <v>1</v>
      </c>
    </row>
    <row r="323" spans="1:11">
      <c r="A323" t="s">
        <v>39</v>
      </c>
      <c r="B323">
        <v>15</v>
      </c>
      <c r="C323">
        <v>1</v>
      </c>
      <c r="D323">
        <v>3</v>
      </c>
      <c r="E323">
        <v>1</v>
      </c>
    </row>
    <row r="324" spans="1:11">
      <c r="A324" t="s">
        <v>40</v>
      </c>
      <c r="B324">
        <v>4</v>
      </c>
      <c r="C324">
        <v>2</v>
      </c>
      <c r="D324">
        <v>6</v>
      </c>
      <c r="E324">
        <v>0</v>
      </c>
    </row>
    <row r="325" spans="1:11">
      <c r="A325" t="s">
        <v>41</v>
      </c>
      <c r="B325">
        <v>10</v>
      </c>
      <c r="C325">
        <v>4</v>
      </c>
      <c r="D325">
        <v>1</v>
      </c>
      <c r="E325">
        <v>1</v>
      </c>
    </row>
    <row r="326" spans="1:11">
      <c r="A326" t="s">
        <v>42</v>
      </c>
      <c r="B326">
        <v>9</v>
      </c>
      <c r="C326">
        <v>2</v>
      </c>
      <c r="D326">
        <v>1</v>
      </c>
      <c r="E326">
        <v>0</v>
      </c>
    </row>
    <row r="329" spans="1:11">
      <c r="A329" t="s">
        <v>175</v>
      </c>
      <c r="B329">
        <f>MODE(B321:E326)</f>
        <v>1</v>
      </c>
    </row>
    <row r="330" spans="1:11">
      <c r="A330" t="s">
        <v>0</v>
      </c>
    </row>
    <row r="332" spans="1:11">
      <c r="A332" t="s">
        <v>177</v>
      </c>
    </row>
    <row r="335" spans="1:11">
      <c r="A335" t="s">
        <v>178</v>
      </c>
      <c r="B335">
        <v>1</v>
      </c>
      <c r="C335">
        <v>2</v>
      </c>
      <c r="D335">
        <v>3</v>
      </c>
      <c r="E335">
        <v>4</v>
      </c>
      <c r="F335">
        <v>5</v>
      </c>
      <c r="G335">
        <v>6</v>
      </c>
      <c r="H335">
        <v>7</v>
      </c>
      <c r="I335">
        <v>8</v>
      </c>
      <c r="J335">
        <v>9</v>
      </c>
      <c r="K335">
        <v>10</v>
      </c>
    </row>
    <row r="336" spans="1:11">
      <c r="A336" t="s">
        <v>179</v>
      </c>
      <c r="B336">
        <v>10</v>
      </c>
      <c r="C336">
        <v>12</v>
      </c>
      <c r="D336">
        <v>16</v>
      </c>
      <c r="E336">
        <v>20</v>
      </c>
      <c r="F336">
        <v>28</v>
      </c>
      <c r="G336">
        <v>50</v>
      </c>
      <c r="H336">
        <v>80</v>
      </c>
      <c r="I336">
        <v>140</v>
      </c>
      <c r="J336">
        <v>200</v>
      </c>
      <c r="K336">
        <v>250</v>
      </c>
    </row>
    <row r="343" spans="1:5">
      <c r="A343" t="s">
        <v>180</v>
      </c>
      <c r="B343" s="1">
        <v>0.1</v>
      </c>
      <c r="D343" t="s">
        <v>181</v>
      </c>
      <c r="E343" s="2">
        <f>NPV(B343,B336:G336)</f>
        <v>90.299063932881737</v>
      </c>
    </row>
    <row r="344" spans="1:5">
      <c r="A344" t="s">
        <v>0</v>
      </c>
    </row>
    <row r="346" spans="1:5">
      <c r="A346" t="s">
        <v>182</v>
      </c>
    </row>
    <row r="348" spans="1:5">
      <c r="A348" t="s">
        <v>13</v>
      </c>
      <c r="B348" t="s">
        <v>14</v>
      </c>
      <c r="C348" t="s">
        <v>58</v>
      </c>
      <c r="D348" t="s">
        <v>183</v>
      </c>
    </row>
    <row r="349" spans="1:5">
      <c r="A349" t="s">
        <v>46</v>
      </c>
      <c r="B349" t="s">
        <v>18</v>
      </c>
      <c r="C349">
        <v>49</v>
      </c>
      <c r="D349" t="b">
        <f>OR(B349="Water",C349&gt;60)</f>
        <v>0</v>
      </c>
    </row>
    <row r="350" spans="1:5">
      <c r="A350" t="s">
        <v>49</v>
      </c>
      <c r="B350" t="s">
        <v>18</v>
      </c>
      <c r="C350">
        <v>63</v>
      </c>
      <c r="D350" t="b">
        <f t="shared" ref="D350:D357" si="13">OR(B350="Water",C350&gt;60)</f>
        <v>1</v>
      </c>
    </row>
    <row r="351" spans="1:5">
      <c r="A351" t="s">
        <v>50</v>
      </c>
      <c r="B351" t="s">
        <v>18</v>
      </c>
      <c r="C351">
        <v>83</v>
      </c>
      <c r="D351" t="b">
        <f t="shared" si="13"/>
        <v>1</v>
      </c>
    </row>
    <row r="352" spans="1:5">
      <c r="A352" t="s">
        <v>51</v>
      </c>
      <c r="B352" t="s">
        <v>22</v>
      </c>
      <c r="C352">
        <v>43</v>
      </c>
      <c r="D352" t="b">
        <f t="shared" si="13"/>
        <v>0</v>
      </c>
    </row>
    <row r="353" spans="1:5">
      <c r="A353" t="s">
        <v>52</v>
      </c>
      <c r="B353" t="s">
        <v>22</v>
      </c>
      <c r="C353">
        <v>58</v>
      </c>
      <c r="D353" t="b">
        <f t="shared" si="13"/>
        <v>0</v>
      </c>
    </row>
    <row r="354" spans="1:5">
      <c r="A354" t="s">
        <v>53</v>
      </c>
      <c r="B354" t="s">
        <v>22</v>
      </c>
      <c r="C354">
        <v>78</v>
      </c>
      <c r="D354" t="b">
        <f t="shared" si="13"/>
        <v>1</v>
      </c>
    </row>
    <row r="355" spans="1:5">
      <c r="A355" t="s">
        <v>54</v>
      </c>
      <c r="B355" t="s">
        <v>26</v>
      </c>
      <c r="C355">
        <v>65</v>
      </c>
      <c r="D355" t="b">
        <f t="shared" si="13"/>
        <v>1</v>
      </c>
    </row>
    <row r="356" spans="1:5">
      <c r="A356" t="s">
        <v>55</v>
      </c>
      <c r="B356" t="s">
        <v>26</v>
      </c>
      <c r="C356">
        <v>80</v>
      </c>
      <c r="D356" t="b">
        <f t="shared" si="13"/>
        <v>1</v>
      </c>
    </row>
    <row r="357" spans="1:5">
      <c r="A357" t="s">
        <v>56</v>
      </c>
      <c r="B357" t="s">
        <v>26</v>
      </c>
      <c r="C357">
        <v>100</v>
      </c>
      <c r="D357" t="b">
        <f t="shared" si="13"/>
        <v>1</v>
      </c>
    </row>
    <row r="358" spans="1:5">
      <c r="A358" t="s">
        <v>0</v>
      </c>
    </row>
    <row r="360" spans="1:5">
      <c r="A360" t="s">
        <v>184</v>
      </c>
    </row>
    <row r="362" spans="1:5">
      <c r="A362">
        <f ca="1">RAND()</f>
        <v>0.71936021312753828</v>
      </c>
      <c r="C362">
        <f ca="1">RAND()*10</f>
        <v>3.7986852126063853</v>
      </c>
      <c r="E362">
        <f ca="1">INT(RAND()*10)</f>
        <v>3</v>
      </c>
    </row>
    <row r="363" spans="1:5">
      <c r="E363">
        <f t="shared" ref="E363:E368" ca="1" si="14">INT(RAND()*10)</f>
        <v>8</v>
      </c>
    </row>
    <row r="364" spans="1:5">
      <c r="E364">
        <f t="shared" ca="1" si="14"/>
        <v>8</v>
      </c>
    </row>
    <row r="365" spans="1:5">
      <c r="E365">
        <f t="shared" ca="1" si="14"/>
        <v>9</v>
      </c>
    </row>
    <row r="366" spans="1:5">
      <c r="E366">
        <f t="shared" ca="1" si="14"/>
        <v>6</v>
      </c>
    </row>
    <row r="367" spans="1:5">
      <c r="E367">
        <f t="shared" ca="1" si="14"/>
        <v>0</v>
      </c>
    </row>
    <row r="368" spans="1:5">
      <c r="E368">
        <f t="shared" ca="1" si="14"/>
        <v>1</v>
      </c>
    </row>
    <row r="371" spans="1:7">
      <c r="A371" t="s">
        <v>185</v>
      </c>
      <c r="B371" t="s">
        <v>210</v>
      </c>
    </row>
    <row r="372" spans="1:7">
      <c r="A372" t="s">
        <v>186</v>
      </c>
    </row>
    <row r="374" spans="1:7">
      <c r="A374" t="s">
        <v>187</v>
      </c>
      <c r="B374" t="s">
        <v>188</v>
      </c>
      <c r="C374" t="s">
        <v>14</v>
      </c>
      <c r="D374" t="s">
        <v>99</v>
      </c>
      <c r="E374" t="s">
        <v>113</v>
      </c>
    </row>
    <row r="375" spans="1:7">
      <c r="A375">
        <v>1</v>
      </c>
      <c r="B375" t="s">
        <v>189</v>
      </c>
      <c r="C375" t="s">
        <v>18</v>
      </c>
      <c r="D375" t="s">
        <v>91</v>
      </c>
      <c r="E375">
        <v>318</v>
      </c>
    </row>
    <row r="376" spans="1:7">
      <c r="A376">
        <v>2</v>
      </c>
      <c r="B376" t="s">
        <v>190</v>
      </c>
      <c r="C376" t="s">
        <v>18</v>
      </c>
      <c r="D376" t="s">
        <v>91</v>
      </c>
      <c r="E376">
        <v>405</v>
      </c>
    </row>
    <row r="377" spans="1:7">
      <c r="A377">
        <v>3</v>
      </c>
      <c r="B377" t="s">
        <v>191</v>
      </c>
      <c r="C377" t="s">
        <v>18</v>
      </c>
      <c r="D377" t="s">
        <v>91</v>
      </c>
      <c r="E377">
        <v>525</v>
      </c>
    </row>
    <row r="378" spans="1:7">
      <c r="A378">
        <v>4</v>
      </c>
      <c r="B378" t="s">
        <v>192</v>
      </c>
      <c r="C378" t="s">
        <v>22</v>
      </c>
      <c r="E378">
        <v>309</v>
      </c>
      <c r="G378" t="s">
        <v>193</v>
      </c>
    </row>
    <row r="379" spans="1:7">
      <c r="A379">
        <v>5</v>
      </c>
      <c r="B379" t="s">
        <v>194</v>
      </c>
      <c r="C379" t="s">
        <v>22</v>
      </c>
      <c r="E379">
        <v>405</v>
      </c>
      <c r="G379">
        <f>_xlfn.STDEV.S(E375:E394)</f>
        <v>113.23194639416266</v>
      </c>
    </row>
    <row r="380" spans="1:7">
      <c r="A380">
        <v>6</v>
      </c>
      <c r="B380" t="s">
        <v>195</v>
      </c>
      <c r="C380" t="s">
        <v>22</v>
      </c>
      <c r="D380" t="s">
        <v>103</v>
      </c>
      <c r="E380">
        <v>534</v>
      </c>
    </row>
    <row r="381" spans="1:7">
      <c r="A381">
        <v>7</v>
      </c>
      <c r="B381" t="s">
        <v>196</v>
      </c>
      <c r="C381" t="s">
        <v>26</v>
      </c>
      <c r="E381">
        <v>314</v>
      </c>
    </row>
    <row r="382" spans="1:7">
      <c r="A382">
        <v>8</v>
      </c>
      <c r="B382" t="s">
        <v>197</v>
      </c>
      <c r="C382" t="s">
        <v>26</v>
      </c>
      <c r="E382">
        <v>405</v>
      </c>
    </row>
    <row r="383" spans="1:7">
      <c r="A383">
        <v>9</v>
      </c>
      <c r="B383" t="s">
        <v>198</v>
      </c>
      <c r="C383" t="s">
        <v>26</v>
      </c>
      <c r="E383">
        <v>530</v>
      </c>
    </row>
    <row r="384" spans="1:7">
      <c r="A384">
        <v>10</v>
      </c>
      <c r="B384" t="s">
        <v>199</v>
      </c>
      <c r="C384" t="s">
        <v>87</v>
      </c>
      <c r="E384">
        <v>195</v>
      </c>
    </row>
    <row r="385" spans="1:5">
      <c r="A385">
        <v>11</v>
      </c>
      <c r="B385" t="s">
        <v>200</v>
      </c>
      <c r="C385" t="s">
        <v>87</v>
      </c>
      <c r="E385">
        <v>205</v>
      </c>
    </row>
    <row r="386" spans="1:5">
      <c r="A386">
        <v>12</v>
      </c>
      <c r="B386" t="s">
        <v>201</v>
      </c>
      <c r="C386" t="s">
        <v>87</v>
      </c>
      <c r="D386" t="s">
        <v>103</v>
      </c>
      <c r="E386">
        <v>395</v>
      </c>
    </row>
    <row r="387" spans="1:5">
      <c r="A387">
        <v>13</v>
      </c>
      <c r="B387" t="s">
        <v>202</v>
      </c>
      <c r="C387" t="s">
        <v>87</v>
      </c>
      <c r="D387" t="s">
        <v>91</v>
      </c>
      <c r="E387">
        <v>195</v>
      </c>
    </row>
    <row r="388" spans="1:5">
      <c r="A388">
        <v>14</v>
      </c>
      <c r="B388" t="s">
        <v>203</v>
      </c>
      <c r="C388" t="s">
        <v>87</v>
      </c>
      <c r="D388" t="s">
        <v>91</v>
      </c>
      <c r="E388">
        <v>205</v>
      </c>
    </row>
    <row r="389" spans="1:5">
      <c r="A389">
        <v>15</v>
      </c>
      <c r="B389" t="s">
        <v>204</v>
      </c>
      <c r="C389" t="s">
        <v>87</v>
      </c>
      <c r="D389" t="s">
        <v>91</v>
      </c>
      <c r="E389">
        <v>395</v>
      </c>
    </row>
    <row r="390" spans="1:5">
      <c r="A390">
        <v>16</v>
      </c>
      <c r="B390" t="s">
        <v>205</v>
      </c>
      <c r="C390" t="s">
        <v>84</v>
      </c>
      <c r="D390" t="s">
        <v>103</v>
      </c>
      <c r="E390">
        <v>251</v>
      </c>
    </row>
    <row r="391" spans="1:5">
      <c r="A391">
        <v>17</v>
      </c>
      <c r="B391" t="s">
        <v>206</v>
      </c>
      <c r="C391" t="s">
        <v>84</v>
      </c>
      <c r="D391" t="s">
        <v>103</v>
      </c>
      <c r="E391">
        <v>349</v>
      </c>
    </row>
    <row r="392" spans="1:5">
      <c r="A392">
        <v>18</v>
      </c>
      <c r="B392" t="s">
        <v>207</v>
      </c>
      <c r="C392" t="s">
        <v>84</v>
      </c>
      <c r="D392" t="s">
        <v>103</v>
      </c>
      <c r="E392">
        <v>479</v>
      </c>
    </row>
    <row r="393" spans="1:5">
      <c r="A393">
        <v>19</v>
      </c>
      <c r="B393" t="s">
        <v>208</v>
      </c>
      <c r="C393" t="s">
        <v>84</v>
      </c>
      <c r="E393">
        <v>253</v>
      </c>
    </row>
    <row r="394" spans="1:5">
      <c r="A394">
        <v>20</v>
      </c>
      <c r="B394" t="s">
        <v>209</v>
      </c>
      <c r="C394" t="s">
        <v>84</v>
      </c>
      <c r="E394">
        <v>413</v>
      </c>
    </row>
    <row r="395" spans="1:5">
      <c r="A395" t="s">
        <v>0</v>
      </c>
    </row>
    <row r="397" spans="1:5">
      <c r="A397" t="s">
        <v>211</v>
      </c>
    </row>
    <row r="399" spans="1:5">
      <c r="A399" t="s">
        <v>13</v>
      </c>
      <c r="B399" t="s">
        <v>14</v>
      </c>
      <c r="C399" t="s">
        <v>99</v>
      </c>
      <c r="D399" t="s">
        <v>69</v>
      </c>
    </row>
    <row r="400" spans="1:5">
      <c r="A400" t="s">
        <v>70</v>
      </c>
      <c r="B400" t="s">
        <v>71</v>
      </c>
      <c r="D400">
        <v>305</v>
      </c>
    </row>
    <row r="401" spans="1:6">
      <c r="A401" t="s">
        <v>75</v>
      </c>
      <c r="B401" t="s">
        <v>76</v>
      </c>
      <c r="C401" t="s">
        <v>100</v>
      </c>
      <c r="D401">
        <v>465</v>
      </c>
    </row>
    <row r="402" spans="1:6">
      <c r="A402" t="s">
        <v>79</v>
      </c>
      <c r="B402" t="s">
        <v>80</v>
      </c>
      <c r="C402" t="s">
        <v>102</v>
      </c>
      <c r="D402">
        <v>385</v>
      </c>
    </row>
    <row r="403" spans="1:6">
      <c r="A403" t="s">
        <v>81</v>
      </c>
      <c r="B403" t="s">
        <v>82</v>
      </c>
      <c r="D403">
        <v>420</v>
      </c>
    </row>
    <row r="404" spans="1:6">
      <c r="A404" t="s">
        <v>83</v>
      </c>
      <c r="B404" t="s">
        <v>84</v>
      </c>
      <c r="C404" t="s">
        <v>103</v>
      </c>
      <c r="D404">
        <v>349</v>
      </c>
    </row>
    <row r="405" spans="1:6">
      <c r="A405" t="s">
        <v>85</v>
      </c>
      <c r="B405" t="s">
        <v>84</v>
      </c>
      <c r="D405">
        <v>253</v>
      </c>
    </row>
    <row r="406" spans="1:6">
      <c r="A406" t="s">
        <v>52</v>
      </c>
      <c r="B406" t="s">
        <v>22</v>
      </c>
      <c r="D406">
        <v>405</v>
      </c>
    </row>
    <row r="407" spans="1:6">
      <c r="A407" t="s">
        <v>94</v>
      </c>
      <c r="B407" t="s">
        <v>95</v>
      </c>
      <c r="C407" t="s">
        <v>91</v>
      </c>
      <c r="D407">
        <v>310</v>
      </c>
    </row>
    <row r="408" spans="1:6">
      <c r="A408" t="s">
        <v>96</v>
      </c>
      <c r="B408" t="s">
        <v>26</v>
      </c>
      <c r="D408">
        <v>200</v>
      </c>
    </row>
    <row r="409" spans="1:6">
      <c r="A409" t="s">
        <v>0</v>
      </c>
      <c r="C409" t="s">
        <v>212</v>
      </c>
      <c r="D409">
        <f>SUM(D400:D408)</f>
        <v>3092</v>
      </c>
    </row>
    <row r="412" spans="1:6">
      <c r="A412" t="s">
        <v>213</v>
      </c>
    </row>
    <row r="414" spans="1:6">
      <c r="A414" t="s">
        <v>13</v>
      </c>
      <c r="B414" t="s">
        <v>14</v>
      </c>
      <c r="C414" t="s">
        <v>113</v>
      </c>
    </row>
    <row r="415" spans="1:6">
      <c r="A415" t="s">
        <v>46</v>
      </c>
      <c r="B415" t="s">
        <v>18</v>
      </c>
      <c r="C415">
        <v>318</v>
      </c>
      <c r="E415" t="s">
        <v>47</v>
      </c>
      <c r="F415" t="s">
        <v>214</v>
      </c>
    </row>
    <row r="416" spans="1:6">
      <c r="A416" t="s">
        <v>49</v>
      </c>
      <c r="B416" t="s">
        <v>18</v>
      </c>
      <c r="C416">
        <v>405</v>
      </c>
      <c r="E416" t="s">
        <v>18</v>
      </c>
      <c r="F416">
        <f>SUMIF(B415:B423,E416,C415:C423)</f>
        <v>1248</v>
      </c>
    </row>
    <row r="417" spans="1:6">
      <c r="A417" t="s">
        <v>50</v>
      </c>
      <c r="B417" t="s">
        <v>18</v>
      </c>
      <c r="C417">
        <v>525</v>
      </c>
      <c r="E417" t="s">
        <v>22</v>
      </c>
      <c r="F417">
        <f t="shared" ref="F417:F418" si="15">SUMIF(B416:B424,E417,C416:C424)</f>
        <v>1248</v>
      </c>
    </row>
    <row r="418" spans="1:6">
      <c r="A418" t="s">
        <v>51</v>
      </c>
      <c r="B418" t="s">
        <v>22</v>
      </c>
      <c r="C418">
        <v>309</v>
      </c>
      <c r="E418" t="s">
        <v>26</v>
      </c>
      <c r="F418">
        <f t="shared" si="15"/>
        <v>1249</v>
      </c>
    </row>
    <row r="419" spans="1:6">
      <c r="A419" t="s">
        <v>52</v>
      </c>
      <c r="B419" t="s">
        <v>22</v>
      </c>
      <c r="C419">
        <v>405</v>
      </c>
    </row>
    <row r="420" spans="1:6">
      <c r="A420" t="s">
        <v>53</v>
      </c>
      <c r="B420" t="s">
        <v>22</v>
      </c>
      <c r="C420">
        <v>534</v>
      </c>
    </row>
    <row r="421" spans="1:6">
      <c r="A421" t="s">
        <v>54</v>
      </c>
      <c r="B421" t="s">
        <v>26</v>
      </c>
      <c r="C421">
        <v>314</v>
      </c>
    </row>
    <row r="422" spans="1:6">
      <c r="A422" t="s">
        <v>55</v>
      </c>
      <c r="B422" t="s">
        <v>26</v>
      </c>
      <c r="C422">
        <v>405</v>
      </c>
    </row>
    <row r="423" spans="1:6">
      <c r="A423" t="s">
        <v>56</v>
      </c>
      <c r="B423" t="s">
        <v>26</v>
      </c>
      <c r="C423">
        <v>530</v>
      </c>
    </row>
    <row r="424" spans="1:6">
      <c r="A424" t="s">
        <v>0</v>
      </c>
    </row>
    <row r="425" spans="1:6">
      <c r="A425" t="s">
        <v>215</v>
      </c>
    </row>
    <row r="428" spans="1:6">
      <c r="A428" t="s">
        <v>216</v>
      </c>
    </row>
    <row r="430" spans="1:6">
      <c r="A430" t="s">
        <v>13</v>
      </c>
      <c r="B430" t="s">
        <v>14</v>
      </c>
      <c r="C430" t="s">
        <v>217</v>
      </c>
      <c r="D430" t="s">
        <v>218</v>
      </c>
    </row>
    <row r="431" spans="1:6">
      <c r="A431" t="s">
        <v>46</v>
      </c>
      <c r="B431" t="s">
        <v>18</v>
      </c>
      <c r="C431">
        <v>45</v>
      </c>
      <c r="D431" t="b">
        <f>_xlfn.XOR(B431="Fire",C431&lt;60)</f>
        <v>1</v>
      </c>
    </row>
    <row r="432" spans="1:6">
      <c r="A432" t="s">
        <v>49</v>
      </c>
      <c r="B432" t="s">
        <v>18</v>
      </c>
      <c r="C432">
        <v>60</v>
      </c>
      <c r="D432" t="b">
        <f t="shared" ref="D432:D439" si="16">_xlfn.XOR(B432="Fire",C432&lt;60)</f>
        <v>0</v>
      </c>
    </row>
    <row r="433" spans="1:8">
      <c r="A433" t="s">
        <v>50</v>
      </c>
      <c r="B433" t="s">
        <v>18</v>
      </c>
      <c r="C433">
        <v>80</v>
      </c>
      <c r="D433" t="b">
        <f t="shared" si="16"/>
        <v>0</v>
      </c>
    </row>
    <row r="434" spans="1:8">
      <c r="A434" t="s">
        <v>51</v>
      </c>
      <c r="B434" t="s">
        <v>22</v>
      </c>
      <c r="C434">
        <v>39</v>
      </c>
      <c r="D434" t="b">
        <f t="shared" si="16"/>
        <v>0</v>
      </c>
    </row>
    <row r="435" spans="1:8">
      <c r="A435" t="s">
        <v>52</v>
      </c>
      <c r="B435" t="s">
        <v>22</v>
      </c>
      <c r="C435">
        <v>58</v>
      </c>
      <c r="D435" t="b">
        <f t="shared" si="16"/>
        <v>0</v>
      </c>
    </row>
    <row r="436" spans="1:8">
      <c r="A436" t="s">
        <v>53</v>
      </c>
      <c r="B436" t="s">
        <v>22</v>
      </c>
      <c r="C436">
        <v>78</v>
      </c>
      <c r="D436" t="b">
        <f t="shared" si="16"/>
        <v>1</v>
      </c>
    </row>
    <row r="437" spans="1:8">
      <c r="A437" t="s">
        <v>54</v>
      </c>
      <c r="B437" t="s">
        <v>26</v>
      </c>
      <c r="C437">
        <v>44</v>
      </c>
      <c r="D437" t="b">
        <f t="shared" si="16"/>
        <v>1</v>
      </c>
    </row>
    <row r="438" spans="1:8">
      <c r="A438" t="s">
        <v>55</v>
      </c>
      <c r="B438" t="s">
        <v>26</v>
      </c>
      <c r="C438">
        <v>59</v>
      </c>
      <c r="D438" t="b">
        <f t="shared" si="16"/>
        <v>1</v>
      </c>
    </row>
    <row r="439" spans="1:8">
      <c r="A439" t="s">
        <v>56</v>
      </c>
      <c r="B439" t="s">
        <v>26</v>
      </c>
      <c r="C439">
        <v>79</v>
      </c>
      <c r="D439" t="b">
        <f t="shared" si="16"/>
        <v>0</v>
      </c>
    </row>
    <row r="440" spans="1:8">
      <c r="A440" t="s">
        <v>0</v>
      </c>
    </row>
    <row r="442" spans="1:8">
      <c r="A442" t="s">
        <v>219</v>
      </c>
      <c r="C442" t="s">
        <v>220</v>
      </c>
    </row>
    <row r="444" spans="1:8">
      <c r="A444" t="s">
        <v>223</v>
      </c>
      <c r="B444" t="s">
        <v>13</v>
      </c>
      <c r="C444" t="s">
        <v>14</v>
      </c>
      <c r="D444" t="s">
        <v>99</v>
      </c>
      <c r="E444" t="s">
        <v>69</v>
      </c>
      <c r="G444" t="s">
        <v>222</v>
      </c>
    </row>
    <row r="445" spans="1:8">
      <c r="A445">
        <v>1</v>
      </c>
      <c r="B445" t="s">
        <v>70</v>
      </c>
      <c r="C445" t="s">
        <v>71</v>
      </c>
      <c r="E445">
        <v>305</v>
      </c>
    </row>
    <row r="446" spans="1:8">
      <c r="A446">
        <v>2</v>
      </c>
      <c r="B446" t="s">
        <v>72</v>
      </c>
      <c r="C446" t="s">
        <v>26</v>
      </c>
      <c r="D446" t="s">
        <v>71</v>
      </c>
      <c r="E446">
        <v>510</v>
      </c>
    </row>
    <row r="447" spans="1:8">
      <c r="A447">
        <v>3</v>
      </c>
      <c r="B447" t="s">
        <v>73</v>
      </c>
      <c r="C447" t="s">
        <v>18</v>
      </c>
      <c r="D447" t="s">
        <v>91</v>
      </c>
      <c r="E447">
        <v>490</v>
      </c>
    </row>
    <row r="448" spans="1:8">
      <c r="A448">
        <v>4</v>
      </c>
      <c r="B448" t="s">
        <v>74</v>
      </c>
      <c r="C448" t="s">
        <v>26</v>
      </c>
      <c r="D448" t="s">
        <v>91</v>
      </c>
      <c r="E448">
        <v>335</v>
      </c>
      <c r="G448" t="s">
        <v>225</v>
      </c>
      <c r="H448">
        <v>1</v>
      </c>
    </row>
    <row r="449" spans="1:8">
      <c r="A449">
        <v>5</v>
      </c>
      <c r="B449" t="s">
        <v>75</v>
      </c>
      <c r="C449" t="s">
        <v>76</v>
      </c>
      <c r="D449" t="s">
        <v>100</v>
      </c>
      <c r="E449">
        <v>465</v>
      </c>
      <c r="G449" t="s">
        <v>221</v>
      </c>
      <c r="H449" t="str">
        <f>VLOOKUP(H448,A444:E464,2)</f>
        <v xml:space="preserve">    Mankey</v>
      </c>
    </row>
    <row r="450" spans="1:8">
      <c r="A450">
        <v>6</v>
      </c>
      <c r="B450" t="s">
        <v>77</v>
      </c>
      <c r="C450" t="s">
        <v>26</v>
      </c>
      <c r="D450" t="s">
        <v>101</v>
      </c>
      <c r="E450">
        <v>475</v>
      </c>
    </row>
    <row r="451" spans="1:8">
      <c r="A451">
        <v>7</v>
      </c>
      <c r="B451" t="s">
        <v>78</v>
      </c>
      <c r="C451" t="s">
        <v>26</v>
      </c>
      <c r="D451" t="s">
        <v>101</v>
      </c>
      <c r="E451">
        <v>525</v>
      </c>
    </row>
    <row r="452" spans="1:8">
      <c r="A452">
        <v>8</v>
      </c>
      <c r="B452" t="s">
        <v>79</v>
      </c>
      <c r="C452" t="s">
        <v>80</v>
      </c>
      <c r="D452" t="s">
        <v>102</v>
      </c>
      <c r="E452">
        <v>385</v>
      </c>
      <c r="G452" t="s">
        <v>225</v>
      </c>
      <c r="H452">
        <v>5</v>
      </c>
    </row>
    <row r="453" spans="1:8">
      <c r="A453">
        <v>9</v>
      </c>
      <c r="B453" t="s">
        <v>81</v>
      </c>
      <c r="C453" t="s">
        <v>82</v>
      </c>
      <c r="E453">
        <v>420</v>
      </c>
      <c r="G453" t="s">
        <v>224</v>
      </c>
      <c r="H453">
        <f xml:space="preserve"> VLOOKUP(H452,A444:E464,5,TRUE)</f>
        <v>465</v>
      </c>
    </row>
    <row r="454" spans="1:8">
      <c r="A454">
        <v>10</v>
      </c>
      <c r="B454" t="s">
        <v>83</v>
      </c>
      <c r="C454" t="s">
        <v>84</v>
      </c>
      <c r="D454" t="s">
        <v>103</v>
      </c>
      <c r="E454">
        <v>349</v>
      </c>
    </row>
    <row r="455" spans="1:8">
      <c r="A455">
        <v>11</v>
      </c>
      <c r="B455" t="s">
        <v>85</v>
      </c>
      <c r="C455" t="s">
        <v>84</v>
      </c>
      <c r="E455">
        <v>253</v>
      </c>
    </row>
    <row r="456" spans="1:8">
      <c r="A456">
        <v>12</v>
      </c>
      <c r="B456" t="s">
        <v>86</v>
      </c>
      <c r="C456" t="s">
        <v>87</v>
      </c>
      <c r="D456" t="s">
        <v>91</v>
      </c>
      <c r="E456">
        <v>395</v>
      </c>
    </row>
    <row r="457" spans="1:8">
      <c r="A457">
        <v>13</v>
      </c>
      <c r="B457" t="s">
        <v>88</v>
      </c>
      <c r="C457" t="s">
        <v>84</v>
      </c>
      <c r="D457" t="s">
        <v>103</v>
      </c>
      <c r="E457">
        <v>310</v>
      </c>
    </row>
    <row r="458" spans="1:8">
      <c r="A458">
        <v>14</v>
      </c>
      <c r="B458" t="s">
        <v>89</v>
      </c>
      <c r="C458" t="s">
        <v>26</v>
      </c>
      <c r="E458">
        <v>475</v>
      </c>
    </row>
    <row r="459" spans="1:8">
      <c r="A459">
        <v>15</v>
      </c>
      <c r="B459" t="s">
        <v>90</v>
      </c>
      <c r="C459" t="s">
        <v>91</v>
      </c>
      <c r="D459" t="s">
        <v>102</v>
      </c>
      <c r="E459">
        <v>505</v>
      </c>
    </row>
    <row r="460" spans="1:8">
      <c r="A460">
        <v>16</v>
      </c>
      <c r="B460" t="s">
        <v>92</v>
      </c>
      <c r="C460" t="s">
        <v>71</v>
      </c>
      <c r="E460">
        <v>455</v>
      </c>
    </row>
    <row r="461" spans="1:8">
      <c r="A461">
        <v>17</v>
      </c>
      <c r="B461" t="s">
        <v>52</v>
      </c>
      <c r="C461" t="s">
        <v>22</v>
      </c>
      <c r="E461">
        <v>405</v>
      </c>
    </row>
    <row r="462" spans="1:8">
      <c r="A462">
        <v>18</v>
      </c>
      <c r="B462" t="s">
        <v>93</v>
      </c>
      <c r="C462" t="s">
        <v>91</v>
      </c>
      <c r="E462">
        <v>438</v>
      </c>
    </row>
    <row r="463" spans="1:8">
      <c r="A463">
        <v>19</v>
      </c>
      <c r="B463" t="s">
        <v>94</v>
      </c>
      <c r="C463" t="s">
        <v>95</v>
      </c>
      <c r="D463" t="s">
        <v>91</v>
      </c>
      <c r="E463">
        <v>310</v>
      </c>
    </row>
    <row r="464" spans="1:8">
      <c r="A464">
        <v>20</v>
      </c>
      <c r="B464" t="s">
        <v>96</v>
      </c>
      <c r="C464" t="s">
        <v>26</v>
      </c>
      <c r="E464">
        <v>200</v>
      </c>
    </row>
    <row r="467" spans="1:5">
      <c r="A467" t="s">
        <v>226</v>
      </c>
    </row>
    <row r="469" spans="1:5">
      <c r="A469" t="s">
        <v>13</v>
      </c>
      <c r="B469" t="s">
        <v>14</v>
      </c>
      <c r="C469" t="s">
        <v>69</v>
      </c>
    </row>
    <row r="470" spans="1:5">
      <c r="A470" t="s">
        <v>70</v>
      </c>
      <c r="B470" t="s">
        <v>71</v>
      </c>
      <c r="C470">
        <v>305</v>
      </c>
      <c r="E470" t="str">
        <f>LEFT(A470,2)</f>
        <v xml:space="preserve">  </v>
      </c>
    </row>
    <row r="471" spans="1:5">
      <c r="A471" t="s">
        <v>72</v>
      </c>
      <c r="B471" t="s">
        <v>26</v>
      </c>
      <c r="C471">
        <v>510</v>
      </c>
      <c r="E471" t="str">
        <f t="shared" ref="E471:E489" si="17">LEFT(A471,2)</f>
        <v xml:space="preserve">  </v>
      </c>
    </row>
    <row r="472" spans="1:5">
      <c r="A472" t="s">
        <v>73</v>
      </c>
      <c r="B472" t="s">
        <v>18</v>
      </c>
      <c r="C472">
        <v>490</v>
      </c>
      <c r="E472" t="str">
        <f t="shared" si="17"/>
        <v xml:space="preserve">  </v>
      </c>
    </row>
    <row r="473" spans="1:5">
      <c r="A473" t="s">
        <v>74</v>
      </c>
      <c r="B473" t="s">
        <v>26</v>
      </c>
      <c r="C473">
        <v>335</v>
      </c>
      <c r="E473" t="str">
        <f t="shared" si="17"/>
        <v xml:space="preserve">  </v>
      </c>
    </row>
    <row r="474" spans="1:5">
      <c r="A474" t="s">
        <v>75</v>
      </c>
      <c r="B474" t="s">
        <v>76</v>
      </c>
      <c r="C474">
        <v>465</v>
      </c>
      <c r="E474" t="str">
        <f t="shared" si="17"/>
        <v xml:space="preserve">  </v>
      </c>
    </row>
    <row r="475" spans="1:5">
      <c r="A475" t="s">
        <v>77</v>
      </c>
      <c r="B475" t="s">
        <v>26</v>
      </c>
      <c r="C475">
        <v>475</v>
      </c>
      <c r="E475" t="str">
        <f t="shared" si="17"/>
        <v xml:space="preserve">  </v>
      </c>
    </row>
    <row r="476" spans="1:5">
      <c r="A476" t="s">
        <v>78</v>
      </c>
      <c r="B476" t="s">
        <v>26</v>
      </c>
      <c r="C476">
        <v>525</v>
      </c>
      <c r="E476" t="str">
        <f>LEFT(A476,2)</f>
        <v xml:space="preserve">  </v>
      </c>
    </row>
    <row r="477" spans="1:5">
      <c r="A477" t="s">
        <v>79</v>
      </c>
      <c r="B477" t="s">
        <v>80</v>
      </c>
      <c r="C477">
        <v>385</v>
      </c>
      <c r="E477" t="str">
        <f t="shared" si="17"/>
        <v xml:space="preserve">  </v>
      </c>
    </row>
    <row r="478" spans="1:5">
      <c r="A478" t="s">
        <v>81</v>
      </c>
      <c r="B478" t="s">
        <v>82</v>
      </c>
      <c r="C478">
        <v>420</v>
      </c>
      <c r="E478" t="str">
        <f t="shared" si="17"/>
        <v xml:space="preserve">  </v>
      </c>
    </row>
    <row r="479" spans="1:5">
      <c r="A479" t="s">
        <v>83</v>
      </c>
      <c r="B479" t="s">
        <v>84</v>
      </c>
      <c r="C479">
        <v>349</v>
      </c>
      <c r="E479" t="str">
        <f t="shared" si="17"/>
        <v xml:space="preserve">  </v>
      </c>
    </row>
    <row r="480" spans="1:5">
      <c r="A480" t="s">
        <v>85</v>
      </c>
      <c r="B480" t="s">
        <v>84</v>
      </c>
      <c r="C480">
        <v>253</v>
      </c>
      <c r="E480" t="str">
        <f t="shared" si="17"/>
        <v xml:space="preserve">  </v>
      </c>
    </row>
    <row r="481" spans="1:5">
      <c r="A481" t="s">
        <v>86</v>
      </c>
      <c r="B481" t="s">
        <v>87</v>
      </c>
      <c r="C481">
        <v>395</v>
      </c>
      <c r="E481" t="str">
        <f t="shared" si="17"/>
        <v xml:space="preserve">  </v>
      </c>
    </row>
    <row r="482" spans="1:5">
      <c r="A482" t="s">
        <v>88</v>
      </c>
      <c r="B482" t="s">
        <v>84</v>
      </c>
      <c r="C482">
        <v>310</v>
      </c>
      <c r="E482" t="str">
        <f t="shared" si="17"/>
        <v xml:space="preserve">  </v>
      </c>
    </row>
    <row r="483" spans="1:5">
      <c r="A483" t="s">
        <v>89</v>
      </c>
      <c r="B483" t="s">
        <v>26</v>
      </c>
      <c r="C483">
        <v>475</v>
      </c>
      <c r="E483" t="str">
        <f t="shared" si="17"/>
        <v xml:space="preserve">  </v>
      </c>
    </row>
    <row r="484" spans="1:5">
      <c r="A484" t="s">
        <v>90</v>
      </c>
      <c r="B484" t="s">
        <v>91</v>
      </c>
      <c r="C484">
        <v>505</v>
      </c>
      <c r="E484" t="str">
        <f t="shared" si="17"/>
        <v xml:space="preserve">  </v>
      </c>
    </row>
    <row r="485" spans="1:5">
      <c r="A485" t="s">
        <v>92</v>
      </c>
      <c r="B485" t="s">
        <v>71</v>
      </c>
      <c r="C485">
        <v>455</v>
      </c>
      <c r="E485" t="str">
        <f t="shared" si="17"/>
        <v xml:space="preserve">  </v>
      </c>
    </row>
    <row r="486" spans="1:5">
      <c r="A486" t="s">
        <v>52</v>
      </c>
      <c r="B486" t="s">
        <v>22</v>
      </c>
      <c r="C486">
        <v>405</v>
      </c>
      <c r="E486" t="str">
        <f t="shared" si="17"/>
        <v xml:space="preserve">  </v>
      </c>
    </row>
    <row r="487" spans="1:5">
      <c r="A487" t="s">
        <v>93</v>
      </c>
      <c r="B487" t="s">
        <v>91</v>
      </c>
      <c r="C487">
        <v>438</v>
      </c>
      <c r="E487" t="str">
        <f t="shared" si="17"/>
        <v xml:space="preserve">  </v>
      </c>
    </row>
    <row r="488" spans="1:5">
      <c r="A488" t="s">
        <v>94</v>
      </c>
      <c r="B488" t="s">
        <v>95</v>
      </c>
      <c r="C488">
        <v>310</v>
      </c>
      <c r="E488" t="str">
        <f t="shared" si="17"/>
        <v xml:space="preserve">  </v>
      </c>
    </row>
    <row r="489" spans="1:5">
      <c r="A489" t="s">
        <v>96</v>
      </c>
      <c r="B489" t="s">
        <v>26</v>
      </c>
      <c r="C489">
        <v>200</v>
      </c>
      <c r="E489" t="str">
        <f t="shared" si="17"/>
        <v xml:space="preserve">  </v>
      </c>
    </row>
    <row r="490" spans="1:5">
      <c r="A490" t="s">
        <v>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FA845-A098-4566-BD72-116B4AC942F2}">
  <sheetPr codeName="Sheet5"/>
  <dimension ref="A4:N144"/>
  <sheetViews>
    <sheetView topLeftCell="A94" zoomScale="130" zoomScaleNormal="130" workbookViewId="0">
      <selection activeCell="I89" sqref="I89"/>
    </sheetView>
  </sheetViews>
  <sheetFormatPr defaultRowHeight="14.4"/>
  <cols>
    <col min="2" max="2" width="11.21875" customWidth="1"/>
    <col min="3" max="4" width="10.33203125" customWidth="1"/>
    <col min="6" max="6" width="10.21875" customWidth="1"/>
    <col min="7" max="7" width="9.44140625" customWidth="1"/>
    <col min="8" max="8" width="9.5546875" customWidth="1"/>
  </cols>
  <sheetData>
    <row r="4" spans="1:5">
      <c r="A4" t="s">
        <v>390</v>
      </c>
    </row>
    <row r="7" spans="1:5">
      <c r="B7" t="s">
        <v>230</v>
      </c>
      <c r="C7" t="s">
        <v>391</v>
      </c>
      <c r="D7" t="s">
        <v>392</v>
      </c>
      <c r="E7">
        <f t="shared" ref="E7:E12" si="0">SUM(B8:D8)</f>
        <v>218</v>
      </c>
    </row>
    <row r="8" spans="1:5">
      <c r="B8">
        <v>76</v>
      </c>
      <c r="C8">
        <v>66</v>
      </c>
      <c r="D8">
        <v>76</v>
      </c>
      <c r="E8">
        <f t="shared" si="0"/>
        <v>188</v>
      </c>
    </row>
    <row r="9" spans="1:5">
      <c r="B9">
        <v>77</v>
      </c>
      <c r="C9">
        <v>66</v>
      </c>
      <c r="D9">
        <v>45</v>
      </c>
      <c r="E9">
        <f t="shared" si="0"/>
        <v>220</v>
      </c>
    </row>
    <row r="10" spans="1:5">
      <c r="B10">
        <v>76</v>
      </c>
      <c r="C10">
        <v>77</v>
      </c>
      <c r="D10">
        <v>67</v>
      </c>
      <c r="E10">
        <f t="shared" si="0"/>
        <v>178</v>
      </c>
    </row>
    <row r="11" spans="1:5">
      <c r="B11">
        <v>66</v>
      </c>
      <c r="C11">
        <v>66</v>
      </c>
      <c r="D11">
        <v>46</v>
      </c>
      <c r="E11">
        <f t="shared" si="0"/>
        <v>179</v>
      </c>
    </row>
    <row r="12" spans="1:5">
      <c r="B12">
        <v>57</v>
      </c>
      <c r="C12">
        <v>77</v>
      </c>
      <c r="D12">
        <v>45</v>
      </c>
      <c r="E12">
        <f t="shared" si="0"/>
        <v>983</v>
      </c>
    </row>
    <row r="13" spans="1:5">
      <c r="B13">
        <f>SUM(B8:B12)</f>
        <v>352</v>
      </c>
      <c r="C13">
        <f>SUM(C8:C12)</f>
        <v>352</v>
      </c>
      <c r="D13">
        <f>SUM(D8:D12)</f>
        <v>279</v>
      </c>
    </row>
    <row r="17" spans="1:6">
      <c r="A17" t="s">
        <v>393</v>
      </c>
    </row>
    <row r="18" spans="1:6">
      <c r="D18" t="s">
        <v>396</v>
      </c>
    </row>
    <row r="19" spans="1:6">
      <c r="C19">
        <v>1000</v>
      </c>
    </row>
    <row r="20" spans="1:6">
      <c r="B20" t="s">
        <v>394</v>
      </c>
      <c r="C20">
        <v>-100</v>
      </c>
      <c r="D20">
        <f>C$19+C20</f>
        <v>900</v>
      </c>
    </row>
    <row r="21" spans="1:6">
      <c r="B21" t="s">
        <v>395</v>
      </c>
      <c r="C21">
        <v>50</v>
      </c>
      <c r="D21">
        <f t="shared" ref="D21:D26" si="1">C$19+C21</f>
        <v>1050</v>
      </c>
    </row>
    <row r="22" spans="1:6">
      <c r="B22" t="s">
        <v>395</v>
      </c>
      <c r="C22">
        <v>90</v>
      </c>
      <c r="D22">
        <f t="shared" si="1"/>
        <v>1090</v>
      </c>
      <c r="F22" t="s">
        <v>397</v>
      </c>
    </row>
    <row r="23" spans="1:6">
      <c r="B23" t="s">
        <v>395</v>
      </c>
      <c r="C23">
        <v>34</v>
      </c>
      <c r="D23">
        <f t="shared" si="1"/>
        <v>1034</v>
      </c>
    </row>
    <row r="24" spans="1:6">
      <c r="B24" t="s">
        <v>394</v>
      </c>
      <c r="C24">
        <v>-234</v>
      </c>
      <c r="D24">
        <f t="shared" si="1"/>
        <v>766</v>
      </c>
    </row>
    <row r="25" spans="1:6">
      <c r="B25" t="s">
        <v>395</v>
      </c>
      <c r="C25">
        <v>20</v>
      </c>
      <c r="D25">
        <f>C$19+C25</f>
        <v>1020</v>
      </c>
    </row>
    <row r="26" spans="1:6">
      <c r="B26" t="s">
        <v>395</v>
      </c>
      <c r="C26">
        <v>90</v>
      </c>
      <c r="D26">
        <f t="shared" si="1"/>
        <v>1090</v>
      </c>
    </row>
    <row r="29" spans="1:6">
      <c r="A29" t="s">
        <v>398</v>
      </c>
    </row>
    <row r="31" spans="1:6">
      <c r="A31" t="s">
        <v>399</v>
      </c>
      <c r="B31" s="30">
        <f ca="1">TODAY()</f>
        <v>45490</v>
      </c>
      <c r="C31" t="s">
        <v>400</v>
      </c>
      <c r="D31" s="31">
        <f ca="1">NOW()</f>
        <v>45490.902797222225</v>
      </c>
    </row>
    <row r="32" spans="1:6">
      <c r="B32" s="31"/>
    </row>
    <row r="34" spans="1:5">
      <c r="D34" s="30">
        <v>45486</v>
      </c>
    </row>
    <row r="35" spans="1:5">
      <c r="D35" s="30">
        <v>45657</v>
      </c>
      <c r="E35" t="s">
        <v>402</v>
      </c>
    </row>
    <row r="36" spans="1:5">
      <c r="C36" t="s">
        <v>401</v>
      </c>
      <c r="D36">
        <f>DAYS360(D34,D35)</f>
        <v>168</v>
      </c>
    </row>
    <row r="39" spans="1:5">
      <c r="D39" s="30">
        <v>45547</v>
      </c>
    </row>
    <row r="40" spans="1:5">
      <c r="D40">
        <f>WORKDAY(D39,10)</f>
        <v>45561</v>
      </c>
      <c r="E40" t="s">
        <v>403</v>
      </c>
    </row>
    <row r="43" spans="1:5">
      <c r="A43" t="s">
        <v>404</v>
      </c>
    </row>
    <row r="46" spans="1:5">
      <c r="B46" t="s">
        <v>405</v>
      </c>
    </row>
    <row r="47" spans="1:5">
      <c r="B47" t="s">
        <v>394</v>
      </c>
    </row>
    <row r="48" spans="1:5">
      <c r="B48" t="s">
        <v>395</v>
      </c>
      <c r="D48">
        <f>SUM(rate)</f>
        <v>135</v>
      </c>
      <c r="E48" t="s">
        <v>406</v>
      </c>
    </row>
    <row r="49" spans="1:8">
      <c r="B49" t="s">
        <v>395</v>
      </c>
    </row>
    <row r="50" spans="1:8">
      <c r="B50" t="s">
        <v>395</v>
      </c>
    </row>
    <row r="51" spans="1:8">
      <c r="B51" t="s">
        <v>394</v>
      </c>
    </row>
    <row r="52" spans="1:8">
      <c r="B52" t="s">
        <v>395</v>
      </c>
    </row>
    <row r="53" spans="1:8">
      <c r="B53" t="s">
        <v>395</v>
      </c>
    </row>
    <row r="56" spans="1:8">
      <c r="A56" t="s">
        <v>407</v>
      </c>
    </row>
    <row r="58" spans="1:8">
      <c r="A58" t="s">
        <v>408</v>
      </c>
      <c r="B58" t="s">
        <v>409</v>
      </c>
      <c r="C58" t="s">
        <v>410</v>
      </c>
      <c r="E58" t="s">
        <v>413</v>
      </c>
      <c r="H58" t="s">
        <v>414</v>
      </c>
    </row>
    <row r="59" spans="1:8">
      <c r="A59" s="32">
        <v>34</v>
      </c>
      <c r="B59" s="32" t="s">
        <v>411</v>
      </c>
      <c r="C59" s="32">
        <v>43</v>
      </c>
      <c r="D59" cm="1">
        <f t="array" ref="D59:F59">IF(ISNUMBER(A59:C59),A59:C59,LEFT(A59:C59,2)+RIGHT(A59:C59,1))</f>
        <v>34</v>
      </c>
      <c r="E59">
        <v>70</v>
      </c>
      <c r="F59">
        <v>43</v>
      </c>
      <c r="H59">
        <f>IF(ISNUMBER(A59),A59,LEFT(A59,2)+RIGHT(A59,1))+IF(ISNUMBER(B59),B59,LEFT(B59,2)+RIGHT(B59,1))+IF(ISNUMBER(C59),C59,LEFT(C59,2)+RIGHT(C59,1))</f>
        <v>147</v>
      </c>
    </row>
    <row r="60" spans="1:8">
      <c r="A60" s="32" t="s">
        <v>412</v>
      </c>
      <c r="B60" s="32">
        <v>65</v>
      </c>
      <c r="C60" s="32">
        <v>54</v>
      </c>
      <c r="D60" cm="1">
        <f t="array" ref="D60:F60">IF(ISNUMBER(A60:C60),A60:C60,LEFT(A60:C60,2)+RIGHT(A60:C60,1))</f>
        <v>29</v>
      </c>
      <c r="E60">
        <v>65</v>
      </c>
      <c r="F60">
        <v>54</v>
      </c>
      <c r="H60">
        <f t="shared" ref="H60:H62" si="2">IF(ISNUMBER(A60),A60,LEFT(A60,2)+RIGHT(A60,1))+IF(ISNUMBER(B60),B60,LEFT(B60,2)+RIGHT(B60,1))+IF(ISNUMBER(C60),C60,LEFT(C60,2)+RIGHT(C60,1))</f>
        <v>148</v>
      </c>
    </row>
    <row r="61" spans="1:8">
      <c r="A61" s="32">
        <v>34</v>
      </c>
      <c r="B61" s="32">
        <v>87</v>
      </c>
      <c r="C61" s="32">
        <v>21</v>
      </c>
      <c r="H61">
        <f t="shared" si="2"/>
        <v>142</v>
      </c>
    </row>
    <row r="62" spans="1:8">
      <c r="A62" s="32">
        <v>33</v>
      </c>
      <c r="B62" s="32">
        <v>56</v>
      </c>
      <c r="C62" s="32">
        <v>22</v>
      </c>
      <c r="H62">
        <f t="shared" si="2"/>
        <v>111</v>
      </c>
    </row>
    <row r="65" spans="1:14">
      <c r="A65" t="s">
        <v>415</v>
      </c>
    </row>
    <row r="67" spans="1:14">
      <c r="A67" t="s">
        <v>13</v>
      </c>
      <c r="B67" t="s">
        <v>14</v>
      </c>
      <c r="C67" t="s">
        <v>99</v>
      </c>
      <c r="D67" t="s">
        <v>217</v>
      </c>
      <c r="E67" t="s">
        <v>239</v>
      </c>
      <c r="F67" t="s">
        <v>58</v>
      </c>
      <c r="I67" t="s">
        <v>416</v>
      </c>
    </row>
    <row r="68" spans="1:14">
      <c r="A68" t="s">
        <v>240</v>
      </c>
      <c r="B68" t="s">
        <v>241</v>
      </c>
      <c r="D68">
        <v>25</v>
      </c>
      <c r="E68">
        <v>20</v>
      </c>
      <c r="F68">
        <v>15</v>
      </c>
      <c r="I68" t="s">
        <v>14</v>
      </c>
    </row>
    <row r="69" spans="1:14">
      <c r="A69" t="s">
        <v>242</v>
      </c>
      <c r="B69" t="s">
        <v>241</v>
      </c>
      <c r="D69">
        <v>40</v>
      </c>
      <c r="E69">
        <v>35</v>
      </c>
      <c r="F69">
        <v>30</v>
      </c>
      <c r="I69" t="s">
        <v>241</v>
      </c>
    </row>
    <row r="70" spans="1:14">
      <c r="A70" t="s">
        <v>243</v>
      </c>
      <c r="B70" t="s">
        <v>241</v>
      </c>
      <c r="D70">
        <v>55</v>
      </c>
      <c r="E70">
        <v>50</v>
      </c>
      <c r="F70">
        <v>45</v>
      </c>
      <c r="I70" t="s">
        <v>71</v>
      </c>
    </row>
    <row r="71" spans="1:14">
      <c r="A71" t="s">
        <v>244</v>
      </c>
      <c r="B71" t="s">
        <v>71</v>
      </c>
      <c r="D71">
        <v>70</v>
      </c>
      <c r="E71">
        <v>80</v>
      </c>
      <c r="F71">
        <v>50</v>
      </c>
      <c r="I71" t="s">
        <v>18</v>
      </c>
    </row>
    <row r="72" spans="1:14">
      <c r="A72" t="s">
        <v>245</v>
      </c>
      <c r="B72" t="s">
        <v>71</v>
      </c>
      <c r="D72">
        <v>80</v>
      </c>
      <c r="E72">
        <v>100</v>
      </c>
      <c r="F72">
        <v>70</v>
      </c>
      <c r="I72" t="s">
        <v>26</v>
      </c>
    </row>
    <row r="73" spans="1:14">
      <c r="A73" t="s">
        <v>246</v>
      </c>
      <c r="B73" t="s">
        <v>71</v>
      </c>
      <c r="D73">
        <v>90</v>
      </c>
      <c r="E73">
        <v>130</v>
      </c>
      <c r="F73">
        <v>80</v>
      </c>
      <c r="I73" t="s">
        <v>80</v>
      </c>
    </row>
    <row r="74" spans="1:14">
      <c r="A74" t="s">
        <v>247</v>
      </c>
      <c r="B74" t="s">
        <v>18</v>
      </c>
      <c r="C74" t="s">
        <v>91</v>
      </c>
      <c r="D74">
        <v>50</v>
      </c>
      <c r="E74">
        <v>75</v>
      </c>
      <c r="F74">
        <v>35</v>
      </c>
      <c r="I74" t="s">
        <v>22</v>
      </c>
    </row>
    <row r="75" spans="1:14">
      <c r="A75" t="s">
        <v>248</v>
      </c>
      <c r="B75" t="s">
        <v>18</v>
      </c>
      <c r="C75" t="s">
        <v>91</v>
      </c>
      <c r="D75">
        <v>65</v>
      </c>
      <c r="E75">
        <v>90</v>
      </c>
      <c r="F75">
        <v>50</v>
      </c>
      <c r="I75" t="s">
        <v>76</v>
      </c>
    </row>
    <row r="76" spans="1:14">
      <c r="A76" t="s">
        <v>73</v>
      </c>
      <c r="B76" t="s">
        <v>18</v>
      </c>
      <c r="C76" t="s">
        <v>91</v>
      </c>
      <c r="D76">
        <v>80</v>
      </c>
      <c r="E76">
        <v>105</v>
      </c>
      <c r="F76">
        <v>65</v>
      </c>
      <c r="I76" t="s">
        <v>84</v>
      </c>
    </row>
    <row r="77" spans="1:14">
      <c r="A77" t="s">
        <v>74</v>
      </c>
      <c r="B77" t="s">
        <v>26</v>
      </c>
      <c r="C77" t="s">
        <v>91</v>
      </c>
      <c r="D77">
        <v>40</v>
      </c>
      <c r="E77">
        <v>40</v>
      </c>
      <c r="F77">
        <v>35</v>
      </c>
    </row>
    <row r="78" spans="1:14">
      <c r="A78" t="s">
        <v>249</v>
      </c>
      <c r="B78" t="s">
        <v>26</v>
      </c>
      <c r="C78" t="s">
        <v>91</v>
      </c>
      <c r="D78">
        <v>80</v>
      </c>
      <c r="E78">
        <v>70</v>
      </c>
      <c r="F78">
        <v>65</v>
      </c>
    </row>
    <row r="79" spans="1:14">
      <c r="A79" t="s">
        <v>250</v>
      </c>
      <c r="B79" t="s">
        <v>80</v>
      </c>
      <c r="C79" t="s">
        <v>102</v>
      </c>
      <c r="D79">
        <v>40</v>
      </c>
      <c r="E79">
        <v>80</v>
      </c>
      <c r="F79">
        <v>100</v>
      </c>
      <c r="I79" t="s">
        <v>417</v>
      </c>
    </row>
    <row r="80" spans="1:14">
      <c r="A80" t="s">
        <v>251</v>
      </c>
      <c r="B80" t="s">
        <v>80</v>
      </c>
      <c r="C80" t="s">
        <v>102</v>
      </c>
      <c r="D80">
        <v>55</v>
      </c>
      <c r="E80">
        <v>95</v>
      </c>
      <c r="F80">
        <v>115</v>
      </c>
      <c r="I80" s="25" t="s">
        <v>13</v>
      </c>
      <c r="J80" s="26" t="s">
        <v>14</v>
      </c>
      <c r="K80" s="26" t="s">
        <v>99</v>
      </c>
      <c r="L80" s="26" t="s">
        <v>217</v>
      </c>
      <c r="M80" s="26" t="s">
        <v>239</v>
      </c>
      <c r="N80" s="27" t="s">
        <v>58</v>
      </c>
    </row>
    <row r="81" spans="1:14">
      <c r="A81" t="s">
        <v>252</v>
      </c>
      <c r="B81" t="s">
        <v>80</v>
      </c>
      <c r="C81" t="s">
        <v>102</v>
      </c>
      <c r="D81">
        <v>80</v>
      </c>
      <c r="E81">
        <v>120</v>
      </c>
      <c r="F81">
        <v>130</v>
      </c>
      <c r="I81" s="11" t="s">
        <v>0</v>
      </c>
      <c r="J81" s="12" t="s">
        <v>18</v>
      </c>
      <c r="K81" s="12"/>
      <c r="L81" s="12"/>
      <c r="M81" s="12"/>
      <c r="N81" s="13"/>
    </row>
    <row r="82" spans="1:14">
      <c r="A82" t="s">
        <v>253</v>
      </c>
      <c r="B82" t="s">
        <v>22</v>
      </c>
      <c r="D82">
        <v>50</v>
      </c>
      <c r="E82">
        <v>85</v>
      </c>
      <c r="F82">
        <v>55</v>
      </c>
    </row>
    <row r="83" spans="1:14">
      <c r="A83" t="s">
        <v>254</v>
      </c>
      <c r="B83" t="s">
        <v>22</v>
      </c>
      <c r="D83">
        <v>65</v>
      </c>
      <c r="E83">
        <v>100</v>
      </c>
      <c r="F83">
        <v>70</v>
      </c>
    </row>
    <row r="84" spans="1:14">
      <c r="A84" t="s">
        <v>255</v>
      </c>
      <c r="B84" t="s">
        <v>26</v>
      </c>
      <c r="C84" t="s">
        <v>241</v>
      </c>
      <c r="D84">
        <v>90</v>
      </c>
      <c r="E84">
        <v>65</v>
      </c>
      <c r="F84">
        <v>65</v>
      </c>
      <c r="I84" t="s">
        <v>13</v>
      </c>
      <c r="J84" t="s">
        <v>14</v>
      </c>
      <c r="K84" t="s">
        <v>99</v>
      </c>
      <c r="L84" t="s">
        <v>217</v>
      </c>
      <c r="M84" t="s">
        <v>239</v>
      </c>
      <c r="N84" t="s">
        <v>58</v>
      </c>
    </row>
    <row r="85" spans="1:14">
      <c r="A85" t="s">
        <v>256</v>
      </c>
      <c r="B85" t="s">
        <v>26</v>
      </c>
      <c r="C85" t="s">
        <v>241</v>
      </c>
      <c r="D85">
        <v>95</v>
      </c>
      <c r="E85">
        <v>75</v>
      </c>
      <c r="F85">
        <v>110</v>
      </c>
      <c r="I85" t="s">
        <v>247</v>
      </c>
      <c r="J85" t="s">
        <v>18</v>
      </c>
      <c r="K85" t="s">
        <v>91</v>
      </c>
      <c r="L85">
        <v>50</v>
      </c>
      <c r="M85">
        <v>75</v>
      </c>
      <c r="N85">
        <v>35</v>
      </c>
    </row>
    <row r="86" spans="1:14">
      <c r="A86" t="s">
        <v>257</v>
      </c>
      <c r="B86" t="s">
        <v>76</v>
      </c>
      <c r="C86" t="s">
        <v>100</v>
      </c>
      <c r="D86">
        <v>25</v>
      </c>
      <c r="E86">
        <v>35</v>
      </c>
      <c r="F86">
        <v>70</v>
      </c>
      <c r="I86" t="s">
        <v>248</v>
      </c>
      <c r="J86" t="s">
        <v>18</v>
      </c>
      <c r="K86" t="s">
        <v>91</v>
      </c>
      <c r="L86">
        <v>65</v>
      </c>
      <c r="M86">
        <v>90</v>
      </c>
      <c r="N86">
        <v>50</v>
      </c>
    </row>
    <row r="87" spans="1:14">
      <c r="A87" t="s">
        <v>75</v>
      </c>
      <c r="B87" t="s">
        <v>76</v>
      </c>
      <c r="C87" t="s">
        <v>100</v>
      </c>
      <c r="D87">
        <v>50</v>
      </c>
      <c r="E87">
        <v>60</v>
      </c>
      <c r="F87">
        <v>95</v>
      </c>
      <c r="I87" t="s">
        <v>73</v>
      </c>
      <c r="J87" t="s">
        <v>18</v>
      </c>
      <c r="K87" t="s">
        <v>91</v>
      </c>
      <c r="L87">
        <v>80</v>
      </c>
      <c r="M87">
        <v>105</v>
      </c>
      <c r="N87">
        <v>65</v>
      </c>
    </row>
    <row r="88" spans="1:14">
      <c r="A88" t="s">
        <v>258</v>
      </c>
      <c r="B88" t="s">
        <v>84</v>
      </c>
      <c r="C88" t="s">
        <v>103</v>
      </c>
      <c r="D88">
        <v>52</v>
      </c>
      <c r="E88">
        <v>65</v>
      </c>
      <c r="F88">
        <v>55</v>
      </c>
    </row>
    <row r="91" spans="1:14">
      <c r="A91" t="s">
        <v>418</v>
      </c>
    </row>
    <row r="93" spans="1:14">
      <c r="A93" s="26" t="s">
        <v>217</v>
      </c>
      <c r="B93" s="26" t="s">
        <v>239</v>
      </c>
      <c r="C93" s="27" t="s">
        <v>58</v>
      </c>
    </row>
    <row r="94" spans="1:14">
      <c r="A94" s="12">
        <v>25</v>
      </c>
      <c r="B94" s="12">
        <v>20</v>
      </c>
      <c r="C94" s="13">
        <v>15</v>
      </c>
    </row>
    <row r="95" spans="1:14">
      <c r="A95" s="28">
        <v>40</v>
      </c>
      <c r="B95" s="28">
        <v>35</v>
      </c>
      <c r="C95" s="29">
        <v>30</v>
      </c>
      <c r="F95" t="s">
        <v>419</v>
      </c>
      <c r="H95">
        <v>40</v>
      </c>
    </row>
    <row r="96" spans="1:14">
      <c r="A96" s="12">
        <v>55</v>
      </c>
      <c r="B96" s="12">
        <v>50</v>
      </c>
      <c r="C96" s="13">
        <v>45</v>
      </c>
      <c r="F96" t="s">
        <v>420</v>
      </c>
      <c r="H96">
        <f>VLOOKUP(H95,A93:C102,2,FALSE)</f>
        <v>35</v>
      </c>
    </row>
    <row r="97" spans="1:6">
      <c r="A97" s="28">
        <v>70</v>
      </c>
      <c r="B97" s="28">
        <v>80</v>
      </c>
      <c r="C97" s="29">
        <v>50</v>
      </c>
    </row>
    <row r="98" spans="1:6">
      <c r="A98" s="12">
        <v>80</v>
      </c>
      <c r="B98" s="12">
        <v>100</v>
      </c>
      <c r="C98" s="13">
        <v>70</v>
      </c>
    </row>
    <row r="99" spans="1:6">
      <c r="A99" s="28">
        <v>90</v>
      </c>
      <c r="B99" s="28">
        <v>130</v>
      </c>
      <c r="C99" s="29">
        <v>80</v>
      </c>
    </row>
    <row r="100" spans="1:6">
      <c r="A100" s="12">
        <v>50</v>
      </c>
      <c r="B100" s="12">
        <v>75</v>
      </c>
      <c r="C100" s="13">
        <v>35</v>
      </c>
    </row>
    <row r="101" spans="1:6">
      <c r="A101" s="28">
        <v>65</v>
      </c>
      <c r="B101" s="28">
        <v>90</v>
      </c>
      <c r="C101" s="29">
        <v>50</v>
      </c>
    </row>
    <row r="102" spans="1:6">
      <c r="A102" s="12">
        <v>80</v>
      </c>
      <c r="B102" s="12">
        <v>105</v>
      </c>
      <c r="C102" s="13">
        <v>65</v>
      </c>
    </row>
    <row r="105" spans="1:6">
      <c r="A105" t="s">
        <v>421</v>
      </c>
    </row>
    <row r="108" spans="1:6">
      <c r="A108" t="s">
        <v>429</v>
      </c>
      <c r="B108" t="s">
        <v>422</v>
      </c>
      <c r="C108" t="s">
        <v>427</v>
      </c>
    </row>
    <row r="109" spans="1:6">
      <c r="A109" t="str">
        <f>B109&amp;":"&amp;COUNTIF($B$109:B109,B109)</f>
        <v>a1001:1</v>
      </c>
      <c r="B109" t="s">
        <v>423</v>
      </c>
      <c r="C109">
        <v>2345</v>
      </c>
      <c r="E109" t="s">
        <v>428</v>
      </c>
      <c r="F109" t="s">
        <v>425</v>
      </c>
    </row>
    <row r="110" spans="1:6">
      <c r="A110" t="str">
        <f>B110&amp;":"&amp;COUNTIF($B$109:B110,B110)</f>
        <v>a1002:1</v>
      </c>
      <c r="B110" t="s">
        <v>424</v>
      </c>
      <c r="C110">
        <v>5557</v>
      </c>
    </row>
    <row r="111" spans="1:6">
      <c r="A111" t="str">
        <f>B111&amp;":"&amp;COUNTIF($B$109:B111,B111)</f>
        <v>a1003:1</v>
      </c>
      <c r="B111" t="s">
        <v>425</v>
      </c>
      <c r="C111">
        <v>4647</v>
      </c>
      <c r="E111">
        <v>1</v>
      </c>
      <c r="F111">
        <f>VLOOKUP($F$109&amp;":"&amp;E111,A109:C118,3,0)</f>
        <v>4647</v>
      </c>
    </row>
    <row r="112" spans="1:6">
      <c r="A112" t="str">
        <f>B112&amp;":"&amp;COUNTIF($B$109:B112,B112)</f>
        <v>a1004:1</v>
      </c>
      <c r="B112" t="s">
        <v>426</v>
      </c>
      <c r="C112">
        <v>7757</v>
      </c>
      <c r="E112">
        <v>2</v>
      </c>
      <c r="F112">
        <f t="shared" ref="F112:F114" si="3">VLOOKUP($F$109&amp;":"&amp;E112,A110:C119,3,0)</f>
        <v>7765</v>
      </c>
    </row>
    <row r="113" spans="1:8">
      <c r="A113" t="str">
        <f>B113&amp;":"&amp;COUNTIF($B$109:B113,B113)</f>
        <v>a1001:2</v>
      </c>
      <c r="B113" t="s">
        <v>423</v>
      </c>
      <c r="C113">
        <v>6756</v>
      </c>
      <c r="E113">
        <v>3</v>
      </c>
      <c r="F113">
        <f t="shared" si="3"/>
        <v>4646</v>
      </c>
    </row>
    <row r="114" spans="1:8">
      <c r="A114" t="str">
        <f>B114&amp;":"&amp;COUNTIF($B$109:B114,B114)</f>
        <v>a1002:2</v>
      </c>
      <c r="B114" t="s">
        <v>424</v>
      </c>
      <c r="C114">
        <v>7575</v>
      </c>
      <c r="E114">
        <v>4</v>
      </c>
      <c r="F114" t="e">
        <f t="shared" si="3"/>
        <v>#N/A</v>
      </c>
    </row>
    <row r="115" spans="1:8">
      <c r="A115" t="str">
        <f>B115&amp;":"&amp;COUNTIF($B$109:B115,B115)</f>
        <v>a1003:2</v>
      </c>
      <c r="B115" t="s">
        <v>425</v>
      </c>
      <c r="C115">
        <v>7765</v>
      </c>
    </row>
    <row r="116" spans="1:8">
      <c r="A116" t="str">
        <f>B116&amp;":"&amp;COUNTIF($B$109:B116,B116)</f>
        <v>a1004:2</v>
      </c>
      <c r="B116" t="s">
        <v>426</v>
      </c>
      <c r="C116">
        <v>4646</v>
      </c>
    </row>
    <row r="117" spans="1:8">
      <c r="A117" t="str">
        <f>B117&amp;":"&amp;COUNTIF($B$109:B117,B117)</f>
        <v>a1002:3</v>
      </c>
      <c r="B117" t="s">
        <v>424</v>
      </c>
      <c r="C117">
        <v>6466</v>
      </c>
    </row>
    <row r="118" spans="1:8">
      <c r="A118" t="str">
        <f>B118&amp;":"&amp;COUNTIF($B$109:B118,B118)</f>
        <v>a1003:3</v>
      </c>
      <c r="B118" t="s">
        <v>425</v>
      </c>
      <c r="C118">
        <v>4646</v>
      </c>
    </row>
    <row r="121" spans="1:8">
      <c r="A121" t="s">
        <v>430</v>
      </c>
    </row>
    <row r="124" spans="1:8">
      <c r="B124" s="15" t="s">
        <v>431</v>
      </c>
      <c r="C124" s="16" t="s">
        <v>432</v>
      </c>
      <c r="D124" s="17" t="s">
        <v>433</v>
      </c>
      <c r="F124" s="15" t="s">
        <v>432</v>
      </c>
      <c r="G124" s="16" t="s">
        <v>434</v>
      </c>
      <c r="H124" s="17" t="s">
        <v>435</v>
      </c>
    </row>
    <row r="125" spans="1:8">
      <c r="B125" s="18" t="s">
        <v>434</v>
      </c>
      <c r="C125" s="19" t="s">
        <v>436</v>
      </c>
      <c r="D125" s="20"/>
      <c r="F125" s="18" t="s">
        <v>436</v>
      </c>
      <c r="G125" s="19">
        <v>2800</v>
      </c>
      <c r="H125" s="20">
        <v>3000</v>
      </c>
    </row>
    <row r="126" spans="1:8">
      <c r="B126" s="21" t="s">
        <v>435</v>
      </c>
      <c r="C126" s="22" t="s">
        <v>437</v>
      </c>
      <c r="D126" s="23"/>
      <c r="F126" s="21" t="s">
        <v>437</v>
      </c>
      <c r="G126" s="22">
        <v>4000</v>
      </c>
      <c r="H126" s="23">
        <v>2800</v>
      </c>
    </row>
    <row r="127" spans="1:8">
      <c r="B127" s="18" t="s">
        <v>434</v>
      </c>
      <c r="C127" s="19" t="s">
        <v>438</v>
      </c>
      <c r="D127" s="20"/>
      <c r="F127" s="18" t="s">
        <v>438</v>
      </c>
      <c r="G127" s="19">
        <v>3300</v>
      </c>
      <c r="H127" s="20">
        <v>3600</v>
      </c>
    </row>
    <row r="128" spans="1:8">
      <c r="B128" s="21" t="s">
        <v>434</v>
      </c>
      <c r="C128" s="22" t="s">
        <v>439</v>
      </c>
      <c r="D128" s="23"/>
      <c r="F128" s="21" t="s">
        <v>439</v>
      </c>
      <c r="G128" s="22">
        <v>2900</v>
      </c>
      <c r="H128" s="23">
        <v>3400</v>
      </c>
    </row>
    <row r="129" spans="2:8">
      <c r="B129" s="18" t="s">
        <v>435</v>
      </c>
      <c r="C129" s="19" t="s">
        <v>440</v>
      </c>
      <c r="D129" s="20"/>
      <c r="F129" s="18" t="s">
        <v>440</v>
      </c>
      <c r="G129" s="19">
        <v>2800</v>
      </c>
      <c r="H129" s="20">
        <v>2750</v>
      </c>
    </row>
    <row r="130" spans="2:8">
      <c r="B130" s="21" t="s">
        <v>434</v>
      </c>
      <c r="C130" s="22" t="s">
        <v>441</v>
      </c>
      <c r="D130" s="23"/>
      <c r="F130" s="21" t="s">
        <v>441</v>
      </c>
      <c r="G130" s="22">
        <v>2600</v>
      </c>
      <c r="H130" s="23">
        <v>2900</v>
      </c>
    </row>
    <row r="131" spans="2:8">
      <c r="B131" s="18" t="s">
        <v>434</v>
      </c>
      <c r="C131" s="19" t="s">
        <v>442</v>
      </c>
      <c r="D131" s="20"/>
      <c r="F131" s="18" t="s">
        <v>442</v>
      </c>
      <c r="G131" s="19">
        <v>2750</v>
      </c>
      <c r="H131" s="20">
        <v>3300</v>
      </c>
    </row>
    <row r="132" spans="2:8">
      <c r="B132" s="21" t="s">
        <v>434</v>
      </c>
      <c r="C132" s="22" t="s">
        <v>443</v>
      </c>
      <c r="D132" s="23"/>
      <c r="F132" s="21" t="s">
        <v>443</v>
      </c>
      <c r="G132" s="22">
        <v>3400</v>
      </c>
      <c r="H132" s="23">
        <v>4000</v>
      </c>
    </row>
    <row r="133" spans="2:8">
      <c r="B133" s="11" t="s">
        <v>435</v>
      </c>
      <c r="C133" s="12" t="s">
        <v>444</v>
      </c>
      <c r="D133" s="13"/>
      <c r="F133" s="11" t="s">
        <v>444</v>
      </c>
      <c r="G133" s="12">
        <v>3000</v>
      </c>
      <c r="H133" s="13">
        <v>3000</v>
      </c>
    </row>
    <row r="136" spans="2:8">
      <c r="C136" t="s">
        <v>445</v>
      </c>
      <c r="D136">
        <f>MATCH(B125,$G$124:$H$124,0)</f>
        <v>1</v>
      </c>
    </row>
    <row r="137" spans="2:8">
      <c r="C137" t="s">
        <v>446</v>
      </c>
      <c r="D137">
        <f>MATCH(C125,F124:F133,0)</f>
        <v>2</v>
      </c>
    </row>
    <row r="140" spans="2:8">
      <c r="D140" cm="1">
        <f t="array" ref="D140">INDEX(amount,D136,D137)</f>
        <v>3000</v>
      </c>
    </row>
    <row r="144" spans="2:8">
      <c r="B144" t="s">
        <v>447</v>
      </c>
    </row>
  </sheetData>
  <pageMargins left="0.7" right="0.7" top="0.75" bottom="0.75" header="0.3" footer="0.3"/>
  <pageSetup scale="87" orientation="portrait" r:id="rId1"/>
  <colBreaks count="1" manualBreakCount="1">
    <brk id="9" max="1048575" man="1"/>
  </colBreaks>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D7DCC-64CE-46DB-8343-CDA05AA37809}">
  <sheetPr codeName="Sheet7"/>
  <dimension ref="B2:K68"/>
  <sheetViews>
    <sheetView workbookViewId="0">
      <selection activeCell="F19" sqref="F19"/>
    </sheetView>
  </sheetViews>
  <sheetFormatPr defaultRowHeight="14.4"/>
  <cols>
    <col min="1" max="1" width="9.33203125" customWidth="1"/>
    <col min="2" max="2" width="25.77734375" customWidth="1"/>
    <col min="3" max="3" width="13.77734375" customWidth="1"/>
    <col min="4" max="4" width="17.6640625" customWidth="1"/>
    <col min="5" max="5" width="17.109375" customWidth="1"/>
    <col min="6" max="6" width="14.109375" customWidth="1"/>
    <col min="8" max="8" width="10.5546875" bestFit="1" customWidth="1"/>
    <col min="9" max="9" width="16.109375" bestFit="1" customWidth="1"/>
    <col min="10" max="10" width="4.6640625" bestFit="1" customWidth="1"/>
    <col min="11" max="11" width="5.21875" bestFit="1" customWidth="1"/>
    <col min="12" max="12" width="6.5546875" bestFit="1" customWidth="1"/>
    <col min="13" max="13" width="7.6640625" bestFit="1" customWidth="1"/>
    <col min="14" max="14" width="5.6640625" bestFit="1" customWidth="1"/>
    <col min="15" max="15" width="6.6640625" bestFit="1" customWidth="1"/>
    <col min="16" max="16" width="7.44140625" bestFit="1" customWidth="1"/>
    <col min="17" max="17" width="10.5546875" bestFit="1" customWidth="1"/>
    <col min="18" max="28" width="5" bestFit="1" customWidth="1"/>
    <col min="29" max="31" width="6" bestFit="1" customWidth="1"/>
    <col min="32" max="32" width="10.5546875" bestFit="1" customWidth="1"/>
  </cols>
  <sheetData>
    <row r="2" spans="2:10">
      <c r="B2" s="33" t="s">
        <v>540</v>
      </c>
    </row>
    <row r="6" spans="2:10">
      <c r="B6" t="s">
        <v>448</v>
      </c>
      <c r="C6" t="s">
        <v>449</v>
      </c>
      <c r="D6" t="s">
        <v>450</v>
      </c>
      <c r="E6" t="s">
        <v>451</v>
      </c>
      <c r="F6" t="s">
        <v>452</v>
      </c>
      <c r="H6" t="s">
        <v>418</v>
      </c>
    </row>
    <row r="7" spans="2:10">
      <c r="B7" t="s">
        <v>453</v>
      </c>
      <c r="C7" t="s">
        <v>454</v>
      </c>
      <c r="D7" t="s">
        <v>455</v>
      </c>
      <c r="E7" t="s">
        <v>456</v>
      </c>
      <c r="F7" t="s">
        <v>457</v>
      </c>
      <c r="H7" t="str">
        <f>VLOOKUP(B11,Table16[#All],2)</f>
        <v xml:space="preserve"> Rs.  18 </v>
      </c>
    </row>
    <row r="8" spans="2:10">
      <c r="B8" t="s">
        <v>458</v>
      </c>
      <c r="C8" t="s">
        <v>459</v>
      </c>
      <c r="D8" t="s">
        <v>460</v>
      </c>
      <c r="E8" t="s">
        <v>461</v>
      </c>
      <c r="F8" t="s">
        <v>462</v>
      </c>
    </row>
    <row r="9" spans="2:10">
      <c r="B9" t="s">
        <v>463</v>
      </c>
      <c r="C9" t="s">
        <v>464</v>
      </c>
      <c r="D9" t="s">
        <v>465</v>
      </c>
      <c r="E9" t="s">
        <v>466</v>
      </c>
      <c r="F9" t="s">
        <v>467</v>
      </c>
    </row>
    <row r="10" spans="2:10">
      <c r="B10" t="s">
        <v>468</v>
      </c>
      <c r="C10" t="s">
        <v>469</v>
      </c>
      <c r="D10" t="s">
        <v>470</v>
      </c>
      <c r="E10" t="s">
        <v>471</v>
      </c>
      <c r="F10" t="s">
        <v>472</v>
      </c>
      <c r="H10" t="s">
        <v>501</v>
      </c>
    </row>
    <row r="11" spans="2:10">
      <c r="B11" t="s">
        <v>473</v>
      </c>
      <c r="C11" t="s">
        <v>474</v>
      </c>
      <c r="D11" t="s">
        <v>475</v>
      </c>
      <c r="E11" t="s">
        <v>476</v>
      </c>
      <c r="F11" t="s">
        <v>477</v>
      </c>
    </row>
    <row r="12" spans="2:10">
      <c r="B12" t="s">
        <v>478</v>
      </c>
      <c r="C12" t="s">
        <v>479</v>
      </c>
      <c r="D12" t="s">
        <v>480</v>
      </c>
      <c r="E12" t="s">
        <v>481</v>
      </c>
      <c r="F12" t="s">
        <v>482</v>
      </c>
      <c r="H12" t="s">
        <v>473</v>
      </c>
      <c r="I12" t="str">
        <f>VLOOKUP(H12,Table16[#All],2,0)</f>
        <v xml:space="preserve"> Rs.  18 </v>
      </c>
    </row>
    <row r="13" spans="2:10">
      <c r="B13" t="s">
        <v>483</v>
      </c>
      <c r="C13" t="s">
        <v>484</v>
      </c>
      <c r="D13" t="s">
        <v>485</v>
      </c>
      <c r="E13" t="s">
        <v>486</v>
      </c>
      <c r="F13" t="s">
        <v>487</v>
      </c>
    </row>
    <row r="14" spans="2:10">
      <c r="B14" t="s">
        <v>488</v>
      </c>
      <c r="C14" t="s">
        <v>489</v>
      </c>
      <c r="D14" t="s">
        <v>490</v>
      </c>
      <c r="E14" t="s">
        <v>491</v>
      </c>
      <c r="F14" t="s">
        <v>492</v>
      </c>
      <c r="H14" s="33" t="s">
        <v>506</v>
      </c>
    </row>
    <row r="15" spans="2:10">
      <c r="B15" t="s">
        <v>493</v>
      </c>
      <c r="C15" t="s">
        <v>494</v>
      </c>
      <c r="D15" t="s">
        <v>495</v>
      </c>
      <c r="E15" t="s">
        <v>496</v>
      </c>
      <c r="F15" t="s">
        <v>497</v>
      </c>
      <c r="H15" t="s">
        <v>502</v>
      </c>
      <c r="I15" t="str">
        <f>INDEX(Table16[RATE],4)</f>
        <v xml:space="preserve"> Rs.  68 </v>
      </c>
      <c r="J15" t="s">
        <v>504</v>
      </c>
    </row>
    <row r="16" spans="2:10">
      <c r="B16" t="s">
        <v>498</v>
      </c>
      <c r="C16" t="s">
        <v>499</v>
      </c>
      <c r="D16" t="s">
        <v>489</v>
      </c>
      <c r="E16" t="s">
        <v>500</v>
      </c>
      <c r="F16" t="s">
        <v>491</v>
      </c>
      <c r="H16" t="s">
        <v>503</v>
      </c>
      <c r="I16" t="str">
        <f>INDEX(Table16[[2kg]:[10kg]],4,2)</f>
        <v xml:space="preserve"> Rs.  340 </v>
      </c>
      <c r="J16" t="s">
        <v>505</v>
      </c>
    </row>
    <row r="18" spans="2:10">
      <c r="H18" s="33" t="s">
        <v>507</v>
      </c>
    </row>
    <row r="19" spans="2:10">
      <c r="B19" s="34" t="s">
        <v>511</v>
      </c>
      <c r="H19" t="s">
        <v>468</v>
      </c>
      <c r="I19">
        <f>MATCH(H19,Table16[PRODUCT],0)</f>
        <v>4</v>
      </c>
      <c r="J19" t="s">
        <v>508</v>
      </c>
    </row>
    <row r="20" spans="2:10">
      <c r="H20" t="s">
        <v>473</v>
      </c>
      <c r="I20">
        <f>MATCH(H20,Table16[PRODUCT],0)</f>
        <v>5</v>
      </c>
      <c r="J20" t="s">
        <v>508</v>
      </c>
    </row>
    <row r="21" spans="2:10">
      <c r="B21" t="s">
        <v>509</v>
      </c>
    </row>
    <row r="22" spans="2:10">
      <c r="B22" t="s">
        <v>510</v>
      </c>
    </row>
    <row r="25" spans="2:10">
      <c r="B25" s="33" t="s">
        <v>512</v>
      </c>
      <c r="E25" t="s">
        <v>453</v>
      </c>
      <c r="F25" t="s">
        <v>449</v>
      </c>
      <c r="G25" t="str">
        <f xml:space="preserve"> INDEX(Table16[RATE],MATCH(E25,Table16[PRODUCT],0))</f>
        <v xml:space="preserve"> Rs.  22 </v>
      </c>
    </row>
    <row r="26" spans="2:10">
      <c r="B26" s="33" t="s">
        <v>513</v>
      </c>
      <c r="E26" t="s">
        <v>498</v>
      </c>
      <c r="F26" t="s">
        <v>451</v>
      </c>
      <c r="G26" t="str">
        <f>INDEX(Table16[[#All],[RATE]:[10kg]],MATCH(E26,Table16[[#All],[PRODUCT]],0),MATCH(F26,Table16[[#Headers],[RATE]:[10kg]],0))</f>
        <v xml:space="preserve"> Rs.  150 </v>
      </c>
    </row>
    <row r="30" spans="2:10" ht="187.2">
      <c r="B30" s="35" t="s">
        <v>514</v>
      </c>
    </row>
    <row r="34" spans="2:11" ht="23.4">
      <c r="B34" s="38" t="s">
        <v>531</v>
      </c>
    </row>
    <row r="37" spans="2:11">
      <c r="B37" s="36" t="s">
        <v>515</v>
      </c>
      <c r="C37" s="36" t="s">
        <v>516</v>
      </c>
      <c r="D37" s="36" t="s">
        <v>517</v>
      </c>
      <c r="E37" s="36" t="s">
        <v>518</v>
      </c>
      <c r="H37" s="39" t="s">
        <v>515</v>
      </c>
      <c r="I37" t="s">
        <v>533</v>
      </c>
    </row>
    <row r="38" spans="2:11">
      <c r="B38" s="37" t="s">
        <v>519</v>
      </c>
      <c r="C38" s="37" t="s">
        <v>520</v>
      </c>
      <c r="D38" s="37">
        <v>2000</v>
      </c>
      <c r="E38" s="37">
        <v>10000</v>
      </c>
      <c r="H38" s="32" t="s">
        <v>528</v>
      </c>
      <c r="I38">
        <v>5000</v>
      </c>
      <c r="K38" t="s">
        <v>535</v>
      </c>
    </row>
    <row r="39" spans="2:11">
      <c r="B39" s="37" t="s">
        <v>519</v>
      </c>
      <c r="C39" s="37" t="s">
        <v>521</v>
      </c>
      <c r="D39" s="37">
        <v>1000</v>
      </c>
      <c r="E39" s="37">
        <v>5000</v>
      </c>
      <c r="H39" s="32" t="s">
        <v>530</v>
      </c>
      <c r="I39">
        <v>10600</v>
      </c>
    </row>
    <row r="40" spans="2:11">
      <c r="B40" s="37" t="s">
        <v>519</v>
      </c>
      <c r="C40" s="37" t="s">
        <v>522</v>
      </c>
      <c r="D40" s="37">
        <v>600</v>
      </c>
      <c r="E40" s="37">
        <v>3000</v>
      </c>
      <c r="H40" s="32" t="s">
        <v>527</v>
      </c>
      <c r="I40">
        <v>22000</v>
      </c>
    </row>
    <row r="41" spans="2:11">
      <c r="B41" s="37" t="s">
        <v>519</v>
      </c>
      <c r="C41" s="37" t="s">
        <v>523</v>
      </c>
      <c r="D41" s="37">
        <v>50000</v>
      </c>
      <c r="E41" s="37">
        <v>250000</v>
      </c>
      <c r="H41" s="32" t="s">
        <v>525</v>
      </c>
      <c r="I41">
        <v>38000</v>
      </c>
    </row>
    <row r="42" spans="2:11">
      <c r="B42" s="37" t="s">
        <v>524</v>
      </c>
      <c r="C42" s="37" t="s">
        <v>523</v>
      </c>
      <c r="D42" s="37">
        <v>2500</v>
      </c>
      <c r="E42" s="37">
        <v>12500</v>
      </c>
      <c r="H42" s="32" t="s">
        <v>519</v>
      </c>
      <c r="I42">
        <v>53600</v>
      </c>
    </row>
    <row r="43" spans="2:11">
      <c r="B43" s="37" t="s">
        <v>524</v>
      </c>
      <c r="C43" s="37" t="s">
        <v>521</v>
      </c>
      <c r="D43" s="37">
        <v>3500</v>
      </c>
      <c r="E43" s="37">
        <v>17500</v>
      </c>
      <c r="H43" s="32" t="s">
        <v>526</v>
      </c>
      <c r="I43">
        <v>53100</v>
      </c>
    </row>
    <row r="44" spans="2:11">
      <c r="B44" s="37" t="s">
        <v>524</v>
      </c>
      <c r="C44" s="37" t="s">
        <v>522</v>
      </c>
      <c r="D44" s="37">
        <v>3000</v>
      </c>
      <c r="E44" s="37">
        <v>15000</v>
      </c>
      <c r="H44" s="32" t="s">
        <v>529</v>
      </c>
      <c r="I44">
        <v>6500</v>
      </c>
    </row>
    <row r="45" spans="2:11">
      <c r="B45" s="37" t="s">
        <v>524</v>
      </c>
      <c r="C45" s="37" t="s">
        <v>521</v>
      </c>
      <c r="D45" s="37">
        <v>4500</v>
      </c>
      <c r="E45" s="37">
        <v>22500</v>
      </c>
      <c r="H45" s="32" t="s">
        <v>524</v>
      </c>
      <c r="I45">
        <v>13500</v>
      </c>
    </row>
    <row r="46" spans="2:11">
      <c r="B46" s="37" t="s">
        <v>525</v>
      </c>
      <c r="C46" s="37" t="s">
        <v>521</v>
      </c>
      <c r="D46" s="37">
        <v>15000</v>
      </c>
      <c r="E46" s="37">
        <v>75000</v>
      </c>
      <c r="H46" s="32" t="s">
        <v>532</v>
      </c>
      <c r="I46">
        <v>202300</v>
      </c>
    </row>
    <row r="47" spans="2:11">
      <c r="B47" s="37" t="s">
        <v>525</v>
      </c>
      <c r="C47" s="37" t="s">
        <v>523</v>
      </c>
      <c r="D47" s="37">
        <v>20000</v>
      </c>
      <c r="E47" s="37">
        <v>100000</v>
      </c>
    </row>
    <row r="48" spans="2:11">
      <c r="B48" s="37" t="s">
        <v>525</v>
      </c>
      <c r="C48" s="37" t="s">
        <v>522</v>
      </c>
      <c r="D48" s="37">
        <v>2000</v>
      </c>
      <c r="E48" s="37">
        <v>10000</v>
      </c>
    </row>
    <row r="49" spans="2:11">
      <c r="B49" s="37" t="s">
        <v>525</v>
      </c>
      <c r="C49" s="37" t="s">
        <v>520</v>
      </c>
      <c r="D49" s="37">
        <v>1000</v>
      </c>
      <c r="E49" s="37">
        <v>5000</v>
      </c>
      <c r="H49" s="39" t="s">
        <v>539</v>
      </c>
      <c r="I49" t="s">
        <v>533</v>
      </c>
    </row>
    <row r="50" spans="2:11">
      <c r="B50" s="37" t="s">
        <v>526</v>
      </c>
      <c r="C50" s="37" t="s">
        <v>520</v>
      </c>
      <c r="D50" s="37">
        <v>600</v>
      </c>
      <c r="E50" s="37">
        <v>3000</v>
      </c>
      <c r="H50" s="32" t="s">
        <v>521</v>
      </c>
      <c r="I50">
        <v>33700</v>
      </c>
      <c r="K50" t="s">
        <v>536</v>
      </c>
    </row>
    <row r="51" spans="2:11">
      <c r="B51" s="37" t="s">
        <v>526</v>
      </c>
      <c r="C51" s="37" t="s">
        <v>523</v>
      </c>
      <c r="D51" s="37">
        <v>50000</v>
      </c>
      <c r="E51" s="37">
        <v>250000</v>
      </c>
      <c r="H51" s="32" t="s">
        <v>520</v>
      </c>
      <c r="I51">
        <v>11500</v>
      </c>
    </row>
    <row r="52" spans="2:11">
      <c r="B52" s="37" t="s">
        <v>526</v>
      </c>
      <c r="C52" s="37" t="s">
        <v>523</v>
      </c>
      <c r="D52" s="37">
        <v>2500</v>
      </c>
      <c r="E52" s="37">
        <v>12500</v>
      </c>
      <c r="H52" s="32" t="s">
        <v>523</v>
      </c>
      <c r="I52">
        <v>138900</v>
      </c>
    </row>
    <row r="53" spans="2:11">
      <c r="B53" s="37" t="s">
        <v>527</v>
      </c>
      <c r="C53" s="37" t="s">
        <v>520</v>
      </c>
      <c r="D53" s="37">
        <v>3000</v>
      </c>
      <c r="E53" s="37">
        <v>15000</v>
      </c>
      <c r="H53" s="32" t="s">
        <v>522</v>
      </c>
      <c r="I53">
        <v>18200</v>
      </c>
    </row>
    <row r="54" spans="2:11">
      <c r="B54" s="37" t="s">
        <v>527</v>
      </c>
      <c r="C54" s="37" t="s">
        <v>521</v>
      </c>
      <c r="D54" s="37">
        <v>4000</v>
      </c>
      <c r="E54" s="37">
        <v>20000</v>
      </c>
      <c r="H54" s="32" t="s">
        <v>532</v>
      </c>
      <c r="I54">
        <v>202300</v>
      </c>
    </row>
    <row r="55" spans="2:11">
      <c r="B55" s="37" t="s">
        <v>527</v>
      </c>
      <c r="C55" s="37" t="s">
        <v>522</v>
      </c>
      <c r="D55" s="37">
        <v>7000</v>
      </c>
      <c r="E55" s="37">
        <v>35000</v>
      </c>
    </row>
    <row r="56" spans="2:11">
      <c r="B56" s="37" t="s">
        <v>527</v>
      </c>
      <c r="C56" s="37" t="s">
        <v>523</v>
      </c>
      <c r="D56" s="37">
        <v>8000</v>
      </c>
      <c r="E56" s="37">
        <v>40000</v>
      </c>
    </row>
    <row r="57" spans="2:11">
      <c r="B57" s="37" t="s">
        <v>528</v>
      </c>
      <c r="C57" s="37" t="s">
        <v>520</v>
      </c>
      <c r="D57" s="37">
        <v>1000</v>
      </c>
      <c r="E57" s="37">
        <v>5000</v>
      </c>
      <c r="H57" s="39" t="s">
        <v>538</v>
      </c>
      <c r="I57" t="s">
        <v>534</v>
      </c>
    </row>
    <row r="58" spans="2:11">
      <c r="B58" s="37" t="s">
        <v>528</v>
      </c>
      <c r="C58" s="37" t="s">
        <v>521</v>
      </c>
      <c r="D58" s="37">
        <v>1500</v>
      </c>
      <c r="E58" s="37">
        <v>7500</v>
      </c>
      <c r="H58" s="32" t="s">
        <v>521</v>
      </c>
      <c r="I58">
        <v>168500</v>
      </c>
    </row>
    <row r="59" spans="2:11">
      <c r="B59" s="37" t="s">
        <v>528</v>
      </c>
      <c r="C59" s="37" t="s">
        <v>522</v>
      </c>
      <c r="D59" s="37">
        <v>1200</v>
      </c>
      <c r="E59" s="37">
        <v>6000</v>
      </c>
      <c r="H59" s="32" t="s">
        <v>520</v>
      </c>
      <c r="I59">
        <v>57500</v>
      </c>
      <c r="K59" t="s">
        <v>537</v>
      </c>
    </row>
    <row r="60" spans="2:11">
      <c r="B60" s="37" t="s">
        <v>528</v>
      </c>
      <c r="C60" s="37" t="s">
        <v>523</v>
      </c>
      <c r="D60" s="37">
        <v>1300</v>
      </c>
      <c r="E60" s="37">
        <v>6500</v>
      </c>
      <c r="H60" s="32" t="s">
        <v>523</v>
      </c>
      <c r="I60">
        <v>694500</v>
      </c>
    </row>
    <row r="61" spans="2:11">
      <c r="B61" s="37" t="s">
        <v>529</v>
      </c>
      <c r="C61" s="37" t="s">
        <v>520</v>
      </c>
      <c r="D61" s="37">
        <v>1400</v>
      </c>
      <c r="E61" s="37">
        <v>7000</v>
      </c>
      <c r="H61" s="32" t="s">
        <v>522</v>
      </c>
      <c r="I61">
        <v>91000</v>
      </c>
    </row>
    <row r="62" spans="2:11">
      <c r="B62" s="37" t="s">
        <v>529</v>
      </c>
      <c r="C62" s="37" t="s">
        <v>521</v>
      </c>
      <c r="D62" s="37">
        <v>1600</v>
      </c>
      <c r="E62" s="37">
        <v>8000</v>
      </c>
      <c r="H62" s="32" t="s">
        <v>532</v>
      </c>
      <c r="I62">
        <v>1011500</v>
      </c>
    </row>
    <row r="63" spans="2:11">
      <c r="B63" s="37" t="s">
        <v>529</v>
      </c>
      <c r="C63" s="37" t="s">
        <v>522</v>
      </c>
      <c r="D63" s="37">
        <v>1700</v>
      </c>
      <c r="E63" s="37">
        <v>8500</v>
      </c>
    </row>
    <row r="64" spans="2:11">
      <c r="B64" s="37" t="s">
        <v>529</v>
      </c>
      <c r="C64" s="37" t="s">
        <v>523</v>
      </c>
      <c r="D64" s="37">
        <v>1800</v>
      </c>
      <c r="E64" s="37">
        <v>9000</v>
      </c>
    </row>
    <row r="65" spans="2:5">
      <c r="B65" s="37" t="s">
        <v>530</v>
      </c>
      <c r="C65" s="37" t="s">
        <v>520</v>
      </c>
      <c r="D65" s="37">
        <v>2500</v>
      </c>
      <c r="E65" s="37">
        <v>12500</v>
      </c>
    </row>
    <row r="66" spans="2:5">
      <c r="B66" s="37" t="s">
        <v>530</v>
      </c>
      <c r="C66" s="37" t="s">
        <v>521</v>
      </c>
      <c r="D66" s="37">
        <v>2600</v>
      </c>
      <c r="E66" s="37">
        <v>13000</v>
      </c>
    </row>
    <row r="67" spans="2:5">
      <c r="B67" s="37" t="s">
        <v>530</v>
      </c>
      <c r="C67" s="37" t="s">
        <v>522</v>
      </c>
      <c r="D67" s="37">
        <v>2700</v>
      </c>
      <c r="E67" s="37">
        <v>13500</v>
      </c>
    </row>
    <row r="68" spans="2:5">
      <c r="B68" s="37" t="s">
        <v>530</v>
      </c>
      <c r="C68" s="37" t="s">
        <v>523</v>
      </c>
      <c r="D68" s="37">
        <v>2800</v>
      </c>
      <c r="E68" s="37">
        <v>14000</v>
      </c>
    </row>
  </sheetData>
  <dataValidations count="3">
    <dataValidation type="list" allowBlank="1" showInputMessage="1" showErrorMessage="1" sqref="H11" xr:uid="{D5BF66A0-7BFD-4FDB-AC98-F607A244B86C}">
      <formula1>$H$11</formula1>
    </dataValidation>
    <dataValidation type="list" allowBlank="1" showInputMessage="1" showErrorMessage="1" sqref="H12 E25:E26" xr:uid="{649E6EDF-7AAF-43AA-BF1B-A4F5D11B4B21}">
      <formula1>$B$7:$B$16</formula1>
    </dataValidation>
    <dataValidation type="list" allowBlank="1" showInputMessage="1" showErrorMessage="1" sqref="F26" xr:uid="{C7E7B562-C5EB-40F0-A21C-0D61774AAD3A}">
      <formula1>$C$6:$F$6</formula1>
    </dataValidation>
  </dataValidation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2C580-E06A-47B0-BB43-BE213053F495}">
  <sheetPr codeName="Sheet2" filterMode="1"/>
  <dimension ref="A3:J533"/>
  <sheetViews>
    <sheetView workbookViewId="0">
      <selection activeCell="L534" sqref="L534"/>
    </sheetView>
  </sheetViews>
  <sheetFormatPr defaultRowHeight="14.4"/>
  <cols>
    <col min="1" max="1" width="19.6640625" customWidth="1"/>
    <col min="6" max="6" width="9.5546875" customWidth="1"/>
  </cols>
  <sheetData>
    <row r="3" spans="1:9">
      <c r="A3" t="s">
        <v>231</v>
      </c>
    </row>
    <row r="6" spans="1:9">
      <c r="A6" t="s">
        <v>188</v>
      </c>
      <c r="G6" t="s">
        <v>69</v>
      </c>
      <c r="I6" t="s">
        <v>69</v>
      </c>
    </row>
    <row r="7" spans="1:9">
      <c r="A7" t="s">
        <v>189</v>
      </c>
      <c r="E7" t="s">
        <v>204</v>
      </c>
      <c r="G7">
        <v>318</v>
      </c>
      <c r="I7">
        <v>534</v>
      </c>
    </row>
    <row r="8" spans="1:9">
      <c r="A8" t="s">
        <v>190</v>
      </c>
      <c r="E8" t="s">
        <v>198</v>
      </c>
      <c r="G8">
        <v>405</v>
      </c>
      <c r="I8">
        <v>530</v>
      </c>
    </row>
    <row r="9" spans="1:9">
      <c r="A9" t="s">
        <v>191</v>
      </c>
      <c r="E9" t="s">
        <v>189</v>
      </c>
      <c r="G9">
        <v>525</v>
      </c>
      <c r="I9">
        <v>525</v>
      </c>
    </row>
    <row r="10" spans="1:9">
      <c r="A10" t="s">
        <v>192</v>
      </c>
      <c r="E10" t="s">
        <v>201</v>
      </c>
      <c r="G10">
        <v>309</v>
      </c>
      <c r="I10">
        <v>479</v>
      </c>
    </row>
    <row r="11" spans="1:9">
      <c r="A11" t="s">
        <v>194</v>
      </c>
      <c r="E11" t="s">
        <v>199</v>
      </c>
      <c r="G11">
        <v>405</v>
      </c>
      <c r="I11">
        <v>413</v>
      </c>
    </row>
    <row r="12" spans="1:9">
      <c r="A12" t="s">
        <v>195</v>
      </c>
      <c r="E12" t="s">
        <v>195</v>
      </c>
      <c r="G12">
        <v>534</v>
      </c>
      <c r="I12">
        <v>405</v>
      </c>
    </row>
    <row r="13" spans="1:9">
      <c r="A13" t="s">
        <v>196</v>
      </c>
      <c r="E13" t="s">
        <v>192</v>
      </c>
      <c r="G13">
        <v>314</v>
      </c>
      <c r="I13">
        <v>405</v>
      </c>
    </row>
    <row r="14" spans="1:9">
      <c r="A14" t="s">
        <v>197</v>
      </c>
      <c r="C14" t="s">
        <v>232</v>
      </c>
      <c r="E14" t="s">
        <v>194</v>
      </c>
      <c r="G14">
        <v>405</v>
      </c>
      <c r="I14">
        <v>405</v>
      </c>
    </row>
    <row r="15" spans="1:9">
      <c r="A15" t="s">
        <v>198</v>
      </c>
      <c r="E15" t="s">
        <v>190</v>
      </c>
      <c r="G15">
        <v>530</v>
      </c>
      <c r="I15">
        <v>395</v>
      </c>
    </row>
    <row r="16" spans="1:9">
      <c r="A16" t="s">
        <v>199</v>
      </c>
      <c r="E16" t="s">
        <v>203</v>
      </c>
      <c r="G16">
        <v>195</v>
      </c>
      <c r="I16">
        <v>395</v>
      </c>
    </row>
    <row r="17" spans="1:9">
      <c r="A17" t="s">
        <v>200</v>
      </c>
      <c r="E17" t="s">
        <v>200</v>
      </c>
      <c r="G17">
        <v>205</v>
      </c>
      <c r="I17">
        <v>349</v>
      </c>
    </row>
    <row r="18" spans="1:9">
      <c r="A18" t="s">
        <v>201</v>
      </c>
      <c r="E18" t="s">
        <v>206</v>
      </c>
      <c r="G18">
        <v>395</v>
      </c>
      <c r="I18">
        <v>318</v>
      </c>
    </row>
    <row r="19" spans="1:9">
      <c r="A19" t="s">
        <v>202</v>
      </c>
      <c r="E19" t="s">
        <v>206</v>
      </c>
      <c r="G19">
        <v>195</v>
      </c>
      <c r="H19" t="s">
        <v>233</v>
      </c>
      <c r="I19">
        <v>314</v>
      </c>
    </row>
    <row r="20" spans="1:9">
      <c r="A20" t="s">
        <v>203</v>
      </c>
      <c r="E20" t="s">
        <v>205</v>
      </c>
      <c r="G20">
        <v>205</v>
      </c>
      <c r="I20">
        <v>309</v>
      </c>
    </row>
    <row r="21" spans="1:9">
      <c r="A21" t="s">
        <v>204</v>
      </c>
      <c r="E21" t="s">
        <v>209</v>
      </c>
      <c r="G21">
        <v>395</v>
      </c>
      <c r="I21">
        <v>253</v>
      </c>
    </row>
    <row r="22" spans="1:9">
      <c r="A22" t="s">
        <v>205</v>
      </c>
      <c r="E22" t="s">
        <v>208</v>
      </c>
      <c r="G22">
        <v>251</v>
      </c>
      <c r="I22">
        <v>251</v>
      </c>
    </row>
    <row r="23" spans="1:9">
      <c r="A23" t="s">
        <v>206</v>
      </c>
      <c r="E23" t="s">
        <v>196</v>
      </c>
      <c r="G23">
        <v>349</v>
      </c>
      <c r="I23">
        <v>205</v>
      </c>
    </row>
    <row r="24" spans="1:9">
      <c r="A24" t="s">
        <v>206</v>
      </c>
      <c r="E24" t="s">
        <v>191</v>
      </c>
      <c r="G24">
        <v>479</v>
      </c>
      <c r="I24">
        <v>205</v>
      </c>
    </row>
    <row r="25" spans="1:9">
      <c r="A25" t="s">
        <v>208</v>
      </c>
      <c r="E25" t="s">
        <v>197</v>
      </c>
      <c r="G25">
        <v>253</v>
      </c>
      <c r="I25">
        <v>195</v>
      </c>
    </row>
    <row r="26" spans="1:9">
      <c r="A26" t="s">
        <v>209</v>
      </c>
      <c r="E26" t="s">
        <v>202</v>
      </c>
      <c r="G26">
        <v>413</v>
      </c>
      <c r="I26">
        <v>195</v>
      </c>
    </row>
    <row r="31" spans="1:9">
      <c r="A31" t="s">
        <v>188</v>
      </c>
      <c r="B31" t="s">
        <v>69</v>
      </c>
    </row>
    <row r="32" spans="1:9">
      <c r="A32" t="s">
        <v>202</v>
      </c>
      <c r="B32">
        <v>195</v>
      </c>
    </row>
    <row r="33" spans="1:2">
      <c r="A33" t="s">
        <v>197</v>
      </c>
      <c r="B33">
        <v>405</v>
      </c>
    </row>
    <row r="34" spans="1:2">
      <c r="A34" t="s">
        <v>191</v>
      </c>
      <c r="B34">
        <v>525</v>
      </c>
    </row>
    <row r="35" spans="1:2">
      <c r="A35" t="s">
        <v>196</v>
      </c>
      <c r="B35">
        <v>314</v>
      </c>
    </row>
    <row r="36" spans="1:2">
      <c r="A36" t="s">
        <v>208</v>
      </c>
      <c r="B36">
        <v>253</v>
      </c>
    </row>
    <row r="37" spans="1:2">
      <c r="A37" t="s">
        <v>209</v>
      </c>
      <c r="B37">
        <v>413</v>
      </c>
    </row>
    <row r="38" spans="1:2">
      <c r="A38" t="s">
        <v>205</v>
      </c>
      <c r="B38">
        <v>251</v>
      </c>
    </row>
    <row r="39" spans="1:2">
      <c r="A39" t="s">
        <v>206</v>
      </c>
      <c r="B39">
        <v>349</v>
      </c>
    </row>
    <row r="40" spans="1:2">
      <c r="A40" t="s">
        <v>206</v>
      </c>
      <c r="B40">
        <v>479</v>
      </c>
    </row>
    <row r="41" spans="1:2">
      <c r="A41" t="s">
        <v>200</v>
      </c>
      <c r="B41">
        <v>205</v>
      </c>
    </row>
    <row r="42" spans="1:2">
      <c r="A42" t="s">
        <v>203</v>
      </c>
      <c r="B42">
        <v>205</v>
      </c>
    </row>
    <row r="43" spans="1:2">
      <c r="A43" t="s">
        <v>190</v>
      </c>
      <c r="B43">
        <v>405</v>
      </c>
    </row>
    <row r="44" spans="1:2">
      <c r="A44" t="s">
        <v>194</v>
      </c>
      <c r="B44">
        <v>405</v>
      </c>
    </row>
    <row r="45" spans="1:2">
      <c r="A45" t="s">
        <v>192</v>
      </c>
      <c r="B45">
        <v>309</v>
      </c>
    </row>
    <row r="46" spans="1:2">
      <c r="A46" t="s">
        <v>195</v>
      </c>
      <c r="B46">
        <v>534</v>
      </c>
    </row>
    <row r="47" spans="1:2">
      <c r="A47" t="s">
        <v>199</v>
      </c>
      <c r="B47">
        <v>195</v>
      </c>
    </row>
    <row r="48" spans="1:2">
      <c r="A48" t="s">
        <v>201</v>
      </c>
      <c r="B48">
        <v>395</v>
      </c>
    </row>
    <row r="49" spans="1:5">
      <c r="A49" t="s">
        <v>189</v>
      </c>
      <c r="B49">
        <v>318</v>
      </c>
    </row>
    <row r="50" spans="1:5">
      <c r="A50" t="s">
        <v>198</v>
      </c>
      <c r="B50">
        <v>530</v>
      </c>
    </row>
    <row r="51" spans="1:5">
      <c r="A51" t="s">
        <v>204</v>
      </c>
      <c r="B51">
        <v>395</v>
      </c>
    </row>
    <row r="54" spans="1:5">
      <c r="A54" t="s">
        <v>234</v>
      </c>
    </row>
    <row r="56" spans="1:5">
      <c r="A56" t="s">
        <v>235</v>
      </c>
      <c r="B56" t="s">
        <v>188</v>
      </c>
      <c r="C56" t="s">
        <v>14</v>
      </c>
      <c r="D56" t="s">
        <v>99</v>
      </c>
      <c r="E56" t="s">
        <v>113</v>
      </c>
    </row>
    <row r="57" spans="1:5">
      <c r="A57">
        <v>1</v>
      </c>
      <c r="B57" t="s">
        <v>189</v>
      </c>
      <c r="C57" t="s">
        <v>18</v>
      </c>
      <c r="D57" t="s">
        <v>91</v>
      </c>
      <c r="E57">
        <v>318</v>
      </c>
    </row>
    <row r="58" spans="1:5">
      <c r="A58">
        <v>2</v>
      </c>
      <c r="B58" t="s">
        <v>190</v>
      </c>
      <c r="C58" t="s">
        <v>18</v>
      </c>
      <c r="D58" t="s">
        <v>91</v>
      </c>
      <c r="E58">
        <v>405</v>
      </c>
    </row>
    <row r="59" spans="1:5">
      <c r="A59">
        <v>3</v>
      </c>
      <c r="B59" t="s">
        <v>191</v>
      </c>
      <c r="C59" t="s">
        <v>18</v>
      </c>
      <c r="D59" t="s">
        <v>91</v>
      </c>
      <c r="E59">
        <v>525</v>
      </c>
    </row>
    <row r="60" spans="1:5">
      <c r="A60">
        <v>4</v>
      </c>
      <c r="B60" t="s">
        <v>192</v>
      </c>
      <c r="C60" t="s">
        <v>22</v>
      </c>
      <c r="E60">
        <v>309</v>
      </c>
    </row>
    <row r="61" spans="1:5">
      <c r="A61">
        <v>5</v>
      </c>
      <c r="B61" t="s">
        <v>194</v>
      </c>
      <c r="C61" t="s">
        <v>22</v>
      </c>
      <c r="E61">
        <v>405</v>
      </c>
    </row>
    <row r="62" spans="1:5">
      <c r="A62">
        <v>6</v>
      </c>
      <c r="B62" t="s">
        <v>195</v>
      </c>
      <c r="C62" t="s">
        <v>22</v>
      </c>
      <c r="D62" t="s">
        <v>103</v>
      </c>
      <c r="E62">
        <v>534</v>
      </c>
    </row>
    <row r="63" spans="1:5">
      <c r="A63">
        <v>7</v>
      </c>
      <c r="B63" t="s">
        <v>196</v>
      </c>
      <c r="C63" t="s">
        <v>26</v>
      </c>
      <c r="E63">
        <v>314</v>
      </c>
    </row>
    <row r="64" spans="1:5">
      <c r="A64">
        <v>8</v>
      </c>
      <c r="B64" t="s">
        <v>197</v>
      </c>
      <c r="C64" t="s">
        <v>26</v>
      </c>
      <c r="E64">
        <v>405</v>
      </c>
    </row>
    <row r="65" spans="1:5">
      <c r="A65">
        <v>9</v>
      </c>
      <c r="B65" t="s">
        <v>198</v>
      </c>
      <c r="C65" t="s">
        <v>26</v>
      </c>
      <c r="E65">
        <v>530</v>
      </c>
    </row>
    <row r="66" spans="1:5">
      <c r="A66">
        <v>10</v>
      </c>
      <c r="B66" t="s">
        <v>199</v>
      </c>
      <c r="C66" t="s">
        <v>87</v>
      </c>
      <c r="E66">
        <v>195</v>
      </c>
    </row>
    <row r="67" spans="1:5">
      <c r="A67">
        <v>11</v>
      </c>
      <c r="B67" t="s">
        <v>200</v>
      </c>
      <c r="C67" t="s">
        <v>87</v>
      </c>
      <c r="E67">
        <v>205</v>
      </c>
    </row>
    <row r="68" spans="1:5">
      <c r="A68">
        <v>12</v>
      </c>
      <c r="B68" t="s">
        <v>201</v>
      </c>
      <c r="C68" t="s">
        <v>87</v>
      </c>
      <c r="D68" t="s">
        <v>103</v>
      </c>
      <c r="E68">
        <v>395</v>
      </c>
    </row>
    <row r="69" spans="1:5">
      <c r="A69">
        <v>13</v>
      </c>
      <c r="B69" t="s">
        <v>202</v>
      </c>
      <c r="C69" t="s">
        <v>87</v>
      </c>
      <c r="D69" t="s">
        <v>236</v>
      </c>
      <c r="E69">
        <v>195</v>
      </c>
    </row>
    <row r="70" spans="1:5">
      <c r="A70">
        <v>14</v>
      </c>
      <c r="B70" t="s">
        <v>203</v>
      </c>
      <c r="C70" t="s">
        <v>87</v>
      </c>
      <c r="D70" t="s">
        <v>91</v>
      </c>
      <c r="E70">
        <v>205</v>
      </c>
    </row>
    <row r="71" spans="1:5">
      <c r="A71">
        <v>15</v>
      </c>
      <c r="B71" t="s">
        <v>204</v>
      </c>
      <c r="C71" t="s">
        <v>87</v>
      </c>
      <c r="D71" t="s">
        <v>91</v>
      </c>
      <c r="E71">
        <v>395</v>
      </c>
    </row>
    <row r="72" spans="1:5">
      <c r="A72">
        <v>16</v>
      </c>
      <c r="B72" t="s">
        <v>205</v>
      </c>
      <c r="C72" t="s">
        <v>84</v>
      </c>
      <c r="D72" t="s">
        <v>103</v>
      </c>
      <c r="E72">
        <v>251</v>
      </c>
    </row>
    <row r="73" spans="1:5">
      <c r="A73">
        <v>17</v>
      </c>
      <c r="B73" t="s">
        <v>206</v>
      </c>
      <c r="C73" t="s">
        <v>84</v>
      </c>
      <c r="D73" t="s">
        <v>103</v>
      </c>
      <c r="E73">
        <v>349</v>
      </c>
    </row>
    <row r="74" spans="1:5">
      <c r="A74">
        <v>18</v>
      </c>
      <c r="B74" t="s">
        <v>207</v>
      </c>
      <c r="C74" t="s">
        <v>84</v>
      </c>
      <c r="D74" t="s">
        <v>103</v>
      </c>
      <c r="E74">
        <v>479</v>
      </c>
    </row>
    <row r="75" spans="1:5">
      <c r="A75">
        <v>19</v>
      </c>
      <c r="B75" t="s">
        <v>208</v>
      </c>
      <c r="C75" t="s">
        <v>84</v>
      </c>
      <c r="E75">
        <v>253</v>
      </c>
    </row>
    <row r="76" spans="1:5">
      <c r="A76">
        <v>20</v>
      </c>
      <c r="B76" t="s">
        <v>209</v>
      </c>
      <c r="C76" t="s">
        <v>84</v>
      </c>
      <c r="E76">
        <v>413</v>
      </c>
    </row>
    <row r="79" spans="1:5">
      <c r="A79" t="s">
        <v>237</v>
      </c>
    </row>
    <row r="81" spans="1:9">
      <c r="A81" t="s">
        <v>238</v>
      </c>
      <c r="B81" t="s">
        <v>261</v>
      </c>
    </row>
    <row r="83" spans="1:9">
      <c r="A83" t="s">
        <v>13</v>
      </c>
      <c r="B83" t="s">
        <v>14</v>
      </c>
      <c r="C83" t="s">
        <v>99</v>
      </c>
      <c r="D83" t="s">
        <v>217</v>
      </c>
      <c r="E83" t="s">
        <v>239</v>
      </c>
      <c r="F83" t="s">
        <v>58</v>
      </c>
    </row>
    <row r="84" spans="1:9">
      <c r="A84" t="s">
        <v>240</v>
      </c>
      <c r="B84" t="s">
        <v>241</v>
      </c>
      <c r="D84">
        <v>25</v>
      </c>
      <c r="E84">
        <v>20</v>
      </c>
      <c r="F84">
        <v>15</v>
      </c>
    </row>
    <row r="85" spans="1:9">
      <c r="A85" t="s">
        <v>242</v>
      </c>
      <c r="B85" t="s">
        <v>241</v>
      </c>
      <c r="D85">
        <v>40</v>
      </c>
      <c r="E85">
        <v>35</v>
      </c>
      <c r="F85">
        <v>30</v>
      </c>
    </row>
    <row r="86" spans="1:9">
      <c r="A86" t="s">
        <v>243</v>
      </c>
      <c r="B86" t="s">
        <v>241</v>
      </c>
      <c r="D86">
        <v>55</v>
      </c>
      <c r="E86">
        <v>50</v>
      </c>
      <c r="F86">
        <v>45</v>
      </c>
    </row>
    <row r="87" spans="1:9">
      <c r="A87" t="s">
        <v>244</v>
      </c>
      <c r="B87" t="s">
        <v>71</v>
      </c>
      <c r="D87">
        <v>70</v>
      </c>
      <c r="E87">
        <v>80</v>
      </c>
      <c r="F87">
        <v>50</v>
      </c>
    </row>
    <row r="88" spans="1:9">
      <c r="A88" t="s">
        <v>245</v>
      </c>
      <c r="B88" t="s">
        <v>71</v>
      </c>
      <c r="D88">
        <v>80</v>
      </c>
      <c r="E88">
        <v>100</v>
      </c>
      <c r="F88">
        <v>70</v>
      </c>
    </row>
    <row r="89" spans="1:9">
      <c r="A89" t="s">
        <v>246</v>
      </c>
      <c r="B89" t="s">
        <v>71</v>
      </c>
      <c r="D89">
        <v>90</v>
      </c>
      <c r="E89">
        <v>130</v>
      </c>
      <c r="F89">
        <v>80</v>
      </c>
    </row>
    <row r="90" spans="1:9">
      <c r="A90" t="s">
        <v>247</v>
      </c>
      <c r="B90" t="s">
        <v>18</v>
      </c>
      <c r="C90" t="s">
        <v>91</v>
      </c>
      <c r="D90">
        <v>50</v>
      </c>
      <c r="E90">
        <v>75</v>
      </c>
      <c r="F90">
        <v>35</v>
      </c>
      <c r="I90" t="s">
        <v>259</v>
      </c>
    </row>
    <row r="91" spans="1:9">
      <c r="A91" t="s">
        <v>248</v>
      </c>
      <c r="B91" t="s">
        <v>18</v>
      </c>
      <c r="C91" t="s">
        <v>91</v>
      </c>
      <c r="D91">
        <v>65</v>
      </c>
      <c r="E91">
        <v>90</v>
      </c>
      <c r="F91">
        <v>50</v>
      </c>
    </row>
    <row r="92" spans="1:9">
      <c r="A92" t="s">
        <v>73</v>
      </c>
      <c r="B92" t="s">
        <v>18</v>
      </c>
      <c r="C92" t="s">
        <v>91</v>
      </c>
      <c r="D92">
        <v>80</v>
      </c>
      <c r="E92">
        <v>105</v>
      </c>
      <c r="F92">
        <v>65</v>
      </c>
    </row>
    <row r="93" spans="1:9">
      <c r="A93" t="s">
        <v>74</v>
      </c>
      <c r="B93" t="s">
        <v>26</v>
      </c>
      <c r="C93" t="s">
        <v>91</v>
      </c>
      <c r="D93">
        <v>40</v>
      </c>
      <c r="E93">
        <v>40</v>
      </c>
      <c r="F93">
        <v>35</v>
      </c>
    </row>
    <row r="94" spans="1:9">
      <c r="A94" t="s">
        <v>249</v>
      </c>
      <c r="B94" t="s">
        <v>26</v>
      </c>
      <c r="C94" t="s">
        <v>91</v>
      </c>
      <c r="D94">
        <v>80</v>
      </c>
      <c r="E94">
        <v>70</v>
      </c>
      <c r="F94">
        <v>65</v>
      </c>
    </row>
    <row r="95" spans="1:9">
      <c r="A95" t="s">
        <v>250</v>
      </c>
      <c r="B95" t="s">
        <v>80</v>
      </c>
      <c r="C95" t="s">
        <v>102</v>
      </c>
      <c r="D95">
        <v>40</v>
      </c>
      <c r="E95">
        <v>80</v>
      </c>
      <c r="F95">
        <v>100</v>
      </c>
    </row>
    <row r="96" spans="1:9">
      <c r="A96" t="s">
        <v>251</v>
      </c>
      <c r="B96" t="s">
        <v>80</v>
      </c>
      <c r="C96" t="s">
        <v>102</v>
      </c>
      <c r="D96">
        <v>55</v>
      </c>
      <c r="E96">
        <v>95</v>
      </c>
      <c r="F96">
        <v>115</v>
      </c>
    </row>
    <row r="97" spans="1:8">
      <c r="A97" t="s">
        <v>252</v>
      </c>
      <c r="B97" t="s">
        <v>80</v>
      </c>
      <c r="C97" t="s">
        <v>102</v>
      </c>
      <c r="D97">
        <v>80</v>
      </c>
      <c r="E97">
        <v>120</v>
      </c>
      <c r="F97">
        <v>130</v>
      </c>
    </row>
    <row r="98" spans="1:8">
      <c r="A98" t="s">
        <v>253</v>
      </c>
      <c r="B98" t="s">
        <v>22</v>
      </c>
      <c r="D98">
        <v>50</v>
      </c>
      <c r="E98">
        <v>85</v>
      </c>
      <c r="F98">
        <v>55</v>
      </c>
    </row>
    <row r="99" spans="1:8">
      <c r="A99" t="s">
        <v>254</v>
      </c>
      <c r="B99" t="s">
        <v>22</v>
      </c>
      <c r="D99">
        <v>65</v>
      </c>
      <c r="E99">
        <v>100</v>
      </c>
      <c r="F99">
        <v>70</v>
      </c>
    </row>
    <row r="100" spans="1:8">
      <c r="A100" t="s">
        <v>255</v>
      </c>
      <c r="B100" t="s">
        <v>26</v>
      </c>
      <c r="C100" t="s">
        <v>241</v>
      </c>
      <c r="D100">
        <v>90</v>
      </c>
      <c r="E100">
        <v>65</v>
      </c>
      <c r="F100">
        <v>65</v>
      </c>
    </row>
    <row r="101" spans="1:8">
      <c r="A101" t="s">
        <v>256</v>
      </c>
      <c r="B101" t="s">
        <v>26</v>
      </c>
      <c r="C101" t="s">
        <v>241</v>
      </c>
      <c r="D101">
        <v>95</v>
      </c>
      <c r="E101">
        <v>75</v>
      </c>
      <c r="F101">
        <v>110</v>
      </c>
    </row>
    <row r="102" spans="1:8">
      <c r="A102" t="s">
        <v>257</v>
      </c>
      <c r="B102" t="s">
        <v>76</v>
      </c>
      <c r="C102" t="s">
        <v>100</v>
      </c>
      <c r="D102">
        <v>25</v>
      </c>
      <c r="E102">
        <v>35</v>
      </c>
      <c r="F102">
        <v>70</v>
      </c>
    </row>
    <row r="103" spans="1:8">
      <c r="A103" t="s">
        <v>75</v>
      </c>
      <c r="B103" t="s">
        <v>76</v>
      </c>
      <c r="C103" t="s">
        <v>100</v>
      </c>
      <c r="D103">
        <v>50</v>
      </c>
      <c r="E103">
        <v>60</v>
      </c>
      <c r="F103">
        <v>95</v>
      </c>
    </row>
    <row r="104" spans="1:8">
      <c r="A104" t="s">
        <v>258</v>
      </c>
      <c r="B104" t="s">
        <v>84</v>
      </c>
      <c r="C104" t="s">
        <v>103</v>
      </c>
      <c r="D104">
        <v>52</v>
      </c>
      <c r="E104">
        <v>65</v>
      </c>
      <c r="F104">
        <v>55</v>
      </c>
    </row>
    <row r="105" spans="1:8">
      <c r="A105" t="s">
        <v>124</v>
      </c>
    </row>
    <row r="107" spans="1:8">
      <c r="A107" t="s">
        <v>260</v>
      </c>
    </row>
    <row r="109" spans="1:8">
      <c r="A109" t="s">
        <v>13</v>
      </c>
      <c r="B109" t="s">
        <v>14</v>
      </c>
      <c r="C109" t="s">
        <v>99</v>
      </c>
      <c r="D109" t="s">
        <v>217</v>
      </c>
      <c r="E109" t="s">
        <v>239</v>
      </c>
      <c r="F109" t="s">
        <v>58</v>
      </c>
    </row>
    <row r="110" spans="1:8">
      <c r="A110" t="s">
        <v>240</v>
      </c>
      <c r="B110" t="s">
        <v>241</v>
      </c>
      <c r="D110">
        <v>25</v>
      </c>
      <c r="E110">
        <v>20</v>
      </c>
      <c r="F110">
        <v>15</v>
      </c>
    </row>
    <row r="111" spans="1:8">
      <c r="A111" t="s">
        <v>242</v>
      </c>
      <c r="B111" t="s">
        <v>241</v>
      </c>
      <c r="D111">
        <v>40</v>
      </c>
      <c r="E111">
        <v>35</v>
      </c>
      <c r="F111">
        <v>30</v>
      </c>
    </row>
    <row r="112" spans="1:8">
      <c r="A112" t="s">
        <v>243</v>
      </c>
      <c r="B112" t="s">
        <v>241</v>
      </c>
      <c r="D112">
        <v>55</v>
      </c>
      <c r="E112">
        <v>50</v>
      </c>
      <c r="F112">
        <v>45</v>
      </c>
      <c r="H112" t="s">
        <v>262</v>
      </c>
    </row>
    <row r="113" spans="1:6">
      <c r="A113" t="s">
        <v>244</v>
      </c>
      <c r="B113" t="s">
        <v>71</v>
      </c>
      <c r="D113">
        <v>70</v>
      </c>
      <c r="E113">
        <v>80</v>
      </c>
      <c r="F113">
        <v>50</v>
      </c>
    </row>
    <row r="114" spans="1:6">
      <c r="A114" t="s">
        <v>245</v>
      </c>
      <c r="B114" t="s">
        <v>71</v>
      </c>
      <c r="D114">
        <v>80</v>
      </c>
      <c r="E114">
        <v>100</v>
      </c>
      <c r="F114">
        <v>70</v>
      </c>
    </row>
    <row r="115" spans="1:6">
      <c r="A115" t="s">
        <v>246</v>
      </c>
      <c r="B115" t="s">
        <v>71</v>
      </c>
      <c r="D115">
        <v>90</v>
      </c>
      <c r="E115">
        <v>130</v>
      </c>
      <c r="F115">
        <v>80</v>
      </c>
    </row>
    <row r="116" spans="1:6">
      <c r="A116" t="s">
        <v>247</v>
      </c>
      <c r="B116" t="s">
        <v>18</v>
      </c>
      <c r="C116" t="s">
        <v>91</v>
      </c>
      <c r="D116">
        <v>50</v>
      </c>
      <c r="E116">
        <v>75</v>
      </c>
      <c r="F116">
        <v>35</v>
      </c>
    </row>
    <row r="117" spans="1:6">
      <c r="A117" t="s">
        <v>248</v>
      </c>
      <c r="B117" t="s">
        <v>18</v>
      </c>
      <c r="C117" t="s">
        <v>91</v>
      </c>
      <c r="D117">
        <v>65</v>
      </c>
      <c r="E117">
        <v>90</v>
      </c>
      <c r="F117">
        <v>50</v>
      </c>
    </row>
    <row r="118" spans="1:6">
      <c r="A118" t="s">
        <v>73</v>
      </c>
      <c r="B118" t="s">
        <v>18</v>
      </c>
      <c r="C118" t="s">
        <v>91</v>
      </c>
      <c r="D118">
        <v>80</v>
      </c>
      <c r="E118">
        <v>105</v>
      </c>
      <c r="F118">
        <v>65</v>
      </c>
    </row>
    <row r="119" spans="1:6">
      <c r="A119" t="s">
        <v>74</v>
      </c>
      <c r="B119" t="s">
        <v>26</v>
      </c>
      <c r="C119" t="s">
        <v>91</v>
      </c>
      <c r="D119">
        <v>40</v>
      </c>
      <c r="E119">
        <v>40</v>
      </c>
      <c r="F119">
        <v>35</v>
      </c>
    </row>
    <row r="120" spans="1:6">
      <c r="A120" t="s">
        <v>249</v>
      </c>
      <c r="B120" t="s">
        <v>26</v>
      </c>
      <c r="C120" t="s">
        <v>91</v>
      </c>
      <c r="D120">
        <v>80</v>
      </c>
      <c r="E120">
        <v>70</v>
      </c>
      <c r="F120">
        <v>65</v>
      </c>
    </row>
    <row r="121" spans="1:6">
      <c r="A121" t="s">
        <v>250</v>
      </c>
      <c r="B121" t="s">
        <v>80</v>
      </c>
      <c r="C121" t="s">
        <v>102</v>
      </c>
      <c r="D121">
        <v>40</v>
      </c>
      <c r="E121">
        <v>80</v>
      </c>
      <c r="F121">
        <v>100</v>
      </c>
    </row>
    <row r="122" spans="1:6">
      <c r="A122" t="s">
        <v>251</v>
      </c>
      <c r="B122" t="s">
        <v>80</v>
      </c>
      <c r="C122" t="s">
        <v>102</v>
      </c>
      <c r="D122">
        <v>55</v>
      </c>
      <c r="E122">
        <v>95</v>
      </c>
      <c r="F122">
        <v>115</v>
      </c>
    </row>
    <row r="123" spans="1:6">
      <c r="A123" t="s">
        <v>252</v>
      </c>
      <c r="B123" t="s">
        <v>80</v>
      </c>
      <c r="C123" t="s">
        <v>102</v>
      </c>
      <c r="D123">
        <v>80</v>
      </c>
      <c r="E123">
        <v>120</v>
      </c>
      <c r="F123">
        <v>130</v>
      </c>
    </row>
    <row r="124" spans="1:6">
      <c r="A124" t="s">
        <v>253</v>
      </c>
      <c r="B124" t="s">
        <v>22</v>
      </c>
      <c r="D124">
        <v>50</v>
      </c>
      <c r="E124">
        <v>85</v>
      </c>
      <c r="F124">
        <v>55</v>
      </c>
    </row>
    <row r="125" spans="1:6">
      <c r="A125" t="s">
        <v>254</v>
      </c>
      <c r="B125" t="s">
        <v>22</v>
      </c>
      <c r="D125">
        <v>65</v>
      </c>
      <c r="E125">
        <v>100</v>
      </c>
      <c r="F125">
        <v>70</v>
      </c>
    </row>
    <row r="126" spans="1:6">
      <c r="A126" t="s">
        <v>255</v>
      </c>
      <c r="B126" t="s">
        <v>26</v>
      </c>
      <c r="C126" t="s">
        <v>241</v>
      </c>
      <c r="D126">
        <v>90</v>
      </c>
      <c r="E126">
        <v>65</v>
      </c>
      <c r="F126">
        <v>65</v>
      </c>
    </row>
    <row r="127" spans="1:6">
      <c r="A127" t="s">
        <v>256</v>
      </c>
      <c r="B127" t="s">
        <v>26</v>
      </c>
      <c r="C127" t="s">
        <v>241</v>
      </c>
      <c r="D127">
        <v>95</v>
      </c>
      <c r="E127">
        <v>75</v>
      </c>
      <c r="F127">
        <v>110</v>
      </c>
    </row>
    <row r="128" spans="1:6">
      <c r="A128" t="s">
        <v>257</v>
      </c>
      <c r="B128" t="s">
        <v>76</v>
      </c>
      <c r="C128" t="s">
        <v>100</v>
      </c>
      <c r="D128">
        <v>25</v>
      </c>
      <c r="E128">
        <v>35</v>
      </c>
      <c r="F128">
        <v>70</v>
      </c>
    </row>
    <row r="129" spans="1:7">
      <c r="A129" t="s">
        <v>75</v>
      </c>
      <c r="B129" t="s">
        <v>76</v>
      </c>
      <c r="C129" t="s">
        <v>100</v>
      </c>
      <c r="D129">
        <v>50</v>
      </c>
      <c r="E129">
        <v>60</v>
      </c>
      <c r="F129">
        <v>95</v>
      </c>
    </row>
    <row r="130" spans="1:7">
      <c r="A130" t="s">
        <v>258</v>
      </c>
      <c r="B130" t="s">
        <v>84</v>
      </c>
      <c r="C130" t="s">
        <v>103</v>
      </c>
      <c r="D130">
        <v>52</v>
      </c>
      <c r="E130">
        <v>65</v>
      </c>
      <c r="F130">
        <v>55</v>
      </c>
    </row>
    <row r="133" spans="1:7">
      <c r="A133" t="s">
        <v>263</v>
      </c>
    </row>
    <row r="135" spans="1:7">
      <c r="A135" t="s">
        <v>13</v>
      </c>
      <c r="B135" t="s">
        <v>14</v>
      </c>
      <c r="C135" t="s">
        <v>99</v>
      </c>
      <c r="D135" t="s">
        <v>217</v>
      </c>
      <c r="E135" t="s">
        <v>239</v>
      </c>
      <c r="F135" t="s">
        <v>58</v>
      </c>
      <c r="G135" t="s">
        <v>230</v>
      </c>
    </row>
    <row r="136" spans="1:7">
      <c r="A136" t="s">
        <v>240</v>
      </c>
      <c r="B136" t="s">
        <v>241</v>
      </c>
      <c r="D136">
        <v>25</v>
      </c>
      <c r="E136">
        <v>20</v>
      </c>
      <c r="F136">
        <v>15</v>
      </c>
    </row>
    <row r="137" spans="1:7">
      <c r="A137" t="s">
        <v>242</v>
      </c>
      <c r="B137" t="s">
        <v>241</v>
      </c>
      <c r="D137">
        <v>40</v>
      </c>
      <c r="E137">
        <v>35</v>
      </c>
      <c r="F137">
        <v>30</v>
      </c>
    </row>
    <row r="138" spans="1:7">
      <c r="A138" t="s">
        <v>243</v>
      </c>
      <c r="B138" t="s">
        <v>241</v>
      </c>
      <c r="D138">
        <v>55</v>
      </c>
      <c r="E138">
        <v>50</v>
      </c>
      <c r="F138">
        <v>45</v>
      </c>
    </row>
    <row r="139" spans="1:7">
      <c r="A139" t="s">
        <v>244</v>
      </c>
      <c r="B139" t="s">
        <v>71</v>
      </c>
      <c r="D139">
        <v>70</v>
      </c>
      <c r="E139">
        <v>80</v>
      </c>
      <c r="F139">
        <v>50</v>
      </c>
    </row>
    <row r="140" spans="1:7">
      <c r="A140" t="s">
        <v>245</v>
      </c>
      <c r="B140" t="s">
        <v>71</v>
      </c>
      <c r="D140">
        <v>80</v>
      </c>
      <c r="E140">
        <v>100</v>
      </c>
      <c r="F140">
        <v>70</v>
      </c>
    </row>
    <row r="141" spans="1:7">
      <c r="A141" t="s">
        <v>246</v>
      </c>
      <c r="B141" t="s">
        <v>71</v>
      </c>
      <c r="D141">
        <v>90</v>
      </c>
      <c r="E141">
        <v>130</v>
      </c>
      <c r="F141">
        <v>80</v>
      </c>
    </row>
    <row r="142" spans="1:7">
      <c r="A142" t="s">
        <v>247</v>
      </c>
      <c r="B142" t="s">
        <v>18</v>
      </c>
      <c r="C142" t="s">
        <v>91</v>
      </c>
      <c r="D142">
        <v>50</v>
      </c>
      <c r="E142">
        <v>75</v>
      </c>
      <c r="F142">
        <v>35</v>
      </c>
    </row>
    <row r="143" spans="1:7">
      <c r="A143" t="s">
        <v>248</v>
      </c>
      <c r="B143" t="s">
        <v>18</v>
      </c>
      <c r="C143" t="s">
        <v>91</v>
      </c>
      <c r="D143">
        <v>65</v>
      </c>
      <c r="E143">
        <v>90</v>
      </c>
      <c r="F143">
        <v>50</v>
      </c>
    </row>
    <row r="144" spans="1:7">
      <c r="A144" t="s">
        <v>73</v>
      </c>
      <c r="B144" t="s">
        <v>18</v>
      </c>
      <c r="C144" t="s">
        <v>91</v>
      </c>
      <c r="D144">
        <v>80</v>
      </c>
      <c r="E144">
        <v>105</v>
      </c>
      <c r="F144">
        <v>65</v>
      </c>
    </row>
    <row r="145" spans="1:9">
      <c r="A145" t="s">
        <v>74</v>
      </c>
      <c r="B145" t="s">
        <v>26</v>
      </c>
      <c r="C145" t="s">
        <v>91</v>
      </c>
      <c r="D145">
        <v>40</v>
      </c>
      <c r="E145">
        <v>40</v>
      </c>
      <c r="F145">
        <v>35</v>
      </c>
      <c r="I145" t="s">
        <v>264</v>
      </c>
    </row>
    <row r="146" spans="1:9">
      <c r="A146" t="s">
        <v>249</v>
      </c>
      <c r="B146" t="s">
        <v>26</v>
      </c>
      <c r="C146" t="s">
        <v>91</v>
      </c>
      <c r="D146">
        <v>80</v>
      </c>
      <c r="E146">
        <v>70</v>
      </c>
      <c r="F146">
        <v>65</v>
      </c>
    </row>
    <row r="147" spans="1:9">
      <c r="A147" t="s">
        <v>124</v>
      </c>
    </row>
    <row r="151" spans="1:9">
      <c r="A151" t="s">
        <v>265</v>
      </c>
    </row>
    <row r="153" spans="1:9">
      <c r="A153" t="s">
        <v>13</v>
      </c>
      <c r="B153" t="s">
        <v>14</v>
      </c>
      <c r="C153" t="s">
        <v>99</v>
      </c>
      <c r="D153" t="s">
        <v>217</v>
      </c>
      <c r="E153" t="s">
        <v>239</v>
      </c>
      <c r="F153" t="s">
        <v>58</v>
      </c>
    </row>
    <row r="154" spans="1:9">
      <c r="A154" t="s">
        <v>240</v>
      </c>
      <c r="B154" t="s">
        <v>241</v>
      </c>
      <c r="D154">
        <v>25</v>
      </c>
      <c r="E154">
        <v>20</v>
      </c>
      <c r="F154">
        <v>15</v>
      </c>
    </row>
    <row r="155" spans="1:9">
      <c r="A155" t="s">
        <v>240</v>
      </c>
      <c r="B155" t="s">
        <v>241</v>
      </c>
      <c r="D155">
        <v>25</v>
      </c>
      <c r="E155">
        <v>20</v>
      </c>
      <c r="F155">
        <v>15</v>
      </c>
    </row>
    <row r="156" spans="1:9">
      <c r="A156" t="s">
        <v>240</v>
      </c>
      <c r="B156" t="s">
        <v>241</v>
      </c>
      <c r="D156">
        <v>25</v>
      </c>
      <c r="E156">
        <v>20</v>
      </c>
      <c r="F156">
        <v>15</v>
      </c>
    </row>
    <row r="157" spans="1:9">
      <c r="A157" t="s">
        <v>240</v>
      </c>
      <c r="B157" t="s">
        <v>241</v>
      </c>
      <c r="D157">
        <v>25</v>
      </c>
      <c r="E157">
        <v>20</v>
      </c>
      <c r="F157">
        <v>15</v>
      </c>
    </row>
    <row r="158" spans="1:9">
      <c r="A158" t="s">
        <v>242</v>
      </c>
      <c r="B158" t="s">
        <v>241</v>
      </c>
      <c r="D158">
        <v>40</v>
      </c>
      <c r="E158">
        <v>35</v>
      </c>
      <c r="F158">
        <v>30</v>
      </c>
    </row>
    <row r="159" spans="1:9">
      <c r="A159" t="s">
        <v>242</v>
      </c>
      <c r="B159" t="s">
        <v>241</v>
      </c>
      <c r="D159">
        <v>40</v>
      </c>
      <c r="E159">
        <v>35</v>
      </c>
      <c r="F159">
        <v>30</v>
      </c>
    </row>
    <row r="160" spans="1:9">
      <c r="A160" t="s">
        <v>242</v>
      </c>
      <c r="B160" t="s">
        <v>241</v>
      </c>
      <c r="D160">
        <v>40</v>
      </c>
      <c r="E160">
        <v>35</v>
      </c>
      <c r="F160">
        <v>30</v>
      </c>
    </row>
    <row r="161" spans="1:6">
      <c r="A161" t="s">
        <v>242</v>
      </c>
      <c r="B161" t="s">
        <v>241</v>
      </c>
      <c r="D161">
        <v>40</v>
      </c>
      <c r="E161">
        <v>35</v>
      </c>
      <c r="F161">
        <v>30</v>
      </c>
    </row>
    <row r="162" spans="1:6">
      <c r="A162" t="s">
        <v>243</v>
      </c>
      <c r="B162" t="s">
        <v>241</v>
      </c>
      <c r="D162">
        <v>55</v>
      </c>
      <c r="E162">
        <v>50</v>
      </c>
      <c r="F162">
        <v>45</v>
      </c>
    </row>
    <row r="163" spans="1:6">
      <c r="A163" t="s">
        <v>243</v>
      </c>
      <c r="B163" t="s">
        <v>241</v>
      </c>
      <c r="D163">
        <v>55</v>
      </c>
      <c r="E163">
        <v>50</v>
      </c>
      <c r="F163">
        <v>45</v>
      </c>
    </row>
    <row r="164" spans="1:6">
      <c r="A164" t="s">
        <v>243</v>
      </c>
      <c r="B164" t="s">
        <v>241</v>
      </c>
      <c r="D164">
        <v>55</v>
      </c>
      <c r="E164">
        <v>50</v>
      </c>
      <c r="F164">
        <v>45</v>
      </c>
    </row>
    <row r="165" spans="1:6">
      <c r="A165" t="s">
        <v>243</v>
      </c>
      <c r="B165" t="s">
        <v>241</v>
      </c>
      <c r="D165">
        <v>55</v>
      </c>
      <c r="E165">
        <v>50</v>
      </c>
      <c r="F165">
        <v>45</v>
      </c>
    </row>
    <row r="166" spans="1:6">
      <c r="A166" t="s">
        <v>124</v>
      </c>
    </row>
    <row r="168" spans="1:6">
      <c r="A168" t="s">
        <v>266</v>
      </c>
    </row>
    <row r="170" spans="1:6">
      <c r="A170" t="s">
        <v>13</v>
      </c>
      <c r="B170" t="s">
        <v>14</v>
      </c>
      <c r="C170" t="s">
        <v>99</v>
      </c>
      <c r="D170" t="s">
        <v>217</v>
      </c>
      <c r="E170" t="s">
        <v>239</v>
      </c>
      <c r="F170" t="s">
        <v>58</v>
      </c>
    </row>
    <row r="171" spans="1:6">
      <c r="A171" t="s">
        <v>240</v>
      </c>
      <c r="B171" t="s">
        <v>241</v>
      </c>
      <c r="D171">
        <v>25</v>
      </c>
      <c r="E171">
        <v>20</v>
      </c>
      <c r="F171">
        <v>15</v>
      </c>
    </row>
    <row r="172" spans="1:6">
      <c r="A172" t="s">
        <v>242</v>
      </c>
      <c r="B172" t="s">
        <v>241</v>
      </c>
      <c r="D172">
        <v>40</v>
      </c>
      <c r="E172">
        <v>35</v>
      </c>
      <c r="F172">
        <v>30</v>
      </c>
    </row>
    <row r="173" spans="1:6">
      <c r="A173" t="s">
        <v>243</v>
      </c>
      <c r="B173" t="s">
        <v>241</v>
      </c>
      <c r="D173">
        <v>55</v>
      </c>
      <c r="E173">
        <v>50</v>
      </c>
      <c r="F173">
        <v>45</v>
      </c>
    </row>
    <row r="176" spans="1:6" ht="18">
      <c r="A176" s="14" t="s">
        <v>267</v>
      </c>
    </row>
    <row r="178" spans="1:8">
      <c r="A178" s="15" t="s">
        <v>13</v>
      </c>
      <c r="B178" s="16" t="s">
        <v>14</v>
      </c>
      <c r="C178" s="16" t="s">
        <v>99</v>
      </c>
      <c r="D178" s="16" t="s">
        <v>217</v>
      </c>
      <c r="E178" s="16" t="s">
        <v>239</v>
      </c>
      <c r="F178" s="17" t="s">
        <v>58</v>
      </c>
    </row>
    <row r="179" spans="1:8">
      <c r="A179" s="18" t="s">
        <v>240</v>
      </c>
      <c r="B179" s="19" t="s">
        <v>241</v>
      </c>
      <c r="C179" s="19"/>
      <c r="D179" s="19">
        <v>25</v>
      </c>
      <c r="E179" s="19">
        <v>20</v>
      </c>
      <c r="F179" s="20">
        <v>15</v>
      </c>
    </row>
    <row r="180" spans="1:8">
      <c r="A180" s="21" t="s">
        <v>242</v>
      </c>
      <c r="B180" s="22" t="s">
        <v>241</v>
      </c>
      <c r="C180" s="22"/>
      <c r="D180" s="22">
        <v>40</v>
      </c>
      <c r="E180" s="22">
        <v>35</v>
      </c>
      <c r="F180" s="23">
        <v>30</v>
      </c>
    </row>
    <row r="181" spans="1:8">
      <c r="A181" s="18" t="s">
        <v>243</v>
      </c>
      <c r="B181" s="19" t="s">
        <v>241</v>
      </c>
      <c r="C181" s="19"/>
      <c r="D181" s="19">
        <v>55</v>
      </c>
      <c r="E181" s="19">
        <v>50</v>
      </c>
      <c r="F181" s="20">
        <v>45</v>
      </c>
    </row>
    <row r="182" spans="1:8">
      <c r="A182" s="21" t="s">
        <v>244</v>
      </c>
      <c r="B182" s="22" t="s">
        <v>71</v>
      </c>
      <c r="C182" s="22"/>
      <c r="D182" s="22">
        <v>70</v>
      </c>
      <c r="E182" s="22">
        <v>80</v>
      </c>
      <c r="F182" s="23">
        <v>50</v>
      </c>
    </row>
    <row r="183" spans="1:8">
      <c r="A183" s="18" t="s">
        <v>245</v>
      </c>
      <c r="B183" s="19" t="s">
        <v>71</v>
      </c>
      <c r="C183" s="19"/>
      <c r="D183" s="19">
        <v>80</v>
      </c>
      <c r="E183" s="19">
        <v>100</v>
      </c>
      <c r="F183" s="20">
        <v>70</v>
      </c>
    </row>
    <row r="184" spans="1:8">
      <c r="A184" s="21" t="s">
        <v>246</v>
      </c>
      <c r="B184" s="22" t="s">
        <v>71</v>
      </c>
      <c r="C184" s="22"/>
      <c r="D184" s="22">
        <v>90</v>
      </c>
      <c r="E184" s="22">
        <v>130</v>
      </c>
      <c r="F184" s="23">
        <v>80</v>
      </c>
    </row>
    <row r="185" spans="1:8">
      <c r="A185" s="18" t="s">
        <v>247</v>
      </c>
      <c r="B185" s="19" t="s">
        <v>18</v>
      </c>
      <c r="C185" s="19" t="s">
        <v>91</v>
      </c>
      <c r="D185" s="19">
        <v>50</v>
      </c>
      <c r="E185" s="19">
        <v>75</v>
      </c>
      <c r="F185" s="20">
        <v>35</v>
      </c>
    </row>
    <row r="186" spans="1:8">
      <c r="A186" s="21" t="s">
        <v>248</v>
      </c>
      <c r="B186" s="22" t="s">
        <v>18</v>
      </c>
      <c r="C186" s="22" t="s">
        <v>91</v>
      </c>
      <c r="D186" s="22">
        <v>65</v>
      </c>
      <c r="E186" s="22">
        <v>90</v>
      </c>
      <c r="F186" s="23">
        <v>50</v>
      </c>
    </row>
    <row r="187" spans="1:8">
      <c r="A187" s="18" t="s">
        <v>73</v>
      </c>
      <c r="B187" s="19" t="s">
        <v>18</v>
      </c>
      <c r="C187" s="19" t="s">
        <v>91</v>
      </c>
      <c r="D187" s="19">
        <v>80</v>
      </c>
      <c r="E187" s="19">
        <v>105</v>
      </c>
      <c r="F187" s="20">
        <v>65</v>
      </c>
      <c r="H187" t="s">
        <v>268</v>
      </c>
    </row>
    <row r="188" spans="1:8">
      <c r="A188" s="21" t="s">
        <v>74</v>
      </c>
      <c r="B188" s="22" t="s">
        <v>26</v>
      </c>
      <c r="C188" s="22" t="s">
        <v>91</v>
      </c>
      <c r="D188" s="22">
        <v>40</v>
      </c>
      <c r="E188" s="22">
        <v>40</v>
      </c>
      <c r="F188" s="23">
        <v>35</v>
      </c>
    </row>
    <row r="189" spans="1:8">
      <c r="A189" s="18" t="s">
        <v>249</v>
      </c>
      <c r="B189" s="19" t="s">
        <v>26</v>
      </c>
      <c r="C189" s="19" t="s">
        <v>91</v>
      </c>
      <c r="D189" s="19">
        <v>80</v>
      </c>
      <c r="E189" s="19">
        <v>70</v>
      </c>
      <c r="F189" s="20">
        <v>65</v>
      </c>
    </row>
    <row r="190" spans="1:8">
      <c r="A190" s="21" t="s">
        <v>250</v>
      </c>
      <c r="B190" s="22" t="s">
        <v>80</v>
      </c>
      <c r="C190" s="22" t="s">
        <v>102</v>
      </c>
      <c r="D190" s="22">
        <v>40</v>
      </c>
      <c r="E190" s="22">
        <v>80</v>
      </c>
      <c r="F190" s="23">
        <v>100</v>
      </c>
    </row>
    <row r="191" spans="1:8">
      <c r="A191" s="18" t="s">
        <v>251</v>
      </c>
      <c r="B191" s="19" t="s">
        <v>80</v>
      </c>
      <c r="C191" s="19" t="s">
        <v>102</v>
      </c>
      <c r="D191" s="19">
        <v>55</v>
      </c>
      <c r="E191" s="19">
        <v>95</v>
      </c>
      <c r="F191" s="20">
        <v>115</v>
      </c>
    </row>
    <row r="192" spans="1:8">
      <c r="A192" s="21" t="s">
        <v>252</v>
      </c>
      <c r="B192" s="22" t="s">
        <v>80</v>
      </c>
      <c r="C192" s="22" t="s">
        <v>102</v>
      </c>
      <c r="D192" s="22">
        <v>80</v>
      </c>
      <c r="E192" s="22">
        <v>120</v>
      </c>
      <c r="F192" s="23">
        <v>130</v>
      </c>
    </row>
    <row r="193" spans="1:6">
      <c r="A193" s="11" t="s">
        <v>253</v>
      </c>
      <c r="B193" s="12" t="s">
        <v>22</v>
      </c>
      <c r="C193" s="12"/>
      <c r="D193" s="12">
        <v>50</v>
      </c>
      <c r="E193" s="12">
        <v>85</v>
      </c>
      <c r="F193" s="13">
        <v>55</v>
      </c>
    </row>
    <row r="194" spans="1:6">
      <c r="A194" t="s">
        <v>124</v>
      </c>
    </row>
    <row r="196" spans="1:6">
      <c r="A196" t="s">
        <v>269</v>
      </c>
    </row>
    <row r="198" spans="1:6">
      <c r="A198" t="s">
        <v>270</v>
      </c>
      <c r="B198" t="s">
        <v>14</v>
      </c>
      <c r="C198" t="s">
        <v>15</v>
      </c>
    </row>
    <row r="199" spans="1:6">
      <c r="A199" t="s">
        <v>271</v>
      </c>
      <c r="B199" t="s">
        <v>18</v>
      </c>
      <c r="C199">
        <v>45</v>
      </c>
    </row>
    <row r="200" spans="1:6">
      <c r="A200" t="s">
        <v>272</v>
      </c>
      <c r="B200" t="s">
        <v>18</v>
      </c>
      <c r="C200">
        <v>60</v>
      </c>
    </row>
    <row r="201" spans="1:6">
      <c r="A201" t="s">
        <v>273</v>
      </c>
      <c r="B201" t="s">
        <v>18</v>
      </c>
      <c r="C201">
        <v>80</v>
      </c>
      <c r="E201" t="s">
        <v>279</v>
      </c>
    </row>
    <row r="202" spans="1:6">
      <c r="A202" t="s">
        <v>274</v>
      </c>
      <c r="B202" t="s">
        <v>22</v>
      </c>
      <c r="C202">
        <v>65</v>
      </c>
    </row>
    <row r="203" spans="1:6">
      <c r="A203" t="s">
        <v>275</v>
      </c>
      <c r="B203" t="s">
        <v>22</v>
      </c>
      <c r="C203">
        <v>80</v>
      </c>
      <c r="E203" t="s">
        <v>280</v>
      </c>
    </row>
    <row r="204" spans="1:6">
      <c r="A204" t="s">
        <v>276</v>
      </c>
      <c r="B204" t="s">
        <v>22</v>
      </c>
      <c r="C204">
        <v>100</v>
      </c>
    </row>
    <row r="205" spans="1:6">
      <c r="A205" t="s">
        <v>277</v>
      </c>
      <c r="B205" t="s">
        <v>26</v>
      </c>
      <c r="C205">
        <v>43</v>
      </c>
    </row>
    <row r="206" spans="1:6">
      <c r="A206" t="s">
        <v>278</v>
      </c>
      <c r="B206" t="s">
        <v>26</v>
      </c>
      <c r="C206">
        <v>58</v>
      </c>
    </row>
    <row r="207" spans="1:6">
      <c r="A207" t="s">
        <v>0</v>
      </c>
    </row>
    <row r="209" spans="1:10">
      <c r="A209" t="s">
        <v>296</v>
      </c>
    </row>
    <row r="211" spans="1:10">
      <c r="A211" t="s">
        <v>270</v>
      </c>
      <c r="B211" t="s">
        <v>14</v>
      </c>
      <c r="C211" t="s">
        <v>217</v>
      </c>
      <c r="D211" t="s">
        <v>239</v>
      </c>
      <c r="E211" t="s">
        <v>58</v>
      </c>
      <c r="F211" t="s">
        <v>281</v>
      </c>
      <c r="G211" t="s">
        <v>282</v>
      </c>
      <c r="H211" t="s">
        <v>15</v>
      </c>
    </row>
    <row r="212" spans="1:10">
      <c r="A212" t="s">
        <v>283</v>
      </c>
      <c r="B212" t="s">
        <v>26</v>
      </c>
      <c r="C212">
        <v>20</v>
      </c>
      <c r="D212">
        <v>10</v>
      </c>
      <c r="E212">
        <v>55</v>
      </c>
      <c r="F212">
        <v>15</v>
      </c>
      <c r="G212">
        <v>20</v>
      </c>
      <c r="H212">
        <v>80</v>
      </c>
    </row>
    <row r="213" spans="1:10">
      <c r="A213" t="s">
        <v>284</v>
      </c>
      <c r="B213" t="s">
        <v>26</v>
      </c>
      <c r="C213">
        <v>95</v>
      </c>
      <c r="D213">
        <v>125</v>
      </c>
      <c r="E213">
        <v>79</v>
      </c>
      <c r="F213">
        <v>60</v>
      </c>
      <c r="G213">
        <v>100</v>
      </c>
      <c r="H213">
        <v>81</v>
      </c>
      <c r="J213" t="s">
        <v>279</v>
      </c>
    </row>
    <row r="214" spans="1:10">
      <c r="A214" t="s">
        <v>285</v>
      </c>
      <c r="B214" t="s">
        <v>26</v>
      </c>
      <c r="C214">
        <v>130</v>
      </c>
      <c r="D214">
        <v>85</v>
      </c>
      <c r="E214">
        <v>80</v>
      </c>
      <c r="F214">
        <v>85</v>
      </c>
      <c r="G214">
        <v>95</v>
      </c>
      <c r="H214">
        <v>60</v>
      </c>
    </row>
    <row r="215" spans="1:10">
      <c r="A215" t="s">
        <v>286</v>
      </c>
      <c r="B215" t="s">
        <v>84</v>
      </c>
      <c r="C215">
        <v>48</v>
      </c>
      <c r="D215">
        <v>48</v>
      </c>
      <c r="E215">
        <v>48</v>
      </c>
      <c r="F215">
        <v>48</v>
      </c>
      <c r="G215">
        <v>48</v>
      </c>
      <c r="H215">
        <v>48</v>
      </c>
      <c r="J215" t="s">
        <v>290</v>
      </c>
    </row>
    <row r="216" spans="1:10">
      <c r="A216" t="s">
        <v>287</v>
      </c>
      <c r="B216" t="s">
        <v>84</v>
      </c>
      <c r="C216">
        <v>55</v>
      </c>
      <c r="D216">
        <v>55</v>
      </c>
      <c r="E216">
        <v>50</v>
      </c>
      <c r="F216">
        <v>45</v>
      </c>
      <c r="G216">
        <v>65</v>
      </c>
      <c r="H216">
        <v>55</v>
      </c>
    </row>
    <row r="217" spans="1:10">
      <c r="A217" t="s">
        <v>288</v>
      </c>
      <c r="B217" t="s">
        <v>26</v>
      </c>
      <c r="C217">
        <v>130</v>
      </c>
      <c r="D217">
        <v>65</v>
      </c>
      <c r="E217">
        <v>60</v>
      </c>
      <c r="F217">
        <v>110</v>
      </c>
      <c r="G217">
        <v>95</v>
      </c>
      <c r="H217">
        <v>65</v>
      </c>
    </row>
    <row r="218" spans="1:10">
      <c r="A218" t="s">
        <v>289</v>
      </c>
      <c r="B218" t="s">
        <v>76</v>
      </c>
      <c r="C218">
        <v>65</v>
      </c>
      <c r="D218">
        <v>65</v>
      </c>
      <c r="E218">
        <v>60</v>
      </c>
      <c r="F218">
        <v>110</v>
      </c>
      <c r="G218">
        <v>95</v>
      </c>
      <c r="H218">
        <v>130</v>
      </c>
    </row>
    <row r="219" spans="1:10">
      <c r="A219" t="s">
        <v>0</v>
      </c>
    </row>
    <row r="221" spans="1:10">
      <c r="A221" t="s">
        <v>291</v>
      </c>
    </row>
    <row r="223" spans="1:10">
      <c r="A223" t="s">
        <v>270</v>
      </c>
      <c r="B223" t="s">
        <v>14</v>
      </c>
      <c r="C223" t="s">
        <v>217</v>
      </c>
      <c r="D223" t="s">
        <v>239</v>
      </c>
      <c r="E223" t="s">
        <v>58</v>
      </c>
      <c r="F223" t="s">
        <v>281</v>
      </c>
      <c r="G223" t="s">
        <v>282</v>
      </c>
      <c r="H223" t="s">
        <v>15</v>
      </c>
    </row>
    <row r="224" spans="1:10">
      <c r="A224" t="s">
        <v>283</v>
      </c>
      <c r="B224" t="s">
        <v>26</v>
      </c>
      <c r="C224">
        <v>20</v>
      </c>
      <c r="D224">
        <v>10</v>
      </c>
      <c r="E224">
        <v>55</v>
      </c>
      <c r="F224">
        <v>15</v>
      </c>
      <c r="G224">
        <v>20</v>
      </c>
      <c r="H224">
        <v>80</v>
      </c>
    </row>
    <row r="225" spans="1:10">
      <c r="A225" t="s">
        <v>284</v>
      </c>
      <c r="B225" t="s">
        <v>26</v>
      </c>
      <c r="C225">
        <v>95</v>
      </c>
      <c r="D225">
        <v>125</v>
      </c>
      <c r="E225">
        <v>79</v>
      </c>
      <c r="F225">
        <v>60</v>
      </c>
      <c r="G225">
        <v>100</v>
      </c>
      <c r="H225">
        <v>81</v>
      </c>
    </row>
    <row r="226" spans="1:10">
      <c r="A226" t="s">
        <v>285</v>
      </c>
      <c r="B226" t="s">
        <v>26</v>
      </c>
      <c r="C226">
        <v>130</v>
      </c>
      <c r="D226">
        <v>85</v>
      </c>
      <c r="E226">
        <v>80</v>
      </c>
      <c r="F226">
        <v>85</v>
      </c>
      <c r="G226">
        <v>95</v>
      </c>
      <c r="H226">
        <v>60</v>
      </c>
      <c r="J226" t="s">
        <v>279</v>
      </c>
    </row>
    <row r="227" spans="1:10">
      <c r="A227" t="s">
        <v>286</v>
      </c>
      <c r="B227" t="s">
        <v>84</v>
      </c>
      <c r="C227">
        <v>48</v>
      </c>
      <c r="D227">
        <v>48</v>
      </c>
      <c r="E227">
        <v>48</v>
      </c>
      <c r="F227">
        <v>48</v>
      </c>
      <c r="G227">
        <v>48</v>
      </c>
      <c r="H227">
        <v>48</v>
      </c>
    </row>
    <row r="228" spans="1:10">
      <c r="A228" t="s">
        <v>287</v>
      </c>
      <c r="B228" t="s">
        <v>84</v>
      </c>
      <c r="C228">
        <v>55</v>
      </c>
      <c r="D228">
        <v>55</v>
      </c>
      <c r="E228">
        <v>50</v>
      </c>
      <c r="F228">
        <v>45</v>
      </c>
      <c r="G228">
        <v>65</v>
      </c>
      <c r="H228">
        <v>55</v>
      </c>
      <c r="J228" t="s">
        <v>292</v>
      </c>
    </row>
    <row r="229" spans="1:10">
      <c r="A229" t="s">
        <v>288</v>
      </c>
      <c r="B229" t="s">
        <v>26</v>
      </c>
      <c r="C229">
        <v>130</v>
      </c>
      <c r="D229">
        <v>65</v>
      </c>
      <c r="E229">
        <v>60</v>
      </c>
      <c r="F229">
        <v>110</v>
      </c>
      <c r="G229">
        <v>95</v>
      </c>
      <c r="H229">
        <v>65</v>
      </c>
    </row>
    <row r="230" spans="1:10">
      <c r="A230" t="s">
        <v>289</v>
      </c>
      <c r="B230" t="s">
        <v>76</v>
      </c>
      <c r="C230">
        <v>65</v>
      </c>
      <c r="D230">
        <v>65</v>
      </c>
      <c r="E230">
        <v>60</v>
      </c>
      <c r="F230">
        <v>110</v>
      </c>
      <c r="G230">
        <v>95</v>
      </c>
      <c r="H230">
        <v>130</v>
      </c>
    </row>
    <row r="231" spans="1:10">
      <c r="A231" t="s">
        <v>0</v>
      </c>
    </row>
    <row r="233" spans="1:10">
      <c r="A233" t="s">
        <v>270</v>
      </c>
      <c r="B233" t="s">
        <v>14</v>
      </c>
      <c r="C233" t="s">
        <v>217</v>
      </c>
      <c r="D233" t="s">
        <v>239</v>
      </c>
      <c r="E233" t="s">
        <v>58</v>
      </c>
      <c r="F233" t="s">
        <v>281</v>
      </c>
      <c r="G233" t="s">
        <v>282</v>
      </c>
      <c r="H233" t="s">
        <v>15</v>
      </c>
    </row>
    <row r="234" spans="1:10">
      <c r="A234" t="s">
        <v>283</v>
      </c>
      <c r="B234" t="s">
        <v>26</v>
      </c>
      <c r="C234">
        <v>20</v>
      </c>
      <c r="D234">
        <v>10</v>
      </c>
      <c r="E234">
        <v>55</v>
      </c>
      <c r="F234">
        <v>15</v>
      </c>
      <c r="G234">
        <v>20</v>
      </c>
      <c r="H234">
        <v>80</v>
      </c>
    </row>
    <row r="235" spans="1:10">
      <c r="A235" t="s">
        <v>284</v>
      </c>
      <c r="B235" t="s">
        <v>26</v>
      </c>
      <c r="C235">
        <v>95</v>
      </c>
      <c r="D235">
        <v>125</v>
      </c>
      <c r="E235">
        <v>79</v>
      </c>
      <c r="F235">
        <v>60</v>
      </c>
      <c r="G235">
        <v>100</v>
      </c>
      <c r="H235">
        <v>81</v>
      </c>
    </row>
    <row r="236" spans="1:10">
      <c r="A236" t="s">
        <v>285</v>
      </c>
      <c r="B236" t="s">
        <v>26</v>
      </c>
      <c r="C236">
        <v>130</v>
      </c>
      <c r="D236">
        <v>85</v>
      </c>
      <c r="E236">
        <v>80</v>
      </c>
      <c r="F236">
        <v>85</v>
      </c>
      <c r="G236">
        <v>95</v>
      </c>
      <c r="H236">
        <v>60</v>
      </c>
    </row>
    <row r="237" spans="1:10">
      <c r="A237" t="s">
        <v>286</v>
      </c>
      <c r="B237" t="s">
        <v>84</v>
      </c>
      <c r="C237">
        <v>48</v>
      </c>
      <c r="D237">
        <v>48</v>
      </c>
      <c r="E237">
        <v>48</v>
      </c>
      <c r="F237">
        <v>48</v>
      </c>
      <c r="G237">
        <v>48</v>
      </c>
      <c r="H237">
        <v>48</v>
      </c>
    </row>
    <row r="238" spans="1:10">
      <c r="A238" t="s">
        <v>287</v>
      </c>
      <c r="B238" t="s">
        <v>84</v>
      </c>
      <c r="C238">
        <v>55</v>
      </c>
      <c r="D238">
        <v>55</v>
      </c>
      <c r="E238">
        <v>50</v>
      </c>
      <c r="F238">
        <v>45</v>
      </c>
      <c r="G238">
        <v>65</v>
      </c>
      <c r="H238">
        <v>55</v>
      </c>
    </row>
    <row r="239" spans="1:10">
      <c r="A239" t="s">
        <v>288</v>
      </c>
      <c r="B239" t="s">
        <v>26</v>
      </c>
      <c r="C239">
        <v>130</v>
      </c>
      <c r="D239">
        <v>65</v>
      </c>
      <c r="E239">
        <v>60</v>
      </c>
      <c r="F239">
        <v>110</v>
      </c>
      <c r="G239">
        <v>95</v>
      </c>
      <c r="H239">
        <v>65</v>
      </c>
    </row>
    <row r="240" spans="1:10">
      <c r="A240" t="s">
        <v>289</v>
      </c>
      <c r="B240" t="s">
        <v>76</v>
      </c>
      <c r="C240">
        <v>65</v>
      </c>
      <c r="D240">
        <v>65</v>
      </c>
      <c r="E240">
        <v>60</v>
      </c>
      <c r="F240">
        <v>110</v>
      </c>
      <c r="G240">
        <v>95</v>
      </c>
      <c r="H240">
        <v>130</v>
      </c>
    </row>
    <row r="242" spans="1:10">
      <c r="C242" t="s">
        <v>293</v>
      </c>
    </row>
    <row r="243" spans="1:10">
      <c r="A243" t="s">
        <v>0</v>
      </c>
    </row>
    <row r="244" spans="1:10">
      <c r="A244" t="s">
        <v>294</v>
      </c>
    </row>
    <row r="246" spans="1:10">
      <c r="A246" t="s">
        <v>270</v>
      </c>
      <c r="B246" t="s">
        <v>14</v>
      </c>
      <c r="C246" t="s">
        <v>217</v>
      </c>
      <c r="D246" t="s">
        <v>239</v>
      </c>
      <c r="E246" t="s">
        <v>58</v>
      </c>
      <c r="F246" t="s">
        <v>281</v>
      </c>
      <c r="G246" t="s">
        <v>282</v>
      </c>
      <c r="H246" t="s">
        <v>15</v>
      </c>
    </row>
    <row r="247" spans="1:10">
      <c r="A247" t="s">
        <v>283</v>
      </c>
      <c r="B247" t="s">
        <v>26</v>
      </c>
      <c r="C247">
        <v>20</v>
      </c>
      <c r="D247">
        <v>10</v>
      </c>
      <c r="E247">
        <v>55</v>
      </c>
      <c r="F247">
        <v>15</v>
      </c>
      <c r="G247">
        <v>20</v>
      </c>
      <c r="H247">
        <v>80</v>
      </c>
    </row>
    <row r="248" spans="1:10">
      <c r="A248" t="s">
        <v>284</v>
      </c>
      <c r="B248" t="s">
        <v>26</v>
      </c>
      <c r="C248">
        <v>95</v>
      </c>
      <c r="D248">
        <v>125</v>
      </c>
      <c r="E248">
        <v>79</v>
      </c>
      <c r="F248">
        <v>60</v>
      </c>
      <c r="G248">
        <v>100</v>
      </c>
      <c r="H248">
        <v>81</v>
      </c>
    </row>
    <row r="249" spans="1:10">
      <c r="A249" t="s">
        <v>285</v>
      </c>
      <c r="B249" t="s">
        <v>26</v>
      </c>
      <c r="C249">
        <v>130</v>
      </c>
      <c r="D249">
        <v>85</v>
      </c>
      <c r="E249">
        <v>80</v>
      </c>
      <c r="F249">
        <v>85</v>
      </c>
      <c r="G249">
        <v>95</v>
      </c>
      <c r="H249">
        <v>60</v>
      </c>
      <c r="J249" t="s">
        <v>279</v>
      </c>
    </row>
    <row r="250" spans="1:10">
      <c r="A250" t="s">
        <v>286</v>
      </c>
      <c r="B250" t="s">
        <v>84</v>
      </c>
      <c r="C250">
        <v>48</v>
      </c>
      <c r="D250">
        <v>48</v>
      </c>
      <c r="E250">
        <v>48</v>
      </c>
      <c r="F250">
        <v>48</v>
      </c>
      <c r="G250">
        <v>48</v>
      </c>
      <c r="H250">
        <v>48</v>
      </c>
    </row>
    <row r="251" spans="1:10">
      <c r="A251" t="s">
        <v>287</v>
      </c>
      <c r="B251" t="s">
        <v>84</v>
      </c>
      <c r="C251">
        <v>55</v>
      </c>
      <c r="D251">
        <v>55</v>
      </c>
      <c r="E251">
        <v>50</v>
      </c>
      <c r="F251">
        <v>45</v>
      </c>
      <c r="G251">
        <v>65</v>
      </c>
      <c r="H251">
        <v>55</v>
      </c>
      <c r="J251" t="s">
        <v>295</v>
      </c>
    </row>
    <row r="252" spans="1:10">
      <c r="A252" t="s">
        <v>288</v>
      </c>
      <c r="B252" t="s">
        <v>26</v>
      </c>
      <c r="C252">
        <v>130</v>
      </c>
      <c r="D252">
        <v>65</v>
      </c>
      <c r="E252">
        <v>60</v>
      </c>
      <c r="F252">
        <v>110</v>
      </c>
      <c r="G252">
        <v>95</v>
      </c>
      <c r="H252">
        <v>65</v>
      </c>
    </row>
    <row r="253" spans="1:10">
      <c r="A253" t="s">
        <v>289</v>
      </c>
      <c r="B253" t="s">
        <v>76</v>
      </c>
      <c r="C253">
        <v>65</v>
      </c>
      <c r="D253">
        <v>65</v>
      </c>
      <c r="E253">
        <v>60</v>
      </c>
      <c r="F253">
        <v>110</v>
      </c>
      <c r="G253">
        <v>95</v>
      </c>
      <c r="H253">
        <v>130</v>
      </c>
    </row>
    <row r="254" spans="1:10">
      <c r="A254" t="s">
        <v>0</v>
      </c>
    </row>
    <row r="256" spans="1:10">
      <c r="A256" t="s">
        <v>297</v>
      </c>
    </row>
    <row r="258" spans="1:10">
      <c r="A258" t="s">
        <v>298</v>
      </c>
      <c r="B258" t="s">
        <v>14</v>
      </c>
      <c r="C258" t="s">
        <v>217</v>
      </c>
      <c r="D258" t="s">
        <v>239</v>
      </c>
      <c r="E258" t="s">
        <v>58</v>
      </c>
      <c r="F258" t="s">
        <v>281</v>
      </c>
      <c r="G258" t="s">
        <v>282</v>
      </c>
      <c r="H258" t="s">
        <v>15</v>
      </c>
    </row>
    <row r="259" spans="1:10">
      <c r="A259" t="s">
        <v>299</v>
      </c>
      <c r="B259" t="s">
        <v>84</v>
      </c>
      <c r="C259">
        <v>40</v>
      </c>
      <c r="D259">
        <v>45</v>
      </c>
      <c r="E259">
        <v>40</v>
      </c>
      <c r="F259">
        <v>35</v>
      </c>
      <c r="G259">
        <v>35</v>
      </c>
      <c r="H259">
        <v>56</v>
      </c>
    </row>
    <row r="260" spans="1:10">
      <c r="A260" t="s">
        <v>300</v>
      </c>
      <c r="B260" t="s">
        <v>84</v>
      </c>
      <c r="C260">
        <v>63</v>
      </c>
      <c r="D260">
        <v>60</v>
      </c>
      <c r="E260">
        <v>55</v>
      </c>
      <c r="F260">
        <v>50</v>
      </c>
      <c r="G260">
        <v>50</v>
      </c>
      <c r="H260">
        <v>71</v>
      </c>
    </row>
    <row r="261" spans="1:10">
      <c r="A261" t="s">
        <v>301</v>
      </c>
      <c r="B261" t="s">
        <v>84</v>
      </c>
      <c r="C261">
        <v>83</v>
      </c>
      <c r="D261">
        <v>80</v>
      </c>
      <c r="E261">
        <v>75</v>
      </c>
      <c r="F261">
        <v>70</v>
      </c>
      <c r="G261">
        <v>70</v>
      </c>
      <c r="H261">
        <v>101</v>
      </c>
      <c r="J261" t="s">
        <v>279</v>
      </c>
    </row>
    <row r="262" spans="1:10">
      <c r="A262" t="s">
        <v>302</v>
      </c>
      <c r="B262" t="s">
        <v>84</v>
      </c>
      <c r="C262">
        <v>30</v>
      </c>
      <c r="D262">
        <v>56</v>
      </c>
      <c r="E262">
        <v>35</v>
      </c>
      <c r="F262">
        <v>25</v>
      </c>
      <c r="G262">
        <v>35</v>
      </c>
      <c r="H262">
        <v>72</v>
      </c>
    </row>
    <row r="263" spans="1:10">
      <c r="A263" t="s">
        <v>303</v>
      </c>
      <c r="B263" t="s">
        <v>84</v>
      </c>
      <c r="C263">
        <v>55</v>
      </c>
      <c r="D263">
        <v>81</v>
      </c>
      <c r="E263">
        <v>60</v>
      </c>
      <c r="F263">
        <v>50</v>
      </c>
      <c r="G263">
        <v>70</v>
      </c>
      <c r="H263">
        <v>97</v>
      </c>
      <c r="J263" t="s">
        <v>306</v>
      </c>
    </row>
    <row r="264" spans="1:10">
      <c r="A264" t="s">
        <v>304</v>
      </c>
      <c r="B264" t="s">
        <v>84</v>
      </c>
      <c r="C264">
        <v>40</v>
      </c>
      <c r="D264">
        <v>60</v>
      </c>
      <c r="E264">
        <v>30</v>
      </c>
      <c r="F264">
        <v>31</v>
      </c>
      <c r="G264">
        <v>31</v>
      </c>
      <c r="H264">
        <v>70</v>
      </c>
    </row>
    <row r="265" spans="1:10">
      <c r="A265" t="s">
        <v>305</v>
      </c>
      <c r="B265" t="s">
        <v>84</v>
      </c>
      <c r="C265">
        <v>65</v>
      </c>
      <c r="D265">
        <v>90</v>
      </c>
      <c r="E265">
        <v>65</v>
      </c>
      <c r="F265">
        <v>61</v>
      </c>
      <c r="G265">
        <v>61</v>
      </c>
      <c r="H265">
        <v>100</v>
      </c>
    </row>
    <row r="266" spans="1:10">
      <c r="A266" t="s">
        <v>0</v>
      </c>
    </row>
    <row r="268" spans="1:10">
      <c r="A268" t="s">
        <v>298</v>
      </c>
      <c r="B268" t="s">
        <v>14</v>
      </c>
      <c r="C268" t="s">
        <v>217</v>
      </c>
      <c r="D268" t="s">
        <v>239</v>
      </c>
      <c r="E268" t="s">
        <v>58</v>
      </c>
      <c r="F268" t="s">
        <v>281</v>
      </c>
      <c r="G268" t="s">
        <v>282</v>
      </c>
      <c r="H268" t="s">
        <v>15</v>
      </c>
    </row>
    <row r="269" spans="1:10">
      <c r="A269" t="s">
        <v>299</v>
      </c>
      <c r="B269" t="s">
        <v>84</v>
      </c>
      <c r="C269">
        <v>40</v>
      </c>
      <c r="D269">
        <v>45</v>
      </c>
      <c r="E269">
        <v>40</v>
      </c>
      <c r="F269">
        <v>35</v>
      </c>
      <c r="G269">
        <v>35</v>
      </c>
      <c r="H269">
        <v>56</v>
      </c>
    </row>
    <row r="270" spans="1:10">
      <c r="A270" t="s">
        <v>300</v>
      </c>
      <c r="B270" t="s">
        <v>84</v>
      </c>
      <c r="C270">
        <v>63</v>
      </c>
      <c r="D270">
        <v>60</v>
      </c>
      <c r="E270">
        <v>55</v>
      </c>
      <c r="F270">
        <v>50</v>
      </c>
      <c r="G270">
        <v>50</v>
      </c>
      <c r="H270">
        <v>71</v>
      </c>
    </row>
    <row r="271" spans="1:10">
      <c r="A271" t="s">
        <v>301</v>
      </c>
      <c r="B271" t="s">
        <v>84</v>
      </c>
      <c r="C271">
        <v>83</v>
      </c>
      <c r="D271">
        <v>80</v>
      </c>
      <c r="E271">
        <v>75</v>
      </c>
      <c r="F271">
        <v>70</v>
      </c>
      <c r="G271">
        <v>70</v>
      </c>
      <c r="H271">
        <v>101</v>
      </c>
    </row>
    <row r="272" spans="1:10">
      <c r="A272" t="s">
        <v>302</v>
      </c>
      <c r="B272" t="s">
        <v>84</v>
      </c>
      <c r="C272">
        <v>30</v>
      </c>
      <c r="D272">
        <v>56</v>
      </c>
      <c r="E272">
        <v>35</v>
      </c>
      <c r="F272">
        <v>25</v>
      </c>
      <c r="G272">
        <v>35</v>
      </c>
      <c r="H272">
        <v>72</v>
      </c>
    </row>
    <row r="273" spans="1:8">
      <c r="A273" t="s">
        <v>303</v>
      </c>
      <c r="B273" t="s">
        <v>84</v>
      </c>
      <c r="C273">
        <v>55</v>
      </c>
      <c r="D273">
        <v>81</v>
      </c>
      <c r="E273">
        <v>60</v>
      </c>
      <c r="F273">
        <v>50</v>
      </c>
      <c r="G273">
        <v>70</v>
      </c>
      <c r="H273">
        <v>97</v>
      </c>
    </row>
    <row r="274" spans="1:8">
      <c r="A274" t="s">
        <v>304</v>
      </c>
      <c r="B274" t="s">
        <v>84</v>
      </c>
      <c r="C274">
        <v>40</v>
      </c>
      <c r="D274">
        <v>60</v>
      </c>
      <c r="E274">
        <v>30</v>
      </c>
      <c r="F274">
        <v>31</v>
      </c>
      <c r="G274">
        <v>31</v>
      </c>
      <c r="H274">
        <v>70</v>
      </c>
    </row>
    <row r="275" spans="1:8">
      <c r="A275" t="s">
        <v>305</v>
      </c>
      <c r="B275" t="s">
        <v>84</v>
      </c>
      <c r="C275">
        <v>65</v>
      </c>
      <c r="D275">
        <v>90</v>
      </c>
      <c r="E275">
        <v>65</v>
      </c>
      <c r="F275">
        <v>61</v>
      </c>
      <c r="G275">
        <v>61</v>
      </c>
      <c r="H275">
        <v>100</v>
      </c>
    </row>
    <row r="276" spans="1:8">
      <c r="A276" t="s">
        <v>0</v>
      </c>
    </row>
    <row r="278" spans="1:8">
      <c r="A278" t="s">
        <v>307</v>
      </c>
    </row>
    <row r="280" spans="1:8">
      <c r="A280" t="s">
        <v>298</v>
      </c>
      <c r="B280" t="s">
        <v>14</v>
      </c>
      <c r="C280" t="s">
        <v>308</v>
      </c>
      <c r="D280" t="s">
        <v>309</v>
      </c>
    </row>
    <row r="281" spans="1:8">
      <c r="A281" t="s">
        <v>17</v>
      </c>
      <c r="B281" t="s">
        <v>18</v>
      </c>
      <c r="C281" s="24">
        <v>45349</v>
      </c>
      <c r="D281">
        <v>1996</v>
      </c>
    </row>
    <row r="282" spans="1:8">
      <c r="A282" t="s">
        <v>21</v>
      </c>
      <c r="B282" t="s">
        <v>22</v>
      </c>
      <c r="C282" s="24">
        <v>45349</v>
      </c>
      <c r="D282">
        <v>1996</v>
      </c>
    </row>
    <row r="283" spans="1:8">
      <c r="A283" t="s">
        <v>25</v>
      </c>
      <c r="B283" t="s">
        <v>26</v>
      </c>
      <c r="C283" s="24">
        <v>45349</v>
      </c>
      <c r="D283">
        <v>1996</v>
      </c>
    </row>
    <row r="284" spans="1:8">
      <c r="A284" t="s">
        <v>310</v>
      </c>
      <c r="B284" t="s">
        <v>18</v>
      </c>
      <c r="C284" s="24">
        <v>45617</v>
      </c>
      <c r="D284">
        <v>1999</v>
      </c>
    </row>
    <row r="285" spans="1:8">
      <c r="A285" t="s">
        <v>311</v>
      </c>
      <c r="B285" t="s">
        <v>22</v>
      </c>
      <c r="C285" s="24">
        <v>45617</v>
      </c>
      <c r="D285">
        <v>1999</v>
      </c>
    </row>
    <row r="286" spans="1:8">
      <c r="A286" t="s">
        <v>312</v>
      </c>
      <c r="B286" t="s">
        <v>26</v>
      </c>
      <c r="C286" s="24">
        <v>45617</v>
      </c>
      <c r="D286">
        <v>1999</v>
      </c>
    </row>
    <row r="287" spans="1:8">
      <c r="A287" t="s">
        <v>313</v>
      </c>
      <c r="B287" t="s">
        <v>18</v>
      </c>
      <c r="C287" s="24">
        <v>45617</v>
      </c>
      <c r="D287">
        <v>2002</v>
      </c>
    </row>
    <row r="288" spans="1:8">
      <c r="A288" t="s">
        <v>314</v>
      </c>
      <c r="B288" t="s">
        <v>22</v>
      </c>
      <c r="C288" s="24">
        <v>45617</v>
      </c>
      <c r="D288">
        <v>2002</v>
      </c>
    </row>
    <row r="289" spans="1:8">
      <c r="A289" t="s">
        <v>315</v>
      </c>
      <c r="B289" t="s">
        <v>26</v>
      </c>
      <c r="C289" s="24">
        <v>45617</v>
      </c>
      <c r="D289">
        <v>2002</v>
      </c>
    </row>
    <row r="290" spans="1:8">
      <c r="A290" t="s">
        <v>316</v>
      </c>
      <c r="B290" t="s">
        <v>18</v>
      </c>
      <c r="C290" s="24">
        <v>45563</v>
      </c>
      <c r="D290">
        <v>2006</v>
      </c>
    </row>
    <row r="291" spans="1:8">
      <c r="A291" t="s">
        <v>317</v>
      </c>
      <c r="B291" t="s">
        <v>22</v>
      </c>
      <c r="C291" s="24">
        <v>45563</v>
      </c>
      <c r="D291">
        <v>2006</v>
      </c>
    </row>
    <row r="292" spans="1:8">
      <c r="A292" t="s">
        <v>318</v>
      </c>
      <c r="B292" t="s">
        <v>26</v>
      </c>
      <c r="C292" s="24">
        <v>45563</v>
      </c>
      <c r="D292">
        <v>2006</v>
      </c>
    </row>
    <row r="293" spans="1:8">
      <c r="A293" t="s">
        <v>319</v>
      </c>
      <c r="B293" t="s">
        <v>18</v>
      </c>
      <c r="C293" s="24">
        <v>45553</v>
      </c>
      <c r="D293">
        <v>2010</v>
      </c>
    </row>
    <row r="294" spans="1:8">
      <c r="A294" t="s">
        <v>320</v>
      </c>
      <c r="B294" t="s">
        <v>22</v>
      </c>
      <c r="C294" s="24">
        <v>45553</v>
      </c>
      <c r="D294">
        <v>2010</v>
      </c>
    </row>
    <row r="295" spans="1:8">
      <c r="A295" t="s">
        <v>321</v>
      </c>
      <c r="B295" t="s">
        <v>26</v>
      </c>
      <c r="C295" s="24">
        <v>45553</v>
      </c>
      <c r="D295">
        <v>2010</v>
      </c>
    </row>
    <row r="296" spans="1:8">
      <c r="A296" t="s">
        <v>322</v>
      </c>
      <c r="B296" t="s">
        <v>18</v>
      </c>
      <c r="C296" s="24">
        <v>45577</v>
      </c>
      <c r="D296">
        <v>2013</v>
      </c>
    </row>
    <row r="297" spans="1:8">
      <c r="A297" t="s">
        <v>323</v>
      </c>
      <c r="B297" t="s">
        <v>22</v>
      </c>
      <c r="C297" s="24">
        <v>45577</v>
      </c>
      <c r="D297">
        <v>2013</v>
      </c>
    </row>
    <row r="298" spans="1:8">
      <c r="A298" t="s">
        <v>324</v>
      </c>
      <c r="B298" t="s">
        <v>26</v>
      </c>
      <c r="C298" s="24">
        <v>45577</v>
      </c>
      <c r="D298">
        <v>2013</v>
      </c>
    </row>
    <row r="299" spans="1:8">
      <c r="A299" t="s">
        <v>0</v>
      </c>
    </row>
    <row r="301" spans="1:8">
      <c r="A301" t="s">
        <v>327</v>
      </c>
    </row>
    <row r="303" spans="1:8">
      <c r="A303" t="s">
        <v>188</v>
      </c>
      <c r="B303" t="s">
        <v>14</v>
      </c>
      <c r="C303" t="s">
        <v>217</v>
      </c>
      <c r="D303" t="s">
        <v>239</v>
      </c>
      <c r="E303" t="s">
        <v>58</v>
      </c>
      <c r="F303" t="s">
        <v>281</v>
      </c>
      <c r="G303" t="s">
        <v>282</v>
      </c>
      <c r="H303" t="s">
        <v>15</v>
      </c>
    </row>
    <row r="304" spans="1:8">
      <c r="A304" t="s">
        <v>325</v>
      </c>
      <c r="B304" t="s">
        <v>84</v>
      </c>
      <c r="C304">
        <v>48</v>
      </c>
      <c r="D304">
        <v>48</v>
      </c>
      <c r="E304">
        <v>48</v>
      </c>
      <c r="F304">
        <v>48</v>
      </c>
      <c r="G304">
        <v>48</v>
      </c>
      <c r="H304">
        <v>48</v>
      </c>
    </row>
    <row r="305" spans="1:8">
      <c r="A305" t="s">
        <v>325</v>
      </c>
      <c r="B305" t="s">
        <v>84</v>
      </c>
      <c r="C305">
        <v>48</v>
      </c>
      <c r="D305">
        <v>48</v>
      </c>
      <c r="E305">
        <v>48</v>
      </c>
      <c r="F305">
        <v>48</v>
      </c>
      <c r="G305">
        <v>48</v>
      </c>
      <c r="H305">
        <v>48</v>
      </c>
    </row>
    <row r="306" spans="1:8">
      <c r="A306" t="s">
        <v>325</v>
      </c>
      <c r="B306" t="s">
        <v>84</v>
      </c>
      <c r="C306">
        <v>48</v>
      </c>
      <c r="D306">
        <v>48</v>
      </c>
      <c r="E306">
        <v>48</v>
      </c>
      <c r="F306">
        <v>48</v>
      </c>
      <c r="G306">
        <v>48</v>
      </c>
      <c r="H306">
        <v>48</v>
      </c>
    </row>
    <row r="307" spans="1:8">
      <c r="A307" t="s">
        <v>326</v>
      </c>
      <c r="B307" t="s">
        <v>241</v>
      </c>
      <c r="C307">
        <v>100</v>
      </c>
      <c r="D307">
        <v>100</v>
      </c>
      <c r="E307">
        <v>100</v>
      </c>
      <c r="F307">
        <v>100</v>
      </c>
      <c r="G307">
        <v>100</v>
      </c>
      <c r="H307">
        <v>100</v>
      </c>
    </row>
    <row r="308" spans="1:8">
      <c r="A308" t="s">
        <v>325</v>
      </c>
      <c r="B308" t="s">
        <v>84</v>
      </c>
      <c r="C308">
        <v>48</v>
      </c>
      <c r="D308">
        <v>48</v>
      </c>
      <c r="E308">
        <v>48</v>
      </c>
      <c r="F308">
        <v>48</v>
      </c>
      <c r="G308">
        <v>48</v>
      </c>
      <c r="H308">
        <v>48</v>
      </c>
    </row>
    <row r="309" spans="1:8">
      <c r="A309" t="s">
        <v>325</v>
      </c>
      <c r="B309" t="s">
        <v>84</v>
      </c>
      <c r="C309">
        <v>48</v>
      </c>
      <c r="D309">
        <v>48</v>
      </c>
      <c r="E309">
        <v>48</v>
      </c>
      <c r="F309">
        <v>48</v>
      </c>
      <c r="G309">
        <v>48</v>
      </c>
      <c r="H309">
        <v>48</v>
      </c>
    </row>
    <row r="310" spans="1:8">
      <c r="A310" t="s">
        <v>325</v>
      </c>
      <c r="B310" t="s">
        <v>84</v>
      </c>
      <c r="C310">
        <v>48</v>
      </c>
      <c r="D310">
        <v>48</v>
      </c>
      <c r="E310">
        <v>48</v>
      </c>
      <c r="F310">
        <v>48</v>
      </c>
      <c r="G310">
        <v>48</v>
      </c>
      <c r="H310">
        <v>48</v>
      </c>
    </row>
    <row r="311" spans="1:8">
      <c r="A311" t="s">
        <v>0</v>
      </c>
    </row>
    <row r="314" spans="1:8">
      <c r="A314" t="s">
        <v>328</v>
      </c>
    </row>
    <row r="316" spans="1:8">
      <c r="A316" t="s">
        <v>270</v>
      </c>
      <c r="B316" t="s">
        <v>14</v>
      </c>
      <c r="C316" t="s">
        <v>15</v>
      </c>
    </row>
    <row r="317" spans="1:8">
      <c r="A317" t="s">
        <v>271</v>
      </c>
      <c r="B317" t="s">
        <v>18</v>
      </c>
      <c r="C317">
        <v>45</v>
      </c>
    </row>
    <row r="318" spans="1:8">
      <c r="A318" t="s">
        <v>272</v>
      </c>
      <c r="B318" t="s">
        <v>18</v>
      </c>
      <c r="C318">
        <v>60</v>
      </c>
    </row>
    <row r="319" spans="1:8">
      <c r="A319" t="s">
        <v>273</v>
      </c>
      <c r="B319" t="s">
        <v>18</v>
      </c>
      <c r="C319">
        <v>80</v>
      </c>
    </row>
    <row r="320" spans="1:8">
      <c r="A320" t="s">
        <v>274</v>
      </c>
      <c r="B320" t="s">
        <v>22</v>
      </c>
      <c r="C320">
        <v>65</v>
      </c>
    </row>
    <row r="321" spans="1:5">
      <c r="A321" t="s">
        <v>275</v>
      </c>
      <c r="B321" t="s">
        <v>22</v>
      </c>
      <c r="C321">
        <v>80</v>
      </c>
    </row>
    <row r="322" spans="1:5">
      <c r="A322" t="s">
        <v>276</v>
      </c>
      <c r="B322" t="s">
        <v>22</v>
      </c>
      <c r="C322">
        <v>100</v>
      </c>
    </row>
    <row r="323" spans="1:5">
      <c r="A323" t="s">
        <v>277</v>
      </c>
      <c r="B323" t="s">
        <v>26</v>
      </c>
      <c r="C323">
        <v>43</v>
      </c>
    </row>
    <row r="324" spans="1:5">
      <c r="A324" t="s">
        <v>278</v>
      </c>
      <c r="B324" t="s">
        <v>26</v>
      </c>
      <c r="C324">
        <v>58</v>
      </c>
    </row>
    <row r="325" spans="1:5">
      <c r="A325" t="s">
        <v>329</v>
      </c>
      <c r="B325" t="s">
        <v>26</v>
      </c>
      <c r="C325">
        <v>78</v>
      </c>
    </row>
    <row r="326" spans="1:5">
      <c r="A326" t="s">
        <v>330</v>
      </c>
      <c r="B326" t="s">
        <v>87</v>
      </c>
      <c r="C326">
        <v>45</v>
      </c>
    </row>
    <row r="327" spans="1:5">
      <c r="A327" t="s">
        <v>331</v>
      </c>
      <c r="B327" t="s">
        <v>87</v>
      </c>
      <c r="C327">
        <v>30</v>
      </c>
    </row>
    <row r="328" spans="1:5">
      <c r="A328" t="s">
        <v>332</v>
      </c>
      <c r="B328" t="s">
        <v>87</v>
      </c>
      <c r="C328">
        <v>70</v>
      </c>
    </row>
    <row r="329" spans="1:5">
      <c r="A329" t="s">
        <v>333</v>
      </c>
      <c r="B329" t="s">
        <v>87</v>
      </c>
      <c r="C329">
        <v>50</v>
      </c>
    </row>
    <row r="330" spans="1:5">
      <c r="A330" t="s">
        <v>334</v>
      </c>
      <c r="B330" t="s">
        <v>87</v>
      </c>
      <c r="C330">
        <v>35</v>
      </c>
    </row>
    <row r="331" spans="1:5">
      <c r="A331" t="s">
        <v>335</v>
      </c>
      <c r="B331" t="s">
        <v>87</v>
      </c>
      <c r="C331">
        <v>75</v>
      </c>
      <c r="E331" t="s">
        <v>351</v>
      </c>
    </row>
    <row r="332" spans="1:5">
      <c r="A332" t="s">
        <v>336</v>
      </c>
      <c r="B332" t="s">
        <v>84</v>
      </c>
      <c r="C332">
        <v>56</v>
      </c>
    </row>
    <row r="333" spans="1:5">
      <c r="A333" t="s">
        <v>337</v>
      </c>
      <c r="B333" t="s">
        <v>84</v>
      </c>
      <c r="C333">
        <v>71</v>
      </c>
    </row>
    <row r="334" spans="1:5">
      <c r="A334" t="s">
        <v>338</v>
      </c>
      <c r="B334" t="s">
        <v>84</v>
      </c>
      <c r="C334">
        <v>101</v>
      </c>
    </row>
    <row r="335" spans="1:5">
      <c r="A335" t="s">
        <v>339</v>
      </c>
      <c r="B335" t="s">
        <v>84</v>
      </c>
      <c r="C335">
        <v>72</v>
      </c>
    </row>
    <row r="336" spans="1:5">
      <c r="A336" t="s">
        <v>340</v>
      </c>
      <c r="B336" t="s">
        <v>84</v>
      </c>
      <c r="C336">
        <v>97</v>
      </c>
    </row>
    <row r="337" spans="1:3">
      <c r="A337" t="s">
        <v>341</v>
      </c>
      <c r="B337" t="s">
        <v>84</v>
      </c>
      <c r="C337">
        <v>70</v>
      </c>
    </row>
    <row r="338" spans="1:3">
      <c r="A338" t="s">
        <v>342</v>
      </c>
      <c r="B338" t="s">
        <v>84</v>
      </c>
      <c r="C338">
        <v>100</v>
      </c>
    </row>
    <row r="339" spans="1:3">
      <c r="A339" t="s">
        <v>343</v>
      </c>
      <c r="B339" t="s">
        <v>91</v>
      </c>
      <c r="C339">
        <v>55</v>
      </c>
    </row>
    <row r="340" spans="1:3">
      <c r="A340" t="s">
        <v>344</v>
      </c>
      <c r="B340" t="s">
        <v>91</v>
      </c>
      <c r="C340">
        <v>80</v>
      </c>
    </row>
    <row r="341" spans="1:3">
      <c r="A341" t="s">
        <v>345</v>
      </c>
      <c r="B341" t="s">
        <v>76</v>
      </c>
      <c r="C341">
        <v>90</v>
      </c>
    </row>
    <row r="342" spans="1:3">
      <c r="A342" t="s">
        <v>346</v>
      </c>
      <c r="B342" t="s">
        <v>76</v>
      </c>
      <c r="C342">
        <v>110</v>
      </c>
    </row>
    <row r="343" spans="1:3">
      <c r="A343" t="s">
        <v>347</v>
      </c>
      <c r="B343" t="s">
        <v>102</v>
      </c>
      <c r="C343">
        <v>40</v>
      </c>
    </row>
    <row r="344" spans="1:3">
      <c r="A344" t="s">
        <v>348</v>
      </c>
      <c r="B344" t="s">
        <v>102</v>
      </c>
      <c r="C344">
        <v>65</v>
      </c>
    </row>
    <row r="345" spans="1:3">
      <c r="A345" t="s">
        <v>349</v>
      </c>
      <c r="B345" t="s">
        <v>91</v>
      </c>
      <c r="C345">
        <v>41</v>
      </c>
    </row>
    <row r="346" spans="1:3">
      <c r="A346" t="s">
        <v>350</v>
      </c>
      <c r="B346" t="s">
        <v>91</v>
      </c>
      <c r="C346">
        <v>56</v>
      </c>
    </row>
    <row r="347" spans="1:3">
      <c r="A347" t="s">
        <v>0</v>
      </c>
    </row>
    <row r="349" spans="1:3">
      <c r="A349" t="s">
        <v>270</v>
      </c>
      <c r="B349" t="s">
        <v>14</v>
      </c>
      <c r="C349" t="s">
        <v>15</v>
      </c>
    </row>
    <row r="350" spans="1:3">
      <c r="A350" t="s">
        <v>271</v>
      </c>
      <c r="B350" t="s">
        <v>18</v>
      </c>
      <c r="C350">
        <v>45</v>
      </c>
    </row>
    <row r="351" spans="1:3">
      <c r="A351" t="s">
        <v>272</v>
      </c>
      <c r="B351" t="s">
        <v>18</v>
      </c>
      <c r="C351">
        <v>60</v>
      </c>
    </row>
    <row r="352" spans="1:3">
      <c r="A352" t="s">
        <v>273</v>
      </c>
      <c r="B352" t="s">
        <v>18</v>
      </c>
      <c r="C352">
        <v>80</v>
      </c>
    </row>
    <row r="353" spans="1:5">
      <c r="A353" t="s">
        <v>274</v>
      </c>
      <c r="B353" t="s">
        <v>22</v>
      </c>
      <c r="C353">
        <v>65</v>
      </c>
    </row>
    <row r="354" spans="1:5">
      <c r="A354" t="s">
        <v>275</v>
      </c>
      <c r="B354" t="s">
        <v>22</v>
      </c>
      <c r="C354">
        <v>80</v>
      </c>
    </row>
    <row r="355" spans="1:5">
      <c r="A355" t="s">
        <v>276</v>
      </c>
      <c r="B355" t="s">
        <v>22</v>
      </c>
      <c r="C355">
        <v>100</v>
      </c>
    </row>
    <row r="356" spans="1:5">
      <c r="A356" t="s">
        <v>277</v>
      </c>
      <c r="B356" t="s">
        <v>26</v>
      </c>
      <c r="C356">
        <v>43</v>
      </c>
    </row>
    <row r="357" spans="1:5">
      <c r="A357" t="s">
        <v>278</v>
      </c>
      <c r="B357" t="s">
        <v>26</v>
      </c>
      <c r="C357">
        <v>58</v>
      </c>
      <c r="E357" t="s">
        <v>352</v>
      </c>
    </row>
    <row r="358" spans="1:5">
      <c r="A358" t="s">
        <v>329</v>
      </c>
      <c r="B358" t="s">
        <v>26</v>
      </c>
      <c r="C358">
        <v>78</v>
      </c>
    </row>
    <row r="359" spans="1:5">
      <c r="A359" t="s">
        <v>330</v>
      </c>
      <c r="B359" t="s">
        <v>87</v>
      </c>
      <c r="C359">
        <v>45</v>
      </c>
    </row>
    <row r="360" spans="1:5">
      <c r="A360" t="s">
        <v>331</v>
      </c>
      <c r="B360" t="s">
        <v>87</v>
      </c>
      <c r="C360">
        <v>30</v>
      </c>
    </row>
    <row r="361" spans="1:5">
      <c r="A361" t="s">
        <v>332</v>
      </c>
      <c r="B361" t="s">
        <v>87</v>
      </c>
      <c r="C361">
        <v>70</v>
      </c>
    </row>
    <row r="362" spans="1:5">
      <c r="A362" t="s">
        <v>333</v>
      </c>
      <c r="B362" t="s">
        <v>87</v>
      </c>
      <c r="C362">
        <v>50</v>
      </c>
    </row>
    <row r="363" spans="1:5">
      <c r="A363" t="s">
        <v>334</v>
      </c>
      <c r="B363" t="s">
        <v>87</v>
      </c>
      <c r="C363">
        <v>35</v>
      </c>
    </row>
    <row r="364" spans="1:5">
      <c r="A364" t="s">
        <v>335</v>
      </c>
      <c r="B364" t="s">
        <v>87</v>
      </c>
      <c r="C364">
        <v>75</v>
      </c>
    </row>
    <row r="365" spans="1:5">
      <c r="A365" t="s">
        <v>336</v>
      </c>
      <c r="B365" t="s">
        <v>84</v>
      </c>
      <c r="C365">
        <v>56</v>
      </c>
    </row>
    <row r="366" spans="1:5">
      <c r="A366" t="s">
        <v>337</v>
      </c>
      <c r="B366" t="s">
        <v>84</v>
      </c>
      <c r="C366">
        <v>71</v>
      </c>
    </row>
    <row r="367" spans="1:5">
      <c r="A367" t="s">
        <v>338</v>
      </c>
      <c r="B367" t="s">
        <v>84</v>
      </c>
      <c r="C367">
        <v>101</v>
      </c>
    </row>
    <row r="368" spans="1:5">
      <c r="A368" t="s">
        <v>339</v>
      </c>
      <c r="B368" t="s">
        <v>84</v>
      </c>
      <c r="C368">
        <v>72</v>
      </c>
    </row>
    <row r="369" spans="1:3">
      <c r="A369" t="s">
        <v>340</v>
      </c>
      <c r="B369" t="s">
        <v>84</v>
      </c>
      <c r="C369">
        <v>97</v>
      </c>
    </row>
    <row r="370" spans="1:3">
      <c r="A370" t="s">
        <v>341</v>
      </c>
      <c r="B370" t="s">
        <v>84</v>
      </c>
      <c r="C370">
        <v>70</v>
      </c>
    </row>
    <row r="371" spans="1:3">
      <c r="A371" t="s">
        <v>342</v>
      </c>
      <c r="B371" t="s">
        <v>84</v>
      </c>
      <c r="C371">
        <v>100</v>
      </c>
    </row>
    <row r="372" spans="1:3">
      <c r="A372" t="s">
        <v>343</v>
      </c>
      <c r="B372" t="s">
        <v>91</v>
      </c>
      <c r="C372">
        <v>55</v>
      </c>
    </row>
    <row r="373" spans="1:3">
      <c r="A373" t="s">
        <v>344</v>
      </c>
      <c r="B373" t="s">
        <v>91</v>
      </c>
      <c r="C373">
        <v>80</v>
      </c>
    </row>
    <row r="374" spans="1:3">
      <c r="A374" t="s">
        <v>345</v>
      </c>
      <c r="B374" t="s">
        <v>76</v>
      </c>
      <c r="C374">
        <v>90</v>
      </c>
    </row>
    <row r="375" spans="1:3">
      <c r="A375" t="s">
        <v>346</v>
      </c>
      <c r="B375" t="s">
        <v>76</v>
      </c>
      <c r="C375">
        <v>110</v>
      </c>
    </row>
    <row r="376" spans="1:3">
      <c r="A376" t="s">
        <v>347</v>
      </c>
      <c r="B376" t="s">
        <v>102</v>
      </c>
      <c r="C376">
        <v>40</v>
      </c>
    </row>
    <row r="377" spans="1:3">
      <c r="A377" t="s">
        <v>348</v>
      </c>
      <c r="B377" t="s">
        <v>102</v>
      </c>
      <c r="C377">
        <v>65</v>
      </c>
    </row>
    <row r="378" spans="1:3">
      <c r="A378" t="s">
        <v>349</v>
      </c>
      <c r="B378" t="s">
        <v>91</v>
      </c>
      <c r="C378">
        <v>41</v>
      </c>
    </row>
    <row r="379" spans="1:3">
      <c r="A379" t="s">
        <v>350</v>
      </c>
      <c r="B379" t="s">
        <v>91</v>
      </c>
      <c r="C379">
        <v>56</v>
      </c>
    </row>
    <row r="380" spans="1:3">
      <c r="A380" t="s">
        <v>0</v>
      </c>
    </row>
    <row r="382" spans="1:3">
      <c r="A382" t="s">
        <v>270</v>
      </c>
      <c r="B382" t="s">
        <v>14</v>
      </c>
      <c r="C382" t="s">
        <v>15</v>
      </c>
    </row>
    <row r="383" spans="1:3">
      <c r="A383" t="s">
        <v>271</v>
      </c>
      <c r="B383" t="s">
        <v>18</v>
      </c>
      <c r="C383">
        <v>45</v>
      </c>
    </row>
    <row r="384" spans="1:3">
      <c r="A384" t="s">
        <v>272</v>
      </c>
      <c r="B384" t="s">
        <v>18</v>
      </c>
      <c r="C384">
        <v>60</v>
      </c>
    </row>
    <row r="385" spans="1:5">
      <c r="A385" t="s">
        <v>273</v>
      </c>
      <c r="B385" t="s">
        <v>18</v>
      </c>
      <c r="C385">
        <v>80</v>
      </c>
    </row>
    <row r="386" spans="1:5">
      <c r="A386" t="s">
        <v>274</v>
      </c>
      <c r="B386" t="s">
        <v>22</v>
      </c>
      <c r="C386">
        <v>65</v>
      </c>
    </row>
    <row r="387" spans="1:5">
      <c r="A387" t="s">
        <v>275</v>
      </c>
      <c r="B387" t="s">
        <v>22</v>
      </c>
      <c r="C387">
        <v>80</v>
      </c>
    </row>
    <row r="388" spans="1:5">
      <c r="A388" t="s">
        <v>276</v>
      </c>
      <c r="B388" t="s">
        <v>22</v>
      </c>
      <c r="C388">
        <v>100</v>
      </c>
    </row>
    <row r="389" spans="1:5">
      <c r="A389" t="s">
        <v>277</v>
      </c>
      <c r="B389" t="s">
        <v>26</v>
      </c>
      <c r="C389">
        <v>43</v>
      </c>
    </row>
    <row r="390" spans="1:5">
      <c r="A390" t="s">
        <v>278</v>
      </c>
      <c r="B390" t="s">
        <v>26</v>
      </c>
      <c r="C390">
        <v>58</v>
      </c>
    </row>
    <row r="391" spans="1:5">
      <c r="A391" t="s">
        <v>329</v>
      </c>
      <c r="B391" t="s">
        <v>26</v>
      </c>
      <c r="C391">
        <v>78</v>
      </c>
    </row>
    <row r="392" spans="1:5">
      <c r="A392" t="s">
        <v>330</v>
      </c>
      <c r="B392" t="s">
        <v>87</v>
      </c>
      <c r="C392">
        <v>45</v>
      </c>
      <c r="E392" t="s">
        <v>353</v>
      </c>
    </row>
    <row r="393" spans="1:5">
      <c r="A393" t="s">
        <v>331</v>
      </c>
      <c r="B393" t="s">
        <v>87</v>
      </c>
      <c r="C393">
        <v>30</v>
      </c>
    </row>
    <row r="394" spans="1:5">
      <c r="A394" t="s">
        <v>332</v>
      </c>
      <c r="B394" t="s">
        <v>87</v>
      </c>
      <c r="C394">
        <v>70</v>
      </c>
    </row>
    <row r="395" spans="1:5">
      <c r="A395" t="s">
        <v>333</v>
      </c>
      <c r="B395" t="s">
        <v>87</v>
      </c>
      <c r="C395">
        <v>50</v>
      </c>
    </row>
    <row r="396" spans="1:5">
      <c r="A396" t="s">
        <v>334</v>
      </c>
      <c r="B396" t="s">
        <v>87</v>
      </c>
      <c r="C396">
        <v>35</v>
      </c>
    </row>
    <row r="397" spans="1:5">
      <c r="A397" t="s">
        <v>335</v>
      </c>
      <c r="B397" t="s">
        <v>87</v>
      </c>
      <c r="C397">
        <v>75</v>
      </c>
    </row>
    <row r="398" spans="1:5">
      <c r="A398" t="s">
        <v>336</v>
      </c>
      <c r="B398" t="s">
        <v>84</v>
      </c>
      <c r="C398">
        <v>56</v>
      </c>
    </row>
    <row r="399" spans="1:5">
      <c r="A399" t="s">
        <v>337</v>
      </c>
      <c r="B399" t="s">
        <v>84</v>
      </c>
      <c r="C399">
        <v>71</v>
      </c>
    </row>
    <row r="400" spans="1:5">
      <c r="A400" t="s">
        <v>338</v>
      </c>
      <c r="B400" t="s">
        <v>84</v>
      </c>
      <c r="C400">
        <v>101</v>
      </c>
    </row>
    <row r="401" spans="1:3">
      <c r="A401" t="s">
        <v>339</v>
      </c>
      <c r="B401" t="s">
        <v>84</v>
      </c>
      <c r="C401">
        <v>72</v>
      </c>
    </row>
    <row r="402" spans="1:3">
      <c r="A402" t="s">
        <v>340</v>
      </c>
      <c r="B402" t="s">
        <v>84</v>
      </c>
      <c r="C402">
        <v>97</v>
      </c>
    </row>
    <row r="403" spans="1:3">
      <c r="A403" t="s">
        <v>341</v>
      </c>
      <c r="B403" t="s">
        <v>84</v>
      </c>
      <c r="C403">
        <v>70</v>
      </c>
    </row>
    <row r="404" spans="1:3">
      <c r="A404" t="s">
        <v>342</v>
      </c>
      <c r="B404" t="s">
        <v>84</v>
      </c>
      <c r="C404">
        <v>100</v>
      </c>
    </row>
    <row r="405" spans="1:3">
      <c r="A405" t="s">
        <v>343</v>
      </c>
      <c r="B405" t="s">
        <v>91</v>
      </c>
      <c r="C405">
        <v>55</v>
      </c>
    </row>
    <row r="406" spans="1:3">
      <c r="A406" t="s">
        <v>344</v>
      </c>
      <c r="B406" t="s">
        <v>91</v>
      </c>
      <c r="C406">
        <v>80</v>
      </c>
    </row>
    <row r="407" spans="1:3">
      <c r="A407" t="s">
        <v>345</v>
      </c>
      <c r="B407" t="s">
        <v>76</v>
      </c>
      <c r="C407">
        <v>90</v>
      </c>
    </row>
    <row r="408" spans="1:3">
      <c r="A408" t="s">
        <v>346</v>
      </c>
      <c r="B408" t="s">
        <v>76</v>
      </c>
      <c r="C408">
        <v>110</v>
      </c>
    </row>
    <row r="409" spans="1:3">
      <c r="A409" t="s">
        <v>347</v>
      </c>
      <c r="B409" t="s">
        <v>102</v>
      </c>
      <c r="C409">
        <v>40</v>
      </c>
    </row>
    <row r="410" spans="1:3">
      <c r="A410" t="s">
        <v>348</v>
      </c>
      <c r="B410" t="s">
        <v>102</v>
      </c>
      <c r="C410">
        <v>65</v>
      </c>
    </row>
    <row r="411" spans="1:3">
      <c r="A411" t="s">
        <v>349</v>
      </c>
      <c r="B411" t="s">
        <v>91</v>
      </c>
      <c r="C411">
        <v>41</v>
      </c>
    </row>
    <row r="412" spans="1:3">
      <c r="A412" t="s">
        <v>350</v>
      </c>
      <c r="B412" t="s">
        <v>91</v>
      </c>
      <c r="C412">
        <v>56</v>
      </c>
    </row>
    <row r="413" spans="1:3">
      <c r="A413" t="s">
        <v>0</v>
      </c>
      <c r="B413" t="s">
        <v>36</v>
      </c>
      <c r="C413">
        <f>AVERAGE(C383:C412)</f>
        <v>67.266666666666666</v>
      </c>
    </row>
    <row r="416" spans="1:3">
      <c r="A416" t="s">
        <v>354</v>
      </c>
    </row>
    <row r="418" spans="1:6">
      <c r="A418" t="s">
        <v>270</v>
      </c>
      <c r="B418" t="s">
        <v>14</v>
      </c>
      <c r="C418" t="s">
        <v>15</v>
      </c>
    </row>
    <row r="419" spans="1:6">
      <c r="A419" t="s">
        <v>355</v>
      </c>
      <c r="B419" t="s">
        <v>80</v>
      </c>
      <c r="C419">
        <v>70</v>
      </c>
    </row>
    <row r="420" spans="1:6">
      <c r="A420" t="s">
        <v>356</v>
      </c>
      <c r="B420" t="s">
        <v>241</v>
      </c>
      <c r="C420">
        <v>42</v>
      </c>
    </row>
    <row r="421" spans="1:6">
      <c r="A421" t="s">
        <v>357</v>
      </c>
      <c r="B421" t="s">
        <v>241</v>
      </c>
      <c r="C421">
        <v>67</v>
      </c>
    </row>
    <row r="422" spans="1:6">
      <c r="A422" t="s">
        <v>358</v>
      </c>
      <c r="B422" t="s">
        <v>26</v>
      </c>
      <c r="C422">
        <v>50</v>
      </c>
      <c r="F422" t="s">
        <v>374</v>
      </c>
    </row>
    <row r="423" spans="1:6">
      <c r="A423" t="s">
        <v>359</v>
      </c>
      <c r="B423" t="s">
        <v>26</v>
      </c>
      <c r="C423">
        <v>75</v>
      </c>
    </row>
    <row r="424" spans="1:6">
      <c r="A424" t="s">
        <v>360</v>
      </c>
      <c r="B424" t="s">
        <v>76</v>
      </c>
      <c r="C424">
        <v>100</v>
      </c>
    </row>
    <row r="425" spans="1:6">
      <c r="A425" t="s">
        <v>361</v>
      </c>
      <c r="B425" t="s">
        <v>76</v>
      </c>
      <c r="C425">
        <v>140</v>
      </c>
    </row>
    <row r="426" spans="1:6">
      <c r="A426" t="s">
        <v>362</v>
      </c>
      <c r="B426" t="s">
        <v>18</v>
      </c>
      <c r="C426">
        <v>40</v>
      </c>
    </row>
    <row r="427" spans="1:6">
      <c r="A427" t="s">
        <v>363</v>
      </c>
      <c r="B427" t="s">
        <v>18</v>
      </c>
      <c r="C427">
        <v>55</v>
      </c>
    </row>
    <row r="428" spans="1:6">
      <c r="A428" t="s">
        <v>0</v>
      </c>
    </row>
    <row r="431" spans="1:6">
      <c r="A431" t="s">
        <v>270</v>
      </c>
      <c r="B431" t="s">
        <v>14</v>
      </c>
      <c r="C431" t="s">
        <v>15</v>
      </c>
    </row>
    <row r="432" spans="1:6">
      <c r="A432" t="s">
        <v>355</v>
      </c>
      <c r="B432" t="s">
        <v>80</v>
      </c>
      <c r="C432">
        <v>70</v>
      </c>
    </row>
    <row r="433" spans="1:3">
      <c r="A433" t="s">
        <v>356</v>
      </c>
      <c r="B433" t="s">
        <v>241</v>
      </c>
      <c r="C433">
        <v>42</v>
      </c>
    </row>
    <row r="434" spans="1:3">
      <c r="A434" t="s">
        <v>357</v>
      </c>
      <c r="B434" t="s">
        <v>241</v>
      </c>
      <c r="C434">
        <v>67</v>
      </c>
    </row>
    <row r="435" spans="1:3">
      <c r="A435" t="s">
        <v>358</v>
      </c>
      <c r="B435" t="s">
        <v>26</v>
      </c>
      <c r="C435">
        <v>50</v>
      </c>
    </row>
    <row r="436" spans="1:3">
      <c r="A436" t="s">
        <v>359</v>
      </c>
      <c r="B436" t="s">
        <v>26</v>
      </c>
      <c r="C436">
        <v>75</v>
      </c>
    </row>
    <row r="437" spans="1:3">
      <c r="A437" t="s">
        <v>364</v>
      </c>
      <c r="B437" t="s">
        <v>26</v>
      </c>
      <c r="C437">
        <v>0</v>
      </c>
    </row>
    <row r="438" spans="1:3">
      <c r="A438" t="s">
        <v>360</v>
      </c>
      <c r="B438" t="s">
        <v>76</v>
      </c>
      <c r="C438">
        <v>100</v>
      </c>
    </row>
    <row r="439" spans="1:3">
      <c r="A439" t="s">
        <v>361</v>
      </c>
      <c r="B439" t="s">
        <v>76</v>
      </c>
      <c r="C439">
        <v>140</v>
      </c>
    </row>
    <row r="440" spans="1:3">
      <c r="A440" t="s">
        <v>362</v>
      </c>
      <c r="B440" t="s">
        <v>18</v>
      </c>
      <c r="C440">
        <v>40</v>
      </c>
    </row>
    <row r="441" spans="1:3">
      <c r="A441" t="s">
        <v>363</v>
      </c>
      <c r="B441" t="s">
        <v>18</v>
      </c>
      <c r="C441">
        <v>55</v>
      </c>
    </row>
    <row r="444" spans="1:3">
      <c r="A444" t="s">
        <v>373</v>
      </c>
    </row>
    <row r="446" spans="1:3">
      <c r="A446" t="s">
        <v>270</v>
      </c>
      <c r="B446" t="s">
        <v>14</v>
      </c>
      <c r="C446" t="s">
        <v>15</v>
      </c>
    </row>
    <row r="447" spans="1:3">
      <c r="A447" t="s">
        <v>365</v>
      </c>
      <c r="B447" t="s">
        <v>80</v>
      </c>
      <c r="C447">
        <v>20</v>
      </c>
    </row>
    <row r="448" spans="1:3">
      <c r="A448" t="s">
        <v>366</v>
      </c>
      <c r="B448" t="s">
        <v>80</v>
      </c>
      <c r="C448">
        <v>35</v>
      </c>
    </row>
    <row r="449" spans="1:5">
      <c r="A449" t="s">
        <v>367</v>
      </c>
      <c r="B449" t="s">
        <v>80</v>
      </c>
      <c r="C449">
        <v>45</v>
      </c>
    </row>
    <row r="450" spans="1:5">
      <c r="A450" t="s">
        <v>368</v>
      </c>
      <c r="B450" t="s">
        <v>22</v>
      </c>
      <c r="C450">
        <v>90</v>
      </c>
      <c r="E450" t="s">
        <v>372</v>
      </c>
    </row>
    <row r="451" spans="1:5">
      <c r="A451" t="s">
        <v>369</v>
      </c>
      <c r="B451" t="s">
        <v>22</v>
      </c>
      <c r="C451">
        <v>105</v>
      </c>
    </row>
    <row r="452" spans="1:5">
      <c r="A452" t="s">
        <v>370</v>
      </c>
      <c r="B452" t="s">
        <v>26</v>
      </c>
      <c r="C452">
        <v>15</v>
      </c>
    </row>
    <row r="453" spans="1:5">
      <c r="A453" t="s">
        <v>371</v>
      </c>
      <c r="B453" t="s">
        <v>26</v>
      </c>
      <c r="C453">
        <v>30</v>
      </c>
    </row>
    <row r="454" spans="1:5">
      <c r="A454" t="s">
        <v>0</v>
      </c>
    </row>
    <row r="456" spans="1:5">
      <c r="A456" t="s">
        <v>375</v>
      </c>
    </row>
    <row r="458" spans="1:5">
      <c r="A458" t="s">
        <v>17</v>
      </c>
      <c r="B458" t="s">
        <v>18</v>
      </c>
      <c r="C458">
        <v>45</v>
      </c>
    </row>
    <row r="459" spans="1:5">
      <c r="A459" t="s">
        <v>19</v>
      </c>
      <c r="B459" t="s">
        <v>18</v>
      </c>
      <c r="C459">
        <v>60</v>
      </c>
    </row>
    <row r="460" spans="1:5">
      <c r="A460" t="s">
        <v>20</v>
      </c>
      <c r="B460" t="s">
        <v>18</v>
      </c>
      <c r="C460">
        <v>80</v>
      </c>
    </row>
    <row r="461" spans="1:5">
      <c r="A461" t="s">
        <v>21</v>
      </c>
      <c r="B461" t="s">
        <v>22</v>
      </c>
      <c r="C461">
        <v>65</v>
      </c>
    </row>
    <row r="462" spans="1:5">
      <c r="A462" t="s">
        <v>23</v>
      </c>
      <c r="B462" t="s">
        <v>22</v>
      </c>
      <c r="C462">
        <v>80</v>
      </c>
      <c r="E462" t="s">
        <v>376</v>
      </c>
    </row>
    <row r="463" spans="1:5">
      <c r="A463" t="s">
        <v>24</v>
      </c>
      <c r="B463" t="s">
        <v>22</v>
      </c>
      <c r="C463">
        <v>100</v>
      </c>
    </row>
    <row r="464" spans="1:5">
      <c r="A464" t="s">
        <v>25</v>
      </c>
      <c r="B464" t="s">
        <v>26</v>
      </c>
      <c r="C464">
        <v>43</v>
      </c>
    </row>
    <row r="465" spans="1:5">
      <c r="A465" t="s">
        <v>27</v>
      </c>
      <c r="B465" t="s">
        <v>26</v>
      </c>
      <c r="C465">
        <v>58</v>
      </c>
    </row>
    <row r="466" spans="1:5">
      <c r="A466" t="s">
        <v>28</v>
      </c>
      <c r="B466" t="s">
        <v>26</v>
      </c>
      <c r="C466">
        <v>78</v>
      </c>
    </row>
    <row r="467" spans="1:5">
      <c r="A467" t="s">
        <v>0</v>
      </c>
    </row>
    <row r="469" spans="1:5">
      <c r="A469" t="s">
        <v>377</v>
      </c>
    </row>
    <row r="471" spans="1:5">
      <c r="A471" t="s">
        <v>17</v>
      </c>
      <c r="B471" t="s">
        <v>18</v>
      </c>
      <c r="C471">
        <v>45</v>
      </c>
    </row>
    <row r="472" spans="1:5">
      <c r="A472" t="s">
        <v>19</v>
      </c>
      <c r="B472" t="s">
        <v>18</v>
      </c>
      <c r="C472">
        <v>60</v>
      </c>
    </row>
    <row r="473" spans="1:5">
      <c r="A473" t="s">
        <v>20</v>
      </c>
      <c r="B473" t="s">
        <v>18</v>
      </c>
      <c r="C473">
        <v>80</v>
      </c>
    </row>
    <row r="474" spans="1:5">
      <c r="A474" t="s">
        <v>21</v>
      </c>
      <c r="B474" t="s">
        <v>22</v>
      </c>
      <c r="C474">
        <v>65</v>
      </c>
    </row>
    <row r="475" spans="1:5">
      <c r="A475" t="s">
        <v>23</v>
      </c>
      <c r="B475" t="s">
        <v>22</v>
      </c>
      <c r="C475">
        <v>80</v>
      </c>
    </row>
    <row r="476" spans="1:5">
      <c r="A476" t="s">
        <v>24</v>
      </c>
      <c r="B476" t="s">
        <v>22</v>
      </c>
      <c r="C476">
        <v>100</v>
      </c>
      <c r="E476" t="s">
        <v>378</v>
      </c>
    </row>
    <row r="477" spans="1:5">
      <c r="A477" t="s">
        <v>25</v>
      </c>
      <c r="B477" t="s">
        <v>26</v>
      </c>
      <c r="C477">
        <v>43</v>
      </c>
    </row>
    <row r="478" spans="1:5">
      <c r="A478" t="s">
        <v>27</v>
      </c>
      <c r="B478" t="s">
        <v>26</v>
      </c>
      <c r="C478">
        <v>58</v>
      </c>
    </row>
    <row r="479" spans="1:5">
      <c r="A479" t="s">
        <v>28</v>
      </c>
      <c r="B479" t="s">
        <v>26</v>
      </c>
      <c r="C479">
        <v>78</v>
      </c>
    </row>
    <row r="482" spans="1:1">
      <c r="A482" t="s">
        <v>379</v>
      </c>
    </row>
    <row r="484" spans="1:1">
      <c r="A484" t="s">
        <v>380</v>
      </c>
    </row>
    <row r="486" spans="1:1">
      <c r="A486">
        <v>1</v>
      </c>
    </row>
    <row r="487" spans="1:1">
      <c r="A487">
        <v>2</v>
      </c>
    </row>
    <row r="488" spans="1:1">
      <c r="A488">
        <v>3</v>
      </c>
    </row>
    <row r="489" spans="1:1">
      <c r="A489">
        <v>4</v>
      </c>
    </row>
    <row r="490" spans="1:1">
      <c r="A490">
        <v>5</v>
      </c>
    </row>
    <row r="491" spans="1:1">
      <c r="A491">
        <v>6</v>
      </c>
    </row>
    <row r="492" spans="1:1">
      <c r="A492">
        <v>7</v>
      </c>
    </row>
    <row r="493" spans="1:1">
      <c r="A493">
        <v>8</v>
      </c>
    </row>
    <row r="494" spans="1:1">
      <c r="A494">
        <v>9</v>
      </c>
    </row>
    <row r="495" spans="1:1">
      <c r="A495">
        <v>10</v>
      </c>
    </row>
    <row r="496" spans="1:1">
      <c r="A496" t="s">
        <v>124</v>
      </c>
    </row>
    <row r="502" spans="2:8">
      <c r="B502" t="s">
        <v>13</v>
      </c>
      <c r="C502" t="s">
        <v>217</v>
      </c>
      <c r="D502" t="s">
        <v>239</v>
      </c>
      <c r="E502" t="s">
        <v>58</v>
      </c>
      <c r="F502" t="s">
        <v>281</v>
      </c>
      <c r="G502" t="s">
        <v>282</v>
      </c>
      <c r="H502" t="s">
        <v>15</v>
      </c>
    </row>
    <row r="503" spans="2:8">
      <c r="B503" t="s">
        <v>46</v>
      </c>
      <c r="C503">
        <v>45</v>
      </c>
      <c r="D503">
        <v>49</v>
      </c>
      <c r="E503">
        <v>49</v>
      </c>
      <c r="F503">
        <v>65</v>
      </c>
      <c r="G503">
        <v>65</v>
      </c>
      <c r="H503">
        <v>45</v>
      </c>
    </row>
    <row r="504" spans="2:8">
      <c r="B504" t="s">
        <v>51</v>
      </c>
      <c r="C504">
        <v>39</v>
      </c>
      <c r="D504">
        <v>52</v>
      </c>
      <c r="E504">
        <v>43</v>
      </c>
      <c r="F504">
        <v>60</v>
      </c>
      <c r="G504">
        <v>50</v>
      </c>
      <c r="H504">
        <v>65</v>
      </c>
    </row>
    <row r="505" spans="2:8">
      <c r="B505" t="s">
        <v>54</v>
      </c>
      <c r="C505">
        <v>44</v>
      </c>
      <c r="D505">
        <v>48</v>
      </c>
      <c r="E505">
        <v>65</v>
      </c>
      <c r="F505">
        <v>50</v>
      </c>
      <c r="G505">
        <v>64</v>
      </c>
      <c r="H505">
        <v>43</v>
      </c>
    </row>
    <row r="506" spans="2:8">
      <c r="B506" t="s">
        <v>124</v>
      </c>
    </row>
    <row r="518" spans="1:3">
      <c r="A518" t="s">
        <v>381</v>
      </c>
    </row>
    <row r="522" spans="1:3">
      <c r="A522" t="s">
        <v>382</v>
      </c>
      <c r="B522" t="s">
        <v>383</v>
      </c>
      <c r="C522" t="s">
        <v>384</v>
      </c>
    </row>
    <row r="523" spans="1:3">
      <c r="A523" t="s">
        <v>385</v>
      </c>
      <c r="B523">
        <v>12</v>
      </c>
      <c r="C523">
        <v>9</v>
      </c>
    </row>
    <row r="524" spans="1:3">
      <c r="A524" t="s">
        <v>386</v>
      </c>
      <c r="B524">
        <v>12</v>
      </c>
      <c r="C524">
        <v>8</v>
      </c>
    </row>
    <row r="525" spans="1:3">
      <c r="A525" t="s">
        <v>387</v>
      </c>
      <c r="B525">
        <v>30</v>
      </c>
      <c r="C525">
        <v>18</v>
      </c>
    </row>
    <row r="526" spans="1:3">
      <c r="A526" t="s">
        <v>388</v>
      </c>
      <c r="B526">
        <v>13</v>
      </c>
      <c r="C526">
        <v>10</v>
      </c>
    </row>
    <row r="527" spans="1:3">
      <c r="A527" t="s">
        <v>124</v>
      </c>
    </row>
    <row r="533" spans="4:4">
      <c r="D533" t="s">
        <v>389</v>
      </c>
    </row>
  </sheetData>
  <autoFilter ref="A56:E76" xr:uid="{CEA2C580-E06A-47B0-BB43-BE213053F495}">
    <filterColumn colId="0">
      <iconFilter iconSet="3Arrows"/>
    </filterColumn>
  </autoFilter>
  <sortState xmlns:xlrd2="http://schemas.microsoft.com/office/spreadsheetml/2017/richdata2" ref="A32:B51">
    <sortCondition descending="1" ref="A32:A51"/>
  </sortState>
  <conditionalFormatting sqref="A233:A240">
    <cfRule type="cellIs" dxfId="21" priority="28" operator="greaterThan">
      <formula>"Gyarados"</formula>
    </cfRule>
  </conditionalFormatting>
  <conditionalFormatting sqref="A259:A261">
    <cfRule type="containsText" dxfId="20" priority="24" operator="containsText" text="      Pidg">
      <formula>NOT(ISERROR(SEARCH("      Pidg",A259)))</formula>
    </cfRule>
  </conditionalFormatting>
  <conditionalFormatting sqref="A198:C206 A209">
    <cfRule type="colorScale" priority="33">
      <colorScale>
        <cfvo type="min"/>
        <cfvo type="percentile" val="50"/>
        <cfvo type="max"/>
        <color rgb="FFF8696B"/>
        <color rgb="FFFFEB84"/>
        <color rgb="FF63BE7B"/>
      </colorScale>
    </cfRule>
  </conditionalFormatting>
  <conditionalFormatting sqref="A437:C437">
    <cfRule type="dataBar" priority="5">
      <dataBar>
        <cfvo type="min"/>
        <cfvo type="max"/>
        <color rgb="FF638EC6"/>
      </dataBar>
      <extLst>
        <ext xmlns:x14="http://schemas.microsoft.com/office/spreadsheetml/2009/9/main" uri="{B025F937-C7B1-47D3-B67F-A62EFF666E3E}">
          <x14:id>{91102419-A456-4734-BB7A-7CE0E9C154FB}</x14:id>
        </ext>
      </extLst>
    </cfRule>
  </conditionalFormatting>
  <conditionalFormatting sqref="A303:H310">
    <cfRule type="duplicateValues" dxfId="19" priority="18"/>
  </conditionalFormatting>
  <conditionalFormatting sqref="C224:C230">
    <cfRule type="cellIs" dxfId="18" priority="31" operator="greaterThan">
      <formula>90</formula>
    </cfRule>
  </conditionalFormatting>
  <conditionalFormatting sqref="C234:C240">
    <cfRule type="cellIs" dxfId="17" priority="30" operator="greaterThan">
      <formula>90</formula>
    </cfRule>
  </conditionalFormatting>
  <conditionalFormatting sqref="C281:C298">
    <cfRule type="timePeriod" dxfId="16" priority="19" timePeriod="yesterday">
      <formula>FLOOR(C281,1)=TODAY()-1</formula>
    </cfRule>
    <cfRule type="timePeriod" dxfId="15" priority="20" timePeriod="nextWeek">
      <formula>AND(ROUNDDOWN(C281,0)-TODAY()&gt;(7-WEEKDAY(TODAY())),ROUNDDOWN(C281,0)-TODAY()&lt;(15-WEEKDAY(TODAY())))</formula>
    </cfRule>
    <cfRule type="timePeriod" dxfId="14" priority="21" timePeriod="nextMonth">
      <formula>AND(MONTH(C281)=MONTH(EDATE(TODAY(),0+1)),YEAR(C281)=YEAR(EDATE(TODAY(),0+1)))</formula>
    </cfRule>
  </conditionalFormatting>
  <conditionalFormatting sqref="C317:C346">
    <cfRule type="top10" dxfId="13" priority="16" bottom="1" rank="5"/>
    <cfRule type="top10" dxfId="12" priority="17" rank="10"/>
  </conditionalFormatting>
  <conditionalFormatting sqref="C350:C379">
    <cfRule type="top10" dxfId="11" priority="13" percent="1" rank="10"/>
    <cfRule type="top10" dxfId="10" priority="14" percent="1" bottom="1" rank="10"/>
    <cfRule type="top10" dxfId="9" priority="15" percent="1" rank="10"/>
  </conditionalFormatting>
  <conditionalFormatting sqref="C383:C412">
    <cfRule type="aboveAverage" dxfId="8" priority="8" aboveAverage="0"/>
    <cfRule type="aboveAverage" dxfId="7" priority="9"/>
    <cfRule type="aboveAverage" dxfId="6" priority="10"/>
    <cfRule type="aboveAverage" dxfId="5" priority="11" aboveAverage="0"/>
    <cfRule type="aboveAverage" dxfId="4" priority="12"/>
  </conditionalFormatting>
  <conditionalFormatting sqref="C419:C427">
    <cfRule type="dataBar" priority="7">
      <dataBar>
        <cfvo type="min"/>
        <cfvo type="max"/>
        <color rgb="FF638EC6"/>
      </dataBar>
      <extLst>
        <ext xmlns:x14="http://schemas.microsoft.com/office/spreadsheetml/2009/9/main" uri="{B025F937-C7B1-47D3-B67F-A62EFF666E3E}">
          <x14:id>{D6B3432F-7022-4118-BFFF-C4FA53CCF19E}</x14:id>
        </ext>
      </extLst>
    </cfRule>
  </conditionalFormatting>
  <conditionalFormatting sqref="C432:C441">
    <cfRule type="dataBar" priority="4">
      <dataBar>
        <cfvo type="min"/>
        <cfvo type="max"/>
        <color rgb="FF008AEF"/>
      </dataBar>
      <extLst>
        <ext xmlns:x14="http://schemas.microsoft.com/office/spreadsheetml/2009/9/main" uri="{B025F937-C7B1-47D3-B67F-A62EFF666E3E}">
          <x14:id>{DD7FBD49-5759-4BFC-AA21-9CFC430B5159}</x14:id>
        </ext>
      </extLst>
    </cfRule>
  </conditionalFormatting>
  <conditionalFormatting sqref="C447:C453">
    <cfRule type="colorScale" priority="3">
      <colorScale>
        <cfvo type="min"/>
        <cfvo type="max"/>
        <color rgb="FFFCFCFF"/>
        <color rgb="FFF8696B"/>
      </colorScale>
    </cfRule>
  </conditionalFormatting>
  <conditionalFormatting sqref="C458:C466">
    <cfRule type="iconSet" priority="2">
      <iconSet iconSet="4Rating">
        <cfvo type="percent" val="0"/>
        <cfvo type="percent" val="25"/>
        <cfvo type="percent" val="50"/>
        <cfvo type="percent" val="75"/>
      </iconSet>
    </cfRule>
  </conditionalFormatting>
  <conditionalFormatting sqref="C212:H218">
    <cfRule type="cellIs" dxfId="3" priority="32" operator="equal">
      <formula>55</formula>
    </cfRule>
  </conditionalFormatting>
  <conditionalFormatting sqref="C247:H253">
    <cfRule type="cellIs" dxfId="2" priority="25" operator="between">
      <formula>80</formula>
      <formula>100</formula>
    </cfRule>
  </conditionalFormatting>
  <conditionalFormatting sqref="C269:H275">
    <cfRule type="containsText" dxfId="1" priority="22" operator="containsText" text="6">
      <formula>NOT(ISERROR(SEARCH("6",C269)))</formula>
    </cfRule>
    <cfRule type="containsText" dxfId="0" priority="23" operator="containsText" text="7 ">
      <formula>NOT(ISERROR(SEARCH("7 ",C269)))</formula>
    </cfRule>
  </conditionalFormatting>
  <pageMargins left="0.7" right="0.7" top="0.75" bottom="0.75" header="0.3" footer="0.3"/>
  <drawing r:id="rId1"/>
  <tableParts count="5">
    <tablePart r:id="rId2"/>
    <tablePart r:id="rId3"/>
    <tablePart r:id="rId4"/>
    <tablePart r:id="rId5"/>
    <tablePart r:id="rId6"/>
  </tableParts>
  <extLst>
    <ext xmlns:x14="http://schemas.microsoft.com/office/spreadsheetml/2009/9/main" uri="{78C0D931-6437-407d-A8EE-F0AAD7539E65}">
      <x14:conditionalFormattings>
        <x14:conditionalFormatting xmlns:xm="http://schemas.microsoft.com/office/excel/2006/main">
          <x14:cfRule type="dataBar" id="{91102419-A456-4734-BB7A-7CE0E9C154FB}">
            <x14:dataBar minLength="0" maxLength="100" border="1" negativeBarBorderColorSameAsPositive="0">
              <x14:cfvo type="autoMin"/>
              <x14:cfvo type="autoMax"/>
              <x14:borderColor rgb="FF638EC6"/>
              <x14:negativeFillColor rgb="FFFF0000"/>
              <x14:negativeBorderColor rgb="FFFF0000"/>
              <x14:axisColor rgb="FF000000"/>
            </x14:dataBar>
          </x14:cfRule>
          <xm:sqref>A437:C437</xm:sqref>
        </x14:conditionalFormatting>
        <x14:conditionalFormatting xmlns:xm="http://schemas.microsoft.com/office/excel/2006/main">
          <x14:cfRule type="dataBar" id="{D6B3432F-7022-4118-BFFF-C4FA53CCF19E}">
            <x14:dataBar minLength="0" maxLength="100" border="1" negativeBarBorderColorSameAsPositive="0">
              <x14:cfvo type="autoMin"/>
              <x14:cfvo type="autoMax"/>
              <x14:borderColor rgb="FF638EC6"/>
              <x14:negativeFillColor rgb="FFFF0000"/>
              <x14:negativeBorderColor rgb="FFFF0000"/>
              <x14:axisColor rgb="FF000000"/>
            </x14:dataBar>
          </x14:cfRule>
          <xm:sqref>C419:C427</xm:sqref>
        </x14:conditionalFormatting>
        <x14:conditionalFormatting xmlns:xm="http://schemas.microsoft.com/office/excel/2006/main">
          <x14:cfRule type="dataBar" id="{DD7FBD49-5759-4BFC-AA21-9CFC430B5159}">
            <x14:dataBar minLength="0" maxLength="100" border="1" negativeBarBorderColorSameAsPositive="0">
              <x14:cfvo type="autoMin"/>
              <x14:cfvo type="autoMax"/>
              <x14:borderColor rgb="FF008AEF"/>
              <x14:negativeFillColor rgb="FFFF0000"/>
              <x14:negativeBorderColor rgb="FFFF0000"/>
              <x14:axisColor rgb="FF000000"/>
            </x14:dataBar>
          </x14:cfRule>
          <xm:sqref>C432:C441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rough sheet 1</vt:lpstr>
      <vt:lpstr>rough sheet 2</vt:lpstr>
      <vt:lpstr>inbuild func</vt:lpstr>
      <vt:lpstr>useful formulas</vt:lpstr>
      <vt:lpstr>pivot table and index-match </vt:lpstr>
      <vt:lpstr>data analytics</vt:lpstr>
      <vt:lpstr>amount</vt:lpstr>
      <vt:lpstr>'useful formulas'!Criteria</vt:lpstr>
      <vt:lpstr>'useful formulas'!Extract</vt:lpstr>
      <vt:lpstr>rate</vt:lpstr>
      <vt:lpstr>Transaction_type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Ahamed Basith</dc:creator>
  <cp:lastModifiedBy>Ahamed Basith</cp:lastModifiedBy>
  <dcterms:created xsi:type="dcterms:W3CDTF">2024-07-11T13:15:18Z</dcterms:created>
  <dcterms:modified xsi:type="dcterms:W3CDTF">2024-07-17T16:15:57Z</dcterms:modified>
</cp:coreProperties>
</file>