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aina_pb/Documents/UNL/Dissertation_Data/AJ1_May2019/"/>
    </mc:Choice>
  </mc:AlternateContent>
  <xr:revisionPtr revIDLastSave="0" documentId="13_ncr:1_{9D192C32-A257-2641-AD5A-3685DACB9EB4}" xr6:coauthVersionLast="43" xr6:coauthVersionMax="43" xr10:uidLastSave="{00000000-0000-0000-0000-000000000000}"/>
  <bookViews>
    <workbookView xWindow="2160" yWindow="460" windowWidth="26440" windowHeight="16240" activeTab="4" xr2:uid="{F9A907F6-5B2F-E042-9E8E-B1C0EA7619EB}"/>
  </bookViews>
  <sheets>
    <sheet name="Meta_Data" sheetId="1" r:id="rId1"/>
    <sheet name="Dry_Weight_Regression" sheetId="2" r:id="rId2"/>
    <sheet name="Feeding_Rate_data" sheetId="3" r:id="rId3"/>
    <sheet name="Feeding_summary" sheetId="7" r:id="rId4"/>
    <sheet name="Infected_vs_Uninfected_Feeding" sheetId="11" r:id="rId5"/>
    <sheet name="Feeding_by_Spore_yield" sheetId="9" r:id="rId6"/>
    <sheet name="Life_table" sheetId="4" r:id="rId7"/>
    <sheet name="Life_table_summary" sheetId="8" r:id="rId8"/>
  </sheets>
  <calcPr calcId="191029"/>
  <pivotCaches>
    <pivotCache cacheId="8" r:id="rId9"/>
    <pivotCache cacheId="9" r:id="rId10"/>
    <pivotCache cacheId="14" r:id="rId11"/>
    <pivotCache cacheId="2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3" i="3"/>
  <c r="J4" i="3"/>
  <c r="J5" i="3"/>
  <c r="J2" i="3"/>
  <c r="G2" i="2" l="1"/>
  <c r="AE3" i="4" l="1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3" i="4"/>
  <c r="AE34" i="4"/>
  <c r="AE36" i="4"/>
  <c r="AE37" i="4"/>
  <c r="AE38" i="4"/>
  <c r="AE41" i="4"/>
  <c r="AE42" i="4"/>
  <c r="AE44" i="4"/>
  <c r="AE45" i="4"/>
  <c r="AE47" i="4"/>
  <c r="AE49" i="4"/>
  <c r="AE50" i="4"/>
  <c r="AE52" i="4"/>
  <c r="AE53" i="4"/>
  <c r="AE54" i="4"/>
  <c r="AE55" i="4"/>
  <c r="AE56" i="4"/>
  <c r="AE57" i="4"/>
  <c r="AE58" i="4"/>
  <c r="AE60" i="4"/>
  <c r="AE61" i="4"/>
  <c r="AE62" i="4"/>
  <c r="AE63" i="4"/>
  <c r="AE64" i="4"/>
  <c r="AE65" i="4"/>
  <c r="AE66" i="4"/>
  <c r="AE67" i="4"/>
  <c r="AE68" i="4"/>
  <c r="AE69" i="4"/>
  <c r="AE70" i="4"/>
  <c r="AE72" i="4"/>
  <c r="AE73" i="4"/>
  <c r="AE74" i="4"/>
  <c r="AE75" i="4"/>
  <c r="AE76" i="4"/>
  <c r="AE77" i="4"/>
  <c r="AE78" i="4"/>
  <c r="AE79" i="4"/>
  <c r="AE80" i="4"/>
  <c r="AE81" i="4"/>
  <c r="AE82" i="4"/>
  <c r="AE85" i="4"/>
  <c r="AE87" i="4"/>
  <c r="AE88" i="4"/>
  <c r="AE89" i="4"/>
  <c r="AE91" i="4"/>
  <c r="AE92" i="4"/>
  <c r="AE93" i="4"/>
  <c r="AE95" i="4"/>
  <c r="AE99" i="4"/>
  <c r="AE101" i="4"/>
  <c r="AE103" i="4"/>
  <c r="AE104" i="4"/>
  <c r="AE107" i="4"/>
  <c r="AE108" i="4"/>
  <c r="AE110" i="4"/>
  <c r="AE112" i="4"/>
  <c r="AE114" i="4"/>
  <c r="AE118" i="4"/>
  <c r="AE120" i="4"/>
  <c r="AE121" i="4"/>
  <c r="AE122" i="4"/>
  <c r="AE123" i="4"/>
  <c r="AE125" i="4"/>
  <c r="AE126" i="4"/>
  <c r="AE127" i="4"/>
  <c r="AE128" i="4"/>
  <c r="AE129" i="4"/>
  <c r="AE130" i="4"/>
  <c r="AE132" i="4"/>
  <c r="AE133" i="4"/>
  <c r="AE136" i="4"/>
  <c r="AE137" i="4"/>
  <c r="AE138" i="4"/>
  <c r="AE139" i="4"/>
  <c r="AE140" i="4"/>
  <c r="AE141" i="4"/>
  <c r="AE142" i="4"/>
  <c r="AE145" i="4"/>
  <c r="AE146" i="4"/>
  <c r="AE147" i="4"/>
  <c r="AE148" i="4"/>
  <c r="AE152" i="4"/>
  <c r="AE154" i="4"/>
  <c r="AE155" i="4"/>
  <c r="AE157" i="4"/>
  <c r="AE159" i="4"/>
  <c r="AE161" i="4"/>
  <c r="AE164" i="4"/>
  <c r="AE167" i="4"/>
  <c r="AE169" i="4"/>
  <c r="AE172" i="4"/>
  <c r="AE174" i="4"/>
  <c r="AE177" i="4"/>
  <c r="AE179" i="4"/>
  <c r="AE181" i="4"/>
  <c r="AE2" i="4"/>
  <c r="U181" i="4"/>
  <c r="U179" i="4"/>
  <c r="U177" i="4"/>
  <c r="U174" i="4"/>
  <c r="U172" i="4"/>
  <c r="U169" i="4"/>
  <c r="U167" i="4"/>
  <c r="U164" i="4"/>
  <c r="U161" i="4"/>
  <c r="U159" i="4"/>
  <c r="U157" i="4"/>
  <c r="U155" i="4"/>
  <c r="U154" i="4"/>
  <c r="U152" i="4"/>
  <c r="U148" i="4"/>
  <c r="U147" i="4"/>
  <c r="U146" i="4"/>
  <c r="U145" i="4"/>
  <c r="U142" i="4"/>
  <c r="U141" i="4"/>
  <c r="U140" i="4"/>
  <c r="U139" i="4"/>
  <c r="U138" i="4"/>
  <c r="U137" i="4"/>
  <c r="U136" i="4"/>
  <c r="U133" i="4"/>
  <c r="U132" i="4"/>
  <c r="U130" i="4"/>
  <c r="U129" i="4"/>
  <c r="U128" i="4"/>
  <c r="U127" i="4"/>
  <c r="U126" i="4"/>
  <c r="U125" i="4"/>
  <c r="U123" i="4"/>
  <c r="U122" i="4"/>
  <c r="U121" i="4"/>
  <c r="U120" i="4"/>
  <c r="U118" i="4"/>
  <c r="U114" i="4"/>
  <c r="U112" i="4"/>
  <c r="U110" i="4"/>
  <c r="U108" i="4"/>
  <c r="U107" i="4"/>
  <c r="U104" i="4"/>
  <c r="U103" i="4"/>
  <c r="U101" i="4"/>
  <c r="U99" i="4"/>
  <c r="U95" i="4"/>
  <c r="U93" i="4"/>
  <c r="U92" i="4"/>
  <c r="U91" i="4"/>
  <c r="U89" i="4"/>
  <c r="U88" i="4"/>
  <c r="U87" i="4"/>
  <c r="U85" i="4"/>
  <c r="U82" i="4"/>
  <c r="U81" i="4"/>
  <c r="U80" i="4"/>
  <c r="U79" i="4"/>
  <c r="U78" i="4"/>
  <c r="U77" i="4"/>
  <c r="U76" i="4"/>
  <c r="U75" i="4"/>
  <c r="U74" i="4"/>
  <c r="U73" i="4"/>
  <c r="U72" i="4"/>
  <c r="U70" i="4"/>
  <c r="U69" i="4"/>
  <c r="U68" i="4"/>
  <c r="U67" i="4"/>
  <c r="U66" i="4"/>
  <c r="U65" i="4"/>
  <c r="U64" i="4"/>
  <c r="U63" i="4"/>
  <c r="U62" i="4"/>
  <c r="U61" i="4"/>
  <c r="U60" i="4"/>
  <c r="U58" i="4"/>
  <c r="U57" i="4"/>
  <c r="U56" i="4"/>
  <c r="U55" i="4"/>
  <c r="U54" i="4"/>
  <c r="U53" i="4"/>
  <c r="U52" i="4"/>
  <c r="U50" i="4"/>
  <c r="U49" i="4"/>
  <c r="U47" i="4"/>
  <c r="U45" i="4"/>
  <c r="U44" i="4"/>
  <c r="U42" i="4"/>
  <c r="U41" i="4"/>
  <c r="U38" i="4"/>
  <c r="U37" i="4"/>
  <c r="U36" i="4"/>
  <c r="U34" i="4"/>
  <c r="U33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L28" i="8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6" i="4"/>
  <c r="AD37" i="4"/>
  <c r="AD38" i="4"/>
  <c r="AD41" i="4"/>
  <c r="AD42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6" i="4"/>
  <c r="AD67" i="4"/>
  <c r="AD68" i="4"/>
  <c r="AD69" i="4"/>
  <c r="AD70" i="4"/>
  <c r="AD71" i="4"/>
  <c r="AD72" i="4"/>
  <c r="AD73" i="4"/>
  <c r="AD74" i="4"/>
  <c r="AD75" i="4"/>
  <c r="AD77" i="4"/>
  <c r="AD78" i="4"/>
  <c r="AD79" i="4"/>
  <c r="AD80" i="4"/>
  <c r="AD81" i="4"/>
  <c r="AD82" i="4"/>
  <c r="AD84" i="4"/>
  <c r="AD85" i="4"/>
  <c r="AD86" i="4"/>
  <c r="AD87" i="4"/>
  <c r="AD88" i="4"/>
  <c r="AD89" i="4"/>
  <c r="AD92" i="4"/>
  <c r="AD93" i="4"/>
  <c r="AD95" i="4"/>
  <c r="AD99" i="4"/>
  <c r="AD101" i="4"/>
  <c r="AD103" i="4"/>
  <c r="AD104" i="4"/>
  <c r="AD107" i="4"/>
  <c r="AD108" i="4"/>
  <c r="AD110" i="4"/>
  <c r="AD112" i="4"/>
  <c r="AD113" i="4"/>
  <c r="AD114" i="4"/>
  <c r="AD116" i="4"/>
  <c r="AD118" i="4"/>
  <c r="AD120" i="4"/>
  <c r="AD121" i="4"/>
  <c r="AD122" i="4"/>
  <c r="AD123" i="4"/>
  <c r="AD125" i="4"/>
  <c r="AD126" i="4"/>
  <c r="AD127" i="4"/>
  <c r="AD128" i="4"/>
  <c r="AD129" i="4"/>
  <c r="AD130" i="4"/>
  <c r="AD132" i="4"/>
  <c r="AD133" i="4"/>
  <c r="AD134" i="4"/>
  <c r="AD136" i="4"/>
  <c r="AD137" i="4"/>
  <c r="AD138" i="4"/>
  <c r="AD139" i="4"/>
  <c r="AD140" i="4"/>
  <c r="AD141" i="4"/>
  <c r="AD142" i="4"/>
  <c r="AD145" i="4"/>
  <c r="AD146" i="4"/>
  <c r="AD147" i="4"/>
  <c r="AD148" i="4"/>
  <c r="AD152" i="4"/>
  <c r="AD154" i="4"/>
  <c r="AD155" i="4"/>
  <c r="AD157" i="4"/>
  <c r="AD159" i="4"/>
  <c r="AD161" i="4"/>
  <c r="AD164" i="4"/>
  <c r="AD167" i="4"/>
  <c r="AD169" i="4"/>
  <c r="AD172" i="4"/>
  <c r="AD174" i="4"/>
  <c r="AD177" i="4"/>
  <c r="AD178" i="4"/>
  <c r="AD179" i="4"/>
  <c r="AD181" i="4"/>
  <c r="AD2" i="4"/>
  <c r="L56" i="7" l="1"/>
  <c r="L55" i="7"/>
  <c r="L54" i="7"/>
  <c r="L53" i="7"/>
  <c r="L52" i="7"/>
  <c r="L51" i="7"/>
  <c r="L32" i="8"/>
  <c r="L33" i="8"/>
  <c r="L31" i="8"/>
  <c r="L29" i="8"/>
  <c r="L30" i="8"/>
  <c r="AD335" i="4" l="1"/>
  <c r="AD442" i="4" l="1"/>
  <c r="AD357" i="4"/>
  <c r="AD237" i="4"/>
  <c r="L29" i="7" l="1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28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4" i="7"/>
  <c r="AD182" i="4" l="1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413" i="4"/>
  <c r="AD414" i="4"/>
  <c r="AD415" i="4"/>
  <c r="AD416" i="4"/>
  <c r="AD417" i="4"/>
  <c r="AD418" i="4"/>
  <c r="AD419" i="4"/>
  <c r="AD420" i="4"/>
  <c r="AD421" i="4"/>
  <c r="AD422" i="4"/>
  <c r="AD423" i="4"/>
  <c r="AD424" i="4"/>
  <c r="AD425" i="4"/>
  <c r="AD426" i="4"/>
  <c r="AD427" i="4"/>
  <c r="AD428" i="4"/>
  <c r="AD429" i="4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3" i="4"/>
  <c r="AD444" i="4"/>
  <c r="AD445" i="4"/>
  <c r="AD446" i="4"/>
  <c r="AD447" i="4"/>
  <c r="AD448" i="4"/>
  <c r="AD449" i="4"/>
  <c r="AD450" i="4"/>
  <c r="AD451" i="4"/>
  <c r="K901" i="3" l="1"/>
  <c r="K899" i="3"/>
  <c r="K900" i="3"/>
  <c r="K897" i="3"/>
  <c r="K898" i="3"/>
  <c r="K895" i="3"/>
  <c r="K896" i="3"/>
  <c r="K893" i="3"/>
  <c r="K894" i="3"/>
  <c r="K891" i="3"/>
  <c r="K892" i="3"/>
  <c r="K889" i="3"/>
  <c r="K890" i="3"/>
  <c r="K887" i="3"/>
  <c r="K888" i="3"/>
  <c r="K885" i="3"/>
  <c r="K886" i="3"/>
  <c r="K883" i="3"/>
  <c r="K884" i="3"/>
  <c r="K881" i="3"/>
  <c r="K882" i="3"/>
  <c r="K879" i="3"/>
  <c r="K880" i="3"/>
  <c r="K877" i="3"/>
  <c r="K878" i="3"/>
  <c r="K875" i="3"/>
  <c r="K876" i="3"/>
  <c r="K873" i="3"/>
  <c r="K874" i="3"/>
  <c r="K871" i="3"/>
  <c r="K872" i="3"/>
  <c r="K869" i="3"/>
  <c r="K870" i="3"/>
  <c r="K867" i="3"/>
  <c r="K868" i="3"/>
  <c r="K865" i="3"/>
  <c r="K866" i="3"/>
  <c r="K863" i="3"/>
  <c r="K864" i="3"/>
  <c r="K860" i="3"/>
  <c r="K861" i="3"/>
  <c r="K862" i="3"/>
  <c r="K856" i="3"/>
  <c r="K857" i="3"/>
  <c r="K858" i="3"/>
  <c r="K859" i="3"/>
  <c r="K853" i="3"/>
  <c r="K854" i="3"/>
  <c r="K855" i="3"/>
  <c r="K851" i="3"/>
  <c r="K852" i="3"/>
  <c r="K849" i="3"/>
  <c r="K850" i="3"/>
  <c r="K847" i="3"/>
  <c r="K848" i="3"/>
  <c r="K845" i="3"/>
  <c r="K846" i="3"/>
  <c r="K844" i="3"/>
  <c r="K843" i="3"/>
  <c r="K842" i="3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K841" i="3"/>
  <c r="K840" i="3"/>
  <c r="K837" i="3"/>
  <c r="K838" i="3"/>
  <c r="K839" i="3"/>
  <c r="K835" i="3"/>
  <c r="K836" i="3"/>
  <c r="K833" i="3"/>
  <c r="K834" i="3"/>
  <c r="K831" i="3"/>
  <c r="K832" i="3"/>
  <c r="K829" i="3"/>
  <c r="K830" i="3"/>
  <c r="K827" i="3"/>
  <c r="K828" i="3"/>
  <c r="K825" i="3"/>
  <c r="K826" i="3"/>
  <c r="K823" i="3"/>
  <c r="K824" i="3"/>
  <c r="K821" i="3"/>
  <c r="K822" i="3"/>
  <c r="K819" i="3"/>
  <c r="K820" i="3"/>
  <c r="K817" i="3"/>
  <c r="K818" i="3"/>
  <c r="K815" i="3"/>
  <c r="K816" i="3"/>
  <c r="K813" i="3"/>
  <c r="K814" i="3"/>
  <c r="K811" i="3"/>
  <c r="K812" i="3"/>
  <c r="K809" i="3"/>
  <c r="K810" i="3"/>
  <c r="K807" i="3"/>
  <c r="K808" i="3"/>
  <c r="K805" i="3"/>
  <c r="K806" i="3"/>
  <c r="K803" i="3"/>
  <c r="K804" i="3"/>
  <c r="K801" i="3"/>
  <c r="K802" i="3"/>
  <c r="K799" i="3"/>
  <c r="K800" i="3"/>
  <c r="K797" i="3"/>
  <c r="K798" i="3"/>
  <c r="K795" i="3"/>
  <c r="K796" i="3"/>
  <c r="K793" i="3"/>
  <c r="K794" i="3"/>
  <c r="K791" i="3"/>
  <c r="K792" i="3"/>
  <c r="K789" i="3"/>
  <c r="K790" i="3"/>
  <c r="K787" i="3"/>
  <c r="K788" i="3"/>
  <c r="K786" i="3"/>
  <c r="K783" i="3"/>
  <c r="K782" i="3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2" i="4"/>
  <c r="K781" i="3"/>
  <c r="K779" i="3"/>
  <c r="K780" i="3"/>
  <c r="K777" i="3"/>
  <c r="K778" i="3"/>
  <c r="K774" i="3"/>
  <c r="K775" i="3"/>
  <c r="K776" i="3"/>
  <c r="K771" i="3"/>
  <c r="K772" i="3"/>
  <c r="K773" i="3"/>
  <c r="K769" i="3"/>
  <c r="K770" i="3"/>
  <c r="K767" i="3"/>
  <c r="K768" i="3"/>
  <c r="K765" i="3"/>
  <c r="K766" i="3"/>
  <c r="K763" i="3"/>
  <c r="K764" i="3"/>
  <c r="K760" i="3"/>
  <c r="K761" i="3"/>
  <c r="K762" i="3"/>
  <c r="K757" i="3"/>
  <c r="K758" i="3"/>
  <c r="K759" i="3"/>
  <c r="K755" i="3"/>
  <c r="K756" i="3"/>
  <c r="K753" i="3"/>
  <c r="K754" i="3"/>
  <c r="K751" i="3"/>
  <c r="K752" i="3"/>
  <c r="K749" i="3"/>
  <c r="K750" i="3"/>
  <c r="K747" i="3"/>
  <c r="K748" i="3"/>
  <c r="K744" i="3"/>
  <c r="K745" i="3"/>
  <c r="K746" i="3"/>
  <c r="K741" i="3"/>
  <c r="K742" i="3"/>
  <c r="K743" i="3"/>
  <c r="K739" i="3"/>
  <c r="K740" i="3"/>
  <c r="K737" i="3"/>
  <c r="K738" i="3"/>
  <c r="K735" i="3"/>
  <c r="K736" i="3"/>
  <c r="K733" i="3"/>
  <c r="K734" i="3"/>
  <c r="K731" i="3"/>
  <c r="K732" i="3"/>
  <c r="K729" i="3"/>
  <c r="K730" i="3"/>
  <c r="K727" i="3"/>
  <c r="K728" i="3"/>
  <c r="K725" i="3"/>
  <c r="K726" i="3"/>
  <c r="K723" i="3"/>
  <c r="K724" i="3"/>
  <c r="K722" i="3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K721" i="3"/>
  <c r="K719" i="3"/>
  <c r="K720" i="3"/>
  <c r="K717" i="3"/>
  <c r="K718" i="3"/>
  <c r="K715" i="3"/>
  <c r="K716" i="3"/>
  <c r="K713" i="3"/>
  <c r="K714" i="3"/>
  <c r="K711" i="3"/>
  <c r="K712" i="3"/>
  <c r="K709" i="3"/>
  <c r="K710" i="3"/>
  <c r="K707" i="3"/>
  <c r="K708" i="3"/>
  <c r="K705" i="3"/>
  <c r="K706" i="3"/>
  <c r="K703" i="3"/>
  <c r="K704" i="3"/>
  <c r="K701" i="3"/>
  <c r="K702" i="3"/>
  <c r="K699" i="3"/>
  <c r="K700" i="3"/>
  <c r="K697" i="3"/>
  <c r="K698" i="3"/>
  <c r="K695" i="3"/>
  <c r="K696" i="3"/>
  <c r="K693" i="3"/>
  <c r="K694" i="3"/>
  <c r="K690" i="3"/>
  <c r="K691" i="3"/>
  <c r="K692" i="3"/>
  <c r="K687" i="3"/>
  <c r="K688" i="3"/>
  <c r="K689" i="3"/>
  <c r="K685" i="3"/>
  <c r="K686" i="3"/>
  <c r="K683" i="3"/>
  <c r="K684" i="3"/>
  <c r="K681" i="3"/>
  <c r="K682" i="3"/>
  <c r="K679" i="3"/>
  <c r="K680" i="3"/>
  <c r="K678" i="3"/>
  <c r="K675" i="3"/>
  <c r="K676" i="3"/>
  <c r="K677" i="3"/>
  <c r="K673" i="3"/>
  <c r="K674" i="3"/>
  <c r="K671" i="3"/>
  <c r="K672" i="3"/>
  <c r="K669" i="3"/>
  <c r="K670" i="3"/>
  <c r="K667" i="3"/>
  <c r="K668" i="3"/>
  <c r="K665" i="3"/>
  <c r="K666" i="3"/>
  <c r="K663" i="3"/>
  <c r="K664" i="3"/>
  <c r="K662" i="3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K661" i="3"/>
  <c r="K659" i="3"/>
  <c r="K660" i="3"/>
  <c r="K657" i="3"/>
  <c r="K658" i="3"/>
  <c r="K655" i="3"/>
  <c r="K656" i="3"/>
  <c r="K653" i="3"/>
  <c r="K654" i="3"/>
  <c r="K651" i="3"/>
  <c r="K652" i="3"/>
  <c r="K649" i="3"/>
  <c r="K650" i="3"/>
  <c r="K647" i="3"/>
  <c r="K648" i="3"/>
  <c r="K646" i="3"/>
  <c r="K643" i="3"/>
  <c r="K644" i="3"/>
  <c r="K645" i="3"/>
  <c r="K641" i="3"/>
  <c r="K642" i="3"/>
  <c r="K639" i="3"/>
  <c r="K640" i="3"/>
  <c r="K638" i="3"/>
  <c r="K635" i="3"/>
  <c r="K636" i="3"/>
  <c r="K637" i="3"/>
  <c r="K633" i="3"/>
  <c r="K634" i="3"/>
  <c r="K631" i="3"/>
  <c r="K632" i="3"/>
  <c r="K629" i="3"/>
  <c r="K630" i="3"/>
  <c r="K627" i="3"/>
  <c r="K628" i="3"/>
  <c r="K625" i="3"/>
  <c r="K626" i="3"/>
  <c r="K623" i="3"/>
  <c r="K624" i="3"/>
  <c r="K621" i="3"/>
  <c r="K622" i="3"/>
  <c r="K619" i="3"/>
  <c r="K620" i="3"/>
  <c r="K617" i="3"/>
  <c r="K618" i="3"/>
  <c r="K615" i="3"/>
  <c r="K616" i="3"/>
  <c r="K613" i="3"/>
  <c r="K614" i="3"/>
  <c r="K611" i="3"/>
  <c r="K612" i="3"/>
  <c r="K609" i="3"/>
  <c r="K610" i="3"/>
  <c r="K608" i="3"/>
  <c r="K605" i="3"/>
  <c r="K606" i="3"/>
  <c r="K607" i="3"/>
  <c r="K603" i="3"/>
  <c r="K604" i="3"/>
  <c r="K602" i="3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K601" i="3"/>
  <c r="K599" i="3"/>
  <c r="K600" i="3"/>
  <c r="K597" i="3"/>
  <c r="K598" i="3"/>
  <c r="K596" i="3"/>
  <c r="K594" i="3"/>
  <c r="K595" i="3"/>
  <c r="K591" i="3"/>
  <c r="K589" i="3"/>
  <c r="K590" i="3"/>
  <c r="K587" i="3"/>
  <c r="K588" i="3"/>
  <c r="K585" i="3"/>
  <c r="K586" i="3"/>
  <c r="K583" i="3"/>
  <c r="K584" i="3"/>
  <c r="K581" i="3"/>
  <c r="K582" i="3"/>
  <c r="K579" i="3"/>
  <c r="K580" i="3"/>
  <c r="K577" i="3"/>
  <c r="K578" i="3"/>
  <c r="K575" i="3"/>
  <c r="K576" i="3"/>
  <c r="K573" i="3"/>
  <c r="K574" i="3"/>
  <c r="K571" i="3"/>
  <c r="K572" i="3"/>
  <c r="K569" i="3"/>
  <c r="K570" i="3"/>
  <c r="K567" i="3"/>
  <c r="K568" i="3"/>
  <c r="K565" i="3"/>
  <c r="K566" i="3"/>
  <c r="K563" i="3"/>
  <c r="K564" i="3"/>
  <c r="K561" i="3"/>
  <c r="K562" i="3"/>
  <c r="K559" i="3"/>
  <c r="K560" i="3"/>
  <c r="K557" i="3"/>
  <c r="K558" i="3"/>
  <c r="K555" i="3"/>
  <c r="K556" i="3"/>
  <c r="K553" i="3"/>
  <c r="K554" i="3"/>
  <c r="K551" i="3"/>
  <c r="K552" i="3"/>
  <c r="K549" i="3"/>
  <c r="K550" i="3"/>
  <c r="K548" i="3"/>
  <c r="K545" i="3"/>
  <c r="K546" i="3"/>
  <c r="K547" i="3"/>
  <c r="K543" i="3"/>
  <c r="K544" i="3"/>
  <c r="K542" i="3"/>
  <c r="F301" i="4"/>
  <c r="F300" i="4"/>
  <c r="F299" i="4"/>
  <c r="F298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K541" i="3"/>
  <c r="K539" i="3"/>
  <c r="K540" i="3"/>
  <c r="K537" i="3"/>
  <c r="K538" i="3"/>
  <c r="K535" i="3"/>
  <c r="K536" i="3"/>
  <c r="K533" i="3"/>
  <c r="K534" i="3"/>
  <c r="K531" i="3"/>
  <c r="K532" i="3"/>
  <c r="K530" i="3"/>
  <c r="K527" i="3"/>
  <c r="K528" i="3"/>
  <c r="K529" i="3"/>
  <c r="K525" i="3"/>
  <c r="K526" i="3"/>
  <c r="K524" i="3"/>
  <c r="K521" i="3"/>
  <c r="K519" i="3"/>
  <c r="K520" i="3"/>
  <c r="K517" i="3"/>
  <c r="K518" i="3"/>
  <c r="K515" i="3"/>
  <c r="K516" i="3"/>
  <c r="K513" i="3"/>
  <c r="K514" i="3"/>
  <c r="K511" i="3"/>
  <c r="K512" i="3"/>
  <c r="K510" i="3"/>
  <c r="K507" i="3"/>
  <c r="K506" i="3"/>
  <c r="K503" i="3"/>
  <c r="K501" i="3"/>
  <c r="K502" i="3"/>
  <c r="K499" i="3"/>
  <c r="K500" i="3"/>
  <c r="K497" i="3"/>
  <c r="K498" i="3"/>
  <c r="K496" i="3"/>
  <c r="K491" i="3"/>
  <c r="K489" i="3"/>
  <c r="K490" i="3"/>
  <c r="K487" i="3"/>
  <c r="K488" i="3"/>
  <c r="K485" i="3"/>
  <c r="K486" i="3"/>
  <c r="K483" i="3"/>
  <c r="K484" i="3"/>
  <c r="K482" i="3"/>
  <c r="F271" i="4"/>
  <c r="F270" i="4"/>
  <c r="F269" i="4"/>
  <c r="F268" i="4"/>
  <c r="F267" i="4"/>
  <c r="F266" i="4"/>
  <c r="F265" i="4"/>
  <c r="F264" i="4"/>
  <c r="F263" i="4"/>
  <c r="F261" i="4"/>
  <c r="F260" i="4"/>
  <c r="F259" i="4"/>
  <c r="F258" i="4"/>
  <c r="F257" i="4"/>
  <c r="F256" i="4"/>
  <c r="F254" i="4"/>
  <c r="F252" i="4"/>
  <c r="F251" i="4"/>
  <c r="F250" i="4"/>
  <c r="F249" i="4"/>
  <c r="F246" i="4"/>
  <c r="F245" i="4"/>
  <c r="F244" i="4"/>
  <c r="F243" i="4"/>
  <c r="F242" i="4"/>
  <c r="K481" i="3"/>
  <c r="K479" i="3"/>
  <c r="K480" i="3"/>
  <c r="K478" i="3"/>
  <c r="K475" i="3"/>
  <c r="K473" i="3"/>
  <c r="K474" i="3"/>
  <c r="K471" i="3"/>
  <c r="K472" i="3"/>
  <c r="K469" i="3"/>
  <c r="K470" i="3"/>
  <c r="K467" i="3"/>
  <c r="K468" i="3"/>
  <c r="K465" i="3"/>
  <c r="K466" i="3"/>
  <c r="K464" i="3"/>
  <c r="K461" i="3"/>
  <c r="K462" i="3"/>
  <c r="K463" i="3"/>
  <c r="K459" i="3"/>
  <c r="K460" i="3"/>
  <c r="K457" i="3"/>
  <c r="K458" i="3"/>
  <c r="K455" i="3"/>
  <c r="K456" i="3"/>
  <c r="K453" i="3"/>
  <c r="K454" i="3"/>
  <c r="K452" i="3"/>
  <c r="K447" i="3"/>
  <c r="K445" i="3"/>
  <c r="K446" i="3"/>
  <c r="K444" i="3"/>
  <c r="K439" i="3"/>
  <c r="K438" i="3"/>
  <c r="K435" i="3"/>
  <c r="K434" i="3"/>
  <c r="K431" i="3"/>
  <c r="K429" i="3"/>
  <c r="K430" i="3"/>
  <c r="K428" i="3"/>
  <c r="K423" i="3"/>
  <c r="K422" i="3"/>
  <c r="F241" i="4"/>
  <c r="F240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4" i="4"/>
  <c r="F223" i="4"/>
  <c r="F220" i="4"/>
  <c r="F218" i="4"/>
  <c r="F216" i="4"/>
  <c r="F215" i="4"/>
  <c r="F212" i="4"/>
  <c r="K421" i="3"/>
  <c r="K419" i="3"/>
  <c r="K420" i="3"/>
  <c r="K417" i="3"/>
  <c r="K418" i="3"/>
  <c r="K415" i="3"/>
  <c r="K416" i="3"/>
  <c r="K413" i="3"/>
  <c r="K414" i="3"/>
  <c r="K411" i="3"/>
  <c r="K412" i="3"/>
  <c r="K409" i="3"/>
  <c r="K410" i="3"/>
  <c r="K407" i="3"/>
  <c r="K408" i="3"/>
  <c r="K405" i="3"/>
  <c r="K406" i="3"/>
  <c r="K403" i="3"/>
  <c r="K404" i="3"/>
  <c r="K401" i="3"/>
  <c r="K402" i="3"/>
  <c r="K399" i="3"/>
  <c r="K400" i="3"/>
  <c r="K398" i="3"/>
  <c r="K395" i="3"/>
  <c r="K393" i="3"/>
  <c r="K394" i="3"/>
  <c r="K391" i="3"/>
  <c r="K392" i="3"/>
  <c r="K389" i="3"/>
  <c r="K390" i="3"/>
  <c r="K387" i="3"/>
  <c r="K388" i="3"/>
  <c r="K385" i="3"/>
  <c r="K386" i="3"/>
  <c r="K383" i="3"/>
  <c r="K384" i="3"/>
  <c r="K381" i="3"/>
  <c r="K382" i="3"/>
  <c r="K379" i="3"/>
  <c r="K380" i="3"/>
  <c r="K378" i="3"/>
  <c r="K375" i="3"/>
  <c r="K373" i="3"/>
  <c r="K374" i="3"/>
  <c r="K371" i="3"/>
  <c r="K372" i="3"/>
  <c r="K370" i="3"/>
  <c r="K367" i="3"/>
  <c r="K365" i="3"/>
  <c r="K366" i="3"/>
  <c r="K363" i="3"/>
  <c r="K364" i="3"/>
  <c r="K362" i="3"/>
  <c r="F211" i="4"/>
  <c r="F210" i="4"/>
  <c r="F209" i="4"/>
  <c r="F208" i="4"/>
  <c r="F207" i="4"/>
  <c r="F206" i="4"/>
  <c r="F205" i="4"/>
  <c r="F204" i="4"/>
  <c r="F203" i="4"/>
  <c r="F202" i="4"/>
  <c r="F201" i="4"/>
  <c r="F200" i="4"/>
  <c r="F198" i="4"/>
  <c r="F197" i="4"/>
  <c r="F196" i="4"/>
  <c r="F195" i="4"/>
  <c r="F194" i="4"/>
  <c r="F193" i="4"/>
  <c r="F192" i="4"/>
  <c r="F191" i="4"/>
  <c r="F190" i="4"/>
  <c r="F188" i="4"/>
  <c r="F187" i="4"/>
  <c r="F186" i="4"/>
  <c r="F184" i="4"/>
  <c r="F183" i="4"/>
  <c r="F182" i="4"/>
  <c r="K361" i="3"/>
  <c r="K360" i="3"/>
  <c r="K357" i="3"/>
  <c r="K355" i="3"/>
  <c r="K356" i="3"/>
  <c r="K353" i="3"/>
  <c r="K354" i="3"/>
  <c r="K352" i="3"/>
  <c r="K347" i="3"/>
  <c r="K346" i="3"/>
  <c r="K343" i="3"/>
  <c r="K342" i="3"/>
  <c r="K337" i="3"/>
  <c r="K336" i="3"/>
  <c r="K333" i="3"/>
  <c r="K332" i="3"/>
  <c r="K327" i="3"/>
  <c r="K326" i="3"/>
  <c r="K321" i="3"/>
  <c r="K320" i="3"/>
  <c r="K317" i="3"/>
  <c r="K316" i="3"/>
  <c r="K313" i="3"/>
  <c r="K312" i="3"/>
  <c r="K309" i="3"/>
  <c r="K307" i="3"/>
  <c r="K308" i="3"/>
  <c r="K306" i="3"/>
  <c r="K303" i="3"/>
  <c r="K302" i="3"/>
  <c r="F181" i="4"/>
  <c r="F179" i="4"/>
  <c r="F178" i="4"/>
  <c r="F177" i="4"/>
  <c r="F174" i="4"/>
  <c r="F172" i="4"/>
  <c r="F169" i="4"/>
  <c r="F167" i="4"/>
  <c r="F164" i="4"/>
  <c r="F161" i="4"/>
  <c r="F159" i="4"/>
  <c r="F157" i="4"/>
  <c r="F155" i="4"/>
  <c r="F154" i="4"/>
  <c r="F152" i="4"/>
  <c r="K295" i="3"/>
  <c r="K293" i="3"/>
  <c r="K294" i="3"/>
  <c r="K291" i="3"/>
  <c r="K292" i="3"/>
  <c r="K289" i="3"/>
  <c r="K290" i="3"/>
  <c r="K288" i="3"/>
  <c r="K283" i="3"/>
  <c r="K281" i="3"/>
  <c r="K282" i="3"/>
  <c r="K279" i="3"/>
  <c r="K280" i="3"/>
  <c r="K277" i="3"/>
  <c r="K278" i="3"/>
  <c r="K275" i="3"/>
  <c r="K276" i="3"/>
  <c r="K273" i="3"/>
  <c r="K274" i="3"/>
  <c r="K271" i="3"/>
  <c r="K272" i="3"/>
  <c r="K269" i="3"/>
  <c r="K270" i="3"/>
  <c r="K267" i="3"/>
  <c r="K268" i="3"/>
  <c r="K265" i="3"/>
  <c r="K266" i="3"/>
  <c r="K263" i="3"/>
  <c r="K264" i="3"/>
  <c r="K262" i="3"/>
  <c r="K259" i="3"/>
  <c r="K257" i="3"/>
  <c r="K258" i="3"/>
  <c r="K255" i="3"/>
  <c r="K256" i="3"/>
  <c r="K253" i="3"/>
  <c r="K254" i="3"/>
  <c r="K251" i="3"/>
  <c r="K252" i="3"/>
  <c r="K250" i="3"/>
  <c r="K248" i="3"/>
  <c r="K249" i="3"/>
  <c r="K245" i="3"/>
  <c r="K243" i="3"/>
  <c r="K244" i="3"/>
  <c r="K242" i="3"/>
  <c r="F148" i="4"/>
  <c r="F147" i="4"/>
  <c r="F146" i="4"/>
  <c r="F145" i="4"/>
  <c r="F142" i="4"/>
  <c r="F141" i="4"/>
  <c r="F140" i="4"/>
  <c r="F139" i="4"/>
  <c r="F138" i="4"/>
  <c r="F137" i="4"/>
  <c r="F136" i="4"/>
  <c r="F135" i="4"/>
  <c r="F134" i="4"/>
  <c r="F133" i="4"/>
  <c r="F132" i="4"/>
  <c r="F130" i="4"/>
  <c r="F129" i="4"/>
  <c r="F128" i="4"/>
  <c r="F127" i="4"/>
  <c r="F126" i="4"/>
  <c r="F125" i="4"/>
  <c r="F123" i="4"/>
  <c r="F122" i="4"/>
  <c r="K231" i="3"/>
  <c r="K234" i="3"/>
  <c r="K235" i="3"/>
  <c r="K238" i="3"/>
  <c r="K239" i="3"/>
  <c r="K240" i="3"/>
  <c r="K241" i="3"/>
  <c r="K229" i="3"/>
  <c r="K230" i="3"/>
  <c r="K227" i="3"/>
  <c r="K228" i="3"/>
  <c r="K225" i="3"/>
  <c r="K226" i="3"/>
  <c r="K223" i="3"/>
  <c r="K224" i="3"/>
  <c r="K222" i="3"/>
  <c r="K219" i="3"/>
  <c r="K218" i="3"/>
  <c r="K215" i="3"/>
  <c r="K213" i="3"/>
  <c r="K214" i="3"/>
  <c r="K212" i="3"/>
  <c r="K209" i="3"/>
  <c r="K208" i="3"/>
  <c r="K205" i="3"/>
  <c r="K206" i="3"/>
  <c r="K207" i="3"/>
  <c r="K203" i="3"/>
  <c r="K204" i="3"/>
  <c r="K201" i="3"/>
  <c r="K202" i="3"/>
  <c r="K200" i="3"/>
  <c r="K197" i="3"/>
  <c r="K196" i="3"/>
  <c r="K191" i="3"/>
  <c r="K189" i="3"/>
  <c r="K190" i="3"/>
  <c r="K188" i="3"/>
  <c r="K185" i="3"/>
  <c r="K183" i="3"/>
  <c r="K184" i="3"/>
  <c r="K182" i="3"/>
  <c r="F121" i="4"/>
  <c r="F120" i="4"/>
  <c r="F118" i="4"/>
  <c r="F116" i="4"/>
  <c r="F115" i="4"/>
  <c r="F114" i="4"/>
  <c r="F113" i="4"/>
  <c r="F112" i="4"/>
  <c r="F110" i="4"/>
  <c r="F108" i="4"/>
  <c r="F107" i="4"/>
  <c r="F105" i="4"/>
  <c r="F104" i="4"/>
  <c r="F103" i="4"/>
  <c r="F102" i="4"/>
  <c r="F101" i="4"/>
  <c r="F99" i="4"/>
  <c r="F96" i="4"/>
  <c r="F95" i="4"/>
  <c r="F93" i="4"/>
  <c r="F92" i="4"/>
  <c r="K181" i="3"/>
  <c r="K180" i="3"/>
  <c r="K177" i="3"/>
  <c r="K175" i="3"/>
  <c r="K176" i="3"/>
  <c r="K173" i="3"/>
  <c r="K174" i="3"/>
  <c r="K171" i="3"/>
  <c r="K172" i="3"/>
  <c r="K169" i="3"/>
  <c r="K170" i="3"/>
  <c r="K167" i="3"/>
  <c r="K168" i="3"/>
  <c r="K165" i="3"/>
  <c r="K166" i="3"/>
  <c r="K163" i="3"/>
  <c r="K164" i="3"/>
  <c r="K161" i="3"/>
  <c r="K162" i="3"/>
  <c r="K159" i="3"/>
  <c r="K160" i="3"/>
  <c r="K157" i="3"/>
  <c r="K158" i="3"/>
  <c r="K155" i="3"/>
  <c r="K156" i="3"/>
  <c r="K153" i="3"/>
  <c r="K154" i="3"/>
  <c r="K151" i="3"/>
  <c r="K152" i="3"/>
  <c r="K149" i="3"/>
  <c r="K150" i="3"/>
  <c r="K147" i="3"/>
  <c r="K148" i="3"/>
  <c r="K145" i="3"/>
  <c r="K146" i="3"/>
  <c r="K143" i="3"/>
  <c r="K144" i="3"/>
  <c r="K142" i="3"/>
  <c r="K139" i="3"/>
  <c r="K140" i="3"/>
  <c r="K141" i="3"/>
  <c r="K137" i="3"/>
  <c r="K138" i="3"/>
  <c r="K135" i="3"/>
  <c r="K136" i="3"/>
  <c r="K133" i="3"/>
  <c r="K134" i="3"/>
  <c r="K131" i="3"/>
  <c r="K132" i="3"/>
  <c r="K129" i="3"/>
  <c r="K130" i="3"/>
  <c r="K127" i="3"/>
  <c r="K128" i="3"/>
  <c r="K125" i="3"/>
  <c r="K126" i="3"/>
  <c r="K124" i="3"/>
  <c r="K123" i="3"/>
  <c r="K122" i="3"/>
  <c r="F91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K121" i="3"/>
  <c r="K119" i="3"/>
  <c r="K120" i="3"/>
  <c r="K117" i="3"/>
  <c r="K118" i="3"/>
  <c r="K115" i="3"/>
  <c r="K116" i="3"/>
  <c r="K113" i="3"/>
  <c r="K114" i="3"/>
  <c r="K111" i="3"/>
  <c r="K112" i="3"/>
  <c r="K109" i="3"/>
  <c r="K110" i="3"/>
  <c r="K107" i="3"/>
  <c r="K108" i="3"/>
  <c r="K105" i="3"/>
  <c r="K106" i="3"/>
  <c r="K103" i="3"/>
  <c r="K104" i="3"/>
  <c r="K101" i="3"/>
  <c r="K102" i="3"/>
  <c r="K99" i="3"/>
  <c r="K100" i="3"/>
  <c r="K98" i="3"/>
  <c r="K96" i="3"/>
  <c r="K97" i="3"/>
  <c r="K93" i="3"/>
  <c r="K94" i="3"/>
  <c r="K95" i="3"/>
  <c r="K91" i="3"/>
  <c r="K92" i="3"/>
  <c r="K89" i="3"/>
  <c r="K90" i="3"/>
  <c r="K87" i="3"/>
  <c r="K88" i="3"/>
  <c r="K85" i="3"/>
  <c r="K86" i="3"/>
  <c r="K83" i="3"/>
  <c r="K84" i="3"/>
  <c r="K81" i="3"/>
  <c r="K82" i="3"/>
  <c r="K79" i="3"/>
  <c r="K80" i="3"/>
  <c r="K78" i="3"/>
  <c r="K75" i="3"/>
  <c r="K73" i="3"/>
  <c r="K74" i="3"/>
  <c r="K71" i="3"/>
  <c r="K72" i="3"/>
  <c r="K70" i="3"/>
  <c r="K67" i="3"/>
  <c r="K65" i="3"/>
  <c r="K66" i="3"/>
  <c r="K63" i="3"/>
  <c r="K64" i="3"/>
  <c r="K62" i="3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8" i="4"/>
  <c r="F37" i="4"/>
  <c r="F36" i="4"/>
  <c r="F34" i="4"/>
  <c r="F33" i="4"/>
  <c r="F32" i="4"/>
  <c r="K61" i="3"/>
  <c r="K59" i="3"/>
  <c r="K60" i="3"/>
  <c r="K57" i="3"/>
  <c r="K58" i="3"/>
  <c r="K55" i="3"/>
  <c r="K56" i="3"/>
  <c r="K53" i="3"/>
  <c r="K54" i="3"/>
  <c r="K51" i="3"/>
  <c r="K52" i="3"/>
  <c r="K49" i="3"/>
  <c r="K50" i="3"/>
  <c r="K47" i="3"/>
  <c r="K48" i="3"/>
  <c r="K45" i="3"/>
  <c r="K46" i="3"/>
  <c r="K43" i="3"/>
  <c r="K44" i="3"/>
  <c r="K41" i="3"/>
  <c r="K42" i="3"/>
  <c r="K39" i="3"/>
  <c r="K40" i="3"/>
  <c r="K37" i="3"/>
  <c r="K38" i="3"/>
  <c r="K35" i="3"/>
  <c r="K36" i="3"/>
  <c r="K33" i="3"/>
  <c r="K34" i="3"/>
  <c r="K31" i="3"/>
  <c r="K32" i="3"/>
  <c r="K29" i="3"/>
  <c r="K30" i="3"/>
  <c r="K27" i="3"/>
  <c r="K28" i="3"/>
  <c r="K25" i="3"/>
  <c r="K26" i="3"/>
  <c r="K23" i="3"/>
  <c r="K24" i="3"/>
  <c r="K21" i="3"/>
  <c r="K22" i="3"/>
  <c r="K20" i="3"/>
  <c r="K17" i="3"/>
  <c r="K18" i="3"/>
  <c r="K19" i="3"/>
  <c r="K15" i="3"/>
  <c r="K16" i="3"/>
  <c r="K13" i="3"/>
  <c r="K14" i="3"/>
  <c r="K11" i="3"/>
  <c r="K12" i="3"/>
  <c r="K9" i="3"/>
  <c r="K10" i="3"/>
  <c r="K7" i="3"/>
  <c r="K8" i="3"/>
  <c r="K5" i="3"/>
  <c r="K6" i="3"/>
  <c r="K3" i="3"/>
  <c r="K4" i="3"/>
  <c r="K2" i="3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H3" i="2"/>
  <c r="H4" i="2"/>
  <c r="H5" i="2"/>
  <c r="H6" i="2"/>
  <c r="H7" i="2"/>
  <c r="H2" i="2"/>
  <c r="Q4" i="3" l="1"/>
  <c r="Q3" i="3"/>
  <c r="Q2" i="3" l="1"/>
  <c r="L3" i="3" l="1"/>
  <c r="L7" i="3"/>
  <c r="L11" i="3"/>
  <c r="L15" i="3"/>
  <c r="L19" i="3"/>
  <c r="L23" i="3"/>
  <c r="L27" i="3"/>
  <c r="L31" i="3"/>
  <c r="L35" i="3"/>
  <c r="L39" i="3"/>
  <c r="L43" i="3"/>
  <c r="L47" i="3"/>
  <c r="L51" i="3"/>
  <c r="L55" i="3"/>
  <c r="L59" i="3"/>
  <c r="L63" i="3"/>
  <c r="L67" i="3"/>
  <c r="L71" i="3"/>
  <c r="L75" i="3"/>
  <c r="L79" i="3"/>
  <c r="L83" i="3"/>
  <c r="L87" i="3"/>
  <c r="L91" i="3"/>
  <c r="L95" i="3"/>
  <c r="L99" i="3"/>
  <c r="L103" i="3"/>
  <c r="L107" i="3"/>
  <c r="L111" i="3"/>
  <c r="L115" i="3"/>
  <c r="L119" i="3"/>
  <c r="L123" i="3"/>
  <c r="L127" i="3"/>
  <c r="L131" i="3"/>
  <c r="L135" i="3"/>
  <c r="L139" i="3"/>
  <c r="L143" i="3"/>
  <c r="L147" i="3"/>
  <c r="L151" i="3"/>
  <c r="L155" i="3"/>
  <c r="L159" i="3"/>
  <c r="L163" i="3"/>
  <c r="L167" i="3"/>
  <c r="L171" i="3"/>
  <c r="L175" i="3"/>
  <c r="L183" i="3"/>
  <c r="L191" i="3"/>
  <c r="L203" i="3"/>
  <c r="L207" i="3"/>
  <c r="L215" i="3"/>
  <c r="L219" i="3"/>
  <c r="L223" i="3"/>
  <c r="L227" i="3"/>
  <c r="L231" i="3"/>
  <c r="L235" i="3"/>
  <c r="L239" i="3"/>
  <c r="L243" i="3"/>
  <c r="L251" i="3"/>
  <c r="L255" i="3"/>
  <c r="L259" i="3"/>
  <c r="L263" i="3"/>
  <c r="L267" i="3"/>
  <c r="L271" i="3"/>
  <c r="L275" i="3"/>
  <c r="L279" i="3"/>
  <c r="L283" i="3"/>
  <c r="L291" i="3"/>
  <c r="L295" i="3"/>
  <c r="L303" i="3"/>
  <c r="L307" i="3"/>
  <c r="L327" i="3"/>
  <c r="L343" i="3"/>
  <c r="L347" i="3"/>
  <c r="L355" i="3"/>
  <c r="L363" i="3"/>
  <c r="L367" i="3"/>
  <c r="L371" i="3"/>
  <c r="L375" i="3"/>
  <c r="L379" i="3"/>
  <c r="L383" i="3"/>
  <c r="L387" i="3"/>
  <c r="L391" i="3"/>
  <c r="L395" i="3"/>
  <c r="L399" i="3"/>
  <c r="L403" i="3"/>
  <c r="L407" i="3"/>
  <c r="L411" i="3"/>
  <c r="L415" i="3"/>
  <c r="L419" i="3"/>
  <c r="L423" i="3"/>
  <c r="L431" i="3"/>
  <c r="L435" i="3"/>
  <c r="L439" i="3"/>
  <c r="L447" i="3"/>
  <c r="L455" i="3"/>
  <c r="L459" i="3"/>
  <c r="L463" i="3"/>
  <c r="L467" i="3"/>
  <c r="L471" i="3"/>
  <c r="L475" i="3"/>
  <c r="L479" i="3"/>
  <c r="L483" i="3"/>
  <c r="L487" i="3"/>
  <c r="L491" i="3"/>
  <c r="L499" i="3"/>
  <c r="L503" i="3"/>
  <c r="L507" i="3"/>
  <c r="L511" i="3"/>
  <c r="L515" i="3"/>
  <c r="L519" i="3"/>
  <c r="L527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L60" i="3"/>
  <c r="L64" i="3"/>
  <c r="L72" i="3"/>
  <c r="L80" i="3"/>
  <c r="L88" i="3"/>
  <c r="L92" i="3"/>
  <c r="L96" i="3"/>
  <c r="L100" i="3"/>
  <c r="L104" i="3"/>
  <c r="L108" i="3"/>
  <c r="L112" i="3"/>
  <c r="L116" i="3"/>
  <c r="L120" i="3"/>
  <c r="L124" i="3"/>
  <c r="L128" i="3"/>
  <c r="L132" i="3"/>
  <c r="L136" i="3"/>
  <c r="L140" i="3"/>
  <c r="L144" i="3"/>
  <c r="L148" i="3"/>
  <c r="L152" i="3"/>
  <c r="L156" i="3"/>
  <c r="L160" i="3"/>
  <c r="L164" i="3"/>
  <c r="L168" i="3"/>
  <c r="L172" i="3"/>
  <c r="L176" i="3"/>
  <c r="L180" i="3"/>
  <c r="L184" i="3"/>
  <c r="L188" i="3"/>
  <c r="L196" i="3"/>
  <c r="L200" i="3"/>
  <c r="L204" i="3"/>
  <c r="L208" i="3"/>
  <c r="L212" i="3"/>
  <c r="L224" i="3"/>
  <c r="L228" i="3"/>
  <c r="L240" i="3"/>
  <c r="L244" i="3"/>
  <c r="L248" i="3"/>
  <c r="L252" i="3"/>
  <c r="L256" i="3"/>
  <c r="L264" i="3"/>
  <c r="L268" i="3"/>
  <c r="L272" i="3"/>
  <c r="L276" i="3"/>
  <c r="L280" i="3"/>
  <c r="L288" i="3"/>
  <c r="L292" i="3"/>
  <c r="L308" i="3"/>
  <c r="L312" i="3"/>
  <c r="L316" i="3"/>
  <c r="L320" i="3"/>
  <c r="L332" i="3"/>
  <c r="L336" i="3"/>
  <c r="L352" i="3"/>
  <c r="L356" i="3"/>
  <c r="L360" i="3"/>
  <c r="L364" i="3"/>
  <c r="L372" i="3"/>
  <c r="L380" i="3"/>
  <c r="L384" i="3"/>
  <c r="L388" i="3"/>
  <c r="L392" i="3"/>
  <c r="L400" i="3"/>
  <c r="L404" i="3"/>
  <c r="L408" i="3"/>
  <c r="L412" i="3"/>
  <c r="L416" i="3"/>
  <c r="L420" i="3"/>
  <c r="L428" i="3"/>
  <c r="L444" i="3"/>
  <c r="L452" i="3"/>
  <c r="L456" i="3"/>
  <c r="L460" i="3"/>
  <c r="L464" i="3"/>
  <c r="L468" i="3"/>
  <c r="L472" i="3"/>
  <c r="L480" i="3"/>
  <c r="L484" i="3"/>
  <c r="L488" i="3"/>
  <c r="L496" i="3"/>
  <c r="L500" i="3"/>
  <c r="L512" i="3"/>
  <c r="L516" i="3"/>
  <c r="L520" i="3"/>
  <c r="L524" i="3"/>
  <c r="L528" i="3"/>
  <c r="L10" i="3"/>
  <c r="L18" i="3"/>
  <c r="L26" i="3"/>
  <c r="L34" i="3"/>
  <c r="L42" i="3"/>
  <c r="L50" i="3"/>
  <c r="L58" i="3"/>
  <c r="L66" i="3"/>
  <c r="L74" i="3"/>
  <c r="L82" i="3"/>
  <c r="L90" i="3"/>
  <c r="L98" i="3"/>
  <c r="L106" i="3"/>
  <c r="L114" i="3"/>
  <c r="L122" i="3"/>
  <c r="L130" i="3"/>
  <c r="L138" i="3"/>
  <c r="L146" i="3"/>
  <c r="L154" i="3"/>
  <c r="L162" i="3"/>
  <c r="L170" i="3"/>
  <c r="L202" i="3"/>
  <c r="L218" i="3"/>
  <c r="L226" i="3"/>
  <c r="L234" i="3"/>
  <c r="L242" i="3"/>
  <c r="L250" i="3"/>
  <c r="L258" i="3"/>
  <c r="L266" i="3"/>
  <c r="L274" i="3"/>
  <c r="L282" i="3"/>
  <c r="L290" i="3"/>
  <c r="L306" i="3"/>
  <c r="L346" i="3"/>
  <c r="L354" i="3"/>
  <c r="L362" i="3"/>
  <c r="L370" i="3"/>
  <c r="L378" i="3"/>
  <c r="L386" i="3"/>
  <c r="L394" i="3"/>
  <c r="L402" i="3"/>
  <c r="L410" i="3"/>
  <c r="L418" i="3"/>
  <c r="L434" i="3"/>
  <c r="L458" i="3"/>
  <c r="L466" i="3"/>
  <c r="L474" i="3"/>
  <c r="L482" i="3"/>
  <c r="L490" i="3"/>
  <c r="L498" i="3"/>
  <c r="L506" i="3"/>
  <c r="L514" i="3"/>
  <c r="L530" i="3"/>
  <c r="L534" i="3"/>
  <c r="L538" i="3"/>
  <c r="L542" i="3"/>
  <c r="L546" i="3"/>
  <c r="L550" i="3"/>
  <c r="L554" i="3"/>
  <c r="L558" i="3"/>
  <c r="L562" i="3"/>
  <c r="L566" i="3"/>
  <c r="L570" i="3"/>
  <c r="L574" i="3"/>
  <c r="L578" i="3"/>
  <c r="L582" i="3"/>
  <c r="L586" i="3"/>
  <c r="L590" i="3"/>
  <c r="L594" i="3"/>
  <c r="L598" i="3"/>
  <c r="L602" i="3"/>
  <c r="L606" i="3"/>
  <c r="L610" i="3"/>
  <c r="L614" i="3"/>
  <c r="L618" i="3"/>
  <c r="L622" i="3"/>
  <c r="L626" i="3"/>
  <c r="L630" i="3"/>
  <c r="L634" i="3"/>
  <c r="L638" i="3"/>
  <c r="L642" i="3"/>
  <c r="L646" i="3"/>
  <c r="L650" i="3"/>
  <c r="L654" i="3"/>
  <c r="L658" i="3"/>
  <c r="L662" i="3"/>
  <c r="L666" i="3"/>
  <c r="L670" i="3"/>
  <c r="L674" i="3"/>
  <c r="L678" i="3"/>
  <c r="L682" i="3"/>
  <c r="L686" i="3"/>
  <c r="L690" i="3"/>
  <c r="L694" i="3"/>
  <c r="L698" i="3"/>
  <c r="L702" i="3"/>
  <c r="L706" i="3"/>
  <c r="L710" i="3"/>
  <c r="L714" i="3"/>
  <c r="L718" i="3"/>
  <c r="L722" i="3"/>
  <c r="L726" i="3"/>
  <c r="L730" i="3"/>
  <c r="L734" i="3"/>
  <c r="L738" i="3"/>
  <c r="L742" i="3"/>
  <c r="L746" i="3"/>
  <c r="L750" i="3"/>
  <c r="L754" i="3"/>
  <c r="L758" i="3"/>
  <c r="L762" i="3"/>
  <c r="L766" i="3"/>
  <c r="L770" i="3"/>
  <c r="L774" i="3"/>
  <c r="L778" i="3"/>
  <c r="L782" i="3"/>
  <c r="L786" i="3"/>
  <c r="L790" i="3"/>
  <c r="L794" i="3"/>
  <c r="L798" i="3"/>
  <c r="L802" i="3"/>
  <c r="L806" i="3"/>
  <c r="L810" i="3"/>
  <c r="L814" i="3"/>
  <c r="L13" i="3"/>
  <c r="L21" i="3"/>
  <c r="L29" i="3"/>
  <c r="L37" i="3"/>
  <c r="L45" i="3"/>
  <c r="L53" i="3"/>
  <c r="L61" i="3"/>
  <c r="L93" i="3"/>
  <c r="L101" i="3"/>
  <c r="L109" i="3"/>
  <c r="L117" i="3"/>
  <c r="L125" i="3"/>
  <c r="L133" i="3"/>
  <c r="L141" i="3"/>
  <c r="L149" i="3"/>
  <c r="L157" i="3"/>
  <c r="L165" i="3"/>
  <c r="L173" i="3"/>
  <c r="L181" i="3"/>
  <c r="L189" i="3"/>
  <c r="L197" i="3"/>
  <c r="L205" i="3"/>
  <c r="L213" i="3"/>
  <c r="L229" i="3"/>
  <c r="L245" i="3"/>
  <c r="L253" i="3"/>
  <c r="L269" i="3"/>
  <c r="L277" i="3"/>
  <c r="L293" i="3"/>
  <c r="L309" i="3"/>
  <c r="L317" i="3"/>
  <c r="L333" i="3"/>
  <c r="L357" i="3"/>
  <c r="L365" i="3"/>
  <c r="L373" i="3"/>
  <c r="L381" i="3"/>
  <c r="L389" i="3"/>
  <c r="L405" i="3"/>
  <c r="L413" i="3"/>
  <c r="L421" i="3"/>
  <c r="L429" i="3"/>
  <c r="L445" i="3"/>
  <c r="L453" i="3"/>
  <c r="L461" i="3"/>
  <c r="L469" i="3"/>
  <c r="L485" i="3"/>
  <c r="L501" i="3"/>
  <c r="L517" i="3"/>
  <c r="L525" i="3"/>
  <c r="L531" i="3"/>
  <c r="L535" i="3"/>
  <c r="L539" i="3"/>
  <c r="L543" i="3"/>
  <c r="L547" i="3"/>
  <c r="L551" i="3"/>
  <c r="L555" i="3"/>
  <c r="L559" i="3"/>
  <c r="L563" i="3"/>
  <c r="L567" i="3"/>
  <c r="L571" i="3"/>
  <c r="L575" i="3"/>
  <c r="L579" i="3"/>
  <c r="L583" i="3"/>
  <c r="L587" i="3"/>
  <c r="L591" i="3"/>
  <c r="L595" i="3"/>
  <c r="L599" i="3"/>
  <c r="L603" i="3"/>
  <c r="L607" i="3"/>
  <c r="L611" i="3"/>
  <c r="L615" i="3"/>
  <c r="L619" i="3"/>
  <c r="L623" i="3"/>
  <c r="L627" i="3"/>
  <c r="L631" i="3"/>
  <c r="L635" i="3"/>
  <c r="L639" i="3"/>
  <c r="L643" i="3"/>
  <c r="L647" i="3"/>
  <c r="L651" i="3"/>
  <c r="L655" i="3"/>
  <c r="L659" i="3"/>
  <c r="L663" i="3"/>
  <c r="L667" i="3"/>
  <c r="L671" i="3"/>
  <c r="L675" i="3"/>
  <c r="L679" i="3"/>
  <c r="L683" i="3"/>
  <c r="L687" i="3"/>
  <c r="L691" i="3"/>
  <c r="L695" i="3"/>
  <c r="L699" i="3"/>
  <c r="L703" i="3"/>
  <c r="L707" i="3"/>
  <c r="L711" i="3"/>
  <c r="L715" i="3"/>
  <c r="L719" i="3"/>
  <c r="L723" i="3"/>
  <c r="L727" i="3"/>
  <c r="L731" i="3"/>
  <c r="L735" i="3"/>
  <c r="L739" i="3"/>
  <c r="L743" i="3"/>
  <c r="L747" i="3"/>
  <c r="L751" i="3"/>
  <c r="L755" i="3"/>
  <c r="L759" i="3"/>
  <c r="L763" i="3"/>
  <c r="L767" i="3"/>
  <c r="L771" i="3"/>
  <c r="L775" i="3"/>
  <c r="L779" i="3"/>
  <c r="L783" i="3"/>
  <c r="L787" i="3"/>
  <c r="L791" i="3"/>
  <c r="L795" i="3"/>
  <c r="L799" i="3"/>
  <c r="L803" i="3"/>
  <c r="L807" i="3"/>
  <c r="L811" i="3"/>
  <c r="L815" i="3"/>
  <c r="L819" i="3"/>
  <c r="L823" i="3"/>
  <c r="L827" i="3"/>
  <c r="L831" i="3"/>
  <c r="L835" i="3"/>
  <c r="L839" i="3"/>
  <c r="L843" i="3"/>
  <c r="L847" i="3"/>
  <c r="L851" i="3"/>
  <c r="L855" i="3"/>
  <c r="L859" i="3"/>
  <c r="L863" i="3"/>
  <c r="L867" i="3"/>
  <c r="L871" i="3"/>
  <c r="L875" i="3"/>
  <c r="L879" i="3"/>
  <c r="L883" i="3"/>
  <c r="L887" i="3"/>
  <c r="L891" i="3"/>
  <c r="L9" i="3"/>
  <c r="L25" i="3"/>
  <c r="L41" i="3"/>
  <c r="L57" i="3"/>
  <c r="L73" i="3"/>
  <c r="L89" i="3"/>
  <c r="L105" i="3"/>
  <c r="L121" i="3"/>
  <c r="L137" i="3"/>
  <c r="L153" i="3"/>
  <c r="L169" i="3"/>
  <c r="L185" i="3"/>
  <c r="L201" i="3"/>
  <c r="L249" i="3"/>
  <c r="L265" i="3"/>
  <c r="L281" i="3"/>
  <c r="L313" i="3"/>
  <c r="L361" i="3"/>
  <c r="L393" i="3"/>
  <c r="L409" i="3"/>
  <c r="L457" i="3"/>
  <c r="L473" i="3"/>
  <c r="L489" i="3"/>
  <c r="L521" i="3"/>
  <c r="L533" i="3"/>
  <c r="L541" i="3"/>
  <c r="L549" i="3"/>
  <c r="L557" i="3"/>
  <c r="L565" i="3"/>
  <c r="L573" i="3"/>
  <c r="L581" i="3"/>
  <c r="L589" i="3"/>
  <c r="L597" i="3"/>
  <c r="L605" i="3"/>
  <c r="L613" i="3"/>
  <c r="L621" i="3"/>
  <c r="L629" i="3"/>
  <c r="L637" i="3"/>
  <c r="L645" i="3"/>
  <c r="L653" i="3"/>
  <c r="L661" i="3"/>
  <c r="L669" i="3"/>
  <c r="L677" i="3"/>
  <c r="L685" i="3"/>
  <c r="L693" i="3"/>
  <c r="L701" i="3"/>
  <c r="L709" i="3"/>
  <c r="L717" i="3"/>
  <c r="L725" i="3"/>
  <c r="L733" i="3"/>
  <c r="L741" i="3"/>
  <c r="L749" i="3"/>
  <c r="L757" i="3"/>
  <c r="L765" i="3"/>
  <c r="L773" i="3"/>
  <c r="L781" i="3"/>
  <c r="L789" i="3"/>
  <c r="L797" i="3"/>
  <c r="L805" i="3"/>
  <c r="L813" i="3"/>
  <c r="L820" i="3"/>
  <c r="L825" i="3"/>
  <c r="L830" i="3"/>
  <c r="L836" i="3"/>
  <c r="L841" i="3"/>
  <c r="L846" i="3"/>
  <c r="L852" i="3"/>
  <c r="L857" i="3"/>
  <c r="L862" i="3"/>
  <c r="L868" i="3"/>
  <c r="L873" i="3"/>
  <c r="L878" i="3"/>
  <c r="L884" i="3"/>
  <c r="L889" i="3"/>
  <c r="L894" i="3"/>
  <c r="L898" i="3"/>
  <c r="L2" i="3"/>
  <c r="L17" i="3"/>
  <c r="L65" i="3"/>
  <c r="L97" i="3"/>
  <c r="L113" i="3"/>
  <c r="L145" i="3"/>
  <c r="L177" i="3"/>
  <c r="L209" i="3"/>
  <c r="L241" i="3"/>
  <c r="L273" i="3"/>
  <c r="L337" i="3"/>
  <c r="L401" i="3"/>
  <c r="L465" i="3"/>
  <c r="L513" i="3"/>
  <c r="L537" i="3"/>
  <c r="L553" i="3"/>
  <c r="L569" i="3"/>
  <c r="L585" i="3"/>
  <c r="L601" i="3"/>
  <c r="L609" i="3"/>
  <c r="L625" i="3"/>
  <c r="L641" i="3"/>
  <c r="L657" i="3"/>
  <c r="L673" i="3"/>
  <c r="L689" i="3"/>
  <c r="L705" i="3"/>
  <c r="L721" i="3"/>
  <c r="L737" i="3"/>
  <c r="L753" i="3"/>
  <c r="L769" i="3"/>
  <c r="L801" i="3"/>
  <c r="L817" i="3"/>
  <c r="L833" i="3"/>
  <c r="L844" i="3"/>
  <c r="L849" i="3"/>
  <c r="L860" i="3"/>
  <c r="L870" i="3"/>
  <c r="L881" i="3"/>
  <c r="L892" i="3"/>
  <c r="L900" i="3"/>
  <c r="L22" i="3"/>
  <c r="L54" i="3"/>
  <c r="L86" i="3"/>
  <c r="L118" i="3"/>
  <c r="L150" i="3"/>
  <c r="L182" i="3"/>
  <c r="L214" i="3"/>
  <c r="L278" i="3"/>
  <c r="L342" i="3"/>
  <c r="L374" i="3"/>
  <c r="L406" i="3"/>
  <c r="L438" i="3"/>
  <c r="L470" i="3"/>
  <c r="L502" i="3"/>
  <c r="L532" i="3"/>
  <c r="L548" i="3"/>
  <c r="L564" i="3"/>
  <c r="L580" i="3"/>
  <c r="L596" i="3"/>
  <c r="L620" i="3"/>
  <c r="L636" i="3"/>
  <c r="L660" i="3"/>
  <c r="L676" i="3"/>
  <c r="L700" i="3"/>
  <c r="L724" i="3"/>
  <c r="L740" i="3"/>
  <c r="L756" i="3"/>
  <c r="L780" i="3"/>
  <c r="L804" i="3"/>
  <c r="L824" i="3"/>
  <c r="L834" i="3"/>
  <c r="L850" i="3"/>
  <c r="L866" i="3"/>
  <c r="L882" i="3"/>
  <c r="L893" i="3"/>
  <c r="L14" i="3"/>
  <c r="L30" i="3"/>
  <c r="L46" i="3"/>
  <c r="L62" i="3"/>
  <c r="L78" i="3"/>
  <c r="L94" i="3"/>
  <c r="L110" i="3"/>
  <c r="L126" i="3"/>
  <c r="L142" i="3"/>
  <c r="L158" i="3"/>
  <c r="L174" i="3"/>
  <c r="L190" i="3"/>
  <c r="L206" i="3"/>
  <c r="L222" i="3"/>
  <c r="L238" i="3"/>
  <c r="L254" i="3"/>
  <c r="L270" i="3"/>
  <c r="L302" i="3"/>
  <c r="L366" i="3"/>
  <c r="L382" i="3"/>
  <c r="L398" i="3"/>
  <c r="L414" i="3"/>
  <c r="L430" i="3"/>
  <c r="L446" i="3"/>
  <c r="L462" i="3"/>
  <c r="L478" i="3"/>
  <c r="L510" i="3"/>
  <c r="L526" i="3"/>
  <c r="L536" i="3"/>
  <c r="L544" i="3"/>
  <c r="L552" i="3"/>
  <c r="L560" i="3"/>
  <c r="L568" i="3"/>
  <c r="L576" i="3"/>
  <c r="L584" i="3"/>
  <c r="L600" i="3"/>
  <c r="L608" i="3"/>
  <c r="L616" i="3"/>
  <c r="L624" i="3"/>
  <c r="L632" i="3"/>
  <c r="L640" i="3"/>
  <c r="L648" i="3"/>
  <c r="L656" i="3"/>
  <c r="L664" i="3"/>
  <c r="L672" i="3"/>
  <c r="L680" i="3"/>
  <c r="L688" i="3"/>
  <c r="L696" i="3"/>
  <c r="L704" i="3"/>
  <c r="L712" i="3"/>
  <c r="L720" i="3"/>
  <c r="L728" i="3"/>
  <c r="L736" i="3"/>
  <c r="L744" i="3"/>
  <c r="L752" i="3"/>
  <c r="L760" i="3"/>
  <c r="L768" i="3"/>
  <c r="L776" i="3"/>
  <c r="L792" i="3"/>
  <c r="L800" i="3"/>
  <c r="L808" i="3"/>
  <c r="L816" i="3"/>
  <c r="L821" i="3"/>
  <c r="L826" i="3"/>
  <c r="L832" i="3"/>
  <c r="L837" i="3"/>
  <c r="L842" i="3"/>
  <c r="L848" i="3"/>
  <c r="L853" i="3"/>
  <c r="L858" i="3"/>
  <c r="L864" i="3"/>
  <c r="L869" i="3"/>
  <c r="L874" i="3"/>
  <c r="L880" i="3"/>
  <c r="L885" i="3"/>
  <c r="L890" i="3"/>
  <c r="L895" i="3"/>
  <c r="L899" i="3"/>
  <c r="L33" i="3"/>
  <c r="L49" i="3"/>
  <c r="L81" i="3"/>
  <c r="L129" i="3"/>
  <c r="L161" i="3"/>
  <c r="L225" i="3"/>
  <c r="L257" i="3"/>
  <c r="L289" i="3"/>
  <c r="L321" i="3"/>
  <c r="L353" i="3"/>
  <c r="L385" i="3"/>
  <c r="L417" i="3"/>
  <c r="L481" i="3"/>
  <c r="L529" i="3"/>
  <c r="L545" i="3"/>
  <c r="L561" i="3"/>
  <c r="L577" i="3"/>
  <c r="L617" i="3"/>
  <c r="L633" i="3"/>
  <c r="L649" i="3"/>
  <c r="L665" i="3"/>
  <c r="L681" i="3"/>
  <c r="L697" i="3"/>
  <c r="L713" i="3"/>
  <c r="L729" i="3"/>
  <c r="L745" i="3"/>
  <c r="L761" i="3"/>
  <c r="L777" i="3"/>
  <c r="L793" i="3"/>
  <c r="L809" i="3"/>
  <c r="L822" i="3"/>
  <c r="L828" i="3"/>
  <c r="L838" i="3"/>
  <c r="L854" i="3"/>
  <c r="L865" i="3"/>
  <c r="L876" i="3"/>
  <c r="L886" i="3"/>
  <c r="L896" i="3"/>
  <c r="L6" i="3"/>
  <c r="L38" i="3"/>
  <c r="L70" i="3"/>
  <c r="L102" i="3"/>
  <c r="L134" i="3"/>
  <c r="L166" i="3"/>
  <c r="L230" i="3"/>
  <c r="L262" i="3"/>
  <c r="L294" i="3"/>
  <c r="L326" i="3"/>
  <c r="L390" i="3"/>
  <c r="L422" i="3"/>
  <c r="L454" i="3"/>
  <c r="L486" i="3"/>
  <c r="L518" i="3"/>
  <c r="L556" i="3"/>
  <c r="L572" i="3"/>
  <c r="L588" i="3"/>
  <c r="L604" i="3"/>
  <c r="L628" i="3"/>
  <c r="L644" i="3"/>
  <c r="L668" i="3"/>
  <c r="L692" i="3"/>
  <c r="L716" i="3"/>
  <c r="L748" i="3"/>
  <c r="L772" i="3"/>
  <c r="L788" i="3"/>
  <c r="L812" i="3"/>
  <c r="L829" i="3"/>
  <c r="L840" i="3"/>
  <c r="L856" i="3"/>
  <c r="L872" i="3"/>
  <c r="L888" i="3"/>
  <c r="L897" i="3"/>
  <c r="L497" i="3"/>
  <c r="L540" i="3"/>
  <c r="L612" i="3"/>
  <c r="L652" i="3"/>
  <c r="L684" i="3"/>
  <c r="L708" i="3"/>
  <c r="L732" i="3"/>
  <c r="L764" i="3"/>
  <c r="L796" i="3"/>
  <c r="L818" i="3"/>
  <c r="L845" i="3"/>
  <c r="L861" i="3"/>
  <c r="L877" i="3"/>
  <c r="L901" i="3"/>
  <c r="E3" i="2"/>
  <c r="G3" i="2" s="1"/>
  <c r="E4" i="2"/>
  <c r="G4" i="2" s="1"/>
  <c r="E5" i="2"/>
  <c r="G5" i="2" s="1"/>
  <c r="E6" i="2"/>
  <c r="G6" i="2" s="1"/>
  <c r="E7" i="2"/>
  <c r="G7" i="2" s="1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tc={62416C84-F71B-FA4A-8F77-0F781DAD3DCA}</author>
    <author>tc={3290750E-A810-BB43-8A07-FF3F91F954C2}</author>
    <author>tc={11B41619-4E84-A943-B47E-211928A7F7D2}</author>
    <author>tc={6DC93708-9105-A641-875E-6FEC0DE0DFD7}</author>
    <author>tc={90C2E1A7-C0A9-5D47-A40B-327DA79FD5F1}</author>
    <author>tc={84F6CBED-8F7F-D844-A196-FC8ABE4047D2}</author>
    <author>tc={5C71CF80-E21B-9F42-A02D-EA55A1C98B82}</author>
    <author>tc={06A45933-BD5C-974D-ABA7-A7172F0EFE0E}</author>
    <author>tc={A365E8C2-2A7A-8E4D-8C59-D07DEEA53E09}</author>
    <author>tc={6CB532C9-B176-3D4E-BC13-6B09BDA6E413}</author>
    <author>tc={E9179F3D-BB4D-2848-9801-BB27A144D1B6}</author>
    <author>tc={33E9902A-92DB-A840-8827-BE4CF630FD84}</author>
    <author>tc={518FDE2E-647C-8D4C-BBA2-F8051F73587E}</author>
    <author>tc={110ABF3C-8266-F746-B528-4498F39279CB}</author>
    <author>tc={65C09505-6271-AD49-950C-B1E34BD8C147}</author>
    <author>tc={D12896A6-38EB-C640-B780-02B7B619A5C3}</author>
    <author>tc={02B2E923-349A-C344-B8A6-D18B99DC6815}</author>
    <author>tc={21061563-61E8-084A-9CB7-957EEFDE6B4A}</author>
    <author>tc={68EE37B7-44A4-1241-A5B2-1B60B027B41B}</author>
    <author>tc={CD477AB9-48AE-9B40-9D1C-204E137076C9}</author>
    <author>tc={708E25DA-2287-D444-ABAD-730B0D78F46D}</author>
    <author>tc={1D1CEF10-F0DD-9F4A-885C-44B5ECFDFFA8}</author>
    <author>tc={47381033-400A-5945-ABFE-D8FF3EC5D977}</author>
    <author>tc={BA4E68AB-E9FA-0A47-A87A-187B1B486126}</author>
    <author>tc={FA35CDA5-D89F-FA41-BDE8-6D70AC0A3A60}</author>
    <author>tc={CFD33F84-0179-5C47-B1A1-34CC4EADC730}</author>
    <author>tc={29682DF5-D405-0144-8EB8-E958E04625B1}</author>
    <author>tc={747C53B3-FA26-C44F-839E-6D4CF4AB1A7E}</author>
    <author>tc={131AA31E-192D-EE42-80A4-B47F27A06045}</author>
    <author>tc={86A8ECA0-62F2-9D49-87D3-D4C722823A59}</author>
    <author>tc={DF608CE9-1AE9-8D4E-8738-07A91CC74254}</author>
    <author>tc={0F9F28F7-1AA0-7E42-AB7C-93A46F228714}</author>
    <author>tc={CC2BA699-FB31-8841-99AF-EB0D147898B8}</author>
    <author>tc={68951C36-C95D-3149-94B4-88F9D50BFB55}</author>
    <author>tc={393E94F6-46C9-AD4B-B6C0-19F3577F5939}</author>
    <author>tc={5E3ECFCC-ABB3-0E49-BFAD-C4699525F4C1}</author>
    <author>tc={D205DBE1-B581-E04B-973B-4B599B3690E8}</author>
    <author>tc={EDDC71F0-AA24-9A46-AFBB-8D6D3687DA73}</author>
    <author>tc={08833AA8-CB47-2747-80BD-6D97A3C5DD8A}</author>
    <author>tc={2BF32672-04A1-1547-A520-27D3DB1D05FB}</author>
    <author>tc={C85E3EC7-10E8-2043-B827-8A4EC5936575}</author>
    <author>tc={8F8E4312-B881-CB44-8098-3BAE00CA7021}</author>
    <author>tc={713BD822-9339-2640-8284-8E01FAF43151}</author>
    <author>tc={631BE32C-B886-E146-B12A-5B91CBE96264}</author>
    <author>tc={5FA5C34B-0891-E44A-8C4F-88262E3D0223}</author>
    <author>tc={709F9558-29BD-CD42-ADA2-3A76DFDB464B}</author>
    <author>tc={E118FCAF-91CE-1E4F-84C3-A48D939EFE8C}</author>
    <author>tc={A4EF4B82-8530-854E-A598-AECE0868911F}</author>
    <author>tc={5C54BF6E-0078-1B45-B56D-FE5CB382EF77}</author>
    <author>tc={B440A59E-1853-F247-884C-7416B9F81277}</author>
    <author>tc={D57B261A-C14A-0143-A8B3-819CE60F9846}</author>
    <author>tc={7555A079-3DE0-D846-B622-31589547F546}</author>
    <author>tc={DF5ACC37-CBA2-864C-9562-FDFA7F892E93}</author>
    <author>tc={956119E8-D54E-3D47-8572-A1E4900D77C7}</author>
    <author>tc={9CDB82A0-6A01-7C41-B83B-EC7EC46DE614}</author>
    <author>tc={0EA66038-3C00-6E4E-BBB7-FD4E13B25265}</author>
    <author>tc={8170DD43-A922-AD4F-B45A-91BE3C7C2FC8}</author>
    <author>tc={45BA230E-5DE6-A242-A3C0-E42DF18C08D1}</author>
    <author>tc={8575C04E-E9EE-594A-BAB3-24A6E73467C7}</author>
    <author>tc={4AE87F17-4B22-D64E-ADA8-7B34A841650E}</author>
    <author>tc={D0878950-A871-7648-8A65-41122AA78146}</author>
    <author>tc={6B1FA544-64EC-8B4A-B71C-5C5FE449359B}</author>
    <author>tc={D3BB13EB-8445-934E-81AC-5A0A9F8A71A0}</author>
    <author>tc={ADC22574-304B-6A42-8AF4-5ACF0625E379}</author>
    <author>tc={9BCF324A-7DC7-5F45-B3A9-D24CAF994F9C}</author>
    <author>tc={6E43F474-4948-564A-B6B8-BA69CBDF81C5}</author>
    <author>tc={EC21B9CA-B0C1-F14D-A511-29217BDCCF55}</author>
    <author>tc={FB35054B-92F2-2C41-8DD0-B178DC54C676}</author>
    <author>tc={69B2538D-0C23-6346-A914-D53FB0B81923}</author>
    <author>tc={F7C1F470-CB31-3342-BDC3-937EBB7CAAA7}</author>
    <author>tc={6C363F80-767C-7D4B-86D4-BE4CDC684CD5}</author>
    <author>tc={E8CC90BB-A92A-B948-99F4-9E5EA22299A1}</author>
    <author>tc={DC917D5B-9D77-6648-A465-67ED260A16FF}</author>
    <author>tc={7297A614-0307-2A47-ACA3-79AE671CCD8A}</author>
    <author>tc={83C1E361-4E42-FD46-96B1-139679C14713}</author>
    <author>tc={07B17F87-C600-CE46-813D-730BF492270B}</author>
    <author>tc={E2597C6C-D1BC-964C-AECE-07517CDB7D39}</author>
    <author>tc={B3D033CE-7DDA-E244-B324-A861F32371BA}</author>
    <author>tc={A9D58679-85F1-ED46-B24B-B2BD6D172D2D}</author>
    <author>tc={4EFD2577-BBEC-CE4A-AD53-B221C7B6D2F5}</author>
    <author>tc={B3AC7FF8-227A-7140-A53B-D81FC87A51B0}</author>
    <author>tc={E58C3CED-3851-D140-A0CA-7D6B5F99F693}</author>
    <author>tc={DA2ED13F-60D0-DA46-AE65-CFE9F0C3B2CD}</author>
    <author>tc={6FA402B4-ABC7-B44E-8DA1-BF4E55364C7F}</author>
    <author>tc={5ED7DBE9-0D87-C047-BD49-BAFD0A812F81}</author>
    <author>tc={F4EE157F-18F5-1049-A2C2-3CF3F927B955}</author>
    <author>tc={99425DC7-AFC3-664A-B118-FE4ADD0E0A12}</author>
    <author>tc={7C05699F-AB5F-E943-9247-00F3BA9F8B1F}</author>
    <author>tc={92382C73-ACFF-3043-B8FC-38B55402BAE8}</author>
    <author>tc={C74C1CB6-676C-2544-A70D-BDD1D2B0657A}</author>
    <author>tc={93D52843-3D7A-B342-AE22-58CCB0981FCD}</author>
    <author>tc={8D52B80E-772E-1C41-8013-AD73BEAF396C}</author>
    <author>tc={C18BA325-F5D5-C749-AD30-0F75C24ADBCE}</author>
    <author>tc={7C9F2E8A-7C62-4C41-949D-A4EA149EEA50}</author>
    <author>tc={69141C14-3892-574E-8043-51CB76234CD9}</author>
    <author>tc={E34C2EB4-70E6-2447-98C3-8441949918C6}</author>
    <author>tc={4C7EB65C-FEAB-FB4B-93DF-BA848B9CA09F}</author>
    <author>tc={52021875-D22F-F34F-8743-FAD62A320311}</author>
    <author>tc={69AFF688-2761-F941-9881-F16D7BF8952E}</author>
    <author>tc={11C08CF8-A5C7-7E40-AE64-4511DADEB979}</author>
    <author>tc={DCC4E2F7-9C8F-9B4C-B547-CA00C5EE81CD}</author>
    <author>tc={B2882080-4AE9-1B40-9F84-1803F414DFA8}</author>
    <author>tc={C6D53884-706B-7441-99E3-EDEEE819EF94}</author>
    <author>tc={5235F4B5-4C59-6647-A427-88985F1D3B60}</author>
    <author>tc={9FD81120-66A5-1943-A5BF-05E9A317EC79}</author>
    <author>tc={EDC4E3E6-FD7E-2B4F-AF6D-E54C4A12D142}</author>
    <author>tc={C71186C1-9143-FF43-9E61-816E8E71C1F4}</author>
    <author>tc={32CDC505-952F-8046-B741-5260E314F040}</author>
    <author>tc={D7E190E8-A724-8A42-9D1B-F1893D036A09}</author>
    <author>tc={BDC667ED-FD19-4A4B-B53D-9611290791EB}</author>
    <author>tc={4E86ACA7-B0F6-5546-B016-E7DCEAAFC827}</author>
    <author>tc={FB9F20BA-ADE4-A341-A854-29ADF68E0C25}</author>
    <author>tc={E56A11CE-C433-D348-B536-BA1736297DEF}</author>
    <author>tc={236E373F-47C4-1044-B26C-F67C9645DE08}</author>
    <author>tc={09B1A230-7613-A54B-B651-8978899D4AD5}</author>
    <author>tc={F2873B4F-B517-EF42-847A-7CE6BD3D9B2C}</author>
    <author>tc={35D95E85-1F16-3746-A8FB-D886745E1A29}</author>
    <author>tc={415B8137-FB78-A040-8310-5052B55FE16C}</author>
    <author>tc={C077FAC0-063F-654F-A558-CDD3762A651C}</author>
    <author>tc={BF1CA9BF-267D-AD46-8BCA-5556755A4469}</author>
  </authors>
  <commentList>
    <comment ref="L4" authorId="0" shapeId="0" xr:uid="{62416C84-F71B-FA4A-8F77-0F781DAD3DCA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animals in the tube</t>
      </text>
    </comment>
    <comment ref="M4" authorId="1" shapeId="0" xr:uid="{3290750E-A810-BB43-8A07-FF3F91F954C2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animals in the tube</t>
      </text>
    </comment>
    <comment ref="L68" authorId="2" shapeId="0" xr:uid="{11B41619-4E84-A943-B47E-211928A7F7D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spilled; animal lost</t>
      </text>
    </comment>
    <comment ref="M68" authorId="3" shapeId="0" xr:uid="{6DC93708-9105-A641-875E-6FEC0DE0DFD7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spilled; animal lost</t>
      </text>
    </comment>
    <comment ref="L76" authorId="4" shapeId="0" xr:uid="{90C2E1A7-C0A9-5D47-A40B-327DA79FD5F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animal in tube</t>
      </text>
    </comment>
    <comment ref="M76" authorId="5" shapeId="0" xr:uid="{84F6CBED-8F7F-D844-A196-FC8ABE4047D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animal in tube</t>
      </text>
    </comment>
    <comment ref="L78" authorId="6" shapeId="0" xr:uid="{5C71CF80-E21B-9F42-A02D-EA55A1C98B82}">
      <text>
        <t>[Threaded comment]
Your version of Excel allows you to read this threaded comment; however, any edits to it will get removed if the file is opened in a newer version of Excel. Learn more: https://go.microsoft.com/fwlink/?linkid=870924
Comment:
    died during measurment</t>
      </text>
    </comment>
    <comment ref="M78" authorId="7" shapeId="0" xr:uid="{06A45933-BD5C-974D-ABA7-A7172F0EFE0E}">
      <text>
        <t>[Threaded comment]
Your version of Excel allows you to read this threaded comment; however, any edits to it will get removed if the file is opened in a newer version of Excel. Learn more: https://go.microsoft.com/fwlink/?linkid=870924
Comment:
    died during measurment</t>
      </text>
    </comment>
    <comment ref="L84" authorId="8" shapeId="0" xr:uid="{A365E8C2-2A7A-8E4D-8C59-D07DEEA53E09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two animals? One was dead</t>
      </text>
    </comment>
    <comment ref="M84" authorId="9" shapeId="0" xr:uid="{6CB532C9-B176-3D4E-BC13-6B09BDA6E413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two animals? One was dead</t>
      </text>
    </comment>
    <comment ref="L178" authorId="10" shapeId="0" xr:uid="{E9179F3D-BB4D-2848-9801-BB27A144D1B6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</t>
      </text>
    </comment>
    <comment ref="M178" authorId="11" shapeId="0" xr:uid="{33E9902A-92DB-A840-8827-BE4CF630FD84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</t>
      </text>
    </comment>
    <comment ref="L186" authorId="12" shapeId="0" xr:uid="{518FDE2E-647C-8D4C-BBA2-F8051F73587E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186" authorId="13" shapeId="0" xr:uid="{110ABF3C-8266-F746-B528-4498F39279C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192" authorId="14" shapeId="0" xr:uid="{65C09505-6271-AD49-950C-B1E34BD8C147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192" authorId="15" shapeId="0" xr:uid="{D12896A6-38EB-C640-B780-02B7B619A5C3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194" authorId="16" shapeId="0" xr:uid="{02B2E923-349A-C344-B8A6-D18B99DC681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194" authorId="17" shapeId="0" xr:uid="{21061563-61E8-084A-9CB7-957EEFDE6B4A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198" authorId="18" shapeId="0" xr:uid="{68EE37B7-44A4-1241-A5B2-1B60B027B41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198" authorId="19" shapeId="0" xr:uid="{CD477AB9-48AE-9B40-9D1C-204E137076C9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210" authorId="20" shapeId="0" xr:uid="{708E25DA-2287-D444-ABAD-730B0D78F46D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210" authorId="21" shapeId="0" xr:uid="{1D1CEF10-F0DD-9F4A-885C-44B5ECFDFFA8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216" authorId="22" shapeId="0" xr:uid="{47381033-400A-5945-ABFE-D8FF3EC5D977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216" authorId="23" shapeId="0" xr:uid="{BA4E68AB-E9FA-0A47-A87A-187B1B486126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220" authorId="24" shapeId="0" xr:uid="{FA35CDA5-D89F-FA41-BDE8-6D70AC0A3A60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220" authorId="25" shapeId="0" xr:uid="{CFD33F84-0179-5C47-B1A1-34CC4EADC730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226" authorId="26" shapeId="0" xr:uid="{29682DF5-D405-0144-8EB8-E958E04625B1}">
      <text>
        <t>[Threaded comment]
Your version of Excel allows you to read this threaded comment; however, any edits to it will get removed if the file is opened in a newer version of Excel. Learn more: https://go.microsoft.com/fwlink/?linkid=870924
Comment:
    Might be a male</t>
      </text>
    </comment>
    <comment ref="L232" authorId="27" shapeId="0" xr:uid="{747C53B3-FA26-C44F-839E-6D4CF4AB1A7E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232" authorId="28" shapeId="0" xr:uid="{131AA31E-192D-EE42-80A4-B47F27A0604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236" authorId="29" shapeId="0" xr:uid="{86A8ECA0-62F2-9D49-87D3-D4C722823A59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236" authorId="30" shapeId="0" xr:uid="{DF608CE9-1AE9-8D4E-8738-07A91CC74254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246" authorId="31" shapeId="0" xr:uid="{0F9F28F7-1AA0-7E42-AB7C-93A46F228714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246" authorId="32" shapeId="0" xr:uid="{CC2BA699-FB31-8841-99AF-EB0D147898B8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260" authorId="33" shapeId="0" xr:uid="{68951C36-C95D-3149-94B4-88F9D50BFB5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260" authorId="34" shapeId="0" xr:uid="{393E94F6-46C9-AD4B-B6C0-19F3577F5939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284" authorId="35" shapeId="0" xr:uid="{5E3ECFCC-ABB3-0E49-BFAD-C4699525F4C1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284" authorId="36" shapeId="0" xr:uid="{D205DBE1-B581-E04B-973B-4B599B3690E8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286" authorId="37" shapeId="0" xr:uid="{EDDC71F0-AA24-9A46-AFBB-8D6D3687DA73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286" authorId="38" shapeId="0" xr:uid="{08833AA8-CB47-2747-80BD-6D97A3C5DD8A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296" authorId="39" shapeId="0" xr:uid="{2BF32672-04A1-1547-A520-27D3DB1D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296" authorId="40" shapeId="0" xr:uid="{C85E3EC7-10E8-2043-B827-8A4EC593657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298" authorId="41" shapeId="0" xr:uid="{8F8E4312-B881-CB44-8098-3BAE00CA7021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298" authorId="42" shapeId="0" xr:uid="{713BD822-9339-2640-8284-8E01FAF43151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300" authorId="43" shapeId="0" xr:uid="{631BE32C-B886-E146-B12A-5B91CBE96264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00" authorId="44" shapeId="0" xr:uid="{5FA5C34B-0891-E44A-8C4F-88262E3D0223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304" authorId="45" shapeId="0" xr:uid="{709F9558-29BD-CD42-ADA2-3A76DFDB464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04" authorId="46" shapeId="0" xr:uid="{E118FCAF-91CE-1E4F-84C3-A48D939EFE8C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310" authorId="47" shapeId="0" xr:uid="{A4EF4B82-8530-854E-A598-AECE0868911F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10" authorId="48" shapeId="0" xr:uid="{5C54BF6E-0078-1B45-B56D-FE5CB382EF77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314" authorId="49" shapeId="0" xr:uid="{B440A59E-1853-F247-884C-7416B9F81277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14" authorId="50" shapeId="0" xr:uid="{D57B261A-C14A-0143-A8B3-819CE60F9846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318" authorId="51" shapeId="0" xr:uid="{7555A079-3DE0-D846-B622-31589547F546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18" authorId="52" shapeId="0" xr:uid="{DF5ACC37-CBA2-864C-9562-FDFA7F892E93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322" authorId="53" shapeId="0" xr:uid="{956119E8-D54E-3D47-8572-A1E4900D77C7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22" authorId="54" shapeId="0" xr:uid="{9CDB82A0-6A01-7C41-B83B-EC7EC46DE614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324" authorId="55" shapeId="0" xr:uid="{0EA66038-3C00-6E4E-BBB7-FD4E13B2526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24" authorId="56" shapeId="0" xr:uid="{8170DD43-A922-AD4F-B45A-91BE3C7C2FC8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328" authorId="57" shapeId="0" xr:uid="{45BA230E-5DE6-A242-A3C0-E42DF18C08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28" authorId="58" shapeId="0" xr:uid="{8575C04E-E9EE-594A-BAB3-24A6E73467C7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330" authorId="59" shapeId="0" xr:uid="{4AE87F17-4B22-D64E-ADA8-7B34A841650E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30" authorId="60" shapeId="0" xr:uid="{D0878950-A871-7648-8A65-41122AA78146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334" authorId="61" shapeId="0" xr:uid="{6B1FA544-64EC-8B4A-B71C-5C5FE449359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34" authorId="62" shapeId="0" xr:uid="{D3BB13EB-8445-934E-81AC-5A0A9F8A71A0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338" authorId="63" shapeId="0" xr:uid="{ADC22574-304B-6A42-8AF4-5ACF0625E379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38" authorId="64" shapeId="0" xr:uid="{9BCF324A-7DC7-5F45-B3A9-D24CAF994F9C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340" authorId="65" shapeId="0" xr:uid="{6E43F474-4948-564A-B6B8-BA69CBDF81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40" authorId="66" shapeId="0" xr:uid="{EC21B9CA-B0C1-F14D-A511-29217BDCCF5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344" authorId="67" shapeId="0" xr:uid="{FB35054B-92F2-2C41-8DD0-B178DC54C676}">
      <text>
        <t>[Threaded comment]
Your version of Excel allows you to read this threaded comment; however, any edits to it will get removed if the file is opened in a newer version of Excel. Learn more: https://go.microsoft.com/fwlink/?linkid=870924
Comment:
    Lost during measurment</t>
      </text>
    </comment>
    <comment ref="M344" authorId="68" shapeId="0" xr:uid="{69B2538D-0C23-6346-A914-D53FB0B81923}">
      <text>
        <t>[Threaded comment]
Your version of Excel allows you to read this threaded comment; however, any edits to it will get removed if the file is opened in a newer version of Excel. Learn more: https://go.microsoft.com/fwlink/?linkid=870924
Comment:
    Lost during measurment</t>
      </text>
    </comment>
    <comment ref="L348" authorId="69" shapeId="0" xr:uid="{F7C1F470-CB31-3342-BDC3-937EBB7CAAA7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48" authorId="70" shapeId="0" xr:uid="{6C363F80-767C-7D4B-86D4-BE4CDC684CD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350" authorId="71" shapeId="0" xr:uid="{E8CC90BB-A92A-B948-99F4-9E5EA22299A1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50" authorId="72" shapeId="0" xr:uid="{DC917D5B-9D77-6648-A465-67ED260A16FF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358" authorId="73" shapeId="0" xr:uid="{7297A614-0307-2A47-ACA3-79AE671CCD8A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58" authorId="74" shapeId="0" xr:uid="{83C1E361-4E42-FD46-96B1-139679C14713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62" authorId="75" shapeId="0" xr:uid="{07B17F87-C600-CE46-813D-730BF492270B}">
      <text>
        <t>[Threaded comment]
Your version of Excel allows you to read this threaded comment; however, any edits to it will get removed if the file is opened in a newer version of Excel. Learn more: https://go.microsoft.com/fwlink/?linkid=870924
Comment:
    Male</t>
      </text>
    </comment>
    <comment ref="L368" authorId="76" shapeId="0" xr:uid="{E2597C6C-D1BC-964C-AECE-07517CDB7D39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68" authorId="77" shapeId="0" xr:uid="{B3D033CE-7DDA-E244-B324-A861F32371BA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74" authorId="78" shapeId="0" xr:uid="{A9D58679-85F1-ED46-B24B-B2BD6D172D2D}">
      <text>
        <t>[Threaded comment]
Your version of Excel allows you to read this threaded comment; however, any edits to it will get removed if the file is opened in a newer version of Excel. Learn more: https://go.microsoft.com/fwlink/?linkid=870924
Comment:
    Male</t>
      </text>
    </comment>
    <comment ref="L376" authorId="79" shapeId="0" xr:uid="{4EFD2577-BBEC-CE4A-AD53-B221C7B6D2F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76" authorId="80" shapeId="0" xr:uid="{B3AC7FF8-227A-7140-A53B-D81FC87A51B0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84" authorId="81" shapeId="0" xr:uid="{E58C3CED-3851-D140-A0CA-7D6B5F99F693}">
      <text>
        <t>[Threaded comment]
Your version of Excel allows you to read this threaded comment; however, any edits to it will get removed if the file is opened in a newer version of Excel. Learn more: https://go.microsoft.com/fwlink/?linkid=870924
Comment:
    Male</t>
      </text>
    </comment>
    <comment ref="L396" authorId="82" shapeId="0" xr:uid="{DA2ED13F-60D0-DA46-AE65-CFE9F0C3B2CD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396" authorId="83" shapeId="0" xr:uid="{6FA402B4-ABC7-B44E-8DA1-BF4E55364C7F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424" authorId="84" shapeId="0" xr:uid="{5ED7DBE9-0D87-C047-BD49-BAFD0A812F81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424" authorId="85" shapeId="0" xr:uid="{F4EE157F-18F5-1049-A2C2-3CF3F927B95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426" authorId="86" shapeId="0" xr:uid="{99425DC7-AFC3-664A-B118-FE4ADD0E0A12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426" authorId="87" shapeId="0" xr:uid="{7C05699F-AB5F-E943-9247-00F3BA9F8B1F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432" authorId="88" shapeId="0" xr:uid="{92382C73-ACFF-3043-B8FC-38B55402BAE8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432" authorId="89" shapeId="0" xr:uid="{C74C1CB6-676C-2544-A70D-BDD1D2B0657A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436" authorId="90" shapeId="0" xr:uid="{93D52843-3D7A-B342-AE22-58CCB0981FCD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436" authorId="91" shapeId="0" xr:uid="{8D52B80E-772E-1C41-8013-AD73BEAF396C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440" authorId="92" shapeId="0" xr:uid="{C18BA325-F5D5-C749-AD30-0F75C24ADBCE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440" authorId="93" shapeId="0" xr:uid="{7C9F2E8A-7C62-4C41-949D-A4EA149EEA50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442" authorId="94" shapeId="0" xr:uid="{69141C14-3892-574E-8043-51CB76234CD9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442" authorId="95" shapeId="0" xr:uid="{E34C2EB4-70E6-2447-98C3-8441949918C6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450" authorId="96" shapeId="0" xr:uid="{4C7EB65C-FEAB-FB4B-93DF-BA848B9CA09F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450" authorId="97" shapeId="0" xr:uid="{52021875-D22F-F34F-8743-FAD62A320311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476" authorId="98" shapeId="0" xr:uid="{69AFF688-2761-F941-9881-F16D7BF8952E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476" authorId="99" shapeId="0" xr:uid="{11C08CF8-A5C7-7E40-AE64-4511DADEB979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492" authorId="100" shapeId="0" xr:uid="{DCC4E2F7-9C8F-9B4C-B547-CA00C5EE81CD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492" authorId="101" shapeId="0" xr:uid="{B2882080-4AE9-1B40-9F84-1803F414DFA8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494" authorId="102" shapeId="0" xr:uid="{C6D53884-706B-7441-99E3-EDEEE819EF94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494" authorId="103" shapeId="0" xr:uid="{5235F4B5-4C59-6647-A427-88985F1D3B60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504" authorId="104" shapeId="0" xr:uid="{9FD81120-66A5-1943-A5BF-05E9A317EC79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504" authorId="105" shapeId="0" xr:uid="{EDC4E3E6-FD7E-2B4F-AF6D-E54C4A12D142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508" authorId="106" shapeId="0" xr:uid="{C71186C1-9143-FF43-9E61-816E8E71C1F4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508" authorId="107" shapeId="0" xr:uid="{32CDC505-952F-8046-B741-5260E314F040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522" authorId="108" shapeId="0" xr:uid="{D7E190E8-A724-8A42-9D1B-F1893D036A09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522" authorId="109" shapeId="0" xr:uid="{BDC667ED-FD19-4A4B-B53D-9611290791E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582" authorId="110" shapeId="0" xr:uid="{4E86ACA7-B0F6-5546-B016-E7DCEAAFC827}">
      <text>
        <t>[Threaded comment]
Your version of Excel allows you to read this threaded comment; however, any edits to it will get removed if the file is opened in a newer version of Excel. Learn more: https://go.microsoft.com/fwlink/?linkid=870924
Comment:
    Tube spilled—not exposed to as much as others</t>
      </text>
    </comment>
    <comment ref="M582" authorId="111" shapeId="0" xr:uid="{FB9F20BA-ADE4-A341-A854-29ADF68E0C25}">
      <text>
        <t>[Threaded comment]
Your version of Excel allows you to read this threaded comment; however, any edits to it will get removed if the file is opened in a newer version of Excel. Learn more: https://go.microsoft.com/fwlink/?linkid=870924
Comment:
    Tube spilled—not exposed to as much as others</t>
      </text>
    </comment>
    <comment ref="L584" authorId="112" shapeId="0" xr:uid="{E56A11CE-C433-D348-B536-BA1736297DE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doing well, looked close to death during measurment</t>
      </text>
    </comment>
    <comment ref="M584" authorId="113" shapeId="0" xr:uid="{236E373F-47C4-1044-B26C-F67C9645DE0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doing well, looked close to death during measurment</t>
      </text>
    </comment>
    <comment ref="L592" authorId="114" shapeId="0" xr:uid="{09B1A230-7613-A54B-B651-8978899D4AD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M592" authorId="115" shapeId="0" xr:uid="{F2873B4F-B517-EF42-847A-7CE6BD3D9B2C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682" authorId="116" shapeId="0" xr:uid="{35D95E85-1F16-3746-A8FB-D886745E1A29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 at measurment</t>
      </text>
    </comment>
    <comment ref="M682" authorId="117" shapeId="0" xr:uid="{415B8137-FB78-A040-8310-5052B55FE16C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 at measurment</t>
      </text>
    </comment>
    <comment ref="L784" authorId="118" shapeId="0" xr:uid="{C077FAC0-063F-654F-A558-CDD3762A651C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 at measurment</t>
      </text>
    </comment>
    <comment ref="M784" authorId="119" shapeId="0" xr:uid="{BF1CA9BF-267D-AD46-8BCA-5556755A4469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 at measurment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tc={5C6C5EC4-956A-DF4A-9C98-181CB7369F5F}</author>
    <author>tc={EB86AEB2-E578-D844-AB57-FC256177D592}</author>
    <author>tc={38CB4C2F-B430-AB44-802E-26DBF81AEBE3}</author>
    <author>tc={57197FAC-8808-6749-9B3A-C67DFE1B9CD9}</author>
    <author>tc={CDA7D463-4102-2941-9FAB-007909B809AF}</author>
    <author>tc={286262BC-A974-544E-88DA-0939232E3486}</author>
    <author>tc={E2925BF1-F620-6946-BA64-D3C740B15C61}</author>
    <author>tc={B3C866F2-30D7-2B4B-96A3-5F6946152D6D}</author>
    <author>tc={A503D43E-C9D3-0F4E-865F-EAC2A988E31E}</author>
    <author>tc={8FB20AF6-DA08-6541-B05A-E75623FCF252}</author>
    <author>tc={99967882-436D-544D-B058-96418DF2DB12}</author>
    <author>tc={E5F658E9-7C74-3244-B3ED-4FDE1EE3191B}</author>
    <author>tc={BABE97F5-4AAA-A343-9DAC-E26C5A2E3B1F}</author>
    <author>tc={D1A986E3-FCAF-B540-9EC3-D8363D838096}</author>
    <author>tc={28F7D9E3-BB01-8F43-895C-2CBA543E9AC9}</author>
  </authors>
  <commentList>
    <comment ref="G1" authorId="0" shapeId="0" xr:uid="{5C6C5EC4-956A-DF4A-9C98-181CB7369F5F}">
      <text>
        <t>[Threaded comment]
Your version of Excel allows you to read this threaded comment; however, any edits to it will get removed if the file is opened in a newer version of Excel. Learn more: https://go.microsoft.com/fwlink/?linkid=870924
Comment:
    APB checked</t>
      </text>
    </comment>
    <comment ref="H1" authorId="1" shapeId="0" xr:uid="{EB86AEB2-E578-D844-AB57-FC256177D592}">
      <text>
        <t>[Threaded comment]
Your version of Excel allows you to read this threaded comment; however, any edits to it will get removed if the file is opened in a newer version of Excel. Learn more: https://go.microsoft.com/fwlink/?linkid=870924
Comment:
    JLH flipped (@ 1.0mgC/L)</t>
      </text>
    </comment>
    <comment ref="I1" authorId="2" shapeId="0" xr:uid="{38CB4C2F-B430-AB44-802E-26DBF81AEBE3}">
      <text>
        <t>[Threaded comment]
Your version of Excel allows you to read this threaded comment; however, any edits to it will get removed if the file is opened in a newer version of Excel. Learn more: https://go.microsoft.com/fwlink/?linkid=870924
Comment:
    RV checked</t>
      </text>
    </comment>
    <comment ref="J1" authorId="3" shapeId="0" xr:uid="{57197FAC-8808-6749-9B3A-C67DFE1B9CD9}">
      <text>
        <t>[Threaded comment]
Your version of Excel allows you to read this threaded comment; however, any edits to it will get removed if the file is opened in a newer version of Excel. Learn more: https://go.microsoft.com/fwlink/?linkid=870924
Comment:
    APB flipped (1.0mgC/L)</t>
      </text>
    </comment>
    <comment ref="K1" authorId="4" shapeId="0" xr:uid="{CDA7D463-4102-2941-9FAB-007909B809AF}">
      <text>
        <t>[Threaded comment]
Your version of Excel allows you to read this threaded comment; however, any edits to it will get removed if the file is opened in a newer version of Excel. Learn more: https://go.microsoft.com/fwlink/?linkid=870924
Comment:
    RV checked</t>
      </text>
    </comment>
    <comment ref="L1" authorId="5" shapeId="0" xr:uid="{286262BC-A974-544E-88DA-0939232E3486}">
      <text>
        <t>[Threaded comment]
Your version of Excel allows you to read this threaded comment; however, any edits to it will get removed if the file is opened in a newer version of Excel. Learn more: https://go.microsoft.com/fwlink/?linkid=870924
Comment:
    APB flipped (2.0mgC/L)</t>
      </text>
    </comment>
    <comment ref="M1" authorId="6" shapeId="0" xr:uid="{E2925BF1-F620-6946-BA64-D3C740B15C61}">
      <text>
        <t>[Threaded comment]
Your version of Excel allows you to read this threaded comment; however, any edits to it will get removed if the file is opened in a newer version of Excel. Learn more: https://go.microsoft.com/fwlink/?linkid=870924
Comment:
    APB checked</t>
      </text>
    </comment>
    <comment ref="N1" authorId="7" shapeId="0" xr:uid="{B3C866F2-30D7-2B4B-96A3-5F6946152D6D}">
      <text>
        <t>[Threaded comment]
Your version of Excel allows you to read this threaded comment; however, any edits to it will get removed if the file is opened in a newer version of Excel. Learn more: https://go.microsoft.com/fwlink/?linkid=870924
Comment:
    JLH flipped (2.0mgC/L)</t>
      </text>
    </comment>
    <comment ref="O1" authorId="8" shapeId="0" xr:uid="{A503D43E-C9D3-0F4E-865F-EAC2A988E31E}">
      <text>
        <t>[Threaded comment]
Your version of Excel allows you to read this threaded comment; however, any edits to it will get removed if the file is opened in a newer version of Excel. Learn more: https://go.microsoft.com/fwlink/?linkid=870924
Comment:
    APB checked</t>
      </text>
    </comment>
    <comment ref="P1" authorId="9" shapeId="0" xr:uid="{8FB20AF6-DA08-6541-B05A-E75623FCF252}">
      <text>
        <t>[Threaded comment]
Your version of Excel allows you to read this threaded comment; however, any edits to it will get removed if the file is opened in a newer version of Excel. Learn more: https://go.microsoft.com/fwlink/?linkid=870924
Comment:
    APB flipped (2.0mgC/L)</t>
      </text>
    </comment>
    <comment ref="J17" authorId="10" shapeId="0" xr:uid="{99967882-436D-544D-B058-96418DF2DB12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J231" authorId="11" shapeId="0" xr:uid="{E5F658E9-7C74-3244-B3ED-4FDE1EE3191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K243" authorId="12" shapeId="0" xr:uid="{BABE97F5-4AAA-A343-9DAC-E26C5A2E3B1F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  <comment ref="L319" authorId="13" shapeId="0" xr:uid="{D1A986E3-FCAF-B540-9EC3-D8363D838096}">
      <text>
        <t>[Threaded comment]
Your version of Excel allows you to read this threaded comment; however, any edits to it will get removed if the file is opened in a newer version of Excel. Learn more: https://go.microsoft.com/fwlink/?linkid=870924
Comment:
    ephippea</t>
      </text>
    </comment>
    <comment ref="L358" authorId="14" shapeId="0" xr:uid="{28F7D9E3-BB01-8F43-895C-2CBA543E9AC9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</commentList>
</comments>
</file>

<file path=xl/sharedStrings.xml><?xml version="1.0" encoding="utf-8"?>
<sst xmlns="http://schemas.openxmlformats.org/spreadsheetml/2006/main" count="5445" uniqueCount="170">
  <si>
    <t>ANK Concentration</t>
  </si>
  <si>
    <t>1/24th</t>
  </si>
  <si>
    <t>Filter #</t>
  </si>
  <si>
    <t>Initial (g)</t>
  </si>
  <si>
    <t>final(g)</t>
  </si>
  <si>
    <t>vol of ANK (ml)</t>
  </si>
  <si>
    <t>final-initial</t>
  </si>
  <si>
    <t>ABS @ 650nm</t>
  </si>
  <si>
    <t>ABS @ 750nm</t>
  </si>
  <si>
    <t>DOB</t>
  </si>
  <si>
    <t>Genotype</t>
  </si>
  <si>
    <t>Spore_level</t>
  </si>
  <si>
    <t>Animal</t>
  </si>
  <si>
    <t>Technical_Replicate</t>
  </si>
  <si>
    <t>Flourometry_Reading</t>
  </si>
  <si>
    <t>Control_Number</t>
  </si>
  <si>
    <t>Control_Technical_Replicate</t>
  </si>
  <si>
    <t>Control_Flour_Reading</t>
  </si>
  <si>
    <t>Foraging Rate (mg/ml/hr)</t>
  </si>
  <si>
    <t>Standard</t>
  </si>
  <si>
    <t xml:space="preserve">Island </t>
  </si>
  <si>
    <t>Midland 252</t>
  </si>
  <si>
    <t>Midland 277</t>
  </si>
  <si>
    <t>Midland 278</t>
  </si>
  <si>
    <t>1) All animals were 3rd brood individuals born on the same day</t>
  </si>
  <si>
    <t>3) All animals were exposed for 24hrs to 3 different spore levels (0, 150, 300 sp/ml)</t>
  </si>
  <si>
    <t>Animal #</t>
  </si>
  <si>
    <t>Size on Day 6 (mm)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</si>
  <si>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</si>
  <si>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</si>
  <si>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</si>
  <si>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</si>
  <si>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</si>
  <si>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</si>
  <si>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</si>
  <si>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</si>
  <si>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</si>
  <si>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</si>
  <si>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</si>
  <si>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</si>
  <si>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Island</t>
  </si>
  <si>
    <t>Mid 252</t>
  </si>
  <si>
    <t>Mid 277</t>
  </si>
  <si>
    <t>Mid 278</t>
  </si>
  <si>
    <t>Mid  277</t>
  </si>
  <si>
    <t>Age @ 2nd brood</t>
  </si>
  <si>
    <t># in 1st brood</t>
  </si>
  <si>
    <t>Age @ 1st brood</t>
  </si>
  <si>
    <t># in 2nd brood</t>
  </si>
  <si>
    <t>Age @ 3rd brood</t>
  </si>
  <si>
    <t># in 3rd brood</t>
  </si>
  <si>
    <t>Control_Average</t>
  </si>
  <si>
    <t>No_spore control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</si>
  <si>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</si>
  <si>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</si>
  <si>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</si>
  <si>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</si>
  <si>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</si>
  <si>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</si>
  <si>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</si>
  <si>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</si>
  <si>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</si>
  <si>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</si>
  <si>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</si>
  <si>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</si>
  <si>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</si>
  <si>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</si>
  <si>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</si>
  <si>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150S_Control</t>
  </si>
  <si>
    <t>300S_Control</t>
  </si>
  <si>
    <t>C150_1</t>
  </si>
  <si>
    <t>C150_2</t>
  </si>
  <si>
    <t>C300_1</t>
  </si>
  <si>
    <t>C300_2</t>
  </si>
  <si>
    <t>C150_3</t>
  </si>
  <si>
    <t>C300_3</t>
  </si>
  <si>
    <t>C150_4</t>
  </si>
  <si>
    <t>C300_4</t>
  </si>
  <si>
    <t>C150_5</t>
  </si>
  <si>
    <t>C300_5</t>
  </si>
  <si>
    <t>Row Labels</t>
  </si>
  <si>
    <t>Grand Total</t>
  </si>
  <si>
    <t>Average</t>
  </si>
  <si>
    <t>StDev</t>
  </si>
  <si>
    <t>Size(mm)</t>
  </si>
  <si>
    <t>Size_Corrected_Feeding_Rate</t>
  </si>
  <si>
    <t>Dry_Weight (g/ml)</t>
  </si>
  <si>
    <t>Dry_weight_mg/ml</t>
  </si>
  <si>
    <t xml:space="preserve">2) Dry weight regression of ANK was conducted day of the experiment to calculate how much mgC/L were used </t>
  </si>
  <si>
    <t>Day 0: Feeding Rate/ Infection: Individuals were fed at 1.5mgC/L of ANK + spore level by treatment in 10mL tubes for 7 hours</t>
  </si>
  <si>
    <t>Day 1: Animals were checked for the presence of babies and were fed an additional 2ml at 1.5mgC/L</t>
  </si>
  <si>
    <t>Day 2: Animals were flipped into new tubes with 10ml of COMBO +ANK (1.0mgC/L)</t>
  </si>
  <si>
    <t>--</t>
  </si>
  <si>
    <t>-</t>
  </si>
  <si>
    <t>Age @ Death</t>
  </si>
  <si>
    <t>Average of Size_Corrected_Feeding_Rate</t>
  </si>
  <si>
    <t>StdDev of Size_Corrected_Feeding_Rate</t>
  </si>
  <si>
    <t>SE</t>
  </si>
  <si>
    <t>No. used</t>
  </si>
  <si>
    <t>No_Negatives_Size_Corrected_Feeding_Rate</t>
  </si>
  <si>
    <t>Average of No_Negatives_Size_Corrected_Feeding_Rate</t>
  </si>
  <si>
    <t>StdDev of No_Negatives_Size_Corrected_Feeding_Rate</t>
  </si>
  <si>
    <t>average</t>
  </si>
  <si>
    <t>sd</t>
  </si>
  <si>
    <t>se</t>
  </si>
  <si>
    <t>no.</t>
  </si>
  <si>
    <t>Sex</t>
  </si>
  <si>
    <t>F</t>
  </si>
  <si>
    <t>M</t>
  </si>
  <si>
    <t>4) 5 Genotypes were used (Standard, Island, Midland 252, Midland 277, &amp; Midland 278)   ***Midland 278 and 276 are refering to the same genotype</t>
  </si>
  <si>
    <t>Total Offspring</t>
  </si>
  <si>
    <t xml:space="preserve">Day 3: Animals were checked for the presence of babies </t>
  </si>
  <si>
    <t>Day 4:  Animals were flipped into new tubes with 10ml of COMBO +ANK (1.0mgC/L)</t>
  </si>
  <si>
    <t xml:space="preserve">Day 5: Animals were checked for the presence of babies </t>
  </si>
  <si>
    <t>Average of # in 1st brood</t>
  </si>
  <si>
    <t>Average of # in 2nd brood</t>
  </si>
  <si>
    <t>Average of Total Offspring</t>
  </si>
  <si>
    <t>Average of # in 3rd brood</t>
  </si>
  <si>
    <t>Experiment: May 10th- 22nd 2019</t>
  </si>
  <si>
    <t>Joint Feeding Rate &amp; Infection Assay of 6 day old Daphnia dentifera with Metschnikowia bicuspidata</t>
  </si>
  <si>
    <t xml:space="preserve">Day 6: Animals were flipped into new tubes with 15ml of COMBO + ANK (2.0mgC/L) </t>
  </si>
  <si>
    <t>***change to 15ml to prevent animals from getting stuck to the side of the tubes</t>
  </si>
  <si>
    <t>Uninfected</t>
  </si>
  <si>
    <t xml:space="preserve">Day 7: Animals were checked for the presence of babies </t>
  </si>
  <si>
    <t xml:space="preserve">Day 8: Animals were flipped into new tubes with 15ml of COMBO + ANK (2.0mgC/L) </t>
  </si>
  <si>
    <t xml:space="preserve">Day 9: Animals were checked for the presence of babies </t>
  </si>
  <si>
    <t xml:space="preserve">Day 10: Animals were flipped into new tubes with 15ml of COMBO + ANK (2.0mgC/L) </t>
  </si>
  <si>
    <t>1st</t>
  </si>
  <si>
    <t>2nd</t>
  </si>
  <si>
    <t>3rd</t>
  </si>
  <si>
    <t>Standard--150sp/ml</t>
  </si>
  <si>
    <t>Standard--300sp/ml</t>
  </si>
  <si>
    <t>Island--150sp/ml</t>
  </si>
  <si>
    <t>Island--300sp/ml</t>
  </si>
  <si>
    <t>Infected</t>
  </si>
  <si>
    <t>Isl-0</t>
  </si>
  <si>
    <t>Isl-150</t>
  </si>
  <si>
    <t>Isl-300</t>
  </si>
  <si>
    <t>Std-0</t>
  </si>
  <si>
    <t>Std-150</t>
  </si>
  <si>
    <t>Std-300</t>
  </si>
  <si>
    <t>uninfected</t>
  </si>
  <si>
    <t>I?</t>
  </si>
  <si>
    <t>Day 19</t>
  </si>
  <si>
    <t>Count of Total Offspring</t>
  </si>
  <si>
    <t>StdDev of Total Offspring</t>
  </si>
  <si>
    <t>Day 20</t>
  </si>
  <si>
    <t>Control/Infected/Exposed</t>
  </si>
  <si>
    <t>Control</t>
  </si>
  <si>
    <t>Length on Day 20 (mm)</t>
  </si>
  <si>
    <t>Exposed</t>
  </si>
  <si>
    <t>Growth</t>
  </si>
  <si>
    <t>ISL_C4</t>
  </si>
  <si>
    <t>ISL_C8</t>
  </si>
  <si>
    <t>STD_C25</t>
  </si>
  <si>
    <t>STD_C20</t>
  </si>
  <si>
    <t>STD_C11</t>
  </si>
  <si>
    <t>STD_C13</t>
  </si>
  <si>
    <t>Feeding Rate</t>
  </si>
  <si>
    <t>Spore yield</t>
  </si>
  <si>
    <t>Day 11: Animals were checked for the presence of babies and the presence of infection!!</t>
  </si>
  <si>
    <t xml:space="preserve">Day 12: Animals were flipped into new tubes with 15ml of COMBO + ANK (2.0mgC/L) </t>
  </si>
  <si>
    <t>**only Standard and Island genotypes were flipped (all others were checked for infection, animals with infection were stored at 8C---this was the results of low infection prevalance)</t>
  </si>
  <si>
    <t>Day 13: Animals were checked for the presence of babies</t>
  </si>
  <si>
    <t>Day 14: Animals were measured, checked for infection, and prepared for flow cytometry</t>
  </si>
  <si>
    <t>Infected/Uninfected</t>
  </si>
  <si>
    <t>infected</t>
  </si>
  <si>
    <t>Count of No_Negatives_Size_Corrected_Feeding_Rate</t>
  </si>
  <si>
    <t>control</t>
  </si>
  <si>
    <t>5) Animals were maintained for 12 days after exposure to track life history data, infection prevalence and infection intensity (spore yield)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</si>
</sst>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E+00"/>
    <numFmt numFmtId="166" formatCode="0.00000"/>
    <numFmt numFmtId="167" formatCode="0.0000"/>
    <numFmt numFmtId="168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0"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1" fillId="0" borderId="3" xfId="0" applyFont="1" applyBorder="1"/>
    <xf numFmtId="0" fontId="2" fillId="0" borderId="1" xfId="0" applyFont="1" applyBorder="1"/>
    <xf numFmtId="14" fontId="0" fillId="0" borderId="0" xfId="0" applyNumberFormat="1"/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0" fillId="0" borderId="2" xfId="0" applyNumberFormat="1" applyBorder="1"/>
    <xf numFmtId="0" fontId="0" fillId="0" borderId="2" xfId="0" applyBorder="1" applyAlignment="1">
      <alignment horizontal="right"/>
    </xf>
    <xf numFmtId="0" fontId="1" fillId="0" borderId="5" xfId="0" applyFont="1" applyFill="1" applyBorder="1" applyAlignment="1">
      <alignment horizontal="center"/>
    </xf>
    <xf numFmtId="14" fontId="0" fillId="0" borderId="1" xfId="0" applyNumberFormat="1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0" xfId="0" applyFill="1"/>
    <xf numFmtId="0" fontId="3" fillId="0" borderId="0" xfId="0" applyNumberFormat="1" applyFont="1" applyFill="1"/>
    <xf numFmtId="0" fontId="3" fillId="0" borderId="1" xfId="0" applyNumberFormat="1" applyFont="1" applyFill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2" xfId="0" applyFill="1" applyBorder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0" fontId="0" fillId="0" borderId="0" xfId="0" applyFill="1" applyBorder="1"/>
    <xf numFmtId="167" fontId="0" fillId="0" borderId="0" xfId="0" applyNumberFormat="1" applyBorder="1"/>
    <xf numFmtId="0" fontId="0" fillId="0" borderId="0" xfId="0" quotePrefix="1" applyAlignment="1">
      <alignment horizontal="right"/>
    </xf>
    <xf numFmtId="167" fontId="0" fillId="0" borderId="0" xfId="0" applyNumberFormat="1"/>
    <xf numFmtId="166" fontId="0" fillId="0" borderId="0" xfId="0" quotePrefix="1" applyNumberFormat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2" xfId="0" applyNumberFormat="1" applyBorder="1" applyAlignment="1">
      <alignment horizontal="right"/>
    </xf>
    <xf numFmtId="0" fontId="0" fillId="0" borderId="2" xfId="0" applyFill="1" applyBorder="1"/>
    <xf numFmtId="0" fontId="0" fillId="0" borderId="0" xfId="0" applyFill="1" applyBorder="1" applyAlignment="1">
      <alignment horizontal="right"/>
    </xf>
    <xf numFmtId="166" fontId="0" fillId="0" borderId="1" xfId="0" applyNumberFormat="1" applyBorder="1"/>
    <xf numFmtId="166" fontId="0" fillId="0" borderId="0" xfId="0" applyNumberFormat="1" applyBorder="1" applyAlignment="1">
      <alignment horizontal="right"/>
    </xf>
    <xf numFmtId="166" fontId="0" fillId="0" borderId="0" xfId="0" applyNumberFormat="1" applyBorder="1"/>
    <xf numFmtId="166" fontId="0" fillId="3" borderId="0" xfId="0" quotePrefix="1" applyNumberFormat="1" applyFill="1" applyAlignment="1">
      <alignment horizontal="right"/>
    </xf>
    <xf numFmtId="166" fontId="0" fillId="0" borderId="2" xfId="0" applyNumberFormat="1" applyBorder="1"/>
    <xf numFmtId="0" fontId="2" fillId="2" borderId="0" xfId="0" applyFont="1" applyFill="1"/>
    <xf numFmtId="14" fontId="0" fillId="2" borderId="0" xfId="0" applyNumberFormat="1" applyFill="1"/>
    <xf numFmtId="166" fontId="0" fillId="2" borderId="0" xfId="0" applyNumberFormat="1" applyFill="1" applyBorder="1"/>
    <xf numFmtId="0" fontId="0" fillId="2" borderId="0" xfId="0" applyFill="1" applyBorder="1"/>
    <xf numFmtId="166" fontId="0" fillId="2" borderId="0" xfId="0" applyNumberFormat="1" applyFill="1" applyAlignment="1">
      <alignment horizontal="right"/>
    </xf>
    <xf numFmtId="166" fontId="0" fillId="2" borderId="0" xfId="0" applyNumberFormat="1" applyFill="1" applyBorder="1" applyAlignment="1">
      <alignment horizontal="right"/>
    </xf>
    <xf numFmtId="166" fontId="0" fillId="2" borderId="2" xfId="0" applyNumberFormat="1" applyFill="1" applyBorder="1" applyAlignment="1">
      <alignment horizontal="right"/>
    </xf>
    <xf numFmtId="0" fontId="0" fillId="2" borderId="0" xfId="0" applyFill="1" applyAlignment="1">
      <alignment horizontal="right"/>
    </xf>
    <xf numFmtId="166" fontId="0" fillId="2" borderId="2" xfId="0" applyNumberFormat="1" applyFill="1" applyBorder="1"/>
    <xf numFmtId="0" fontId="1" fillId="0" borderId="4" xfId="0" applyFont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1" fontId="0" fillId="0" borderId="0" xfId="0" applyNumberFormat="1"/>
    <xf numFmtId="0" fontId="0" fillId="0" borderId="0" xfId="0" quotePrefix="1" applyBorder="1"/>
    <xf numFmtId="0" fontId="0" fillId="0" borderId="0" xfId="0" quotePrefix="1" applyFill="1" applyBorder="1"/>
    <xf numFmtId="0" fontId="2" fillId="0" borderId="0" xfId="0" quotePrefix="1" applyFont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quotePrefix="1" applyFont="1" applyFill="1" applyBorder="1"/>
    <xf numFmtId="166" fontId="4" fillId="0" borderId="0" xfId="0" applyNumberFormat="1" applyFont="1"/>
    <xf numFmtId="0" fontId="4" fillId="0" borderId="0" xfId="0" applyFont="1"/>
    <xf numFmtId="14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166" fontId="4" fillId="0" borderId="1" xfId="0" applyNumberFormat="1" applyFont="1" applyBorder="1"/>
    <xf numFmtId="0" fontId="1" fillId="0" borderId="0" xfId="0" applyFont="1"/>
    <xf numFmtId="14" fontId="4" fillId="0" borderId="0" xfId="0" applyNumberFormat="1" applyFont="1"/>
    <xf numFmtId="0" fontId="4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166" fontId="4" fillId="2" borderId="1" xfId="0" applyNumberFormat="1" applyFont="1" applyFill="1" applyBorder="1"/>
    <xf numFmtId="166" fontId="4" fillId="2" borderId="0" xfId="0" applyNumberFormat="1" applyFont="1" applyFill="1"/>
    <xf numFmtId="166" fontId="4" fillId="2" borderId="0" xfId="0" applyNumberFormat="1" applyFont="1" applyFill="1" applyBorder="1"/>
    <xf numFmtId="0" fontId="0" fillId="0" borderId="0" xfId="0" applyFill="1"/>
    <xf numFmtId="1" fontId="2" fillId="0" borderId="0" xfId="0" applyNumberFormat="1" applyFont="1"/>
    <xf numFmtId="2" fontId="0" fillId="0" borderId="0" xfId="0" applyNumberFormat="1"/>
    <xf numFmtId="14" fontId="0" fillId="0" borderId="0" xfId="0" applyNumberFormat="1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 applyFill="1" applyBorder="1"/>
    <xf numFmtId="166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/>
    <xf numFmtId="0" fontId="1" fillId="4" borderId="5" xfId="0" applyFont="1" applyFill="1" applyBorder="1" applyAlignment="1">
      <alignment horizontal="left"/>
    </xf>
    <xf numFmtId="0" fontId="0" fillId="4" borderId="0" xfId="0" applyFill="1" applyBorder="1"/>
    <xf numFmtId="0" fontId="0" fillId="4" borderId="2" xfId="0" applyFill="1" applyBorder="1"/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4" borderId="1" xfId="0" applyFill="1" applyBorder="1"/>
    <xf numFmtId="0" fontId="0" fillId="4" borderId="0" xfId="0" applyFont="1" applyFill="1"/>
    <xf numFmtId="0" fontId="0" fillId="4" borderId="1" xfId="0" applyFill="1" applyBorder="1" applyAlignment="1">
      <alignment horizontal="right"/>
    </xf>
    <xf numFmtId="0" fontId="1" fillId="5" borderId="5" xfId="0" applyFont="1" applyFill="1" applyBorder="1" applyAlignment="1">
      <alignment horizontal="left"/>
    </xf>
    <xf numFmtId="0" fontId="0" fillId="5" borderId="0" xfId="0" applyFill="1" applyBorder="1"/>
    <xf numFmtId="0" fontId="0" fillId="5" borderId="2" xfId="0" applyFill="1" applyBorder="1"/>
    <xf numFmtId="0" fontId="0" fillId="5" borderId="0" xfId="0" applyFill="1" applyAlignment="1">
      <alignment horizontal="right"/>
    </xf>
    <xf numFmtId="0" fontId="0" fillId="5" borderId="0" xfId="0" applyFill="1"/>
    <xf numFmtId="0" fontId="0" fillId="5" borderId="1" xfId="0" applyFill="1" applyBorder="1"/>
    <xf numFmtId="0" fontId="0" fillId="6" borderId="0" xfId="0" applyFill="1" applyBorder="1"/>
    <xf numFmtId="0" fontId="1" fillId="6" borderId="5" xfId="0" applyFont="1" applyFill="1" applyBorder="1" applyAlignment="1">
      <alignment horizontal="left"/>
    </xf>
    <xf numFmtId="0" fontId="0" fillId="6" borderId="2" xfId="0" applyFill="1" applyBorder="1"/>
    <xf numFmtId="0" fontId="0" fillId="5" borderId="0" xfId="0" applyFill="1" applyBorder="1" applyAlignment="1">
      <alignment horizontal="right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5" borderId="0" xfId="0" applyFont="1" applyFill="1"/>
    <xf numFmtId="0" fontId="0" fillId="6" borderId="1" xfId="0" applyFill="1" applyBorder="1"/>
    <xf numFmtId="0" fontId="0" fillId="0" borderId="1" xfId="0" applyFill="1" applyBorder="1"/>
    <xf numFmtId="0" fontId="0" fillId="7" borderId="0" xfId="0" applyFill="1" applyBorder="1"/>
    <xf numFmtId="0" fontId="0" fillId="7" borderId="0" xfId="0" applyFill="1" applyAlignment="1">
      <alignment horizontal="right"/>
    </xf>
    <xf numFmtId="0" fontId="0" fillId="7" borderId="0" xfId="0" applyFill="1"/>
    <xf numFmtId="0" fontId="0" fillId="7" borderId="1" xfId="0" applyFill="1" applyBorder="1"/>
    <xf numFmtId="0" fontId="0" fillId="6" borderId="0" xfId="0" applyFont="1" applyFill="1"/>
    <xf numFmtId="0" fontId="0" fillId="6" borderId="0" xfId="0" applyFill="1" applyBorder="1" applyAlignment="1">
      <alignment horizontal="right"/>
    </xf>
    <xf numFmtId="0" fontId="0" fillId="5" borderId="0" xfId="0" applyFont="1" applyFill="1" applyBorder="1"/>
    <xf numFmtId="0" fontId="0" fillId="7" borderId="2" xfId="0" applyFill="1" applyBorder="1"/>
    <xf numFmtId="0" fontId="1" fillId="0" borderId="5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0" fillId="7" borderId="0" xfId="0" applyFill="1" applyBorder="1" applyAlignment="1">
      <alignment horizontal="right"/>
    </xf>
    <xf numFmtId="0" fontId="1" fillId="0" borderId="7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6" xfId="0" applyBorder="1" applyAlignment="1">
      <alignment horizontal="right"/>
    </xf>
    <xf numFmtId="0" fontId="0" fillId="0" borderId="9" xfId="0" applyBorder="1"/>
    <xf numFmtId="0" fontId="0" fillId="0" borderId="6" xfId="0" applyFill="1" applyBorder="1" applyAlignment="1">
      <alignment horizontal="right"/>
    </xf>
    <xf numFmtId="0" fontId="0" fillId="0" borderId="6" xfId="0" applyFont="1" applyBorder="1"/>
    <xf numFmtId="0" fontId="4" fillId="0" borderId="9" xfId="0" applyFont="1" applyBorder="1" applyAlignment="1">
      <alignment horizontal="right"/>
    </xf>
    <xf numFmtId="0" fontId="0" fillId="0" borderId="6" xfId="0" applyFill="1" applyBorder="1"/>
    <xf numFmtId="0" fontId="0" fillId="0" borderId="6" xfId="0" applyFont="1" applyBorder="1" applyAlignment="1">
      <alignment horizontal="right"/>
    </xf>
    <xf numFmtId="0" fontId="0" fillId="0" borderId="9" xfId="0" applyBorder="1" applyAlignment="1">
      <alignment horizontal="right"/>
    </xf>
    <xf numFmtId="0" fontId="0" fillId="7" borderId="0" xfId="0" applyFont="1" applyFill="1"/>
    <xf numFmtId="0" fontId="0" fillId="0" borderId="0" xfId="0" applyFill="1" applyAlignment="1">
      <alignment horizontal="right"/>
    </xf>
    <xf numFmtId="14" fontId="4" fillId="0" borderId="0" xfId="0" applyNumberFormat="1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/>
    <xf numFmtId="0" fontId="4" fillId="0" borderId="6" xfId="0" applyFont="1" applyBorder="1"/>
    <xf numFmtId="166" fontId="4" fillId="0" borderId="0" xfId="0" applyNumberFormat="1" applyFont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ont="1" applyFill="1"/>
    <xf numFmtId="0" fontId="4" fillId="0" borderId="1" xfId="0" applyFont="1" applyFill="1" applyBorder="1"/>
    <xf numFmtId="0" fontId="0" fillId="0" borderId="1" xfId="0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1" fillId="0" borderId="7" xfId="0" applyFont="1" applyBorder="1"/>
    <xf numFmtId="1" fontId="0" fillId="0" borderId="0" xfId="0" applyNumberFormat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quotePrefix="1" applyBorder="1" applyAlignment="1">
      <alignment horizontal="right"/>
    </xf>
    <xf numFmtId="0" fontId="0" fillId="0" borderId="0" xfId="0" applyAlignment="1">
      <alignment horizontal="left" indent="2"/>
    </xf>
    <xf numFmtId="0" fontId="2" fillId="2" borderId="2" xfId="0" applyFont="1" applyFill="1" applyBorder="1"/>
    <xf numFmtId="168" fontId="0" fillId="0" borderId="0" xfId="0" applyNumberFormat="1"/>
  </cellXfs>
  <cellStyles count="1">
    <cellStyle name="Normal" xfId="0" builtinId="0"/>
  </cellStyles>
  <dxfs count="9"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168" formatCode="0.000"/>
    </dxf>
    <dxf>
      <numFmt numFmtId="168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Dry_Weight_Regression!$J$1</c:f>
              <c:strCache>
                <c:ptCount val="1"/>
                <c:pt idx="0">
                  <c:v>ABS @ 650nm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Dry_Weight_Regression!$H$2:$H$7</c:f>
              <c:numCache>
                <c:formatCode>0.00000</c:formatCode>
                <c:ptCount val="6"/>
                <c:pt idx="0">
                  <c:v>1.3666666666666457E-2</c:v>
                </c:pt>
                <c:pt idx="1">
                  <c:v>3.1499999999999584E-2</c:v>
                </c:pt>
                <c:pt idx="2">
                  <c:v>5.6666666666665977E-2</c:v>
                </c:pt>
                <c:pt idx="3">
                  <c:v>0.11200000000000099</c:v>
                </c:pt>
                <c:pt idx="4">
                  <c:v>0.16866666666666696</c:v>
                </c:pt>
                <c:pt idx="5">
                  <c:v>0.23333333333333309</c:v>
                </c:pt>
              </c:numCache>
            </c:numRef>
          </c:xVal>
          <c:yVal>
            <c:numRef>
              <c:f>Dry_Weight_Regression!$J$2:$J$7</c:f>
              <c:numCache>
                <c:formatCode>General</c:formatCode>
                <c:ptCount val="6"/>
                <c:pt idx="0">
                  <c:v>8.0000000000000002E-3</c:v>
                </c:pt>
                <c:pt idx="1">
                  <c:v>3.2000000000000001E-2</c:v>
                </c:pt>
                <c:pt idx="2">
                  <c:v>0.06</c:v>
                </c:pt>
                <c:pt idx="3">
                  <c:v>0.126</c:v>
                </c:pt>
                <c:pt idx="4">
                  <c:v>0.20599999999999999</c:v>
                </c:pt>
                <c:pt idx="5">
                  <c:v>0.25600000000000001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4-2B4C-9B73-02BB887F1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3904"/>
        <c:axId val="90885584"/>
      </c:scatterChart>
      <c:valAx>
        <c:axId val="90883904"/>
        <c:scaling>
          <c:orientation val="minMax"/>
        </c:scaling>
        <c:delete val="0"/>
        <c:axPos val="b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5584"/>
        <c:crosses val="autoZero"/>
        <c:crossBetween val="midCat"/>
      </c:valAx>
      <c:valAx>
        <c:axId val="9088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Dry_Weight_Regression!$K$1</c:f>
              <c:strCache>
                <c:ptCount val="1"/>
                <c:pt idx="0">
                  <c:v>ABS @ 750nm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94706911636046E-2"/>
                  <c:y val="-6.119130941965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Dry_Weight_Regression!$H$2:$H$7</c:f>
              <c:numCache>
                <c:formatCode>0.00000</c:formatCode>
                <c:ptCount val="6"/>
                <c:pt idx="0">
                  <c:v>1.3666666666666457E-2</c:v>
                </c:pt>
                <c:pt idx="1">
                  <c:v>3.1499999999999584E-2</c:v>
                </c:pt>
                <c:pt idx="2">
                  <c:v>5.6666666666665977E-2</c:v>
                </c:pt>
                <c:pt idx="3">
                  <c:v>0.11200000000000099</c:v>
                </c:pt>
                <c:pt idx="4">
                  <c:v>0.16866666666666696</c:v>
                </c:pt>
                <c:pt idx="5">
                  <c:v>0.23333333333333309</c:v>
                </c:pt>
              </c:numCache>
            </c:numRef>
          </c:xVal>
          <c:yVal>
            <c:numRef>
              <c:f>Dry_Weight_Regression!$K$2:$K$7</c:f>
              <c:numCache>
                <c:formatCode>General</c:formatCode>
                <c:ptCount val="6"/>
                <c:pt idx="0">
                  <c:v>0.13900000000000001</c:v>
                </c:pt>
                <c:pt idx="1">
                  <c:v>0.16500000000000001</c:v>
                </c:pt>
                <c:pt idx="2">
                  <c:v>0.20100000000000001</c:v>
                </c:pt>
                <c:pt idx="3">
                  <c:v>0.317</c:v>
                </c:pt>
                <c:pt idx="4">
                  <c:v>0.49299999999999999</c:v>
                </c:pt>
                <c:pt idx="5">
                  <c:v>0.505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1-D140-BE45-0BA4698E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8784"/>
        <c:axId val="149467648"/>
      </c:scatterChart>
      <c:valAx>
        <c:axId val="149348784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7648"/>
        <c:crosses val="autoZero"/>
        <c:crossBetween val="midCat"/>
      </c:valAx>
      <c:valAx>
        <c:axId val="149467648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Island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Feeding_summary!$K$4:$K$6</c:f>
                <c:numCache>
                  <c:formatCode>General</c:formatCode>
                  <c:ptCount val="3"/>
                  <c:pt idx="0">
                    <c:v>6.09248313502993E-3</c:v>
                  </c:pt>
                  <c:pt idx="1">
                    <c:v>8.3546753706880104E-3</c:v>
                  </c:pt>
                  <c:pt idx="2">
                    <c:v>9.5580069561464077E-3</c:v>
                  </c:pt>
                </c:numCache>
              </c:numRef>
            </c:plus>
            <c:minus>
              <c:numRef>
                <c:f>Feeding_summary!$K$4:$K$6</c:f>
                <c:numCache>
                  <c:formatCode>General</c:formatCode>
                  <c:ptCount val="3"/>
                  <c:pt idx="0">
                    <c:v>6.09248313502993E-3</c:v>
                  </c:pt>
                  <c:pt idx="1">
                    <c:v>8.3546753706880104E-3</c:v>
                  </c:pt>
                  <c:pt idx="2">
                    <c:v>9.5580069561464077E-3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Feeding_summary!$G$4:$G$6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Feeding_summary!$H$4:$H$6</c:f>
              <c:numCache>
                <c:formatCode>0.0000</c:formatCode>
                <c:ptCount val="3"/>
                <c:pt idx="0">
                  <c:v>5.7939243171172293E-2</c:v>
                </c:pt>
                <c:pt idx="1">
                  <c:v>6.8278661225817244E-2</c:v>
                </c:pt>
                <c:pt idx="2">
                  <c:v>4.1362854807921873E-2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6-364A-9F97-3F3F83999605}"/>
            </c:ext>
          </c:extLst>
        </c:ser>
        <c:ser>
          <c:idx val="1"/>
          <c:order val="1"/>
          <c:tx>
            <c:v>Mid 252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Feeding_summary!$K$7:$K$9</c:f>
                <c:numCache>
                  <c:formatCode>General</c:formatCode>
                  <c:ptCount val="3"/>
                  <c:pt idx="0">
                    <c:v>6.6012564158199208E-3</c:v>
                  </c:pt>
                  <c:pt idx="1">
                    <c:v>4.3150494693030153E-3</c:v>
                  </c:pt>
                  <c:pt idx="2">
                    <c:v>6.5001479084721373E-3</c:v>
                  </c:pt>
                </c:numCache>
              </c:numRef>
            </c:plus>
            <c:minus>
              <c:numRef>
                <c:f>Feeding_summary!$K$7:$K$9</c:f>
                <c:numCache>
                  <c:formatCode>General</c:formatCode>
                  <c:ptCount val="3"/>
                  <c:pt idx="0">
                    <c:v>6.6012564158199208E-3</c:v>
                  </c:pt>
                  <c:pt idx="1">
                    <c:v>4.3150494693030153E-3</c:v>
                  </c:pt>
                  <c:pt idx="2">
                    <c:v>6.5001479084721373E-3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Feeding_summary!$G$7:$G$9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Feeding_summary!$H$7:$H$9</c:f>
              <c:numCache>
                <c:formatCode>0.0000</c:formatCode>
                <c:ptCount val="3"/>
                <c:pt idx="0">
                  <c:v>4.8020622847460746E-2</c:v>
                </c:pt>
                <c:pt idx="1">
                  <c:v>0.10126399288369531</c:v>
                </c:pt>
                <c:pt idx="2">
                  <c:v>5.771939020735635E-2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A6-364A-9F97-3F3F83999605}"/>
            </c:ext>
          </c:extLst>
        </c:ser>
        <c:ser>
          <c:idx val="2"/>
          <c:order val="2"/>
          <c:tx>
            <c:v>Mid 277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Feeding_summary!$K$10:$K$12</c:f>
                <c:numCache>
                  <c:formatCode>General</c:formatCode>
                  <c:ptCount val="3"/>
                  <c:pt idx="0">
                    <c:v>5.5715111096508122E-3</c:v>
                  </c:pt>
                  <c:pt idx="1">
                    <c:v>4.2790996227152099E-3</c:v>
                  </c:pt>
                  <c:pt idx="2">
                    <c:v>5.4137626332371857E-3</c:v>
                  </c:pt>
                </c:numCache>
              </c:numRef>
            </c:plus>
            <c:minus>
              <c:numRef>
                <c:f>Feeding_summary!$K$10:$K$12</c:f>
                <c:numCache>
                  <c:formatCode>General</c:formatCode>
                  <c:ptCount val="3"/>
                  <c:pt idx="0">
                    <c:v>5.5715111096508122E-3</c:v>
                  </c:pt>
                  <c:pt idx="1">
                    <c:v>4.2790996227152099E-3</c:v>
                  </c:pt>
                  <c:pt idx="2">
                    <c:v>5.4137626332371857E-3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Feeding_summary!$G$7:$G$9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Feeding_summary!$H$10:$H$12</c:f>
              <c:numCache>
                <c:formatCode>0.0000</c:formatCode>
                <c:ptCount val="3"/>
                <c:pt idx="0">
                  <c:v>3.3663079593541111E-2</c:v>
                </c:pt>
                <c:pt idx="1">
                  <c:v>6.6900144261239372E-2</c:v>
                </c:pt>
                <c:pt idx="2">
                  <c:v>7.6829874122069333E-2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6-364A-9F97-3F3F83999605}"/>
            </c:ext>
          </c:extLst>
        </c:ser>
        <c:ser>
          <c:idx val="3"/>
          <c:order val="3"/>
          <c:tx>
            <c:v>Mid 278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Feeding_summary!$K$13:$K$15</c:f>
                <c:numCache>
                  <c:formatCode>General</c:formatCode>
                  <c:ptCount val="3"/>
                  <c:pt idx="0">
                    <c:v>6.4159817872776539E-3</c:v>
                  </c:pt>
                  <c:pt idx="1">
                    <c:v>5.3610333410515397E-3</c:v>
                  </c:pt>
                  <c:pt idx="2">
                    <c:v>4.9048730388508762E-3</c:v>
                  </c:pt>
                </c:numCache>
              </c:numRef>
            </c:plus>
            <c:minus>
              <c:numRef>
                <c:f>Feeding_summary!$K$13:$K$15</c:f>
                <c:numCache>
                  <c:formatCode>General</c:formatCode>
                  <c:ptCount val="3"/>
                  <c:pt idx="0">
                    <c:v>6.4159817872776539E-3</c:v>
                  </c:pt>
                  <c:pt idx="1">
                    <c:v>5.3610333410515397E-3</c:v>
                  </c:pt>
                  <c:pt idx="2">
                    <c:v>4.9048730388508762E-3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Feeding_summary!$G$10:$G$12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Feeding_summary!$H$13:$H$15</c:f>
              <c:numCache>
                <c:formatCode>0.0000</c:formatCode>
                <c:ptCount val="3"/>
                <c:pt idx="0">
                  <c:v>9.3846408742370976E-2</c:v>
                </c:pt>
                <c:pt idx="1">
                  <c:v>8.6625045188266608E-2</c:v>
                </c:pt>
                <c:pt idx="2">
                  <c:v>4.7289777903534079E-2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A6-364A-9F97-3F3F83999605}"/>
            </c:ext>
          </c:extLst>
        </c:ser>
        <c:ser>
          <c:idx val="4"/>
          <c:order val="4"/>
          <c:tx>
            <c:v>Std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Feeding_summary!$K$16:$K$18</c:f>
                <c:numCache>
                  <c:formatCode>General</c:formatCode>
                  <c:ptCount val="3"/>
                  <c:pt idx="0">
                    <c:v>8.2456845128511033E-3</c:v>
                  </c:pt>
                  <c:pt idx="1">
                    <c:v>4.9833752800797285E-3</c:v>
                  </c:pt>
                  <c:pt idx="2">
                    <c:v>4.9534200979285663E-3</c:v>
                  </c:pt>
                </c:numCache>
              </c:numRef>
            </c:plus>
            <c:minus>
              <c:numRef>
                <c:f>Feeding_summary!$K$16:$K$18</c:f>
                <c:numCache>
                  <c:formatCode>General</c:formatCode>
                  <c:ptCount val="3"/>
                  <c:pt idx="0">
                    <c:v>8.2456845128511033E-3</c:v>
                  </c:pt>
                  <c:pt idx="1">
                    <c:v>4.9833752800797285E-3</c:v>
                  </c:pt>
                  <c:pt idx="2">
                    <c:v>4.9534200979285663E-3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Feeding_summary!$G$16:$G$18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Feeding_summary!$H$16:$H$18</c:f>
              <c:numCache>
                <c:formatCode>0.0000</c:formatCode>
                <c:ptCount val="3"/>
                <c:pt idx="0">
                  <c:v>4.4092385114145059E-2</c:v>
                </c:pt>
                <c:pt idx="1">
                  <c:v>6.4881154629508039E-2</c:v>
                </c:pt>
                <c:pt idx="2">
                  <c:v>3.6909243814656462E-2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A6-364A-9F97-3F3F8399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39215"/>
        <c:axId val="86740895"/>
      </c:scatterChart>
      <c:valAx>
        <c:axId val="86739215"/>
        <c:scaling>
          <c:orientation val="minMax"/>
          <c:max val="3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Spore Level (sp/ml)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0895"/>
        <c:crosses val="autoZero"/>
        <c:crossBetween val="midCat"/>
      </c:valAx>
      <c:valAx>
        <c:axId val="86740895"/>
        <c:scaling>
          <c:orientation val="minMax"/>
          <c:max val="0.11000000000000001"/>
          <c:min val="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Foraging</a:t>
                </a:r>
                <a:r>
                  <a:rPr lang="en-US" baseline="0"/>
                  <a:t> Rate (mgC/ml/hour)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9215"/>
        <c:crossesAt val="-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Feeding_summary!$G$28</c:f>
              <c:strCache>
                <c:ptCount val="1"/>
                <c:pt idx="0">
                  <c:v>Island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Feeding_summary!$L$28:$L$30</c:f>
                <c:numCache>
                  <c:formatCode>General</c:formatCode>
                  <c:ptCount val="3"/>
                  <c:pt idx="0">
                    <c:v>6.3562517328097246E-3</c:v>
                  </c:pt>
                  <c:pt idx="1">
                    <c:v>7.6630174175082427E-3</c:v>
                  </c:pt>
                  <c:pt idx="2">
                    <c:v>1.0239996718374557E-2</c:v>
                  </c:pt>
                </c:numCache>
              </c:numRef>
            </c:plus>
            <c:minus>
              <c:numRef>
                <c:f>Feeding_summary!$L$28:$L$30</c:f>
                <c:numCache>
                  <c:formatCode>General</c:formatCode>
                  <c:ptCount val="3"/>
                  <c:pt idx="0">
                    <c:v>6.3562517328097246E-3</c:v>
                  </c:pt>
                  <c:pt idx="1">
                    <c:v>7.6630174175082427E-3</c:v>
                  </c:pt>
                  <c:pt idx="2">
                    <c:v>1.0239996718374557E-2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Feeding_summary!$H$28:$H$30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Feeding_summary!$I$28:$I$30</c:f>
              <c:numCache>
                <c:formatCode>0.0000</c:formatCode>
                <c:ptCount val="3"/>
                <c:pt idx="0">
                  <c:v>5.84567274270648E-2</c:v>
                </c:pt>
                <c:pt idx="1">
                  <c:v>7.2026678682238679E-2</c:v>
                </c:pt>
                <c:pt idx="2">
                  <c:v>4.8572129640888022E-2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6-F442-B1FA-3F358594CB48}"/>
            </c:ext>
          </c:extLst>
        </c:ser>
        <c:ser>
          <c:idx val="1"/>
          <c:order val="1"/>
          <c:tx>
            <c:strRef>
              <c:f>Feeding_summary!$G$31</c:f>
              <c:strCache>
                <c:ptCount val="1"/>
                <c:pt idx="0">
                  <c:v>Mid 252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Feeding_summary!$L$31:$L$33</c:f>
                <c:numCache>
                  <c:formatCode>General</c:formatCode>
                  <c:ptCount val="3"/>
                  <c:pt idx="0">
                    <c:v>5.9828690447960966E-3</c:v>
                  </c:pt>
                  <c:pt idx="1">
                    <c:v>4.3150494693030153E-3</c:v>
                  </c:pt>
                  <c:pt idx="2">
                    <c:v>5.7971810620443482E-3</c:v>
                  </c:pt>
                </c:numCache>
              </c:numRef>
            </c:plus>
            <c:minus>
              <c:numRef>
                <c:f>Feeding_summary!$L$31:$L$33</c:f>
                <c:numCache>
                  <c:formatCode>General</c:formatCode>
                  <c:ptCount val="3"/>
                  <c:pt idx="0">
                    <c:v>5.9828690447960966E-3</c:v>
                  </c:pt>
                  <c:pt idx="1">
                    <c:v>4.3150494693030153E-3</c:v>
                  </c:pt>
                  <c:pt idx="2">
                    <c:v>5.7971810620443482E-3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Feeding_summary!$H$28:$H$30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Feeding_summary!$I$31:$I$33</c:f>
              <c:numCache>
                <c:formatCode>0.0000</c:formatCode>
                <c:ptCount val="3"/>
                <c:pt idx="0">
                  <c:v>6.0083410553874186E-2</c:v>
                </c:pt>
                <c:pt idx="1">
                  <c:v>0.10126399288369531</c:v>
                </c:pt>
                <c:pt idx="2">
                  <c:v>6.3401934161784884E-2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6-F442-B1FA-3F358594CB48}"/>
            </c:ext>
          </c:extLst>
        </c:ser>
        <c:ser>
          <c:idx val="2"/>
          <c:order val="2"/>
          <c:tx>
            <c:strRef>
              <c:f>Feeding_summary!$G$34</c:f>
              <c:strCache>
                <c:ptCount val="1"/>
                <c:pt idx="0">
                  <c:v>Mid 277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Feeding_summary!$L$34:$L$36</c:f>
                <c:numCache>
                  <c:formatCode>General</c:formatCode>
                  <c:ptCount val="3"/>
                  <c:pt idx="0">
                    <c:v>4.8785701119143333E-3</c:v>
                  </c:pt>
                  <c:pt idx="1">
                    <c:v>3.9932535254868133E-3</c:v>
                  </c:pt>
                  <c:pt idx="2">
                    <c:v>4.5152484427379716E-3</c:v>
                  </c:pt>
                </c:numCache>
              </c:numRef>
            </c:plus>
            <c:minus>
              <c:numRef>
                <c:f>Feeding_summary!$L$34:$L$36</c:f>
                <c:numCache>
                  <c:formatCode>General</c:formatCode>
                  <c:ptCount val="3"/>
                  <c:pt idx="0">
                    <c:v>4.8785701119143333E-3</c:v>
                  </c:pt>
                  <c:pt idx="1">
                    <c:v>3.9932535254868133E-3</c:v>
                  </c:pt>
                  <c:pt idx="2">
                    <c:v>4.5152484427379716E-3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Feeding_summary!$H$28:$H$30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Feeding_summary!$I$34:$I$36</c:f>
              <c:numCache>
                <c:formatCode>0.0000</c:formatCode>
                <c:ptCount val="3"/>
                <c:pt idx="0">
                  <c:v>4.2722827470542665E-2</c:v>
                </c:pt>
                <c:pt idx="1">
                  <c:v>6.8288530223219263E-2</c:v>
                </c:pt>
                <c:pt idx="2">
                  <c:v>8.006189652539912E-2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6-F442-B1FA-3F358594CB48}"/>
            </c:ext>
          </c:extLst>
        </c:ser>
        <c:ser>
          <c:idx val="3"/>
          <c:order val="3"/>
          <c:tx>
            <c:strRef>
              <c:f>Feeding_summary!$G$37</c:f>
              <c:strCache>
                <c:ptCount val="1"/>
                <c:pt idx="0">
                  <c:v>Mid 278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Feeding_summary!$L$37:$L$39</c:f>
                <c:numCache>
                  <c:formatCode>General</c:formatCode>
                  <c:ptCount val="3"/>
                  <c:pt idx="0">
                    <c:v>5.7816275059565823E-3</c:v>
                  </c:pt>
                  <c:pt idx="1">
                    <c:v>5.3610333410515397E-3</c:v>
                  </c:pt>
                  <c:pt idx="2">
                    <c:v>4.2446937893903585E-3</c:v>
                  </c:pt>
                </c:numCache>
              </c:numRef>
            </c:plus>
            <c:minus>
              <c:numRef>
                <c:f>Feeding_summary!$L$37:$L$39</c:f>
                <c:numCache>
                  <c:formatCode>General</c:formatCode>
                  <c:ptCount val="3"/>
                  <c:pt idx="0">
                    <c:v>5.7816275059565823E-3</c:v>
                  </c:pt>
                  <c:pt idx="1">
                    <c:v>5.3610333410515397E-3</c:v>
                  </c:pt>
                  <c:pt idx="2">
                    <c:v>4.2446937893903585E-3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Feeding_summary!$H$28:$H$30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Feeding_summary!$I$37:$I$39</c:f>
              <c:numCache>
                <c:formatCode>0.0000</c:formatCode>
                <c:ptCount val="3"/>
                <c:pt idx="0">
                  <c:v>9.7022977213199829E-2</c:v>
                </c:pt>
                <c:pt idx="1">
                  <c:v>8.6625045188266608E-2</c:v>
                </c:pt>
                <c:pt idx="2">
                  <c:v>5.3237026219589589E-2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6-F442-B1FA-3F358594CB48}"/>
            </c:ext>
          </c:extLst>
        </c:ser>
        <c:ser>
          <c:idx val="4"/>
          <c:order val="4"/>
          <c:tx>
            <c:strRef>
              <c:f>Feeding_summary!$G$40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Feeding_summary!$L$40:$L$42</c:f>
                <c:numCache>
                  <c:formatCode>General</c:formatCode>
                  <c:ptCount val="3"/>
                  <c:pt idx="0">
                    <c:v>5.9959872042218386E-3</c:v>
                  </c:pt>
                  <c:pt idx="1">
                    <c:v>4.943499142433143E-3</c:v>
                  </c:pt>
                  <c:pt idx="2">
                    <c:v>4.6612554748513644E-3</c:v>
                  </c:pt>
                </c:numCache>
              </c:numRef>
            </c:plus>
            <c:minus>
              <c:numRef>
                <c:f>Feeding_summary!$L$40:$L$42</c:f>
                <c:numCache>
                  <c:formatCode>General</c:formatCode>
                  <c:ptCount val="3"/>
                  <c:pt idx="0">
                    <c:v>5.9959872042218386E-3</c:v>
                  </c:pt>
                  <c:pt idx="1">
                    <c:v>4.943499142433143E-3</c:v>
                  </c:pt>
                  <c:pt idx="2">
                    <c:v>4.6612554748513644E-3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Feeding_summary!$H$28:$H$30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Feeding_summary!$I$40:$I$42</c:f>
              <c:numCache>
                <c:formatCode>0.0000</c:formatCode>
                <c:ptCount val="3"/>
                <c:pt idx="0">
                  <c:v>5.8814451125183569E-2</c:v>
                </c:pt>
                <c:pt idx="1">
                  <c:v>6.3769117865740174E-2</c:v>
                </c:pt>
                <c:pt idx="2">
                  <c:v>4.22147777437622E-2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6-F442-B1FA-3F358594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591248"/>
        <c:axId val="1034848112"/>
      </c:scatterChart>
      <c:valAx>
        <c:axId val="1048591248"/>
        <c:scaling>
          <c:orientation val="minMax"/>
          <c:max val="3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Spore Level (sp/ml)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48112"/>
        <c:crosses val="autoZero"/>
        <c:crossBetween val="midCat"/>
      </c:valAx>
      <c:valAx>
        <c:axId val="1034848112"/>
        <c:scaling>
          <c:orientation val="minMax"/>
          <c:max val="0.11000000000000001"/>
          <c:min val="4.0000000000000008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Foraging Rate (mgC/ml/hour)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91248"/>
        <c:crossesAt val="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Island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Feeding_summary!$L$51:$L$53</c:f>
                <c:numCache>
                  <c:formatCode>General</c:formatCode>
                  <c:ptCount val="3"/>
                  <c:pt idx="0">
                    <c:v>6.3562517328097246E-3</c:v>
                  </c:pt>
                  <c:pt idx="1">
                    <c:v>7.6630174175082427E-3</c:v>
                  </c:pt>
                  <c:pt idx="2">
                    <c:v>1.0239996718374557E-2</c:v>
                  </c:pt>
                </c:numCache>
              </c:numRef>
            </c:plus>
            <c:minus>
              <c:numRef>
                <c:f>Feeding_summary!$L$51:$L$53</c:f>
                <c:numCache>
                  <c:formatCode>General</c:formatCode>
                  <c:ptCount val="3"/>
                  <c:pt idx="0">
                    <c:v>6.3562517328097246E-3</c:v>
                  </c:pt>
                  <c:pt idx="1">
                    <c:v>7.6630174175082427E-3</c:v>
                  </c:pt>
                  <c:pt idx="2">
                    <c:v>1.0239996718374557E-2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Feeding_summary!$H$54:$H$56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Feeding_summary!$I$51:$I$53</c:f>
              <c:numCache>
                <c:formatCode>0.0000</c:formatCode>
                <c:ptCount val="3"/>
                <c:pt idx="0">
                  <c:v>5.84567274270648E-2</c:v>
                </c:pt>
                <c:pt idx="1">
                  <c:v>7.2026678682238679E-2</c:v>
                </c:pt>
                <c:pt idx="2">
                  <c:v>4.8572129640888022E-2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F-1545-A9CD-29B68916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31456"/>
        <c:axId val="1444470704"/>
      </c:scatterChart>
      <c:scatterChart>
        <c:scatterStyle val="smoothMarker"/>
        <c:varyColors val="0"/>
        <c:ser>
          <c:idx val="1"/>
          <c:order val="1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Feeding_summary!$L$54:$L$56</c:f>
                <c:numCache>
                  <c:formatCode>General</c:formatCode>
                  <c:ptCount val="3"/>
                  <c:pt idx="0">
                    <c:v>5.9959872042218386E-3</c:v>
                  </c:pt>
                  <c:pt idx="1">
                    <c:v>4.943499142433143E-3</c:v>
                  </c:pt>
                  <c:pt idx="2">
                    <c:v>4.6612554748513644E-3</c:v>
                  </c:pt>
                </c:numCache>
              </c:numRef>
            </c:plus>
            <c:minus>
              <c:numRef>
                <c:f>Feeding_summary!$L$54:$L$56</c:f>
                <c:numCache>
                  <c:formatCode>General</c:formatCode>
                  <c:ptCount val="3"/>
                  <c:pt idx="0">
                    <c:v>5.9959872042218386E-3</c:v>
                  </c:pt>
                  <c:pt idx="1">
                    <c:v>4.943499142433143E-3</c:v>
                  </c:pt>
                  <c:pt idx="2">
                    <c:v>4.6612554748513644E-3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Feeding_summary!$H$54:$H$56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Feeding_summary!$I$54:$I$56</c:f>
              <c:numCache>
                <c:formatCode>0.0000</c:formatCode>
                <c:ptCount val="3"/>
                <c:pt idx="0">
                  <c:v>5.8814451125183569E-2</c:v>
                </c:pt>
                <c:pt idx="1">
                  <c:v>6.3769117865740174E-2</c:v>
                </c:pt>
                <c:pt idx="2">
                  <c:v>4.22147777437622E-2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4F-1545-A9CD-29B68916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98752"/>
        <c:axId val="1449457328"/>
      </c:scatterChart>
      <c:valAx>
        <c:axId val="1422631456"/>
        <c:scaling>
          <c:orientation val="minMax"/>
          <c:max val="302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70704"/>
        <c:crosses val="autoZero"/>
        <c:crossBetween val="midCat"/>
      </c:valAx>
      <c:valAx>
        <c:axId val="1444470704"/>
        <c:scaling>
          <c:orientation val="minMax"/>
          <c:min val="4.0000000000000008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Foraging</a:t>
                </a:r>
                <a:r>
                  <a:rPr lang="en-US" baseline="0"/>
                  <a:t> Rate (mgC/ml/hour)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31456"/>
        <c:crosses val="autoZero"/>
        <c:crossBetween val="midCat"/>
      </c:valAx>
      <c:valAx>
        <c:axId val="1449457328"/>
        <c:scaling>
          <c:orientation val="minMax"/>
        </c:scaling>
        <c:delete val="1"/>
        <c:axPos val="r"/>
        <c:numFmt formatCode="0.0000" sourceLinked="1"/>
        <c:majorTickMark val="out"/>
        <c:minorTickMark val="none"/>
        <c:tickLblPos val="nextTo"/>
        <c:crossAx val="1449898752"/>
        <c:crosses val="max"/>
        <c:crossBetween val="midCat"/>
      </c:valAx>
      <c:valAx>
        <c:axId val="1449898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4945732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Feeding_by_Spore_yield!$H$3</c:f>
              <c:strCache>
                <c:ptCount val="1"/>
                <c:pt idx="0">
                  <c:v>Spore yield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Feeding_by_Spore_yield!$G$4:$G$13</c:f>
              <c:numCache>
                <c:formatCode>0.00</c:formatCode>
                <c:ptCount val="10"/>
                <c:pt idx="1">
                  <c:v>5.8717755050876029E-3</c:v>
                </c:pt>
                <c:pt idx="2">
                  <c:v>8.0359061281417177E-2</c:v>
                </c:pt>
                <c:pt idx="3">
                  <c:v>3.7891837729386944E-2</c:v>
                </c:pt>
                <c:pt idx="4">
                  <c:v>1.0207519198547501E-2</c:v>
                </c:pt>
                <c:pt idx="5">
                  <c:v>3.2306554090407141E-2</c:v>
                </c:pt>
              </c:numCache>
            </c:numRef>
          </c:xVal>
          <c:yVal>
            <c:numRef>
              <c:f>Feeding_by_Spore_yield!$H$4:$H$13</c:f>
              <c:numCache>
                <c:formatCode>0</c:formatCode>
                <c:ptCount val="10"/>
                <c:pt idx="1">
                  <c:v>84856.72656629431</c:v>
                </c:pt>
                <c:pt idx="2">
                  <c:v>56668.296189791516</c:v>
                </c:pt>
                <c:pt idx="3">
                  <c:v>533.70165745856355</c:v>
                </c:pt>
                <c:pt idx="4">
                  <c:v>38429.886302111525</c:v>
                </c:pt>
                <c:pt idx="5">
                  <c:v>48811.16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8-9245-B0EF-5FEA8FA27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070640"/>
        <c:axId val="1626535392"/>
      </c:scatterChart>
      <c:valAx>
        <c:axId val="16720706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35392"/>
        <c:crosses val="autoZero"/>
        <c:crossBetween val="midCat"/>
      </c:valAx>
      <c:valAx>
        <c:axId val="162653539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7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Life_table_summary!$I$4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Life_table_summary!$J$3:$L$3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Life_table_summary!$J$4:$L$4</c:f>
              <c:numCache>
                <c:formatCode>0.00</c:formatCode>
                <c:ptCount val="3"/>
                <c:pt idx="0">
                  <c:v>2</c:v>
                </c:pt>
                <c:pt idx="1">
                  <c:v>2.3571428571428572</c:v>
                </c:pt>
                <c:pt idx="2">
                  <c:v>3.0714285714285716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C-C540-B30D-D8A6B01EBC7D}"/>
            </c:ext>
          </c:extLst>
        </c:ser>
        <c:ser>
          <c:idx val="1"/>
          <c:order val="1"/>
          <c:tx>
            <c:strRef>
              <c:f>Life_table_summary!$I$5</c:f>
              <c:strCache>
                <c:ptCount val="1"/>
                <c:pt idx="0">
                  <c:v>Standard--150sp/ml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Life_table_summary!$J$3:$L$3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Life_table_summary!$J$5:$L$5</c:f>
              <c:numCache>
                <c:formatCode>0.00</c:formatCode>
                <c:ptCount val="3"/>
                <c:pt idx="0">
                  <c:v>1.84</c:v>
                </c:pt>
                <c:pt idx="1">
                  <c:v>2.5833333333333335</c:v>
                </c:pt>
                <c:pt idx="2">
                  <c:v>2.8695652173913042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C-C540-B30D-D8A6B01EBC7D}"/>
            </c:ext>
          </c:extLst>
        </c:ser>
        <c:ser>
          <c:idx val="2"/>
          <c:order val="2"/>
          <c:tx>
            <c:strRef>
              <c:f>Life_table_summary!$I$6</c:f>
              <c:strCache>
                <c:ptCount val="1"/>
                <c:pt idx="0">
                  <c:v>Standard--300sp/ml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Life_table_summary!$J$3:$L$3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Life_table_summary!$J$6:$L$6</c:f>
              <c:numCache>
                <c:formatCode>0.00</c:formatCode>
                <c:ptCount val="3"/>
                <c:pt idx="0">
                  <c:v>2.08</c:v>
                </c:pt>
                <c:pt idx="1">
                  <c:v>3.44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C-C540-B30D-D8A6B01EBC7D}"/>
            </c:ext>
          </c:extLst>
        </c:ser>
        <c:ser>
          <c:idx val="3"/>
          <c:order val="3"/>
          <c:tx>
            <c:strRef>
              <c:f>Life_table_summary!$I$7</c:f>
              <c:strCache>
                <c:ptCount val="1"/>
                <c:pt idx="0">
                  <c:v>Island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strRef>
              <c:f>Life_table_summary!$J$3:$L$3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Life_table_summary!$J$7:$L$7</c:f>
              <c:numCache>
                <c:formatCode>0.00</c:formatCode>
                <c:ptCount val="3"/>
                <c:pt idx="0">
                  <c:v>2.0625</c:v>
                </c:pt>
                <c:pt idx="1">
                  <c:v>2.2142857142857144</c:v>
                </c:pt>
                <c:pt idx="2">
                  <c:v>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4C-C540-B30D-D8A6B01EBC7D}"/>
            </c:ext>
          </c:extLst>
        </c:ser>
        <c:ser>
          <c:idx val="4"/>
          <c:order val="4"/>
          <c:tx>
            <c:strRef>
              <c:f>Life_table_summary!$I$8</c:f>
              <c:strCache>
                <c:ptCount val="1"/>
                <c:pt idx="0">
                  <c:v>Island--150sp/ml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Life_table_summary!$J$3:$L$3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Life_table_summary!$J$8:$L$8</c:f>
              <c:numCache>
                <c:formatCode>0.00</c:formatCode>
                <c:ptCount val="3"/>
                <c:pt idx="0">
                  <c:v>2</c:v>
                </c:pt>
                <c:pt idx="1">
                  <c:v>2.3333333333333335</c:v>
                </c:pt>
                <c:pt idx="2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4C-C540-B30D-D8A6B01EBC7D}"/>
            </c:ext>
          </c:extLst>
        </c:ser>
        <c:ser>
          <c:idx val="5"/>
          <c:order val="5"/>
          <c:tx>
            <c:strRef>
              <c:f>Life_table_summary!$I$9</c:f>
              <c:strCache>
                <c:ptCount val="1"/>
                <c:pt idx="0">
                  <c:v>Island--300sp/ml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Life_table_summary!$J$3:$L$3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Life_table_summary!$J$9:$L$9</c:f>
              <c:numCache>
                <c:formatCode>0.00</c:formatCode>
                <c:ptCount val="3"/>
                <c:pt idx="0">
                  <c:v>2.6</c:v>
                </c:pt>
                <c:pt idx="1">
                  <c:v>2.0769230769230771</c:v>
                </c:pt>
                <c:pt idx="2">
                  <c:v>1.9166666666666667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4C-C540-B30D-D8A6B01EB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12384"/>
        <c:axId val="176520384"/>
      </c:lineChart>
      <c:catAx>
        <c:axId val="1963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0384"/>
        <c:crosses val="autoZero"/>
        <c:auto val="1"/>
        <c:lblAlgn val="ctr"/>
        <c:lblOffset val="100"/>
        <c:noMultiLvlLbl val="0"/>
      </c:catAx>
      <c:valAx>
        <c:axId val="176520384"/>
        <c:scaling>
          <c:orientation val="minMax"/>
          <c:min val="1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23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60-DC47-AF48-A4ED2313071A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60-DC47-AF48-A4ED2313071A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60-DC47-AF48-A4ED2313071A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60-DC47-AF48-A4ED2313071A}"/>
              </c:ext>
            </c:extLst>
          </c:dPt>
          <c:dPt>
            <c:idx val="5"/>
            <c:invertIfNegative val="0"/>
            <c:bubble3D val="0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60-DC47-AF48-A4ED2313071A}"/>
              </c:ext>
            </c:extLst>
          </c:dPt>
          <c:dLbls>
            <c:dLbl>
              <c:idx val="0"/>
              <c:layout>
                <c:manualLayout>
                  <c:x val="0"/>
                  <c:y val="-6.0185185185185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60-DC47-AF48-A4ED2313071A}"/>
                </c:ext>
              </c:extLst>
            </c:dLbl>
            <c:dLbl>
              <c:idx val="1"/>
              <c:layout>
                <c:manualLayout>
                  <c:x val="-2.7777777777778286E-3"/>
                  <c:y val="-8.79629629629629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60-DC47-AF48-A4ED2313071A}"/>
                </c:ext>
              </c:extLst>
            </c:dLbl>
            <c:dLbl>
              <c:idx val="2"/>
              <c:layout>
                <c:manualLayout>
                  <c:x val="5.0925337632079971E-17"/>
                  <c:y val="-9.25925925925925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60-DC47-AF48-A4ED2313071A}"/>
                </c:ext>
              </c:extLst>
            </c:dLbl>
            <c:dLbl>
              <c:idx val="3"/>
              <c:layout>
                <c:manualLayout>
                  <c:x val="0"/>
                  <c:y val="-4.1666666666666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60-DC47-AF48-A4ED2313071A}"/>
                </c:ext>
              </c:extLst>
            </c:dLbl>
            <c:dLbl>
              <c:idx val="4"/>
              <c:layout>
                <c:manualLayout>
                  <c:x val="0"/>
                  <c:y val="-6.48148148148148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60-DC47-AF48-A4ED2313071A}"/>
                </c:ext>
              </c:extLst>
            </c:dLbl>
            <c:dLbl>
              <c:idx val="5"/>
              <c:layout>
                <c:manualLayout>
                  <c:x val="0"/>
                  <c:y val="-6.48148148148148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60-DC47-AF48-A4ED23130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Life_table_summary!$L$28:$L$33</c:f>
                <c:numCache>
                  <c:formatCode>General</c:formatCode>
                  <c:ptCount val="6"/>
                  <c:pt idx="0">
                    <c:v>0.75585946406178228</c:v>
                  </c:pt>
                  <c:pt idx="1">
                    <c:v>0.74302917310988015</c:v>
                  </c:pt>
                  <c:pt idx="2">
                    <c:v>0.69852452207242388</c:v>
                  </c:pt>
                  <c:pt idx="3">
                    <c:v>0.63884902662345366</c:v>
                  </c:pt>
                  <c:pt idx="4">
                    <c:v>0.9856665062476565</c:v>
                  </c:pt>
                  <c:pt idx="5">
                    <c:v>0.71557758632539759</c:v>
                  </c:pt>
                </c:numCache>
              </c:numRef>
            </c:plus>
            <c:minus>
              <c:numRef>
                <c:f>Life_table_summary!$L$28:$L$33</c:f>
                <c:numCache>
                  <c:formatCode>General</c:formatCode>
                  <c:ptCount val="6"/>
                  <c:pt idx="0">
                    <c:v>0.75585946406178228</c:v>
                  </c:pt>
                  <c:pt idx="1">
                    <c:v>0.74302917310988015</c:v>
                  </c:pt>
                  <c:pt idx="2">
                    <c:v>0.69852452207242388</c:v>
                  </c:pt>
                  <c:pt idx="3">
                    <c:v>0.63884902662345366</c:v>
                  </c:pt>
                  <c:pt idx="4">
                    <c:v>0.9856665062476565</c:v>
                  </c:pt>
                  <c:pt idx="5">
                    <c:v>0.71557758632539759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Life_table_summary!$J$28:$J$33</c:f>
              <c:strCache>
                <c:ptCount val="6"/>
                <c:pt idx="0">
                  <c:v>Isl-0</c:v>
                </c:pt>
                <c:pt idx="1">
                  <c:v>Isl-150</c:v>
                </c:pt>
                <c:pt idx="2">
                  <c:v>Isl-300</c:v>
                </c:pt>
                <c:pt idx="3">
                  <c:v>Std-0</c:v>
                </c:pt>
                <c:pt idx="4">
                  <c:v>Std-150</c:v>
                </c:pt>
                <c:pt idx="5">
                  <c:v>Std-300</c:v>
                </c:pt>
              </c:strCache>
            </c:strRef>
          </c:cat>
          <c:val>
            <c:numRef>
              <c:f>Life_table_summary!$K$28:$K$33</c:f>
              <c:numCache>
                <c:formatCode>0.00</c:formatCode>
                <c:ptCount val="6"/>
                <c:pt idx="0">
                  <c:v>6.5294117647058822</c:v>
                </c:pt>
                <c:pt idx="1">
                  <c:v>10.090909090909092</c:v>
                </c:pt>
                <c:pt idx="2">
                  <c:v>9.2666666666666675</c:v>
                </c:pt>
                <c:pt idx="3">
                  <c:v>12.379310344827585</c:v>
                </c:pt>
                <c:pt idx="4">
                  <c:v>11.884615384615385</c:v>
                </c:pt>
                <c:pt idx="5">
                  <c:v>11.192307692307692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0-DC47-AF48-A4ED231307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5314032"/>
        <c:axId val="1370293088"/>
      </c:barChart>
      <c:catAx>
        <c:axId val="13753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93088"/>
        <c:crosses val="autoZero"/>
        <c:auto val="1"/>
        <c:lblAlgn val="ctr"/>
        <c:lblOffset val="100"/>
        <c:noMultiLvlLbl val="0"/>
      </c:catAx>
      <c:valAx>
        <c:axId val="137029308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14</xdr:row>
      <xdr:rowOff>63500</xdr:rowOff>
    </xdr:from>
    <xdr:to>
      <xdr:col>9</xdr:col>
      <xdr:colOff>387350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7C09C-1BCF-784B-BFBC-8E1FBE89B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692150</xdr:colOff>
      <xdr:row>14</xdr:row>
      <xdr:rowOff>88900</xdr:rowOff>
    </xdr:from>
    <xdr:to>
      <xdr:col>15</xdr:col>
      <xdr:colOff>19050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647A4-BD09-3947-909C-8DA3E7B46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120650</xdr:colOff>
      <xdr:row>0</xdr:row>
      <xdr:rowOff>0</xdr:rowOff>
    </xdr:from>
    <xdr:to>
      <xdr:col>21</xdr:col>
      <xdr:colOff>139700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69197-BDB9-6E42-BFEF-081B11A87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298450</xdr:colOff>
      <xdr:row>23</xdr:row>
      <xdr:rowOff>63500</xdr:rowOff>
    </xdr:from>
    <xdr:to>
      <xdr:col>20</xdr:col>
      <xdr:colOff>609600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13EB9F-C57C-B442-A1FF-BCD226AAD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368300</xdr:colOff>
      <xdr:row>45</xdr:row>
      <xdr:rowOff>0</xdr:rowOff>
    </xdr:from>
    <xdr:to>
      <xdr:col>18</xdr:col>
      <xdr:colOff>812800</xdr:colOff>
      <xdr:row>58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98953-4459-A24C-BD3B-6A66D44B4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7</xdr:row>
      <xdr:rowOff>196850</xdr:rowOff>
    </xdr:from>
    <xdr:to>
      <xdr:col>14</xdr:col>
      <xdr:colOff>438150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19876-C4CE-BD49-A9C3-FB7CAE7B6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1</xdr:row>
      <xdr:rowOff>139700</xdr:rowOff>
    </xdr:from>
    <xdr:to>
      <xdr:col>21</xdr:col>
      <xdr:colOff>50800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510C7-2842-3C48-9E86-AF83A6023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107950</xdr:colOff>
      <xdr:row>25</xdr:row>
      <xdr:rowOff>190500</xdr:rowOff>
    </xdr:from>
    <xdr:to>
      <xdr:col>17</xdr:col>
      <xdr:colOff>552450</xdr:colOff>
      <xdr:row>39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531BC-31F8-2E48-9500-274E91592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aina Pfenning" id="{790D0955-1C20-BD42-BEB1-785DBE997534}" userId="S::apfenning@huskers.unl.edu::b1e35b58-d5ee-4665-bff8-ff857378c60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ina Pfenning" refreshedDate="43609.834451388888" createdVersion="6" refreshedVersion="6" minRefreshableVersion="3" recordCount="450" xr:uid="{CAC50498-0CBC-384D-B286-D1842C97FFD0}">
  <cacheSource type="worksheet">
    <worksheetSource ref="A1:AD451" sheet="Life_table"/>
  </cacheSource>
  <cacheFields count="29">
    <cacheField name="DOB" numFmtId="14">
      <sharedItems containsSemiMixedTypes="0" containsNonDate="0" containsDate="1" containsString="0" minDate="2019-05-04T00:00:00" maxDate="2019-05-05T00:00:00"/>
    </cacheField>
    <cacheField name="Genotype" numFmtId="0">
      <sharedItems count="5">
        <s v="Standard"/>
        <s v="Island"/>
        <s v="Mid 252"/>
        <s v="Mid  277"/>
        <s v="Mid 278"/>
      </sharedItems>
    </cacheField>
    <cacheField name="Spore_level" numFmtId="0">
      <sharedItems containsSemiMixedTypes="0" containsString="0" containsNumber="1" containsInteger="1" minValue="0" maxValue="300" count="3">
        <n v="0"/>
        <n v="150"/>
        <n v="300"/>
      </sharedItems>
    </cacheField>
    <cacheField name="Animal #" numFmtId="0">
      <sharedItems containsSemiMixedTypes="0" containsString="0" containsNumber="1" containsInteger="1" minValue="1" maxValue="30"/>
    </cacheField>
    <cacheField name="Sex" numFmtId="0">
      <sharedItems/>
    </cacheField>
    <cacheField name="Size on Day 6 (mm)" numFmtId="0">
      <sharedItems containsMixedTypes="1" containsNumber="1" minValue="9.0240000000000001E-2" maxValue="0.5152000000000001"/>
    </cacheField>
    <cacheField name="Day 7" numFmtId="0">
      <sharedItems containsMixedTypes="1" containsNumber="1" containsInteger="1" minValue="0" maxValue="4"/>
    </cacheField>
    <cacheField name="Day 8" numFmtId="0">
      <sharedItems containsMixedTypes="1" containsNumber="1" containsInteger="1" minValue="0" maxValue="4"/>
    </cacheField>
    <cacheField name="Day 9" numFmtId="0">
      <sharedItems containsMixedTypes="1" containsNumber="1" containsInteger="1" minValue="0" maxValue="5"/>
    </cacheField>
    <cacheField name="Day 10" numFmtId="0">
      <sharedItems containsMixedTypes="1" containsNumber="1" containsInteger="1" minValue="0" maxValue="4"/>
    </cacheField>
    <cacheField name="Day 11" numFmtId="0">
      <sharedItems containsMixedTypes="1" containsNumber="1" containsInteger="1" minValue="0" maxValue="5"/>
    </cacheField>
    <cacheField name="Day 12" numFmtId="0">
      <sharedItems containsMixedTypes="1" containsNumber="1" containsInteger="1" minValue="0" maxValue="6"/>
    </cacheField>
    <cacheField name="Day 13" numFmtId="0">
      <sharedItems containsMixedTypes="1" containsNumber="1" containsInteger="1" minValue="0" maxValue="5"/>
    </cacheField>
    <cacheField name="Day 14" numFmtId="0">
      <sharedItems containsMixedTypes="1" containsNumber="1" containsInteger="1" minValue="0" maxValue="5"/>
    </cacheField>
    <cacheField name="Day 15" numFmtId="0">
      <sharedItems containsMixedTypes="1" containsNumber="1" containsInteger="1" minValue="0" maxValue="5"/>
    </cacheField>
    <cacheField name="Day 16" numFmtId="0">
      <sharedItems containsBlank="1" containsMixedTypes="1" containsNumber="1" containsInteger="1" minValue="0" maxValue="4"/>
    </cacheField>
    <cacheField name="Day 17" numFmtId="0">
      <sharedItems containsMixedTypes="1" containsNumber="1" containsInteger="1" minValue="0" maxValue="7"/>
    </cacheField>
    <cacheField name="Day 18" numFmtId="0">
      <sharedItems containsMixedTypes="1" containsNumber="1" containsInteger="1" minValue="0" maxValue="8"/>
    </cacheField>
    <cacheField name="Day 19" numFmtId="0">
      <sharedItems containsBlank="1" containsMixedTypes="1" containsNumber="1" containsInteger="1" minValue="0" maxValue="9"/>
    </cacheField>
    <cacheField name="Day 20" numFmtId="0">
      <sharedItems containsBlank="1" containsMixedTypes="1" containsNumber="1" containsInteger="1" minValue="0" maxValue="8"/>
    </cacheField>
    <cacheField name="Age @ 1st brood" numFmtId="0">
      <sharedItems containsBlank="1" containsMixedTypes="1" containsNumber="1" containsInteger="1" minValue="7" maxValue="18"/>
    </cacheField>
    <cacheField name="# in 1st brood" numFmtId="0">
      <sharedItems containsBlank="1" containsMixedTypes="1" containsNumber="1" containsInteger="1" minValue="1" maxValue="6"/>
    </cacheField>
    <cacheField name="Age @ 2nd brood" numFmtId="0">
      <sharedItems containsBlank="1" containsMixedTypes="1" containsNumber="1" containsInteger="1" minValue="10" maxValue="20"/>
    </cacheField>
    <cacheField name="# in 2nd brood" numFmtId="0">
      <sharedItems containsBlank="1" containsMixedTypes="1" containsNumber="1" containsInteger="1" minValue="1" maxValue="8"/>
    </cacheField>
    <cacheField name="Age @ 3rd brood" numFmtId="0">
      <sharedItems containsBlank="1" containsMixedTypes="1" containsNumber="1" containsInteger="1" minValue="12" maxValue="20"/>
    </cacheField>
    <cacheField name="# in 3rd brood" numFmtId="0">
      <sharedItems containsBlank="1" containsMixedTypes="1" containsNumber="1" containsInteger="1" minValue="1" maxValue="8"/>
    </cacheField>
    <cacheField name="Control/Infected/Exposed" numFmtId="0">
      <sharedItems containsBlank="1"/>
    </cacheField>
    <cacheField name="Age @ Death" numFmtId="0">
      <sharedItems containsString="0" containsBlank="1" containsNumber="1" containsInteger="1" minValue="6" maxValue="28"/>
    </cacheField>
    <cacheField name="Total Offspring" numFmtId="0">
      <sharedItems containsMixedTypes="1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ina Pfenning" refreshedDate="43616.651842476851" createdVersion="6" refreshedVersion="6" minRefreshableVersion="3" recordCount="360" xr:uid="{8301111F-B08F-EF4E-AD34-17E20D00BE1B}">
  <cacheSource type="worksheet">
    <worksheetSource ref="B1:M361" sheet="Feeding_Rate_data"/>
  </cacheSource>
  <cacheFields count="12">
    <cacheField name="Genotype" numFmtId="0">
      <sharedItems count="2">
        <s v="Standard"/>
        <s v="Island "/>
      </sharedItems>
    </cacheField>
    <cacheField name="Spore_level" numFmtId="0">
      <sharedItems containsSemiMixedTypes="0" containsString="0" containsNumber="1" containsInteger="1" minValue="0" maxValue="300" count="3">
        <n v="0"/>
        <n v="150"/>
        <n v="300"/>
      </sharedItems>
    </cacheField>
    <cacheField name="Animal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Technical_Replicate" numFmtId="0">
      <sharedItems containsSemiMixedTypes="0" containsString="0" containsNumber="1" containsInteger="1" minValue="1" maxValue="2"/>
    </cacheField>
    <cacheField name="Flourometry_Reading" numFmtId="0">
      <sharedItems containsSemiMixedTypes="0" containsString="0" containsNumber="1" containsInteger="1" minValue="1829" maxValue="58567"/>
    </cacheField>
    <cacheField name="Control_Number" numFmtId="0">
      <sharedItems containsBlank="1"/>
    </cacheField>
    <cacheField name="Control_Technical_Replicate" numFmtId="0">
      <sharedItems containsString="0" containsBlank="1" containsNumber="1" containsInteger="1" minValue="1" maxValue="3"/>
    </cacheField>
    <cacheField name="Control_Flour_Reading" numFmtId="0">
      <sharedItems containsString="0" containsBlank="1" containsNumber="1" containsInteger="1" minValue="40871" maxValue="59491"/>
    </cacheField>
    <cacheField name="Foraging Rate (mg/ml/hr)" numFmtId="0">
      <sharedItems containsSemiMixedTypes="0" containsString="0" containsNumber="1" minValue="-5.876637395427293E-3" maxValue="3.2062705744644947E-2"/>
    </cacheField>
    <cacheField name="Size(mm)" numFmtId="0">
      <sharedItems containsMixedTypes="1" containsNumber="1" minValue="9.6000000000000002E-2" maxValue="0.5152000000000001"/>
    </cacheField>
    <cacheField name="Size_Corrected_Feeding_Rate" numFmtId="166">
      <sharedItems containsString="0" containsBlank="1" containsNumber="1" minValue="-4.9366913604059919E-2" maxValue="0.15816173249121251"/>
    </cacheField>
    <cacheField name="No_Negatives_Size_Corrected_Feeding_Rate" numFmtId="166">
      <sharedItems containsString="0" containsBlank="1" containsNumber="1" minValue="2.9829123399612468E-4" maxValue="0.15816173249121251" count="255">
        <n v="2.6235499808637278E-2"/>
        <n v="9.3664831156138342E-2"/>
        <m/>
        <n v="6.1603569397842825E-2"/>
        <n v="3.6774683730516768E-2"/>
        <n v="9.6163179911654545E-2"/>
        <n v="5.4066190037361829E-2"/>
        <n v="8.8489919911144993E-2"/>
        <n v="7.7254232978822418E-2"/>
        <n v="5.9765577674449649E-2"/>
        <n v="5.3247976051128833E-2"/>
        <n v="8.6944940401952928E-2"/>
        <n v="8.7587060981731427E-2"/>
        <n v="6.3586583816976683E-2"/>
        <n v="8.2721466140100341E-2"/>
        <n v="2.8389442886890239E-2"/>
        <n v="4.8455083116526881E-2"/>
        <n v="9.3612150100606306E-2"/>
        <n v="9.2320876590501491E-2"/>
        <n v="0.12507944569658672"/>
        <n v="9.5505621027917806E-2"/>
        <n v="9.9657279823905001E-2"/>
        <n v="7.7368077325830689E-2"/>
        <n v="6.3391854826537614E-2"/>
        <n v="6.494323397768198E-2"/>
        <n v="6.3981379943735843E-3"/>
        <n v="2.6819899227118943E-2"/>
        <n v="3.1866767464519892E-2"/>
        <n v="3.6758124635855684E-2"/>
        <n v="3.6347479347295091E-2"/>
        <n v="6.0445600331686999E-2"/>
        <n v="4.8675244299390017E-3"/>
        <n v="3.2700941359868008E-2"/>
        <n v="4.384774411249176E-2"/>
        <n v="9.1766363403451262E-2"/>
        <n v="4.8123853824496313E-2"/>
        <n v="3.7648581654380821E-2"/>
        <n v="6.6717394592286774E-2"/>
        <n v="2.9362928568643764E-2"/>
        <n v="8.1835653742853232E-2"/>
        <n v="6.0294204821230837E-2"/>
        <n v="3.2671209553662123E-2"/>
        <n v="4.4733082120291694E-2"/>
        <n v="3.5749125106329147E-2"/>
        <n v="2.2052455845857761E-2"/>
        <n v="3.4501164664355592E-2"/>
        <n v="7.0900228386657327E-2"/>
        <n v="8.2419119613511116E-2"/>
        <n v="8.6306248678195446E-2"/>
        <n v="8.0424163589970163E-2"/>
        <n v="6.3893005070565057E-2"/>
        <n v="0.1116614231858102"/>
        <n v="0.10431391915052918"/>
        <n v="8.0525348349634249E-2"/>
        <n v="5.2087400334849793E-2"/>
        <n v="8.5588989731320772E-3"/>
        <n v="0.10114035205758146"/>
        <n v="6.7797395861250026E-2"/>
        <n v="5.0507189981133224E-2"/>
        <n v="6.258199544052763E-2"/>
        <n v="4.8453718297391882E-2"/>
        <n v="6.3912859368196184E-2"/>
        <n v="8.0517243632987665E-2"/>
        <n v="2.9829123399612468E-4"/>
        <n v="6.8175287930330009E-2"/>
        <n v="6.0923468374747582E-2"/>
        <n v="7.0791084063999227E-2"/>
        <n v="5.6458126542035601E-2"/>
        <n v="4.5369862891224272E-2"/>
        <n v="5.8579624979085594E-2"/>
        <n v="9.4921778613555469E-2"/>
        <n v="7.6327302201859237E-2"/>
        <n v="8.9116803731403335E-2"/>
        <n v="3.6394267053265969E-2"/>
        <n v="2.5597934593261224E-2"/>
        <n v="2.4017330089191057E-2"/>
        <n v="9.0681334291364296E-2"/>
        <n v="6.7055972226355565E-2"/>
        <n v="7.3583203401446889E-2"/>
        <n v="0.1111850110530738"/>
        <n v="9.2834848651641905E-2"/>
        <n v="5.0748299142771049E-2"/>
        <n v="6.6891897009765736E-2"/>
        <n v="6.1973551541678627E-2"/>
        <n v="7.8759051813074091E-2"/>
        <n v="6.8339085189332877E-2"/>
        <n v="1.1248240656787877E-2"/>
        <n v="3.6101284694218992E-2"/>
        <n v="5.6848153983721228E-2"/>
        <n v="8.7306839353413226E-2"/>
        <n v="6.7374670266826128E-2"/>
        <n v="1.7223884200276551E-2"/>
        <n v="3.7335107256491466E-2"/>
        <n v="5.2891491690662804E-2"/>
        <n v="8.8650659352236871E-2"/>
        <n v="7.2112855704213441E-2"/>
        <n v="8.4626513572205589E-2"/>
        <n v="7.3830482883565363E-2"/>
        <n v="3.8457089880611806E-2"/>
        <n v="1.459511573694589E-2"/>
        <n v="6.4253269784553022E-2"/>
        <n v="4.256109949624854E-2"/>
        <n v="2.7321852341873162E-2"/>
        <n v="7.3602005009041668E-2"/>
        <n v="7.5961826286450956E-2"/>
        <n v="5.6695203846569633E-2"/>
        <n v="8.9887119089298619E-3"/>
        <n v="4.6354754419592949E-2"/>
        <n v="4.0477048856999778E-2"/>
        <n v="6.5188440349814719E-2"/>
        <n v="6.9686420303080782E-2"/>
        <n v="1.317129005709727E-2"/>
        <n v="4.6882699360683872E-2"/>
        <n v="4.1284081837957121E-2"/>
        <n v="1.2046355274832918E-2"/>
        <n v="7.3493190869063932E-2"/>
        <n v="6.0270033037865066E-2"/>
        <n v="8.009371363263057E-2"/>
        <n v="8.0624408930203784E-2"/>
        <n v="3.3292174439571658E-2"/>
        <n v="3.7356968734421368E-2"/>
        <n v="2.9211238162754085E-2"/>
        <n v="4.65724372960198E-2"/>
        <n v="7.5160591511095318E-2"/>
        <n v="3.6588395794653145E-2"/>
        <n v="2.62241933156931E-2"/>
        <n v="4.6825631682302644E-2"/>
        <n v="3.8909074261252916E-3"/>
        <n v="1.6069918959004975E-2"/>
        <n v="3.8127920719285606E-2"/>
        <n v="2.7879599442023038E-2"/>
        <n v="8.571784918326282E-2"/>
        <n v="5.3671316112463778E-2"/>
        <n v="1.6596714997340643E-2"/>
        <n v="3.8183233997543596E-3"/>
        <n v="3.7515828773815672E-2"/>
        <n v="2.7799719845894501E-2"/>
        <n v="6.6329308965944189E-2"/>
        <n v="4.7592448116000427E-2"/>
        <n v="2.0356212337930578E-2"/>
        <n v="4.4256895842883712E-2"/>
        <n v="6.5551306257808917E-2"/>
        <n v="5.3505849741141254E-2"/>
        <n v="2.4421131762549064E-2"/>
        <n v="1.7292856064450215E-2"/>
        <n v="8.1550488834650579E-3"/>
        <n v="4.297702259249446E-2"/>
        <n v="7.6050294565044224E-2"/>
        <n v="1.6148062851469486E-2"/>
        <n v="3.2461553377729369E-3"/>
        <n v="4.7106255956542234E-2"/>
        <n v="8.0513339081046909E-2"/>
        <n v="7.5673603840355153E-2"/>
        <n v="9.8228889475490661E-2"/>
        <n v="8.02930468403215E-2"/>
        <n v="8.5768065375322444E-2"/>
        <n v="0.10141872895630204"/>
        <n v="7.1762302074849793E-2"/>
        <n v="3.5220869133295238E-2"/>
        <n v="5.8223648706436253E-2"/>
        <n v="3.0601580376303127E-2"/>
        <n v="8.5006026475012694E-2"/>
        <n v="5.1245720738183308E-2"/>
        <n v="7.6378441157376992E-2"/>
        <n v="4.3484454033265743E-2"/>
        <n v="3.636816177737013E-2"/>
        <n v="5.8181396930433484E-2"/>
        <n v="4.5043905246407279E-2"/>
        <n v="8.5443084774167011E-2"/>
        <n v="5.3913822442160163E-2"/>
        <n v="7.5533695861312811E-2"/>
        <n v="8.7360001017770833E-2"/>
        <n v="0.10899619953640939"/>
        <n v="8.8035118056473807E-2"/>
        <n v="5.5828819057591302E-2"/>
        <n v="5.8942354051171389E-2"/>
        <n v="5.6719849279056676E-2"/>
        <n v="9.7668579258040011E-2"/>
        <n v="2.5648995539854804E-2"/>
        <n v="1.5420995872726318E-2"/>
        <n v="1.5433974833808272E-2"/>
        <n v="3.9398729782549199E-2"/>
        <n v="3.5188316064396173E-2"/>
        <n v="5.5447768365853543E-2"/>
        <n v="9.1408103873400162E-2"/>
        <n v="3.3144531310319632E-3"/>
        <n v="3.2603287356216697E-2"/>
        <n v="0.11733614760434052"/>
        <n v="0.1164701819667464"/>
        <n v="6.3837847629019992E-2"/>
        <n v="7.6504115587060301E-2"/>
        <n v="0.15816173249121251"/>
        <n v="0.15603412679821455"/>
        <n v="8.693759905418412E-2"/>
        <n v="7.5717011887539862E-2"/>
        <n v="8.7879037384401018E-2"/>
        <n v="8.8705437900749126E-2"/>
        <n v="7.3059052632576957E-3"/>
        <n v="4.0602512214689752E-2"/>
        <n v="1.1083847693617057E-2"/>
        <n v="5.3572639955571259E-2"/>
        <n v="7.2861821245454816E-2"/>
        <n v="8.0208116014107211E-2"/>
        <n v="8.9419684061307111E-2"/>
        <n v="0.11441239682000591"/>
        <n v="0.10780969936755211"/>
        <n v="6.7340866081985931E-2"/>
        <n v="5.5482010121129539E-3"/>
        <n v="4.4871714912987769E-2"/>
        <n v="8.4032054777133033E-2"/>
        <n v="6.5189512363620861E-2"/>
        <n v="4.6099005440202602E-2"/>
        <n v="7.0150344049948396E-2"/>
        <n v="5.3708206806413125E-2"/>
        <n v="5.3288073029167667E-2"/>
        <n v="5.5063528038261617E-2"/>
        <n v="7.4137941714498307E-2"/>
        <n v="6.7469644067544507E-2"/>
        <n v="4.2577590619859537E-2"/>
        <n v="2.1535615175520394E-2"/>
        <n v="7.5432697912493435E-2"/>
        <n v="0.11462106295038378"/>
        <n v="0.12174813495451133"/>
        <n v="0.10800904604106921"/>
        <n v="8.5676979692037039E-2"/>
        <n v="9.9618878122511176E-2"/>
        <n v="7.7191473724027154E-2"/>
        <n v="3.5497412411724875E-2"/>
        <n v="3.3933685548969347E-2"/>
        <n v="4.3030437693663937E-2"/>
        <n v="1.8541893938823301E-2"/>
        <n v="1.8430653508862107E-2"/>
        <n v="3.5526108413974827E-2"/>
        <n v="7.1315290154157713E-3"/>
        <n v="4.6120219947594337E-3"/>
        <n v="1.0268585469640308E-2"/>
        <n v="2.2811789950823488E-2"/>
        <n v="5.9268537303664208E-2"/>
        <n v="8.8690284601122341E-2"/>
        <n v="1.4266004244072088E-2"/>
        <n v="1.3574743465841092E-2"/>
        <n v="4.8174827041731677E-2"/>
        <n v="2.5385934542002133E-2"/>
        <n v="5.6054754591661551E-2"/>
        <n v="4.9692151715107886E-2"/>
        <n v="6.6575412170594539E-2"/>
        <n v="5.8814932173476081E-2"/>
        <n v="1.1641953519690471E-2"/>
        <n v="1.9519243629515657E-2"/>
        <n v="0.11893394624069692"/>
        <n v="0.11932865086826698"/>
        <n v="6.8617564538468623E-2"/>
        <n v="8.8502588944512767E-2"/>
        <n v="9.9962193505576377E-2"/>
        <n v="5.99466999318354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ina Pfenning" refreshedDate="43637.858883564812" createdVersion="6" refreshedVersion="6" minRefreshableVersion="3" recordCount="900" xr:uid="{90D9091D-F15E-364E-A387-A2EB2F04C40B}">
  <cacheSource type="worksheet">
    <worksheetSource ref="B1:M901" sheet="Feeding_Rate_data"/>
  </cacheSource>
  <cacheFields count="12">
    <cacheField name="Genotype" numFmtId="0">
      <sharedItems count="5">
        <s v="Standard"/>
        <s v="Island "/>
        <s v="Midland 252"/>
        <s v="Midland 277"/>
        <s v="Midland 278"/>
      </sharedItems>
    </cacheField>
    <cacheField name="Spore_level" numFmtId="0">
      <sharedItems containsSemiMixedTypes="0" containsString="0" containsNumber="1" containsInteger="1" minValue="0" maxValue="300" count="3">
        <n v="0"/>
        <n v="150"/>
        <n v="300"/>
      </sharedItems>
    </cacheField>
    <cacheField name="Animal" numFmtId="0">
      <sharedItems containsSemiMixedTypes="0" containsString="0" containsNumber="1" containsInteger="1" minValue="1" maxValue="30"/>
    </cacheField>
    <cacheField name="Technical_Replicate" numFmtId="0">
      <sharedItems containsSemiMixedTypes="0" containsString="0" containsNumber="1" containsInteger="1" minValue="1" maxValue="2"/>
    </cacheField>
    <cacheField name="Flourometry_Reading" numFmtId="0">
      <sharedItems containsSemiMixedTypes="0" containsString="0" containsNumber="1" containsInteger="1" minValue="1829" maxValue="58567"/>
    </cacheField>
    <cacheField name="Control_Number" numFmtId="0">
      <sharedItems containsBlank="1"/>
    </cacheField>
    <cacheField name="Control_Technical_Replicate" numFmtId="0">
      <sharedItems containsString="0" containsBlank="1" containsNumber="1" containsInteger="1" minValue="1" maxValue="3"/>
    </cacheField>
    <cacheField name="Control_Flour_Reading" numFmtId="0">
      <sharedItems containsString="0" containsBlank="1" containsNumber="1" containsInteger="1" minValue="40871" maxValue="59491"/>
    </cacheField>
    <cacheField name="Foraging Rate (mg/ml/hr)" numFmtId="0">
      <sharedItems containsSemiMixedTypes="0" containsString="0" containsNumber="1" minValue="-3.7832429584295876E-2" maxValue="0.20641226874234947"/>
    </cacheField>
    <cacheField name="Size(mm)" numFmtId="0">
      <sharedItems containsMixedTypes="1" containsNumber="1" minValue="9.0240000000000001E-2" maxValue="0.5152000000000001"/>
    </cacheField>
    <cacheField name="Size_Corrected_Feeding_Rate" numFmtId="166">
      <sharedItems containsString="0" containsBlank="1" containsNumber="1" minValue="-0.31781274852399088" maxValue="1.0182085782696084"/>
    </cacheField>
    <cacheField name="No_Negatives_Size_Corrected_Feeding_Rate" numFmtId="166">
      <sharedItems containsString="0" containsBlank="1" containsNumber="1" minValue="2.9829123399612468E-4" maxValue="0.15816173249121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ina Pfenning" refreshedDate="43637.860348726848" createdVersion="6" refreshedVersion="6" minRefreshableVersion="3" recordCount="900" xr:uid="{E05E2ED6-DBFF-4A4E-BFC3-88E8F295CEBE}">
  <cacheSource type="worksheet">
    <worksheetSource ref="B1:N901" sheet="Feeding_Rate_data"/>
  </cacheSource>
  <cacheFields count="13">
    <cacheField name="Genotype" numFmtId="0">
      <sharedItems count="5">
        <s v="Standard"/>
        <s v="Island "/>
        <s v="Midland 252"/>
        <s v="Midland 277"/>
        <s v="Midland 278"/>
      </sharedItems>
    </cacheField>
    <cacheField name="Spore_level" numFmtId="0">
      <sharedItems containsSemiMixedTypes="0" containsString="0" containsNumber="1" containsInteger="1" minValue="0" maxValue="300" count="3">
        <n v="0"/>
        <n v="150"/>
        <n v="300"/>
      </sharedItems>
    </cacheField>
    <cacheField name="Animal" numFmtId="0">
      <sharedItems containsSemiMixedTypes="0" containsString="0" containsNumber="1" containsInteger="1" minValue="1" maxValue="30"/>
    </cacheField>
    <cacheField name="Technical_Replicate" numFmtId="0">
      <sharedItems containsSemiMixedTypes="0" containsString="0" containsNumber="1" containsInteger="1" minValue="1" maxValue="2"/>
    </cacheField>
    <cacheField name="Flourometry_Reading" numFmtId="0">
      <sharedItems containsSemiMixedTypes="0" containsString="0" containsNumber="1" containsInteger="1" minValue="1829" maxValue="58567"/>
    </cacheField>
    <cacheField name="Control_Number" numFmtId="0">
      <sharedItems containsBlank="1"/>
    </cacheField>
    <cacheField name="Control_Technical_Replicate" numFmtId="0">
      <sharedItems containsString="0" containsBlank="1" containsNumber="1" containsInteger="1" minValue="1" maxValue="3"/>
    </cacheField>
    <cacheField name="Control_Flour_Reading" numFmtId="0">
      <sharedItems containsString="0" containsBlank="1" containsNumber="1" containsInteger="1" minValue="40871" maxValue="59491"/>
    </cacheField>
    <cacheField name="Foraging Rate (mg/ml/hr)" numFmtId="0">
      <sharedItems containsSemiMixedTypes="0" containsString="0" containsNumber="1" minValue="-3.7832429584295876E-2" maxValue="0.20641226874234947"/>
    </cacheField>
    <cacheField name="Size(mm)" numFmtId="0">
      <sharedItems containsMixedTypes="1" containsNumber="1" minValue="9.0240000000000001E-2" maxValue="0.5152000000000001"/>
    </cacheField>
    <cacheField name="Size_Corrected_Feeding_Rate" numFmtId="166">
      <sharedItems containsString="0" containsBlank="1" containsNumber="1" minValue="-0.31781274852399088" maxValue="1.0182085782696084"/>
    </cacheField>
    <cacheField name="No_Negatives_Size_Corrected_Feeding_Rate" numFmtId="166">
      <sharedItems containsString="0" containsBlank="1" containsNumber="1" minValue="2.9829123399612468E-4" maxValue="0.15816173249121251"/>
    </cacheField>
    <cacheField name="Infected/Uninfected" numFmtId="0">
      <sharedItems containsBlank="1" count="4">
        <s v="Control"/>
        <s v="Uninfected"/>
        <s v="Infected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d v="2019-05-04T00:00:00"/>
    <x v="0"/>
    <x v="0"/>
    <n v="1"/>
    <s v="F"/>
    <n v="0.11904000000000001"/>
    <n v="0"/>
    <n v="0"/>
    <n v="0"/>
    <n v="0"/>
    <n v="0"/>
    <n v="0"/>
    <n v="2"/>
    <n v="0"/>
    <n v="1"/>
    <n v="0"/>
    <n v="0"/>
    <n v="2"/>
    <n v="0"/>
    <n v="2"/>
    <n v="13"/>
    <n v="2"/>
    <n v="15"/>
    <n v="1"/>
    <n v="18"/>
    <n v="2"/>
    <s v="Control"/>
    <m/>
    <n v="7"/>
  </r>
  <r>
    <d v="2019-05-04T00:00:00"/>
    <x v="0"/>
    <x v="0"/>
    <n v="2"/>
    <s v="F"/>
    <n v="0.13824"/>
    <n v="0"/>
    <n v="0"/>
    <n v="2"/>
    <n v="0"/>
    <n v="0"/>
    <n v="1"/>
    <n v="0"/>
    <n v="2"/>
    <n v="0"/>
    <n v="3"/>
    <n v="0"/>
    <n v="1"/>
    <n v="6"/>
    <n v="0"/>
    <n v="9"/>
    <n v="2"/>
    <n v="12"/>
    <n v="1"/>
    <n v="14"/>
    <n v="2"/>
    <s v="Control"/>
    <m/>
    <n v="15"/>
  </r>
  <r>
    <d v="2019-05-04T00:00:00"/>
    <x v="0"/>
    <x v="0"/>
    <n v="3"/>
    <s v="F"/>
    <n v="0.12480000000000001"/>
    <n v="0"/>
    <n v="0"/>
    <n v="0"/>
    <n v="1"/>
    <n v="0"/>
    <n v="3"/>
    <n v="0"/>
    <n v="0"/>
    <n v="2"/>
    <n v="0"/>
    <n v="5"/>
    <n v="0"/>
    <n v="3"/>
    <n v="0"/>
    <n v="10"/>
    <n v="1"/>
    <n v="12"/>
    <n v="3"/>
    <n v="15"/>
    <n v="2"/>
    <s v="Control"/>
    <m/>
    <n v="14"/>
  </r>
  <r>
    <d v="2019-05-04T00:00:00"/>
    <x v="0"/>
    <x v="0"/>
    <n v="4"/>
    <s v="F"/>
    <n v="0.12288"/>
    <n v="0"/>
    <n v="0"/>
    <n v="0"/>
    <n v="2"/>
    <n v="0"/>
    <n v="2"/>
    <n v="0"/>
    <n v="0"/>
    <n v="4"/>
    <n v="0"/>
    <n v="5"/>
    <n v="0"/>
    <n v="2"/>
    <n v="0"/>
    <n v="10"/>
    <n v="2"/>
    <n v="12"/>
    <n v="2"/>
    <n v="15"/>
    <n v="4"/>
    <s v="Control"/>
    <m/>
    <n v="15"/>
  </r>
  <r>
    <d v="2019-05-04T00:00:00"/>
    <x v="0"/>
    <x v="0"/>
    <n v="5"/>
    <s v="F"/>
    <n v="0.12480000000000001"/>
    <n v="0"/>
    <n v="0"/>
    <n v="0"/>
    <n v="0"/>
    <n v="0"/>
    <n v="2"/>
    <n v="0"/>
    <n v="0"/>
    <n v="2"/>
    <n v="1"/>
    <n v="5"/>
    <n v="0"/>
    <n v="2"/>
    <n v="1"/>
    <n v="12"/>
    <n v="2"/>
    <n v="15"/>
    <n v="3"/>
    <n v="17"/>
    <n v="5"/>
    <s v="Control"/>
    <m/>
    <n v="13"/>
  </r>
  <r>
    <d v="2019-05-04T00:00:00"/>
    <x v="0"/>
    <x v="0"/>
    <n v="6"/>
    <s v="F"/>
    <n v="0.13439999999999999"/>
    <n v="0"/>
    <n v="0"/>
    <n v="0"/>
    <n v="0"/>
    <n v="0"/>
    <n v="1"/>
    <n v="0"/>
    <n v="1"/>
    <n v="0"/>
    <n v="4"/>
    <n v="0"/>
    <n v="2"/>
    <n v="2"/>
    <n v="2"/>
    <n v="12"/>
    <n v="1"/>
    <n v="14"/>
    <n v="1"/>
    <n v="16"/>
    <n v="4"/>
    <s v="Control"/>
    <m/>
    <n v="12"/>
  </r>
  <r>
    <d v="2019-05-04T00:00:00"/>
    <x v="0"/>
    <x v="0"/>
    <n v="7"/>
    <s v="F"/>
    <n v="0.12288"/>
    <n v="0"/>
    <n v="0"/>
    <n v="0"/>
    <n v="0"/>
    <n v="0"/>
    <n v="2"/>
    <n v="0"/>
    <n v="0"/>
    <n v="1"/>
    <n v="0"/>
    <n v="6"/>
    <n v="0"/>
    <n v="3"/>
    <n v="0"/>
    <n v="12"/>
    <n v="2"/>
    <n v="15"/>
    <n v="1"/>
    <n v="17"/>
    <n v="6"/>
    <s v="Control"/>
    <m/>
    <n v="12"/>
  </r>
  <r>
    <d v="2019-05-04T00:00:00"/>
    <x v="0"/>
    <x v="0"/>
    <n v="8"/>
    <s v="F"/>
    <n v="0.13439999999999999"/>
    <n v="0"/>
    <n v="0"/>
    <n v="0"/>
    <n v="0"/>
    <n v="0"/>
    <n v="3"/>
    <n v="0"/>
    <n v="4"/>
    <n v="0"/>
    <n v="0"/>
    <n v="2"/>
    <n v="1"/>
    <n v="5"/>
    <n v="0"/>
    <n v="12"/>
    <n v="3"/>
    <n v="14"/>
    <n v="4"/>
    <n v="17"/>
    <n v="3"/>
    <s v="Control"/>
    <m/>
    <n v="15"/>
  </r>
  <r>
    <d v="2019-05-04T00:00:00"/>
    <x v="0"/>
    <x v="0"/>
    <n v="9"/>
    <s v="F"/>
    <n v="0.12480000000000001"/>
    <n v="0"/>
    <n v="0"/>
    <n v="1"/>
    <n v="0"/>
    <n v="2"/>
    <n v="0"/>
    <n v="0"/>
    <n v="2"/>
    <n v="0"/>
    <n v="3"/>
    <n v="0"/>
    <n v="4"/>
    <n v="0"/>
    <n v="6"/>
    <n v="9"/>
    <n v="1"/>
    <n v="11"/>
    <n v="2"/>
    <n v="14"/>
    <n v="2"/>
    <s v="Control"/>
    <m/>
    <n v="18"/>
  </r>
  <r>
    <d v="2019-05-04T00:00:00"/>
    <x v="0"/>
    <x v="0"/>
    <n v="10"/>
    <s v="F"/>
    <n v="0.12480000000000001"/>
    <n v="0"/>
    <n v="0"/>
    <n v="0"/>
    <n v="0"/>
    <n v="0"/>
    <n v="0"/>
    <n v="0"/>
    <n v="0"/>
    <n v="2"/>
    <n v="0"/>
    <n v="6"/>
    <n v="0"/>
    <n v="0"/>
    <n v="1"/>
    <n v="15"/>
    <n v="2"/>
    <n v="17"/>
    <n v="6"/>
    <n v="20"/>
    <n v="1"/>
    <s v="Control"/>
    <m/>
    <n v="9"/>
  </r>
  <r>
    <d v="2019-05-04T00:00:00"/>
    <x v="0"/>
    <x v="0"/>
    <n v="11"/>
    <s v="F"/>
    <n v="0.13824"/>
    <n v="0"/>
    <n v="0"/>
    <n v="0"/>
    <n v="0"/>
    <n v="2"/>
    <n v="0"/>
    <n v="2"/>
    <n v="0"/>
    <n v="0"/>
    <n v="1"/>
    <n v="0"/>
    <n v="5"/>
    <n v="0"/>
    <n v="6"/>
    <n v="11"/>
    <n v="2"/>
    <n v="13"/>
    <n v="2"/>
    <n v="16"/>
    <n v="1"/>
    <s v="Control"/>
    <m/>
    <n v="16"/>
  </r>
  <r>
    <d v="2019-05-04T00:00:00"/>
    <x v="0"/>
    <x v="0"/>
    <n v="12"/>
    <s v="F"/>
    <n v="0.13439999999999999"/>
    <n v="0"/>
    <n v="0"/>
    <n v="0"/>
    <n v="4"/>
    <n v="0"/>
    <n v="0"/>
    <n v="3"/>
    <n v="0"/>
    <n v="2"/>
    <n v="0"/>
    <n v="3"/>
    <n v="4"/>
    <n v="0"/>
    <n v="2"/>
    <n v="10"/>
    <n v="4"/>
    <n v="13"/>
    <n v="3"/>
    <n v="15"/>
    <n v="2"/>
    <s v="Control"/>
    <m/>
    <n v="18"/>
  </r>
  <r>
    <d v="2019-05-04T00:00:00"/>
    <x v="0"/>
    <x v="0"/>
    <n v="13"/>
    <s v="F"/>
    <n v="0.11904000000000001"/>
    <n v="0"/>
    <n v="0"/>
    <n v="0"/>
    <n v="2"/>
    <n v="0"/>
    <n v="4"/>
    <n v="1"/>
    <n v="0"/>
    <n v="2"/>
    <n v="0"/>
    <n v="4"/>
    <n v="0"/>
    <n v="0"/>
    <n v="0"/>
    <n v="10"/>
    <n v="2"/>
    <n v="12"/>
    <n v="5"/>
    <n v="15"/>
    <n v="2"/>
    <s v="Control"/>
    <m/>
    <n v="13"/>
  </r>
  <r>
    <d v="2019-05-04T00:00:00"/>
    <x v="0"/>
    <x v="0"/>
    <n v="14"/>
    <s v="F"/>
    <n v="0.12096"/>
    <n v="0"/>
    <n v="0"/>
    <n v="0"/>
    <n v="0"/>
    <n v="0"/>
    <n v="2"/>
    <n v="0"/>
    <n v="0"/>
    <n v="2"/>
    <n v="0"/>
    <n v="4"/>
    <n v="0"/>
    <n v="0"/>
    <n v="1"/>
    <n v="12"/>
    <n v="2"/>
    <n v="15"/>
    <n v="2"/>
    <n v="17"/>
    <n v="4"/>
    <s v="Control"/>
    <m/>
    <n v="9"/>
  </r>
  <r>
    <d v="2019-05-04T00:00:00"/>
    <x v="0"/>
    <x v="0"/>
    <n v="15"/>
    <s v="F"/>
    <n v="0.14784"/>
    <n v="0"/>
    <n v="0"/>
    <n v="2"/>
    <n v="0"/>
    <n v="1"/>
    <n v="1"/>
    <n v="1"/>
    <n v="0"/>
    <n v="0"/>
    <n v="3"/>
    <n v="0"/>
    <n v="5"/>
    <n v="0"/>
    <n v="2"/>
    <n v="9"/>
    <n v="2"/>
    <n v="11"/>
    <n v="2"/>
    <n v="13"/>
    <n v="1"/>
    <s v="Control"/>
    <m/>
    <n v="15"/>
  </r>
  <r>
    <d v="2019-05-04T00:00:00"/>
    <x v="0"/>
    <x v="0"/>
    <n v="16"/>
    <s v="F"/>
    <n v="0.11136"/>
    <n v="0"/>
    <n v="0"/>
    <n v="0"/>
    <n v="2"/>
    <s v="-"/>
    <s v="-"/>
    <s v="-"/>
    <s v="-"/>
    <s v="-"/>
    <s v="-"/>
    <s v="-"/>
    <s v="-"/>
    <s v="-"/>
    <n v="0"/>
    <n v="10"/>
    <n v="2"/>
    <s v="-"/>
    <s v="-"/>
    <s v="-"/>
    <s v="-"/>
    <s v="-"/>
    <n v="10"/>
    <n v="2"/>
  </r>
  <r>
    <d v="2019-05-04T00:00:00"/>
    <x v="0"/>
    <x v="0"/>
    <n v="17"/>
    <s v="F"/>
    <n v="0.13056000000000001"/>
    <n v="0"/>
    <n v="0"/>
    <n v="0"/>
    <n v="0"/>
    <n v="0"/>
    <n v="1"/>
    <n v="0"/>
    <n v="1"/>
    <n v="0"/>
    <n v="3"/>
    <n v="0"/>
    <n v="0"/>
    <n v="5"/>
    <n v="0"/>
    <n v="12"/>
    <n v="1"/>
    <n v="14"/>
    <n v="1"/>
    <n v="16"/>
    <n v="3"/>
    <s v="Control"/>
    <m/>
    <n v="10"/>
  </r>
  <r>
    <d v="2019-05-04T00:00:00"/>
    <x v="0"/>
    <x v="0"/>
    <n v="18"/>
    <s v="F"/>
    <n v="0.12864"/>
    <n v="0"/>
    <n v="0"/>
    <n v="0"/>
    <n v="0"/>
    <n v="0"/>
    <n v="2"/>
    <n v="0"/>
    <n v="2"/>
    <n v="0"/>
    <n v="0"/>
    <n v="5"/>
    <n v="0"/>
    <n v="6"/>
    <n v="0"/>
    <n v="12"/>
    <n v="2"/>
    <n v="14"/>
    <n v="2"/>
    <n v="17"/>
    <n v="5"/>
    <s v="Control"/>
    <m/>
    <n v="15"/>
  </r>
  <r>
    <d v="2019-05-04T00:00:00"/>
    <x v="0"/>
    <x v="0"/>
    <n v="19"/>
    <s v="M"/>
    <n v="0.10176"/>
    <n v="0"/>
    <n v="0"/>
    <n v="0"/>
    <n v="0"/>
    <n v="0"/>
    <n v="0"/>
    <n v="0"/>
    <n v="0"/>
    <n v="0"/>
    <n v="0"/>
    <n v="0"/>
    <n v="0"/>
    <n v="0"/>
    <n v="0"/>
    <m/>
    <m/>
    <m/>
    <m/>
    <m/>
    <m/>
    <s v="Control"/>
    <m/>
    <s v="-"/>
  </r>
  <r>
    <d v="2019-05-04T00:00:00"/>
    <x v="0"/>
    <x v="0"/>
    <n v="20"/>
    <s v="F"/>
    <n v="0.12864"/>
    <n v="0"/>
    <n v="0"/>
    <n v="0"/>
    <n v="0"/>
    <n v="0"/>
    <n v="0"/>
    <n v="0"/>
    <n v="2"/>
    <n v="0"/>
    <n v="2"/>
    <n v="0"/>
    <n v="0"/>
    <n v="7"/>
    <n v="0"/>
    <n v="14"/>
    <n v="2"/>
    <n v="16"/>
    <n v="2"/>
    <n v="19"/>
    <n v="7"/>
    <s v="Control"/>
    <m/>
    <n v="11"/>
  </r>
  <r>
    <d v="2019-05-04T00:00:00"/>
    <x v="0"/>
    <x v="0"/>
    <n v="21"/>
    <s v="F"/>
    <n v="0.11904000000000001"/>
    <n v="0"/>
    <n v="0"/>
    <n v="0"/>
    <n v="0"/>
    <n v="0"/>
    <n v="2"/>
    <n v="0"/>
    <n v="2"/>
    <n v="0"/>
    <n v="0"/>
    <n v="3"/>
    <n v="0"/>
    <n v="3"/>
    <n v="1"/>
    <n v="12"/>
    <n v="2"/>
    <n v="14"/>
    <n v="2"/>
    <n v="17"/>
    <n v="3"/>
    <s v="Control"/>
    <m/>
    <n v="11"/>
  </r>
  <r>
    <d v="2019-05-04T00:00:00"/>
    <x v="0"/>
    <x v="0"/>
    <n v="22"/>
    <s v="F"/>
    <n v="0.12672"/>
    <n v="0"/>
    <n v="0"/>
    <n v="0"/>
    <n v="0"/>
    <n v="1"/>
    <n v="1"/>
    <n v="2"/>
    <n v="0"/>
    <n v="0"/>
    <n v="2"/>
    <n v="0"/>
    <n v="5"/>
    <n v="0"/>
    <n v="3"/>
    <n v="11"/>
    <n v="2"/>
    <n v="13"/>
    <n v="2"/>
    <n v="16"/>
    <n v="2"/>
    <s v="Control"/>
    <m/>
    <n v="14"/>
  </r>
  <r>
    <d v="2019-05-04T00:00:00"/>
    <x v="0"/>
    <x v="0"/>
    <n v="23"/>
    <s v="F"/>
    <n v="0.12288"/>
    <n v="0"/>
    <n v="0"/>
    <n v="0"/>
    <n v="4"/>
    <n v="0"/>
    <n v="3"/>
    <n v="0"/>
    <n v="0"/>
    <n v="2"/>
    <n v="0"/>
    <n v="5"/>
    <n v="0"/>
    <n v="0"/>
    <n v="1"/>
    <n v="10"/>
    <n v="4"/>
    <n v="12"/>
    <n v="3"/>
    <n v="15"/>
    <n v="2"/>
    <s v="Control"/>
    <m/>
    <n v="15"/>
  </r>
  <r>
    <d v="2019-05-04T00:00:00"/>
    <x v="0"/>
    <x v="0"/>
    <n v="24"/>
    <s v="F"/>
    <n v="0.11904000000000001"/>
    <n v="0"/>
    <n v="0"/>
    <n v="0"/>
    <n v="2"/>
    <n v="0"/>
    <n v="3"/>
    <n v="0"/>
    <n v="0"/>
    <n v="2"/>
    <n v="0"/>
    <n v="3"/>
    <n v="0"/>
    <n v="2"/>
    <n v="1"/>
    <n v="10"/>
    <n v="2"/>
    <n v="12"/>
    <n v="3"/>
    <n v="15"/>
    <n v="2"/>
    <s v="Control"/>
    <m/>
    <n v="13"/>
  </r>
  <r>
    <d v="2019-05-04T00:00:00"/>
    <x v="0"/>
    <x v="0"/>
    <n v="25"/>
    <s v="F"/>
    <n v="0.11712"/>
    <n v="0"/>
    <n v="0"/>
    <n v="0"/>
    <n v="0"/>
    <n v="0"/>
    <n v="2"/>
    <n v="0"/>
    <n v="3"/>
    <n v="0"/>
    <n v="0"/>
    <n v="0"/>
    <n v="8"/>
    <n v="0"/>
    <n v="0"/>
    <n v="12"/>
    <n v="2"/>
    <n v="14"/>
    <n v="3"/>
    <n v="18"/>
    <n v="8"/>
    <s v="Control"/>
    <m/>
    <n v="13"/>
  </r>
  <r>
    <d v="2019-05-04T00:00:00"/>
    <x v="0"/>
    <x v="0"/>
    <n v="26"/>
    <s v="F"/>
    <n v="0.12672"/>
    <n v="0"/>
    <n v="0"/>
    <n v="0"/>
    <n v="0"/>
    <n v="0"/>
    <n v="2"/>
    <n v="0"/>
    <n v="0"/>
    <n v="1"/>
    <n v="0"/>
    <n v="5"/>
    <n v="0"/>
    <n v="0"/>
    <n v="1"/>
    <n v="12"/>
    <n v="2"/>
    <n v="15"/>
    <n v="1"/>
    <n v="17"/>
    <n v="5"/>
    <s v="Control"/>
    <m/>
    <n v="9"/>
  </r>
  <r>
    <d v="2019-05-04T00:00:00"/>
    <x v="0"/>
    <x v="0"/>
    <n v="27"/>
    <s v="F"/>
    <n v="0.13056000000000001"/>
    <n v="0"/>
    <n v="0"/>
    <n v="0"/>
    <n v="1"/>
    <n v="0"/>
    <n v="0"/>
    <n v="2"/>
    <n v="0"/>
    <n v="1"/>
    <n v="2"/>
    <n v="5"/>
    <n v="0"/>
    <n v="0"/>
    <n v="5"/>
    <n v="10"/>
    <n v="1"/>
    <n v="13"/>
    <n v="2"/>
    <n v="15"/>
    <n v="3"/>
    <s v="Control"/>
    <m/>
    <n v="16"/>
  </r>
  <r>
    <d v="2019-05-04T00:00:00"/>
    <x v="0"/>
    <x v="0"/>
    <n v="28"/>
    <s v="F"/>
    <n v="0.12288"/>
    <n v="0"/>
    <n v="0"/>
    <n v="0"/>
    <n v="0"/>
    <n v="0"/>
    <n v="1"/>
    <n v="2"/>
    <n v="0"/>
    <n v="3"/>
    <n v="0"/>
    <n v="1"/>
    <n v="1"/>
    <n v="0"/>
    <n v="1"/>
    <n v="12"/>
    <n v="3"/>
    <n v="15"/>
    <n v="3"/>
    <n v="17"/>
    <n v="2"/>
    <s v="Control"/>
    <m/>
    <n v="9"/>
  </r>
  <r>
    <d v="2019-05-04T00:00:00"/>
    <x v="0"/>
    <x v="0"/>
    <n v="29"/>
    <s v="F"/>
    <n v="0.13632"/>
    <n v="0"/>
    <n v="0"/>
    <n v="0"/>
    <n v="0"/>
    <n v="0"/>
    <n v="2"/>
    <n v="0"/>
    <n v="1"/>
    <n v="0"/>
    <n v="1"/>
    <n v="0"/>
    <n v="0"/>
    <n v="5"/>
    <n v="0"/>
    <n v="12"/>
    <n v="2"/>
    <n v="14"/>
    <n v="1"/>
    <n v="16"/>
    <n v="1"/>
    <s v="Control"/>
    <m/>
    <n v="9"/>
  </r>
  <r>
    <d v="2019-05-04T00:00:00"/>
    <x v="0"/>
    <x v="0"/>
    <n v="30"/>
    <s v="F"/>
    <n v="0.11712"/>
    <n v="0"/>
    <n v="0"/>
    <n v="0"/>
    <n v="1"/>
    <n v="0"/>
    <n v="0"/>
    <n v="3"/>
    <n v="0"/>
    <n v="2"/>
    <n v="0"/>
    <n v="1"/>
    <n v="1"/>
    <n v="0"/>
    <n v="3"/>
    <n v="10"/>
    <n v="1"/>
    <n v="13"/>
    <n v="3"/>
    <n v="15"/>
    <n v="2"/>
    <s v="Control"/>
    <m/>
    <n v="11"/>
  </r>
  <r>
    <d v="2019-05-04T00:00:00"/>
    <x v="0"/>
    <x v="1"/>
    <n v="1"/>
    <s v="F"/>
    <n v="0.13439999999999999"/>
    <n v="0"/>
    <n v="0"/>
    <n v="0"/>
    <n v="1"/>
    <s v="-"/>
    <s v="-"/>
    <s v="-"/>
    <s v="-"/>
    <s v="-"/>
    <s v="-"/>
    <s v="-"/>
    <s v="-"/>
    <s v="-"/>
    <s v="-"/>
    <n v="10"/>
    <n v="1"/>
    <s v="-"/>
    <s v="-"/>
    <s v="-"/>
    <s v="-"/>
    <s v="-"/>
    <n v="11"/>
    <n v="1"/>
  </r>
  <r>
    <d v="2019-05-04T00:00:00"/>
    <x v="0"/>
    <x v="1"/>
    <n v="2"/>
    <s v="F"/>
    <n v="0.11904000000000001"/>
    <n v="0"/>
    <n v="0"/>
    <n v="0"/>
    <n v="0"/>
    <n v="0"/>
    <n v="1"/>
    <n v="0"/>
    <n v="2"/>
    <n v="0"/>
    <n v="0"/>
    <n v="4"/>
    <n v="0"/>
    <n v="5"/>
    <n v="1"/>
    <n v="12"/>
    <n v="1"/>
    <n v="14"/>
    <n v="2"/>
    <n v="17"/>
    <n v="4"/>
    <s v="Uninfected"/>
    <m/>
    <n v="13"/>
  </r>
  <r>
    <d v="2019-05-04T00:00:00"/>
    <x v="0"/>
    <x v="1"/>
    <n v="3"/>
    <s v="F"/>
    <n v="0.1152"/>
    <n v="0"/>
    <n v="0"/>
    <n v="0"/>
    <n v="0"/>
    <n v="0"/>
    <n v="3"/>
    <n v="0"/>
    <n v="0"/>
    <n v="2"/>
    <n v="0"/>
    <n v="5"/>
    <n v="0"/>
    <n v="3"/>
    <n v="1"/>
    <n v="12"/>
    <n v="3"/>
    <n v="15"/>
    <n v="2"/>
    <n v="17"/>
    <n v="5"/>
    <s v="Uninfected"/>
    <m/>
    <n v="14"/>
  </r>
  <r>
    <d v="2019-05-04T00:00:00"/>
    <x v="0"/>
    <x v="1"/>
    <n v="4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0"/>
    <x v="1"/>
    <n v="5"/>
    <s v="F"/>
    <n v="0.13824"/>
    <n v="0"/>
    <n v="0"/>
    <n v="2"/>
    <n v="0"/>
    <n v="0"/>
    <n v="1"/>
    <n v="0"/>
    <n v="0"/>
    <n v="0"/>
    <n v="2"/>
    <n v="0"/>
    <n v="5"/>
    <n v="0"/>
    <n v="0"/>
    <n v="9"/>
    <n v="2"/>
    <n v="12"/>
    <n v="1"/>
    <n v="16"/>
    <n v="2"/>
    <s v="Uninfected"/>
    <m/>
    <n v="10"/>
  </r>
  <r>
    <d v="2019-05-04T00:00:00"/>
    <x v="0"/>
    <x v="1"/>
    <n v="6"/>
    <s v="F"/>
    <n v="0.11136"/>
    <n v="0"/>
    <n v="0"/>
    <n v="0"/>
    <n v="2"/>
    <n v="0"/>
    <n v="0"/>
    <n v="2"/>
    <n v="1"/>
    <n v="2"/>
    <n v="0"/>
    <n v="5"/>
    <n v="0"/>
    <n v="0"/>
    <n v="3"/>
    <n v="10"/>
    <n v="2"/>
    <n v="13"/>
    <n v="3"/>
    <n v="15"/>
    <n v="2"/>
    <s v="Uninfected"/>
    <m/>
    <n v="15"/>
  </r>
  <r>
    <d v="2019-05-04T00:00:00"/>
    <x v="0"/>
    <x v="1"/>
    <n v="7"/>
    <s v="F"/>
    <n v="0.1152"/>
    <n v="0"/>
    <n v="0"/>
    <n v="0"/>
    <n v="0"/>
    <n v="0"/>
    <n v="2"/>
    <n v="0"/>
    <n v="2"/>
    <n v="0"/>
    <n v="0"/>
    <n v="5"/>
    <n v="0"/>
    <n v="7"/>
    <n v="1"/>
    <n v="12"/>
    <n v="2"/>
    <n v="14"/>
    <n v="2"/>
    <n v="17"/>
    <n v="5"/>
    <s v="Uninfected"/>
    <m/>
    <n v="17"/>
  </r>
  <r>
    <d v="2019-05-04T00:00:00"/>
    <x v="0"/>
    <x v="1"/>
    <n v="8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0"/>
    <x v="1"/>
    <n v="9"/>
    <s v="F"/>
    <n v="0.1248000000000000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7"/>
    <s v="-"/>
  </r>
  <r>
    <d v="2019-05-04T00:00:00"/>
    <x v="0"/>
    <x v="1"/>
    <n v="10"/>
    <s v="F"/>
    <n v="0.12864"/>
    <n v="0"/>
    <n v="0"/>
    <n v="0"/>
    <n v="2"/>
    <n v="0"/>
    <n v="2"/>
    <n v="0"/>
    <n v="0"/>
    <n v="3"/>
    <n v="0"/>
    <n v="2"/>
    <n v="0"/>
    <n v="0"/>
    <n v="3"/>
    <n v="10"/>
    <n v="2"/>
    <n v="12"/>
    <n v="2"/>
    <n v="15"/>
    <n v="3"/>
    <s v="Uninfected"/>
    <n v="7"/>
    <n v="12"/>
  </r>
  <r>
    <d v="2019-05-04T00:00:00"/>
    <x v="0"/>
    <x v="1"/>
    <n v="11"/>
    <s v="F"/>
    <n v="0.12480000000000001"/>
    <n v="0"/>
    <n v="0"/>
    <n v="0"/>
    <n v="3"/>
    <n v="0"/>
    <n v="4"/>
    <n v="0"/>
    <n v="3"/>
    <n v="0"/>
    <n v="0"/>
    <n v="5"/>
    <n v="0"/>
    <n v="9"/>
    <n v="1"/>
    <n v="10"/>
    <n v="3"/>
    <n v="12"/>
    <n v="4"/>
    <n v="14"/>
    <n v="3"/>
    <s v="Uninfected"/>
    <m/>
    <n v="25"/>
  </r>
  <r>
    <d v="2019-05-04T00:00:00"/>
    <x v="0"/>
    <x v="1"/>
    <n v="12"/>
    <s v="F"/>
    <n v="0.12288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7"/>
    <s v="-"/>
  </r>
  <r>
    <d v="2019-05-04T00:00:00"/>
    <x v="0"/>
    <x v="1"/>
    <n v="13"/>
    <s v="F"/>
    <n v="0.11327999999999999"/>
    <n v="0"/>
    <n v="0"/>
    <n v="0"/>
    <n v="0"/>
    <n v="0"/>
    <n v="2"/>
    <n v="0"/>
    <n v="2"/>
    <n v="0"/>
    <n v="0"/>
    <n v="4"/>
    <n v="0"/>
    <n v="4"/>
    <n v="0"/>
    <n v="12"/>
    <n v="2"/>
    <n v="14"/>
    <n v="2"/>
    <n v="17"/>
    <n v="4"/>
    <s v="Uninfected"/>
    <m/>
    <n v="12"/>
  </r>
  <r>
    <d v="2019-05-04T00:00:00"/>
    <x v="0"/>
    <x v="1"/>
    <n v="14"/>
    <s v="F"/>
    <n v="0.12672"/>
    <n v="0"/>
    <n v="0"/>
    <n v="0"/>
    <n v="2"/>
    <n v="0"/>
    <n v="4"/>
    <n v="0"/>
    <n v="0"/>
    <n v="0"/>
    <n v="0"/>
    <n v="4"/>
    <n v="0"/>
    <n v="6"/>
    <n v="0"/>
    <n v="10"/>
    <n v="2"/>
    <n v="12"/>
    <n v="4"/>
    <n v="17"/>
    <n v="4"/>
    <s v="Uninfected"/>
    <m/>
    <n v="16"/>
  </r>
  <r>
    <d v="2019-05-04T00:00:00"/>
    <x v="0"/>
    <x v="1"/>
    <n v="15"/>
    <s v="F"/>
    <n v="0.13056000000000001"/>
    <n v="0"/>
    <n v="0"/>
    <n v="0"/>
    <n v="0"/>
    <n v="0"/>
    <n v="0"/>
    <n v="0"/>
    <n v="0"/>
    <n v="0"/>
    <n v="2"/>
    <n v="0"/>
    <n v="4"/>
    <s v="-"/>
    <s v="-"/>
    <n v="16"/>
    <n v="2"/>
    <n v="17"/>
    <n v="4"/>
    <s v="-"/>
    <s v="-"/>
    <s v="Uninfected"/>
    <m/>
    <n v="6"/>
  </r>
  <r>
    <d v="2019-05-04T00:00:00"/>
    <x v="0"/>
    <x v="1"/>
    <n v="16"/>
    <s v="F"/>
    <n v="0.10944"/>
    <n v="0"/>
    <n v="0"/>
    <n v="0"/>
    <n v="0"/>
    <n v="0"/>
    <n v="1"/>
    <n v="0"/>
    <n v="2"/>
    <n v="0"/>
    <n v="0"/>
    <n v="4"/>
    <n v="0"/>
    <n v="5"/>
    <n v="0"/>
    <n v="12"/>
    <n v="1"/>
    <n v="14"/>
    <n v="2"/>
    <n v="17"/>
    <n v="4"/>
    <s v="Uninfected"/>
    <m/>
    <n v="12"/>
  </r>
  <r>
    <d v="2019-05-04T00:00:00"/>
    <x v="0"/>
    <x v="1"/>
    <n v="17"/>
    <s v="F"/>
    <n v="0.12480000000000001"/>
    <n v="0"/>
    <n v="0"/>
    <n v="0"/>
    <n v="3"/>
    <n v="0"/>
    <n v="3"/>
    <n v="0"/>
    <n v="0"/>
    <n v="2"/>
    <n v="0"/>
    <n v="4"/>
    <n v="0"/>
    <n v="0"/>
    <s v="-"/>
    <n v="10"/>
    <n v="3"/>
    <n v="12"/>
    <n v="3"/>
    <n v="15"/>
    <n v="2"/>
    <s v="Uninfected"/>
    <n v="20"/>
    <n v="12"/>
  </r>
  <r>
    <d v="2019-05-04T00:00:00"/>
    <x v="0"/>
    <x v="1"/>
    <n v="18"/>
    <s v="F"/>
    <n v="0.12480000000000001"/>
    <n v="0"/>
    <n v="0"/>
    <n v="0"/>
    <n v="0"/>
    <n v="1"/>
    <n v="0"/>
    <n v="0"/>
    <n v="1"/>
    <n v="0"/>
    <n v="1"/>
    <n v="0"/>
    <n v="4"/>
    <n v="0"/>
    <n v="0"/>
    <n v="11"/>
    <n v="1"/>
    <n v="14"/>
    <n v="1"/>
    <n v="16"/>
    <n v="1"/>
    <s v="Uninfected"/>
    <m/>
    <n v="7"/>
  </r>
  <r>
    <d v="2019-05-04T00:00:00"/>
    <x v="0"/>
    <x v="1"/>
    <n v="19"/>
    <s v="F"/>
    <n v="0.12480000000000001"/>
    <n v="0"/>
    <n v="0"/>
    <n v="0"/>
    <n v="0"/>
    <n v="0"/>
    <n v="0"/>
    <n v="1"/>
    <n v="0"/>
    <n v="0"/>
    <n v="3"/>
    <n v="0"/>
    <n v="3"/>
    <n v="0"/>
    <n v="7"/>
    <n v="13"/>
    <n v="1"/>
    <n v="16"/>
    <n v="3"/>
    <n v="18"/>
    <n v="3"/>
    <s v="Uninfected"/>
    <m/>
    <n v="14"/>
  </r>
  <r>
    <d v="2019-05-04T00:00:00"/>
    <x v="0"/>
    <x v="1"/>
    <n v="20"/>
    <s v="F"/>
    <n v="0.11904000000000001"/>
    <n v="0"/>
    <n v="0"/>
    <n v="0"/>
    <n v="1"/>
    <n v="0"/>
    <n v="2"/>
    <n v="0"/>
    <n v="2"/>
    <s v="-"/>
    <s v="-"/>
    <s v="-"/>
    <s v="-"/>
    <s v="-"/>
    <s v="-"/>
    <n v="10"/>
    <n v="1"/>
    <n v="12"/>
    <n v="2"/>
    <n v="14"/>
    <n v="2"/>
    <s v="-"/>
    <n v="15"/>
    <n v="5"/>
  </r>
  <r>
    <d v="2019-05-04T00:00:00"/>
    <x v="0"/>
    <x v="1"/>
    <n v="21"/>
    <s v="F"/>
    <n v="0.11136"/>
    <n v="0"/>
    <n v="0"/>
    <n v="0"/>
    <n v="1"/>
    <n v="0"/>
    <n v="5"/>
    <n v="0"/>
    <n v="1"/>
    <n v="0"/>
    <n v="0"/>
    <n v="1"/>
    <n v="0"/>
    <n v="7"/>
    <n v="1"/>
    <n v="10"/>
    <n v="1"/>
    <n v="12"/>
    <n v="5"/>
    <n v="14"/>
    <n v="1"/>
    <s v="Uninfected"/>
    <m/>
    <n v="16"/>
  </r>
  <r>
    <d v="2019-05-04T00:00:00"/>
    <x v="0"/>
    <x v="1"/>
    <n v="22"/>
    <s v="F"/>
    <n v="0.12480000000000001"/>
    <n v="0"/>
    <n v="0"/>
    <n v="0"/>
    <n v="2"/>
    <n v="0"/>
    <n v="3"/>
    <n v="0"/>
    <n v="0"/>
    <n v="0"/>
    <n v="2"/>
    <n v="0"/>
    <n v="0"/>
    <n v="7"/>
    <n v="0"/>
    <n v="10"/>
    <n v="2"/>
    <n v="12"/>
    <n v="3"/>
    <n v="16"/>
    <n v="2"/>
    <s v="Infected"/>
    <m/>
    <n v="14"/>
  </r>
  <r>
    <d v="2019-05-04T00:00:00"/>
    <x v="0"/>
    <x v="1"/>
    <n v="23"/>
    <s v="F"/>
    <n v="0.12672"/>
    <n v="0"/>
    <n v="0"/>
    <n v="2"/>
    <n v="0"/>
    <n v="3"/>
    <n v="0"/>
    <n v="0"/>
    <n v="1"/>
    <n v="0"/>
    <n v="3"/>
    <n v="0"/>
    <n v="0"/>
    <n v="0"/>
    <n v="0"/>
    <n v="9"/>
    <n v="2"/>
    <n v="11"/>
    <n v="3"/>
    <n v="14"/>
    <n v="1"/>
    <s v="Uninfected"/>
    <m/>
    <n v="9"/>
  </r>
  <r>
    <d v="2019-05-04T00:00:00"/>
    <x v="0"/>
    <x v="1"/>
    <n v="24"/>
    <s v="F"/>
    <n v="0.13247999999999999"/>
    <n v="0"/>
    <n v="0"/>
    <n v="1"/>
    <n v="0"/>
    <n v="1"/>
    <n v="0"/>
    <n v="0"/>
    <n v="0"/>
    <n v="0"/>
    <n v="0"/>
    <n v="0"/>
    <n v="6"/>
    <n v="0"/>
    <n v="0"/>
    <n v="9"/>
    <n v="1"/>
    <n v="11"/>
    <n v="1"/>
    <n v="17"/>
    <n v="6"/>
    <s v="Infected"/>
    <m/>
    <n v="8"/>
  </r>
  <r>
    <d v="2019-05-04T00:00:00"/>
    <x v="0"/>
    <x v="1"/>
    <n v="25"/>
    <s v="F"/>
    <n v="0.12096"/>
    <n v="0"/>
    <n v="0"/>
    <n v="0"/>
    <n v="3"/>
    <n v="0"/>
    <n v="4"/>
    <n v="0"/>
    <n v="0"/>
    <n v="3"/>
    <n v="0"/>
    <n v="7"/>
    <n v="0"/>
    <n v="0"/>
    <n v="2"/>
    <n v="10"/>
    <n v="3"/>
    <n v="12"/>
    <n v="4"/>
    <n v="15"/>
    <n v="3"/>
    <s v="Uninfected"/>
    <m/>
    <n v="19"/>
  </r>
  <r>
    <d v="2019-05-04T00:00:00"/>
    <x v="0"/>
    <x v="1"/>
    <n v="26"/>
    <s v="F"/>
    <n v="0.10752000000000002"/>
    <n v="0"/>
    <n v="0"/>
    <n v="0"/>
    <n v="0"/>
    <n v="2"/>
    <n v="0"/>
    <n v="0"/>
    <n v="1"/>
    <n v="0"/>
    <n v="1"/>
    <n v="0"/>
    <n v="0"/>
    <n v="0"/>
    <n v="5"/>
    <n v="11"/>
    <n v="2"/>
    <n v="14"/>
    <n v="1"/>
    <n v="16"/>
    <n v="1"/>
    <s v="Infected"/>
    <m/>
    <n v="9"/>
  </r>
  <r>
    <d v="2019-05-04T00:00:00"/>
    <x v="0"/>
    <x v="1"/>
    <n v="27"/>
    <s v="F"/>
    <n v="0.12864"/>
    <n v="0"/>
    <n v="0"/>
    <n v="2"/>
    <n v="0"/>
    <n v="0"/>
    <n v="0"/>
    <n v="0"/>
    <n v="1"/>
    <n v="0"/>
    <n v="3"/>
    <n v="0"/>
    <n v="0"/>
    <n v="5"/>
    <n v="2"/>
    <n v="9"/>
    <n v="2"/>
    <n v="14"/>
    <n v="1"/>
    <n v="16"/>
    <n v="3"/>
    <s v="Uninfected"/>
    <m/>
    <n v="13"/>
  </r>
  <r>
    <d v="2019-05-04T00:00:00"/>
    <x v="0"/>
    <x v="1"/>
    <n v="28"/>
    <s v="F"/>
    <n v="0.12480000000000001"/>
    <n v="0"/>
    <n v="0"/>
    <n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0"/>
    <n v="0"/>
  </r>
  <r>
    <d v="2019-05-04T00:00:00"/>
    <x v="0"/>
    <x v="1"/>
    <n v="29"/>
    <s v="F"/>
    <n v="0.11136"/>
    <n v="0"/>
    <n v="0"/>
    <n v="0"/>
    <n v="2"/>
    <n v="0"/>
    <n v="3"/>
    <n v="0"/>
    <n v="0"/>
    <n v="4"/>
    <n v="0"/>
    <n v="6"/>
    <n v="0"/>
    <n v="0"/>
    <n v="0"/>
    <n v="10"/>
    <n v="2"/>
    <n v="12"/>
    <n v="3"/>
    <n v="15"/>
    <n v="4"/>
    <s v="Uninfected"/>
    <m/>
    <n v="15"/>
  </r>
  <r>
    <d v="2019-05-04T00:00:00"/>
    <x v="0"/>
    <x v="1"/>
    <n v="30"/>
    <s v="F"/>
    <n v="0.12480000000000001"/>
    <n v="0"/>
    <n v="0"/>
    <n v="0"/>
    <n v="2"/>
    <n v="0"/>
    <n v="4"/>
    <n v="0"/>
    <n v="0"/>
    <n v="1"/>
    <n v="0"/>
    <n v="5"/>
    <n v="0"/>
    <n v="3"/>
    <n v="0"/>
    <n v="10"/>
    <n v="2"/>
    <n v="12"/>
    <n v="4"/>
    <n v="15"/>
    <n v="1"/>
    <s v="Uninfected"/>
    <m/>
    <n v="15"/>
  </r>
  <r>
    <d v="2019-05-04T00:00:00"/>
    <x v="0"/>
    <x v="2"/>
    <n v="1"/>
    <s v="F"/>
    <n v="0.13439999999999999"/>
    <n v="0"/>
    <n v="0"/>
    <n v="1"/>
    <n v="0"/>
    <n v="0"/>
    <n v="1"/>
    <n v="0"/>
    <n v="0"/>
    <n v="0"/>
    <n v="3"/>
    <n v="0"/>
    <n v="1"/>
    <n v="4"/>
    <n v="1"/>
    <n v="9"/>
    <n v="1"/>
    <n v="12"/>
    <n v="1"/>
    <n v="16"/>
    <n v="3"/>
    <s v="Uninfected"/>
    <m/>
    <n v="11"/>
  </r>
  <r>
    <d v="2019-05-04T00:00:00"/>
    <x v="0"/>
    <x v="2"/>
    <n v="2"/>
    <s v="F"/>
    <n v="0.13439999999999999"/>
    <n v="0"/>
    <n v="2"/>
    <n v="0"/>
    <n v="1"/>
    <n v="0"/>
    <n v="3"/>
    <n v="0"/>
    <n v="0"/>
    <n v="0"/>
    <n v="0"/>
    <n v="3"/>
    <n v="1"/>
    <n v="0"/>
    <n v="8"/>
    <n v="8"/>
    <n v="2"/>
    <n v="10"/>
    <n v="1"/>
    <n v="12"/>
    <n v="3"/>
    <s v="Infected"/>
    <m/>
    <n v="18"/>
  </r>
  <r>
    <d v="2019-05-04T00:00:00"/>
    <x v="0"/>
    <x v="2"/>
    <n v="3"/>
    <s v="F"/>
    <n v="0.11136"/>
    <n v="0"/>
    <n v="0"/>
    <n v="0"/>
    <n v="0"/>
    <n v="0"/>
    <n v="0"/>
    <n v="0"/>
    <n v="0"/>
    <n v="1"/>
    <n v="0"/>
    <n v="6"/>
    <n v="0"/>
    <n v="5"/>
    <n v="0"/>
    <n v="15"/>
    <n v="1"/>
    <n v="17"/>
    <n v="6"/>
    <n v="19"/>
    <n v="5"/>
    <s v="Infected"/>
    <m/>
    <n v="12"/>
  </r>
  <r>
    <d v="2019-05-04T00:00:00"/>
    <x v="0"/>
    <x v="2"/>
    <n v="4"/>
    <s v="M"/>
    <n v="0.10560000000000001"/>
    <n v="0"/>
    <n v="0"/>
    <n v="0"/>
    <n v="0"/>
    <n v="0"/>
    <n v="0"/>
    <n v="0"/>
    <n v="0"/>
    <n v="0"/>
    <n v="0"/>
    <n v="0"/>
    <n v="0"/>
    <n v="0"/>
    <n v="0"/>
    <s v="-"/>
    <s v="-"/>
    <s v="-"/>
    <s v="-"/>
    <s v="-"/>
    <s v="-"/>
    <s v="Uninfected"/>
    <m/>
    <s v="-"/>
  </r>
  <r>
    <d v="2019-05-04T00:00:00"/>
    <x v="0"/>
    <x v="2"/>
    <n v="5"/>
    <s v="F"/>
    <n v="0.12480000000000001"/>
    <n v="0"/>
    <n v="0"/>
    <n v="0"/>
    <n v="0"/>
    <n v="0"/>
    <n v="0"/>
    <n v="4"/>
    <n v="0"/>
    <n v="0"/>
    <n v="0"/>
    <n v="0"/>
    <n v="5"/>
    <n v="0"/>
    <n v="5"/>
    <n v="13"/>
    <n v="4"/>
    <n v="18"/>
    <n v="5"/>
    <n v="20"/>
    <n v="5"/>
    <s v="Uninfected"/>
    <m/>
    <n v="14"/>
  </r>
  <r>
    <d v="2019-05-04T00:00:00"/>
    <x v="0"/>
    <x v="2"/>
    <n v="6"/>
    <s v="F"/>
    <n v="0.11327999999999999"/>
    <n v="0"/>
    <n v="0"/>
    <n v="0"/>
    <n v="0"/>
    <n v="0"/>
    <n v="4"/>
    <n v="0"/>
    <n v="0"/>
    <n v="0"/>
    <n v="0"/>
    <n v="0"/>
    <n v="0"/>
    <n v="7"/>
    <n v="1"/>
    <n v="12"/>
    <n v="4"/>
    <n v="19"/>
    <n v="8"/>
    <m/>
    <m/>
    <s v="Uninfected"/>
    <m/>
    <n v="12"/>
  </r>
  <r>
    <d v="2019-05-04T00:00:00"/>
    <x v="0"/>
    <x v="2"/>
    <n v="7"/>
    <s v="F"/>
    <n v="0.1152"/>
    <n v="0"/>
    <n v="0"/>
    <n v="0"/>
    <n v="0"/>
    <n v="0"/>
    <n v="1"/>
    <n v="0"/>
    <n v="0"/>
    <n v="3"/>
    <n v="0"/>
    <n v="4"/>
    <n v="0"/>
    <n v="2"/>
    <n v="1"/>
    <n v="12"/>
    <n v="1"/>
    <n v="15"/>
    <n v="3"/>
    <n v="17"/>
    <n v="4"/>
    <s v="Uninfected"/>
    <m/>
    <n v="11"/>
  </r>
  <r>
    <d v="2019-05-04T00:00:00"/>
    <x v="0"/>
    <x v="2"/>
    <n v="8"/>
    <s v="F"/>
    <n v="0.13247999999999999"/>
    <n v="0"/>
    <n v="0"/>
    <n v="1"/>
    <n v="0"/>
    <n v="2"/>
    <n v="0"/>
    <n v="0"/>
    <n v="2"/>
    <n v="0"/>
    <n v="1"/>
    <n v="0"/>
    <n v="4"/>
    <n v="0"/>
    <n v="0"/>
    <n v="9"/>
    <n v="1"/>
    <n v="11"/>
    <n v="2"/>
    <n v="14"/>
    <n v="2"/>
    <s v="Infected"/>
    <m/>
    <n v="10"/>
  </r>
  <r>
    <d v="2019-05-04T00:00:00"/>
    <x v="0"/>
    <x v="2"/>
    <n v="9"/>
    <s v="F"/>
    <n v="0.11904000000000001"/>
    <n v="0"/>
    <n v="0"/>
    <n v="0"/>
    <n v="0"/>
    <n v="0"/>
    <n v="0"/>
    <n v="1"/>
    <n v="0"/>
    <n v="0"/>
    <n v="0"/>
    <n v="0"/>
    <n v="4"/>
    <n v="4"/>
    <n v="1"/>
    <n v="13"/>
    <n v="1"/>
    <n v="18"/>
    <n v="8"/>
    <n v="20"/>
    <n v="1"/>
    <s v="Uninfected"/>
    <m/>
    <n v="10"/>
  </r>
  <r>
    <d v="2019-05-04T00:00:00"/>
    <x v="0"/>
    <x v="2"/>
    <n v="10"/>
    <s v="F"/>
    <n v="0.12096"/>
    <n v="0"/>
    <n v="0"/>
    <n v="0"/>
    <n v="0"/>
    <n v="0"/>
    <n v="2"/>
    <n v="0"/>
    <n v="0"/>
    <n v="4"/>
    <n v="0"/>
    <n v="1"/>
    <n v="0"/>
    <n v="0"/>
    <s v="-"/>
    <n v="12"/>
    <n v="2"/>
    <n v="15"/>
    <n v="4"/>
    <n v="17"/>
    <n v="1"/>
    <s v="Uninfected"/>
    <m/>
    <n v="7"/>
  </r>
  <r>
    <d v="2019-05-04T00:00:00"/>
    <x v="0"/>
    <x v="2"/>
    <n v="11"/>
    <s v="F"/>
    <n v="0.12096"/>
    <n v="0"/>
    <n v="0"/>
    <n v="0"/>
    <n v="1"/>
    <n v="1"/>
    <n v="4"/>
    <n v="0"/>
    <n v="0"/>
    <n v="0"/>
    <n v="0"/>
    <n v="2"/>
    <n v="0"/>
    <n v="6"/>
    <n v="0"/>
    <n v="10"/>
    <n v="2"/>
    <n v="12"/>
    <n v="4"/>
    <n v="17"/>
    <n v="2"/>
    <s v="Infected"/>
    <m/>
    <n v="14"/>
  </r>
  <r>
    <d v="2019-05-04T00:00:00"/>
    <x v="0"/>
    <x v="2"/>
    <n v="12"/>
    <s v="F"/>
    <n v="0.13439999999999999"/>
    <n v="0"/>
    <n v="0"/>
    <n v="0"/>
    <n v="0"/>
    <n v="0"/>
    <n v="3"/>
    <n v="0"/>
    <n v="0"/>
    <n v="0"/>
    <n v="4"/>
    <n v="0"/>
    <n v="0"/>
    <n v="5"/>
    <n v="2"/>
    <n v="12"/>
    <n v="3"/>
    <n v="16"/>
    <n v="4"/>
    <n v="19"/>
    <n v="7"/>
    <s v="Uninfected"/>
    <m/>
    <n v="14"/>
  </r>
  <r>
    <d v="2019-05-04T00:00:00"/>
    <x v="0"/>
    <x v="2"/>
    <n v="13"/>
    <s v="F"/>
    <n v="0.1152"/>
    <n v="0"/>
    <n v="0"/>
    <n v="0"/>
    <n v="1"/>
    <n v="0"/>
    <n v="3"/>
    <n v="0"/>
    <n v="0"/>
    <n v="1"/>
    <n v="0"/>
    <n v="5"/>
    <n v="0"/>
    <n v="0"/>
    <n v="3"/>
    <n v="10"/>
    <n v="1"/>
    <n v="12"/>
    <n v="3"/>
    <n v="15"/>
    <n v="1"/>
    <s v="Uninfected"/>
    <m/>
    <n v="13"/>
  </r>
  <r>
    <d v="2019-05-04T00:00:00"/>
    <x v="0"/>
    <x v="2"/>
    <n v="14"/>
    <s v="F"/>
    <n v="0.11712"/>
    <n v="0"/>
    <n v="0"/>
    <n v="0"/>
    <n v="0"/>
    <n v="0"/>
    <n v="3"/>
    <n v="0"/>
    <n v="0"/>
    <n v="3"/>
    <n v="0"/>
    <n v="5"/>
    <n v="0"/>
    <n v="2"/>
    <n v="0"/>
    <n v="12"/>
    <n v="3"/>
    <n v="15"/>
    <n v="3"/>
    <n v="17"/>
    <n v="5"/>
    <s v="Uninfected"/>
    <m/>
    <n v="13"/>
  </r>
  <r>
    <d v="2019-05-04T00:00:00"/>
    <x v="0"/>
    <x v="2"/>
    <n v="15"/>
    <s v="M"/>
    <n v="9.9840000000000012E-2"/>
    <n v="0"/>
    <n v="0"/>
    <n v="0"/>
    <n v="0"/>
    <n v="0"/>
    <n v="0"/>
    <n v="0"/>
    <n v="0"/>
    <n v="0"/>
    <n v="0"/>
    <n v="0"/>
    <n v="0"/>
    <n v="0"/>
    <n v="0"/>
    <s v="-"/>
    <s v="-"/>
    <s v="-"/>
    <s v="-"/>
    <s v="-"/>
    <s v="-"/>
    <s v="Uninfected"/>
    <m/>
    <s v="-"/>
  </r>
  <r>
    <d v="2019-05-04T00:00:00"/>
    <x v="0"/>
    <x v="2"/>
    <n v="16"/>
    <s v="F"/>
    <n v="0.12864"/>
    <n v="0"/>
    <n v="0"/>
    <n v="0"/>
    <n v="0"/>
    <n v="2"/>
    <n v="0"/>
    <n v="0"/>
    <n v="0"/>
    <n v="0"/>
    <n v="1"/>
    <n v="0"/>
    <n v="2"/>
    <n v="0"/>
    <n v="1"/>
    <n v="11"/>
    <n v="2"/>
    <n v="16"/>
    <n v="1"/>
    <n v="18"/>
    <n v="2"/>
    <s v="Uninfected"/>
    <m/>
    <n v="6"/>
  </r>
  <r>
    <d v="2019-05-04T00:00:00"/>
    <x v="0"/>
    <x v="2"/>
    <n v="17"/>
    <s v="F"/>
    <n v="0.13056000000000001"/>
    <n v="0"/>
    <n v="0"/>
    <n v="1"/>
    <n v="0"/>
    <n v="0"/>
    <n v="0"/>
    <n v="0"/>
    <n v="0"/>
    <n v="0"/>
    <n v="1"/>
    <n v="0"/>
    <n v="4"/>
    <n v="0"/>
    <n v="0"/>
    <n v="9"/>
    <n v="1"/>
    <n v="16"/>
    <n v="1"/>
    <n v="18"/>
    <n v="4"/>
    <s v="Uninfected"/>
    <m/>
    <n v="6"/>
  </r>
  <r>
    <d v="2019-05-04T00:00:00"/>
    <x v="0"/>
    <x v="2"/>
    <n v="18"/>
    <s v="F"/>
    <n v="0.1152"/>
    <n v="0"/>
    <n v="0"/>
    <n v="0"/>
    <n v="1"/>
    <n v="0"/>
    <n v="6"/>
    <n v="0"/>
    <n v="3"/>
    <n v="0"/>
    <n v="0"/>
    <n v="2"/>
    <n v="0"/>
    <n v="4"/>
    <n v="0"/>
    <n v="10"/>
    <n v="1"/>
    <n v="12"/>
    <n v="6"/>
    <n v="14"/>
    <n v="3"/>
    <s v="Uninfected"/>
    <m/>
    <n v="16"/>
  </r>
  <r>
    <d v="2019-05-04T00:00:00"/>
    <x v="0"/>
    <x v="2"/>
    <n v="19"/>
    <s v="F"/>
    <n v="0.13247999999999999"/>
    <n v="0"/>
    <n v="0"/>
    <n v="2"/>
    <n v="0"/>
    <n v="0"/>
    <n v="0"/>
    <n v="0"/>
    <n v="0"/>
    <n v="0"/>
    <n v="2"/>
    <n v="0"/>
    <n v="2"/>
    <n v="0"/>
    <n v="0"/>
    <n v="9"/>
    <n v="2"/>
    <n v="16"/>
    <n v="2"/>
    <n v="18"/>
    <n v="2"/>
    <s v="Infected"/>
    <m/>
    <n v="6"/>
  </r>
  <r>
    <d v="2019-05-04T00:00:00"/>
    <x v="0"/>
    <x v="2"/>
    <n v="20"/>
    <s v="F"/>
    <n v="0.13056000000000001"/>
    <n v="0"/>
    <n v="0"/>
    <n v="1"/>
    <n v="0"/>
    <n v="0"/>
    <n v="2"/>
    <n v="0"/>
    <n v="0"/>
    <n v="0"/>
    <n v="3"/>
    <n v="0"/>
    <n v="5"/>
    <n v="0"/>
    <n v="0"/>
    <n v="9"/>
    <n v="1"/>
    <n v="12"/>
    <n v="2"/>
    <n v="16"/>
    <n v="3"/>
    <s v="Uninfected"/>
    <m/>
    <n v="11"/>
  </r>
  <r>
    <d v="2019-05-04T00:00:00"/>
    <x v="0"/>
    <x v="2"/>
    <n v="21"/>
    <s v="F"/>
    <n v="0.11327999999999999"/>
    <n v="0"/>
    <n v="0"/>
    <n v="0"/>
    <n v="0"/>
    <n v="0"/>
    <n v="5"/>
    <n v="0"/>
    <n v="0"/>
    <n v="3"/>
    <n v="0"/>
    <n v="4"/>
    <n v="0"/>
    <n v="0"/>
    <n v="1"/>
    <n v="12"/>
    <n v="5"/>
    <n v="15"/>
    <n v="3"/>
    <n v="17"/>
    <n v="4"/>
    <s v="Uninfected"/>
    <m/>
    <n v="13"/>
  </r>
  <r>
    <d v="2019-05-04T00:00:00"/>
    <x v="0"/>
    <x v="2"/>
    <n v="22"/>
    <s v="M"/>
    <n v="0.10176"/>
    <n v="0"/>
    <n v="0"/>
    <n v="0"/>
    <n v="0"/>
    <n v="0"/>
    <n v="0"/>
    <n v="0"/>
    <n v="0"/>
    <n v="0"/>
    <n v="0"/>
    <n v="0"/>
    <n v="0"/>
    <s v="-"/>
    <s v="-"/>
    <s v="-"/>
    <s v="-"/>
    <s v="-"/>
    <s v="-"/>
    <s v="-"/>
    <s v="-"/>
    <s v="Infected"/>
    <n v="19"/>
    <s v="-"/>
  </r>
  <r>
    <d v="2019-05-04T00:00:00"/>
    <x v="0"/>
    <x v="2"/>
    <n v="23"/>
    <s v="F"/>
    <n v="0.12480000000000001"/>
    <n v="0"/>
    <n v="0"/>
    <n v="0"/>
    <n v="0"/>
    <n v="0"/>
    <n v="3"/>
    <n v="0"/>
    <n v="5"/>
    <n v="0"/>
    <n v="0"/>
    <n v="0"/>
    <s v="-"/>
    <s v="-"/>
    <s v="-"/>
    <n v="12"/>
    <n v="3"/>
    <n v="14"/>
    <n v="5"/>
    <s v="-"/>
    <s v="-"/>
    <s v="Infected"/>
    <n v="28"/>
    <n v="8"/>
  </r>
  <r>
    <d v="2019-05-04T00:00:00"/>
    <x v="0"/>
    <x v="2"/>
    <n v="24"/>
    <s v="F"/>
    <n v="0.12288"/>
    <n v="0"/>
    <n v="0"/>
    <n v="0"/>
    <n v="1"/>
    <n v="0"/>
    <n v="2"/>
    <n v="0"/>
    <n v="1"/>
    <n v="0"/>
    <n v="0"/>
    <n v="5"/>
    <n v="0"/>
    <n v="2"/>
    <n v="1"/>
    <n v="10"/>
    <n v="1"/>
    <n v="12"/>
    <n v="2"/>
    <n v="14"/>
    <n v="1"/>
    <s v="Infected"/>
    <m/>
    <n v="12"/>
  </r>
  <r>
    <d v="2019-05-04T00:00:00"/>
    <x v="0"/>
    <x v="2"/>
    <n v="25"/>
    <s v="F"/>
    <n v="0.11327999999999999"/>
    <n v="0"/>
    <n v="0"/>
    <n v="0"/>
    <n v="0"/>
    <n v="0"/>
    <n v="5"/>
    <n v="0"/>
    <n v="0"/>
    <n v="2"/>
    <n v="0"/>
    <n v="4"/>
    <n v="0"/>
    <n v="2"/>
    <n v="2"/>
    <n v="12"/>
    <n v="5"/>
    <n v="15"/>
    <n v="2"/>
    <n v="17"/>
    <n v="4"/>
    <s v="Infected"/>
    <n v="20"/>
    <n v="15"/>
  </r>
  <r>
    <d v="2019-05-04T00:00:00"/>
    <x v="0"/>
    <x v="2"/>
    <n v="26"/>
    <s v="F"/>
    <n v="0.14400000000000002"/>
    <n v="0"/>
    <n v="0"/>
    <n v="1"/>
    <n v="0"/>
    <n v="2"/>
    <n v="0"/>
    <n v="0"/>
    <n v="2"/>
    <n v="0"/>
    <n v="2"/>
    <n v="0"/>
    <n v="0"/>
    <n v="3"/>
    <n v="0"/>
    <n v="9"/>
    <n v="1"/>
    <n v="11"/>
    <n v="2"/>
    <n v="14"/>
    <n v="2"/>
    <s v="Uninfected"/>
    <m/>
    <n v="10"/>
  </r>
  <r>
    <d v="2019-05-04T00:00:00"/>
    <x v="0"/>
    <x v="2"/>
    <n v="27"/>
    <s v="F"/>
    <n v="0.11904000000000001"/>
    <n v="0"/>
    <n v="0"/>
    <n v="0"/>
    <n v="0"/>
    <n v="0"/>
    <n v="3"/>
    <n v="0"/>
    <n v="0"/>
    <n v="0"/>
    <n v="0"/>
    <n v="4"/>
    <n v="1"/>
    <n v="5"/>
    <n v="0"/>
    <n v="12"/>
    <n v="3"/>
    <n v="17"/>
    <n v="5"/>
    <n v="19"/>
    <n v="5"/>
    <s v="Uninfected"/>
    <m/>
    <n v="13"/>
  </r>
  <r>
    <d v="2019-05-04T00:00:00"/>
    <x v="0"/>
    <x v="2"/>
    <n v="28"/>
    <s v="F"/>
    <n v="0.13632"/>
    <n v="0"/>
    <n v="0"/>
    <n v="1"/>
    <n v="0"/>
    <n v="0"/>
    <n v="3"/>
    <n v="0"/>
    <n v="2"/>
    <n v="0"/>
    <n v="0"/>
    <n v="6"/>
    <n v="0"/>
    <n v="4"/>
    <n v="0"/>
    <n v="9"/>
    <n v="1"/>
    <n v="12"/>
    <n v="3"/>
    <n v="14"/>
    <n v="2"/>
    <s v="Infected"/>
    <m/>
    <n v="16"/>
  </r>
  <r>
    <d v="2019-05-04T00:00:00"/>
    <x v="0"/>
    <x v="2"/>
    <n v="29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0"/>
    <x v="2"/>
    <n v="30"/>
    <s v="F"/>
    <n v="9.6000000000000002E-2"/>
    <n v="0"/>
    <n v="0"/>
    <n v="0"/>
    <n v="0"/>
    <n v="0"/>
    <n v="0"/>
    <n v="0"/>
    <n v="0"/>
    <n v="0"/>
    <n v="0"/>
    <n v="0"/>
    <n v="0"/>
    <n v="0"/>
    <n v="0"/>
    <s v="-"/>
    <s v="-"/>
    <s v="-"/>
    <s v="-"/>
    <s v="-"/>
    <s v="-"/>
    <s v="Uninfected"/>
    <m/>
    <n v="0"/>
  </r>
  <r>
    <d v="2019-05-04T00:00:00"/>
    <x v="1"/>
    <x v="0"/>
    <n v="1"/>
    <s v="F"/>
    <n v="0.10752000000000002"/>
    <n v="0"/>
    <n v="0"/>
    <n v="0"/>
    <n v="0"/>
    <n v="0"/>
    <n v="0"/>
    <n v="0"/>
    <n v="0"/>
    <n v="1"/>
    <n v="0"/>
    <n v="3"/>
    <n v="1"/>
    <n v="0"/>
    <n v="0"/>
    <n v="15"/>
    <n v="1"/>
    <n v="17"/>
    <n v="4"/>
    <m/>
    <m/>
    <s v="Uninfected"/>
    <m/>
    <n v="5"/>
  </r>
  <r>
    <d v="2019-05-04T00:00:00"/>
    <x v="1"/>
    <x v="0"/>
    <n v="2"/>
    <s v="F"/>
    <n v="0.12288"/>
    <n v="0"/>
    <n v="0"/>
    <n v="0"/>
    <n v="0"/>
    <n v="2"/>
    <n v="0"/>
    <n v="0"/>
    <n v="0"/>
    <n v="0"/>
    <n v="1"/>
    <n v="0"/>
    <n v="3"/>
    <n v="0"/>
    <n v="0"/>
    <n v="11"/>
    <n v="2"/>
    <n v="16"/>
    <n v="1"/>
    <n v="18"/>
    <n v="3"/>
    <s v="Uninfected"/>
    <m/>
    <n v="6"/>
  </r>
  <r>
    <d v="2019-05-04T00:00:00"/>
    <x v="1"/>
    <x v="0"/>
    <n v="3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0"/>
    <n v="4"/>
    <s v="F"/>
    <n v="0.11136"/>
    <n v="0"/>
    <n v="0"/>
    <n v="0"/>
    <n v="0"/>
    <n v="0"/>
    <n v="0"/>
    <n v="0"/>
    <n v="0"/>
    <n v="0"/>
    <n v="0"/>
    <n v="3"/>
    <n v="0"/>
    <n v="5"/>
    <n v="0"/>
    <n v="17"/>
    <n v="3"/>
    <n v="19"/>
    <n v="5"/>
    <m/>
    <m/>
    <s v="Uninfected"/>
    <m/>
    <n v="8"/>
  </r>
  <r>
    <d v="2019-05-04T00:00:00"/>
    <x v="1"/>
    <x v="0"/>
    <n v="5"/>
    <s v="F"/>
    <n v="0.13824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7"/>
    <s v="-"/>
  </r>
  <r>
    <d v="2019-05-04T00:00:00"/>
    <x v="1"/>
    <x v="0"/>
    <n v="6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0"/>
    <n v="7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0"/>
    <n v="8"/>
    <s v="F"/>
    <n v="0.12480000000000001"/>
    <n v="0"/>
    <n v="0"/>
    <n v="1"/>
    <n v="0"/>
    <n v="2"/>
    <n v="0"/>
    <n v="0"/>
    <n v="0"/>
    <n v="0"/>
    <n v="0"/>
    <n v="0"/>
    <n v="0"/>
    <n v="0"/>
    <n v="0"/>
    <n v="9"/>
    <n v="1"/>
    <n v="11"/>
    <n v="2"/>
    <m/>
    <m/>
    <s v="Uninfected"/>
    <m/>
    <n v="3"/>
  </r>
  <r>
    <d v="2019-05-04T00:00:00"/>
    <x v="1"/>
    <x v="0"/>
    <n v="9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0"/>
    <n v="10"/>
    <s v="F"/>
    <n v="0.12480000000000001"/>
    <n v="0"/>
    <n v="0"/>
    <n v="2"/>
    <n v="0"/>
    <n v="0"/>
    <n v="2"/>
    <n v="0"/>
    <n v="0"/>
    <n v="0"/>
    <n v="0"/>
    <n v="5"/>
    <n v="0"/>
    <n v="4"/>
    <n v="0"/>
    <n v="9"/>
    <n v="2"/>
    <n v="12"/>
    <n v="2"/>
    <n v="17"/>
    <n v="5"/>
    <s v="Uninfected"/>
    <m/>
    <n v="13"/>
  </r>
  <r>
    <d v="2019-05-04T00:00:00"/>
    <x v="1"/>
    <x v="0"/>
    <n v="11"/>
    <s v="F"/>
    <n v="0.12288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7"/>
    <s v="-"/>
  </r>
  <r>
    <d v="2019-05-04T00:00:00"/>
    <x v="1"/>
    <x v="0"/>
    <n v="12"/>
    <s v="F"/>
    <n v="0.15360000000000001"/>
    <n v="0"/>
    <n v="0"/>
    <n v="0"/>
    <n v="0"/>
    <n v="1"/>
    <n v="1"/>
    <n v="0"/>
    <n v="0"/>
    <n v="0"/>
    <n v="0"/>
    <n v="0"/>
    <n v="0"/>
    <n v="0"/>
    <n v="0"/>
    <n v="11"/>
    <n v="2"/>
    <m/>
    <m/>
    <m/>
    <m/>
    <s v="Uninfected"/>
    <m/>
    <n v="2"/>
  </r>
  <r>
    <d v="2019-05-04T00:00:00"/>
    <x v="1"/>
    <x v="0"/>
    <n v="13"/>
    <s v="F"/>
    <n v="0.1152"/>
    <n v="0"/>
    <n v="0"/>
    <n v="0"/>
    <n v="0"/>
    <n v="2"/>
    <n v="0"/>
    <n v="0"/>
    <n v="0"/>
    <n v="0"/>
    <n v="0"/>
    <n v="0"/>
    <n v="0"/>
    <n v="0"/>
    <n v="0"/>
    <n v="11"/>
    <n v="2"/>
    <m/>
    <m/>
    <m/>
    <m/>
    <s v="Uninfected"/>
    <m/>
    <n v="2"/>
  </r>
  <r>
    <d v="2019-05-04T00:00:00"/>
    <x v="1"/>
    <x v="0"/>
    <n v="14"/>
    <s v="F"/>
    <n v="0.1152"/>
    <n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8"/>
    <s v="-"/>
  </r>
  <r>
    <d v="2019-05-04T00:00:00"/>
    <x v="1"/>
    <x v="0"/>
    <n v="15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0"/>
    <n v="16"/>
    <s v="F"/>
    <n v="0.11712"/>
    <n v="0"/>
    <n v="0"/>
    <n v="0"/>
    <n v="0"/>
    <n v="0"/>
    <n v="0"/>
    <n v="0"/>
    <n v="0"/>
    <n v="3"/>
    <n v="0"/>
    <n v="0"/>
    <n v="0"/>
    <n v="0"/>
    <n v="4"/>
    <n v="15"/>
    <n v="3"/>
    <n v="20"/>
    <n v="4"/>
    <m/>
    <m/>
    <s v="Uninfected"/>
    <m/>
    <n v="7"/>
  </r>
  <r>
    <d v="2019-05-04T00:00:00"/>
    <x v="1"/>
    <x v="0"/>
    <n v="17"/>
    <s v="F"/>
    <n v="0.12288"/>
    <n v="0"/>
    <n v="0"/>
    <n v="0"/>
    <n v="0"/>
    <n v="2"/>
    <n v="0"/>
    <n v="0"/>
    <n v="1"/>
    <n v="0"/>
    <n v="2"/>
    <n v="0"/>
    <n v="0"/>
    <n v="5"/>
    <n v="0"/>
    <n v="11"/>
    <n v="2"/>
    <n v="14"/>
    <n v="1"/>
    <n v="16"/>
    <n v="2"/>
    <s v="Uninfected"/>
    <m/>
    <n v="10"/>
  </r>
  <r>
    <d v="2019-05-04T00:00:00"/>
    <x v="1"/>
    <x v="0"/>
    <n v="18"/>
    <s v="F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0"/>
    <n v="19"/>
    <s v="F"/>
    <n v="0.13824"/>
    <n v="0"/>
    <n v="2"/>
    <n v="0"/>
    <n v="0"/>
    <n v="3"/>
    <n v="0"/>
    <n v="0"/>
    <n v="1"/>
    <n v="0"/>
    <n v="2"/>
    <n v="0"/>
    <n v="2"/>
    <n v="6"/>
    <n v="0"/>
    <n v="8"/>
    <n v="2"/>
    <n v="11"/>
    <n v="3"/>
    <n v="14"/>
    <n v="1"/>
    <s v="Uninfected"/>
    <m/>
    <n v="16"/>
  </r>
  <r>
    <d v="2019-05-04T00:00:00"/>
    <x v="1"/>
    <x v="0"/>
    <n v="20"/>
    <s v="F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0"/>
    <n v="21"/>
    <s v="F"/>
    <n v="0.11712"/>
    <n v="0"/>
    <n v="0"/>
    <n v="0"/>
    <n v="0"/>
    <n v="2"/>
    <n v="0"/>
    <n v="0"/>
    <n v="0"/>
    <n v="0"/>
    <n v="1"/>
    <n v="0"/>
    <n v="0"/>
    <n v="0"/>
    <n v="0"/>
    <n v="11"/>
    <n v="2"/>
    <n v="16"/>
    <n v="1"/>
    <m/>
    <m/>
    <s v="Uninfected"/>
    <m/>
    <n v="3"/>
  </r>
  <r>
    <d v="2019-05-04T00:00:00"/>
    <x v="1"/>
    <x v="0"/>
    <n v="22"/>
    <s v="F"/>
    <n v="0.14591999999999999"/>
    <n v="0"/>
    <n v="2"/>
    <n v="2"/>
    <n v="0"/>
    <n v="1"/>
    <s v="-"/>
    <s v="-"/>
    <s v="-"/>
    <s v="-"/>
    <s v="-"/>
    <s v="-"/>
    <s v="-"/>
    <s v="-"/>
    <s v="-"/>
    <n v="8"/>
    <n v="4"/>
    <n v="11"/>
    <n v="1"/>
    <s v="-"/>
    <s v="-"/>
    <s v="-"/>
    <n v="12"/>
    <n v="5"/>
  </r>
  <r>
    <d v="2019-05-04T00:00:00"/>
    <x v="1"/>
    <x v="0"/>
    <n v="23"/>
    <s v="F"/>
    <n v="0.10560000000000001"/>
    <n v="0"/>
    <n v="0"/>
    <n v="0"/>
    <n v="0"/>
    <n v="0"/>
    <n v="2"/>
    <n v="0"/>
    <n v="1"/>
    <n v="0"/>
    <n v="0"/>
    <n v="4"/>
    <n v="0"/>
    <n v="3"/>
    <n v="0"/>
    <n v="12"/>
    <n v="2"/>
    <n v="14"/>
    <n v="1"/>
    <n v="17"/>
    <n v="4"/>
    <s v="Uninfected"/>
    <m/>
    <n v="10"/>
  </r>
  <r>
    <d v="2019-05-04T00:00:00"/>
    <x v="1"/>
    <x v="0"/>
    <n v="24"/>
    <s v="F"/>
    <n v="0.11136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7"/>
    <s v="-"/>
  </r>
  <r>
    <d v="2019-05-04T00:00:00"/>
    <x v="1"/>
    <x v="0"/>
    <n v="25"/>
    <s v="F"/>
    <n v="0.5152000000000001"/>
    <n v="0"/>
    <n v="0"/>
    <n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10"/>
    <n v="0"/>
  </r>
  <r>
    <d v="2019-05-04T00:00:00"/>
    <x v="1"/>
    <x v="0"/>
    <n v="26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0"/>
    <n v="27"/>
    <s v="F"/>
    <n v="0.12864"/>
    <n v="0"/>
    <n v="0"/>
    <n v="2"/>
    <n v="0"/>
    <n v="0"/>
    <n v="0"/>
    <n v="0"/>
    <n v="0"/>
    <n v="0"/>
    <n v="0"/>
    <n v="2"/>
    <n v="1"/>
    <n v="3"/>
    <n v="0"/>
    <n v="9"/>
    <n v="2"/>
    <n v="17"/>
    <n v="3"/>
    <n v="19"/>
    <n v="3"/>
    <s v="Uninfected"/>
    <m/>
    <n v="8"/>
  </r>
  <r>
    <d v="2019-05-04T00:00:00"/>
    <x v="1"/>
    <x v="0"/>
    <n v="28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0"/>
    <n v="29"/>
    <s v="F"/>
    <n v="0.10560000000000001"/>
    <n v="0"/>
    <n v="0"/>
    <n v="0"/>
    <n v="0"/>
    <n v="0"/>
    <n v="2"/>
    <n v="0"/>
    <n v="0"/>
    <n v="0"/>
    <n v="2"/>
    <n v="0"/>
    <n v="0"/>
    <n v="2"/>
    <n v="1"/>
    <n v="12"/>
    <n v="2"/>
    <n v="16"/>
    <n v="2"/>
    <n v="19"/>
    <n v="3"/>
    <s v="Uninfected"/>
    <m/>
    <n v="7"/>
  </r>
  <r>
    <d v="2019-05-04T00:00:00"/>
    <x v="1"/>
    <x v="0"/>
    <n v="30"/>
    <s v="F"/>
    <n v="0.11712"/>
    <n v="0"/>
    <n v="0"/>
    <n v="0"/>
    <n v="0"/>
    <n v="0"/>
    <n v="1"/>
    <n v="0"/>
    <n v="0"/>
    <n v="0"/>
    <n v="1"/>
    <n v="0"/>
    <n v="0"/>
    <n v="4"/>
    <n v="0"/>
    <n v="12"/>
    <n v="1"/>
    <n v="16"/>
    <n v="1"/>
    <n v="19"/>
    <n v="4"/>
    <s v="Uninfected"/>
    <m/>
    <n v="6"/>
  </r>
  <r>
    <d v="2019-05-04T00:00:00"/>
    <x v="1"/>
    <x v="1"/>
    <n v="1"/>
    <s v="F"/>
    <n v="0.14208000000000001"/>
    <n v="0"/>
    <n v="2"/>
    <n v="2"/>
    <n v="0"/>
    <n v="5"/>
    <n v="0"/>
    <n v="0"/>
    <n v="3"/>
    <n v="0"/>
    <n v="0"/>
    <n v="3"/>
    <n v="0"/>
    <n v="4"/>
    <n v="1"/>
    <n v="8"/>
    <n v="4"/>
    <n v="11"/>
    <n v="5"/>
    <n v="14"/>
    <n v="3"/>
    <s v="Uninfected"/>
    <m/>
    <n v="20"/>
  </r>
  <r>
    <d v="2019-05-04T00:00:00"/>
    <x v="1"/>
    <x v="1"/>
    <n v="2"/>
    <s v="F"/>
    <n v="0.12480000000000001"/>
    <n v="0"/>
    <n v="0"/>
    <n v="0"/>
    <n v="0"/>
    <n v="2"/>
    <n v="0"/>
    <n v="0"/>
    <n v="1"/>
    <n v="0"/>
    <n v="1"/>
    <n v="0"/>
    <n v="0"/>
    <n v="3"/>
    <n v="1"/>
    <n v="11"/>
    <n v="2"/>
    <n v="14"/>
    <n v="1"/>
    <n v="16"/>
    <n v="1"/>
    <s v="Uninfected"/>
    <m/>
    <n v="8"/>
  </r>
  <r>
    <d v="2019-05-04T00:00:00"/>
    <x v="1"/>
    <x v="1"/>
    <n v="3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1"/>
    <n v="4"/>
    <s v="F"/>
    <n v="0.10560000000000001"/>
    <n v="0"/>
    <n v="0"/>
    <n v="0"/>
    <n v="0"/>
    <n v="2"/>
    <n v="0"/>
    <n v="1"/>
    <n v="1"/>
    <n v="0"/>
    <n v="0"/>
    <n v="0"/>
    <n v="4"/>
    <n v="1"/>
    <n v="0"/>
    <n v="11"/>
    <n v="2"/>
    <n v="13"/>
    <n v="2"/>
    <n v="18"/>
    <n v="5"/>
    <s v="Uninfected"/>
    <m/>
    <n v="9"/>
  </r>
  <r>
    <d v="2019-05-04T00:00:00"/>
    <x v="1"/>
    <x v="1"/>
    <n v="5"/>
    <s v="F"/>
    <n v="0.10560000000000001"/>
    <n v="0"/>
    <n v="0"/>
    <n v="0"/>
    <n v="0"/>
    <n v="0"/>
    <n v="2"/>
    <n v="0"/>
    <n v="0"/>
    <n v="2"/>
    <n v="0"/>
    <n v="0"/>
    <n v="0"/>
    <n v="0"/>
    <n v="2"/>
    <n v="12"/>
    <n v="2"/>
    <n v="15"/>
    <n v="2"/>
    <m/>
    <m/>
    <s v="Uninfected"/>
    <m/>
    <n v="6"/>
  </r>
  <r>
    <d v="2019-05-04T00:00:00"/>
    <x v="1"/>
    <x v="1"/>
    <n v="6"/>
    <s v="F"/>
    <n v="0.11327999999999999"/>
    <n v="0"/>
    <n v="1"/>
    <n v="0"/>
    <n v="0"/>
    <n v="2"/>
    <n v="0"/>
    <n v="5"/>
    <n v="0"/>
    <n v="0"/>
    <n v="0"/>
    <n v="0"/>
    <n v="0"/>
    <n v="0"/>
    <n v="0"/>
    <n v="8"/>
    <n v="1"/>
    <n v="11"/>
    <n v="2"/>
    <n v="13"/>
    <n v="5"/>
    <s v="Uninfected"/>
    <m/>
    <n v="8"/>
  </r>
  <r>
    <d v="2019-05-04T00:00:00"/>
    <x v="1"/>
    <x v="1"/>
    <n v="7"/>
    <s v="F"/>
    <n v="0.12672"/>
    <n v="0"/>
    <n v="0"/>
    <n v="2"/>
    <n v="0"/>
    <n v="0"/>
    <n v="2"/>
    <n v="0"/>
    <n v="0"/>
    <n v="0"/>
    <n v="0"/>
    <n v="4"/>
    <n v="2"/>
    <n v="5"/>
    <n v="1"/>
    <n v="9"/>
    <n v="2"/>
    <n v="12"/>
    <n v="2"/>
    <n v="17"/>
    <n v="6"/>
    <s v="Infected"/>
    <m/>
    <n v="16"/>
  </r>
  <r>
    <d v="2019-05-04T00:00:00"/>
    <x v="1"/>
    <x v="1"/>
    <n v="8"/>
    <s v="F"/>
    <n v="0.1152"/>
    <n v="0"/>
    <n v="0"/>
    <n v="0"/>
    <n v="1"/>
    <n v="0"/>
    <n v="4"/>
    <n v="0"/>
    <n v="0"/>
    <n v="2"/>
    <n v="0"/>
    <n v="2"/>
    <n v="0"/>
    <n v="0"/>
    <n v="4"/>
    <n v="10"/>
    <n v="1"/>
    <n v="12"/>
    <n v="4"/>
    <n v="15"/>
    <n v="2"/>
    <s v="Uninfected"/>
    <m/>
    <n v="13"/>
  </r>
  <r>
    <d v="2019-05-04T00:00:00"/>
    <x v="1"/>
    <x v="1"/>
    <n v="9"/>
    <s v="F"/>
    <n v="0.12288"/>
    <n v="0"/>
    <n v="0"/>
    <n v="0"/>
    <n v="0"/>
    <n v="1"/>
    <n v="0"/>
    <n v="0"/>
    <n v="0"/>
    <n v="0"/>
    <n v="1"/>
    <n v="0"/>
    <n v="0"/>
    <n v="4"/>
    <n v="0"/>
    <n v="11"/>
    <n v="1"/>
    <n v="16"/>
    <n v="1"/>
    <n v="19"/>
    <n v="4"/>
    <s v="Uninfected"/>
    <m/>
    <n v="6"/>
  </r>
  <r>
    <d v="2019-05-04T00:00:00"/>
    <x v="1"/>
    <x v="1"/>
    <n v="10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1"/>
    <n v="11"/>
    <s v="F"/>
    <n v="0.11327999999999999"/>
    <n v="0"/>
    <n v="0"/>
    <n v="0"/>
    <n v="1"/>
    <n v="0"/>
    <n v="0"/>
    <n v="3"/>
    <n v="0"/>
    <n v="0"/>
    <n v="0"/>
    <n v="0"/>
    <n v="0"/>
    <n v="0"/>
    <n v="2"/>
    <n v="10"/>
    <n v="1"/>
    <n v="13"/>
    <n v="3"/>
    <n v="20"/>
    <n v="2"/>
    <s v="Uninfected"/>
    <m/>
    <n v="6"/>
  </r>
  <r>
    <d v="2019-05-04T00:00:00"/>
    <x v="1"/>
    <x v="1"/>
    <n v="12"/>
    <s v="F"/>
    <n v="0.1152"/>
    <n v="0"/>
    <n v="0"/>
    <n v="0"/>
    <n v="1"/>
    <n v="0"/>
    <n v="3"/>
    <n v="0"/>
    <n v="0"/>
    <n v="2"/>
    <n v="0"/>
    <n v="0"/>
    <n v="2"/>
    <n v="0"/>
    <n v="2"/>
    <n v="10"/>
    <n v="1"/>
    <n v="12"/>
    <n v="3"/>
    <n v="15"/>
    <n v="2"/>
    <s v="Uninfected"/>
    <m/>
    <n v="10"/>
  </r>
  <r>
    <d v="2019-05-04T00:00:00"/>
    <x v="1"/>
    <x v="1"/>
    <n v="13"/>
    <s v="F"/>
    <n v="0.15168000000000001"/>
    <n v="0"/>
    <n v="4"/>
    <n v="0"/>
    <n v="0"/>
    <s v="-"/>
    <s v="-"/>
    <s v="-"/>
    <s v="-"/>
    <s v="-"/>
    <s v="-"/>
    <s v="-"/>
    <s v="-"/>
    <s v="-"/>
    <s v="-"/>
    <n v="8"/>
    <n v="4"/>
    <s v="-"/>
    <s v="-"/>
    <s v="-"/>
    <s v="-"/>
    <s v="-"/>
    <n v="11"/>
    <n v="4"/>
  </r>
  <r>
    <d v="2019-05-04T00:00:00"/>
    <x v="1"/>
    <x v="1"/>
    <n v="14"/>
    <s v="F"/>
    <n v="0.11136"/>
    <n v="0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8"/>
    <s v="-"/>
  </r>
  <r>
    <d v="2019-05-04T00:00:00"/>
    <x v="1"/>
    <x v="1"/>
    <n v="15"/>
    <s v="F"/>
    <n v="0.12864"/>
    <n v="0"/>
    <n v="2"/>
    <n v="0"/>
    <n v="0"/>
    <n v="0"/>
    <n v="0"/>
    <n v="3"/>
    <n v="0"/>
    <n v="1"/>
    <n v="0"/>
    <n v="0"/>
    <n v="0"/>
    <n v="0"/>
    <n v="5"/>
    <n v="8"/>
    <n v="2"/>
    <n v="13"/>
    <n v="3"/>
    <n v="15"/>
    <n v="1"/>
    <s v="Uninfected"/>
    <m/>
    <n v="11"/>
  </r>
  <r>
    <d v="2019-05-04T00:00:00"/>
    <x v="1"/>
    <x v="1"/>
    <n v="16"/>
    <s v="F"/>
    <n v="0.12096"/>
    <n v="0"/>
    <n v="0"/>
    <n v="0"/>
    <n v="0"/>
    <n v="2"/>
    <n v="0"/>
    <n v="1"/>
    <n v="1"/>
    <n v="0"/>
    <n v="0"/>
    <n v="0"/>
    <n v="4"/>
    <n v="0"/>
    <n v="0"/>
    <n v="11"/>
    <n v="2"/>
    <n v="13"/>
    <n v="2"/>
    <n v="18"/>
    <n v="4"/>
    <s v="Uninfected"/>
    <m/>
    <n v="8"/>
  </r>
  <r>
    <d v="2019-05-04T00:00:00"/>
    <x v="1"/>
    <x v="1"/>
    <n v="17"/>
    <s v="F"/>
    <n v="9.9840000000000012E-2"/>
    <n v="0"/>
    <n v="0"/>
    <n v="0"/>
    <n v="0"/>
    <n v="0"/>
    <n v="2"/>
    <n v="0"/>
    <n v="2"/>
    <n v="0"/>
    <n v="0"/>
    <n v="0"/>
    <n v="0"/>
    <n v="3"/>
    <n v="0"/>
    <n v="12"/>
    <n v="2"/>
    <n v="14"/>
    <n v="2"/>
    <n v="19"/>
    <n v="3"/>
    <s v="Uninfected"/>
    <m/>
    <n v="7"/>
  </r>
  <r>
    <d v="2019-05-04T00:00:00"/>
    <x v="1"/>
    <x v="1"/>
    <n v="18"/>
    <s v="F"/>
    <n v="0.10944"/>
    <n v="0"/>
    <n v="0"/>
    <n v="0"/>
    <n v="0"/>
    <n v="0"/>
    <n v="3"/>
    <n v="0"/>
    <n v="0"/>
    <n v="2"/>
    <n v="0"/>
    <n v="4"/>
    <n v="0"/>
    <n v="2"/>
    <n v="2"/>
    <n v="12"/>
    <n v="3"/>
    <n v="15"/>
    <n v="2"/>
    <n v="17"/>
    <n v="4"/>
    <s v="Uninfected"/>
    <m/>
    <n v="13"/>
  </r>
  <r>
    <d v="2019-05-04T00:00:00"/>
    <x v="1"/>
    <x v="1"/>
    <n v="19"/>
    <s v="F"/>
    <n v="0.13439999999999999"/>
    <n v="0"/>
    <n v="0"/>
    <n v="3"/>
    <n v="0"/>
    <n v="0"/>
    <n v="2"/>
    <n v="0"/>
    <n v="0"/>
    <n v="0"/>
    <n v="0"/>
    <n v="3"/>
    <n v="1"/>
    <n v="5"/>
    <n v="0"/>
    <n v="9"/>
    <n v="3"/>
    <n v="12"/>
    <n v="2"/>
    <n v="17"/>
    <n v="4"/>
    <s v="Uninfected"/>
    <m/>
    <n v="14"/>
  </r>
  <r>
    <d v="2019-05-04T00:00:00"/>
    <x v="1"/>
    <x v="1"/>
    <n v="20"/>
    <s v="F"/>
    <n v="0.10752000000000002"/>
    <n v="0"/>
    <n v="0"/>
    <n v="0"/>
    <n v="1"/>
    <n v="0"/>
    <n v="1"/>
    <n v="0"/>
    <n v="0"/>
    <n v="4"/>
    <n v="0"/>
    <n v="3"/>
    <n v="0"/>
    <n v="2"/>
    <n v="2"/>
    <n v="10"/>
    <n v="1"/>
    <n v="12"/>
    <n v="1"/>
    <n v="15"/>
    <n v="4"/>
    <s v="Uninfected"/>
    <m/>
    <n v="13"/>
  </r>
  <r>
    <d v="2019-05-04T00:00:00"/>
    <x v="1"/>
    <x v="1"/>
    <n v="21"/>
    <s v="F"/>
    <n v="0.12480000000000001"/>
    <n v="0"/>
    <n v="0"/>
    <n v="0"/>
    <n v="0"/>
    <n v="2"/>
    <n v="0"/>
    <n v="3"/>
    <n v="0"/>
    <n v="0"/>
    <n v="0"/>
    <n v="0"/>
    <n v="4"/>
    <n v="1"/>
    <n v="0"/>
    <n v="11"/>
    <n v="2"/>
    <n v="13"/>
    <n v="3"/>
    <n v="18"/>
    <n v="5"/>
    <s v="Uninfected"/>
    <m/>
    <n v="10"/>
  </r>
  <r>
    <d v="2019-05-04T00:00:00"/>
    <x v="1"/>
    <x v="1"/>
    <n v="22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1"/>
    <n v="23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1"/>
    <n v="24"/>
    <s v="F"/>
    <n v="0.12096"/>
    <n v="0"/>
    <n v="0"/>
    <n v="0"/>
    <n v="0"/>
    <n v="1"/>
    <n v="0"/>
    <n v="3"/>
    <n v="1"/>
    <n v="0"/>
    <n v="0"/>
    <n v="0"/>
    <n v="0"/>
    <n v="3"/>
    <n v="2"/>
    <n v="11"/>
    <n v="1"/>
    <n v="13"/>
    <n v="4"/>
    <n v="19"/>
    <n v="5"/>
    <s v="Uninfected"/>
    <m/>
    <n v="10"/>
  </r>
  <r>
    <d v="2019-05-04T00:00:00"/>
    <x v="1"/>
    <x v="1"/>
    <n v="25"/>
    <s v="F"/>
    <n v="0.192"/>
    <n v="0"/>
    <n v="0"/>
    <n v="0"/>
    <n v="3"/>
    <n v="0"/>
    <n v="0"/>
    <n v="1"/>
    <n v="0"/>
    <n v="0"/>
    <n v="0"/>
    <n v="1"/>
    <n v="1"/>
    <n v="0"/>
    <n v="3"/>
    <n v="10"/>
    <n v="3"/>
    <n v="13"/>
    <n v="1"/>
    <n v="17"/>
    <n v="2"/>
    <s v="Uninfected"/>
    <m/>
    <n v="9"/>
  </r>
  <r>
    <d v="2019-05-04T00:00:00"/>
    <x v="1"/>
    <x v="1"/>
    <n v="26"/>
    <s v="F"/>
    <n v="0.11904000000000001"/>
    <n v="0"/>
    <n v="0"/>
    <n v="1"/>
    <n v="0"/>
    <n v="0"/>
    <n v="1"/>
    <n v="0"/>
    <n v="2"/>
    <n v="0"/>
    <n v="0"/>
    <n v="0"/>
    <n v="0"/>
    <n v="1"/>
    <n v="0"/>
    <n v="9"/>
    <n v="1"/>
    <n v="12"/>
    <n v="1"/>
    <n v="14"/>
    <n v="2"/>
    <s v="Uninfected"/>
    <m/>
    <n v="5"/>
  </r>
  <r>
    <d v="2019-05-04T00:00:00"/>
    <x v="1"/>
    <x v="1"/>
    <n v="27"/>
    <s v="F"/>
    <n v="0.14016000000000001"/>
    <n v="0"/>
    <n v="3"/>
    <n v="0"/>
    <n v="0"/>
    <n v="3"/>
    <n v="0"/>
    <n v="2"/>
    <n v="0"/>
    <n v="0"/>
    <n v="0"/>
    <n v="0"/>
    <n v="2"/>
    <n v="0"/>
    <n v="6"/>
    <n v="8"/>
    <n v="3"/>
    <n v="11"/>
    <n v="3"/>
    <n v="13"/>
    <n v="2"/>
    <s v="Uninfected"/>
    <m/>
    <n v="16"/>
  </r>
  <r>
    <d v="2019-05-04T00:00:00"/>
    <x v="1"/>
    <x v="1"/>
    <n v="28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1"/>
    <n v="29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1"/>
    <n v="30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2"/>
    <n v="1"/>
    <s v="F"/>
    <n v="0.11904000000000001"/>
    <n v="0"/>
    <n v="0"/>
    <n v="2"/>
    <n v="0"/>
    <n v="1"/>
    <n v="0"/>
    <n v="0"/>
    <n v="1"/>
    <n v="0"/>
    <n v="3"/>
    <n v="0"/>
    <n v="0"/>
    <n v="5"/>
    <n v="0"/>
    <n v="9"/>
    <n v="2"/>
    <n v="11"/>
    <n v="1"/>
    <n v="14"/>
    <n v="1"/>
    <s v="Uninfected"/>
    <m/>
    <n v="12"/>
  </r>
  <r>
    <d v="2019-05-04T00:00:00"/>
    <x v="1"/>
    <x v="2"/>
    <n v="2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2"/>
    <n v="3"/>
    <s v="F"/>
    <n v="0.13247999999999999"/>
    <n v="0"/>
    <n v="0"/>
    <n v="3"/>
    <n v="0"/>
    <n v="0"/>
    <n v="2"/>
    <n v="0"/>
    <n v="0"/>
    <n v="1"/>
    <n v="0"/>
    <n v="5"/>
    <n v="0"/>
    <n v="0"/>
    <s v="-"/>
    <n v="9"/>
    <n v="3"/>
    <n v="12"/>
    <n v="2"/>
    <n v="15"/>
    <n v="1"/>
    <s v="Infected"/>
    <n v="20"/>
    <n v="11"/>
  </r>
  <r>
    <d v="2019-05-04T00:00:00"/>
    <x v="1"/>
    <x v="2"/>
    <n v="4"/>
    <s v="F"/>
    <n v="0.12288"/>
    <n v="0"/>
    <n v="0"/>
    <n v="0"/>
    <n v="0"/>
    <n v="0"/>
    <n v="0"/>
    <n v="0"/>
    <n v="2"/>
    <n v="0"/>
    <n v="3"/>
    <n v="0"/>
    <n v="0"/>
    <n v="2"/>
    <n v="1"/>
    <n v="14"/>
    <n v="2"/>
    <n v="16"/>
    <n v="3"/>
    <n v="19"/>
    <n v="3"/>
    <s v="Infected"/>
    <m/>
    <n v="8"/>
  </r>
  <r>
    <d v="2019-05-04T00:00:00"/>
    <x v="1"/>
    <x v="2"/>
    <n v="5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2"/>
    <n v="6"/>
    <s v="F"/>
    <n v="0.12480000000000001"/>
    <n v="0"/>
    <n v="0"/>
    <n v="1"/>
    <n v="0"/>
    <n v="0"/>
    <n v="0"/>
    <n v="0"/>
    <n v="0"/>
    <n v="0"/>
    <n v="0"/>
    <n v="3"/>
    <n v="0"/>
    <n v="0"/>
    <n v="1"/>
    <n v="9"/>
    <n v="1"/>
    <n v="17"/>
    <n v="3"/>
    <n v="20"/>
    <n v="1"/>
    <s v="Uninfected"/>
    <m/>
    <n v="5"/>
  </r>
  <r>
    <d v="2019-05-04T00:00:00"/>
    <x v="1"/>
    <x v="2"/>
    <n v="7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2"/>
    <n v="8"/>
    <s v="F"/>
    <n v="0.12096"/>
    <n v="0"/>
    <n v="0"/>
    <n v="0"/>
    <n v="2"/>
    <n v="0"/>
    <n v="4"/>
    <n v="0"/>
    <n v="0"/>
    <n v="2"/>
    <n v="0"/>
    <n v="0"/>
    <n v="3"/>
    <n v="0"/>
    <n v="0"/>
    <n v="10"/>
    <n v="2"/>
    <n v="12"/>
    <n v="4"/>
    <n v="15"/>
    <n v="2"/>
    <s v="Infected"/>
    <m/>
    <n v="11"/>
  </r>
  <r>
    <d v="2019-05-04T00:00:00"/>
    <x v="1"/>
    <x v="2"/>
    <n v="9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2"/>
    <n v="10"/>
    <s v="F"/>
    <n v="0.11136"/>
    <n v="0"/>
    <n v="0"/>
    <n v="0"/>
    <n v="2"/>
    <n v="0"/>
    <n v="1"/>
    <n v="0"/>
    <n v="0"/>
    <n v="2"/>
    <n v="0"/>
    <n v="5"/>
    <n v="0"/>
    <n v="0"/>
    <n v="4"/>
    <n v="10"/>
    <n v="2"/>
    <n v="12"/>
    <n v="1"/>
    <n v="15"/>
    <n v="2"/>
    <s v="Uninfected"/>
    <m/>
    <n v="14"/>
  </r>
  <r>
    <d v="2019-05-04T00:00:00"/>
    <x v="1"/>
    <x v="2"/>
    <n v="11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2"/>
    <n v="12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2"/>
    <n v="13"/>
    <s v="F"/>
    <n v="0.14400000000000002"/>
    <n v="0"/>
    <n v="0"/>
    <n v="5"/>
    <n v="0"/>
    <n v="4"/>
    <n v="0"/>
    <n v="0"/>
    <n v="0"/>
    <n v="0"/>
    <n v="0"/>
    <n v="2"/>
    <n v="0"/>
    <n v="1"/>
    <n v="1"/>
    <n v="9"/>
    <n v="5"/>
    <n v="11"/>
    <n v="4"/>
    <n v="17"/>
    <n v="2"/>
    <s v="Uninfected"/>
    <m/>
    <n v="13"/>
  </r>
  <r>
    <d v="2019-05-04T00:00:00"/>
    <x v="1"/>
    <x v="2"/>
    <n v="14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2"/>
    <n v="15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2"/>
    <n v="16"/>
    <s v="F"/>
    <n v="0.12672"/>
    <n v="0"/>
    <n v="0"/>
    <n v="2"/>
    <n v="0"/>
    <n v="0"/>
    <n v="0"/>
    <n v="0"/>
    <n v="2"/>
    <n v="0"/>
    <n v="0"/>
    <n v="2"/>
    <n v="0"/>
    <n v="4"/>
    <n v="1"/>
    <n v="9"/>
    <n v="2"/>
    <n v="14"/>
    <n v="2"/>
    <n v="17"/>
    <n v="2"/>
    <s v="Uninfected"/>
    <m/>
    <n v="11"/>
  </r>
  <r>
    <d v="2019-05-04T00:00:00"/>
    <x v="1"/>
    <x v="2"/>
    <n v="17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2"/>
    <n v="18"/>
    <s v="F"/>
    <n v="0.13247999999999999"/>
    <n v="0"/>
    <n v="0"/>
    <n v="2"/>
    <n v="0"/>
    <n v="0"/>
    <n v="1"/>
    <n v="0"/>
    <n v="3"/>
    <n v="0"/>
    <n v="0"/>
    <n v="3"/>
    <n v="0"/>
    <n v="1"/>
    <n v="0"/>
    <n v="9"/>
    <n v="2"/>
    <n v="12"/>
    <n v="1"/>
    <n v="14"/>
    <n v="3"/>
    <s v="Uninfected"/>
    <m/>
    <n v="10"/>
  </r>
  <r>
    <d v="2019-05-04T00:00:00"/>
    <x v="1"/>
    <x v="2"/>
    <n v="19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2"/>
    <n v="20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2"/>
    <n v="21"/>
    <s v="F"/>
    <n v="9.9840000000000012E-2"/>
    <n v="0"/>
    <n v="0"/>
    <n v="0"/>
    <n v="0"/>
    <n v="0"/>
    <n v="2"/>
    <n v="0"/>
    <n v="2"/>
    <n v="0"/>
    <n v="0"/>
    <n v="2"/>
    <n v="0"/>
    <n v="4"/>
    <n v="0"/>
    <n v="12"/>
    <n v="2"/>
    <n v="14"/>
    <n v="2"/>
    <n v="17"/>
    <n v="2"/>
    <s v="Uninfected"/>
    <m/>
    <n v="10"/>
  </r>
  <r>
    <d v="2019-05-04T00:00:00"/>
    <x v="1"/>
    <x v="2"/>
    <n v="22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2"/>
    <n v="23"/>
    <s v="F"/>
    <n v="0.10176"/>
    <n v="0"/>
    <n v="0"/>
    <n v="0"/>
    <n v="0"/>
    <n v="0"/>
    <n v="0"/>
    <n v="0"/>
    <n v="0"/>
    <n v="0"/>
    <m/>
    <n v="0"/>
    <n v="4"/>
    <n v="0"/>
    <n v="0"/>
    <n v="18"/>
    <n v="4"/>
    <m/>
    <m/>
    <m/>
    <m/>
    <m/>
    <m/>
    <n v="4"/>
  </r>
  <r>
    <d v="2019-05-04T00:00:00"/>
    <x v="1"/>
    <x v="2"/>
    <n v="24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2"/>
    <n v="25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2"/>
    <n v="26"/>
    <s v="F"/>
    <n v="0.14591999999999999"/>
    <n v="0"/>
    <n v="1"/>
    <n v="5"/>
    <n v="0"/>
    <n v="0"/>
    <n v="0"/>
    <n v="0"/>
    <n v="2"/>
    <n v="0"/>
    <n v="0"/>
    <n v="3"/>
    <n v="0"/>
    <n v="0"/>
    <n v="3"/>
    <n v="8"/>
    <n v="6"/>
    <n v="14"/>
    <n v="2"/>
    <n v="17"/>
    <n v="3"/>
    <s v="I?"/>
    <m/>
    <n v="14"/>
  </r>
  <r>
    <d v="2019-05-04T00:00:00"/>
    <x v="1"/>
    <x v="2"/>
    <n v="27"/>
    <s v="F"/>
    <n v="0.14400000000000002"/>
    <n v="0"/>
    <n v="4"/>
    <s v="-"/>
    <s v="-"/>
    <s v="-"/>
    <s v="-"/>
    <s v="-"/>
    <s v="-"/>
    <s v="-"/>
    <s v="-"/>
    <s v="-"/>
    <s v="-"/>
    <s v="-"/>
    <s v="-"/>
    <n v="8"/>
    <n v="4"/>
    <s v="-"/>
    <s v="-"/>
    <s v="-"/>
    <s v="-"/>
    <s v="-"/>
    <n v="9"/>
    <n v="4"/>
  </r>
  <r>
    <d v="2019-05-04T00:00:00"/>
    <x v="1"/>
    <x v="2"/>
    <n v="28"/>
    <s v="F"/>
    <n v="0.11904000000000001"/>
    <n v="0"/>
    <n v="0"/>
    <n v="0"/>
    <n v="1"/>
    <n v="0"/>
    <n v="1"/>
    <n v="0"/>
    <n v="0"/>
    <n v="1"/>
    <n v="0"/>
    <n v="0"/>
    <n v="4"/>
    <n v="0"/>
    <n v="3"/>
    <n v="10"/>
    <n v="1"/>
    <n v="12"/>
    <n v="1"/>
    <n v="15"/>
    <n v="1"/>
    <s v="Uninfected"/>
    <m/>
    <n v="10"/>
  </r>
  <r>
    <d v="2019-05-04T00:00:00"/>
    <x v="1"/>
    <x v="2"/>
    <n v="29"/>
    <s v="--"/>
    <s v="-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"/>
    <s v="-"/>
  </r>
  <r>
    <d v="2019-05-04T00:00:00"/>
    <x v="1"/>
    <x v="2"/>
    <n v="30"/>
    <s v="F"/>
    <n v="0.11327999999999999"/>
    <n v="0"/>
    <n v="0"/>
    <n v="0"/>
    <n v="1"/>
    <n v="0"/>
    <n v="1"/>
    <n v="0"/>
    <n v="0"/>
    <n v="0"/>
    <n v="0"/>
    <n v="0"/>
    <n v="0"/>
    <n v="0"/>
    <n v="0"/>
    <n v="10"/>
    <n v="1"/>
    <n v="12"/>
    <n v="1"/>
    <m/>
    <m/>
    <s v="Uninfected"/>
    <m/>
    <n v="2"/>
  </r>
  <r>
    <d v="2019-05-04T00:00:00"/>
    <x v="2"/>
    <x v="0"/>
    <n v="1"/>
    <s v="M"/>
    <n v="9.0240000000000001E-2"/>
    <n v="0"/>
    <n v="0"/>
    <n v="0"/>
    <n v="0"/>
    <n v="0"/>
    <n v="0"/>
    <n v="0"/>
    <n v="0"/>
    <n v="0"/>
    <n v="0"/>
    <n v="0"/>
    <n v="0"/>
    <m/>
    <m/>
    <s v="-"/>
    <s v="-"/>
    <s v="-"/>
    <s v="-"/>
    <s v="-"/>
    <s v="-"/>
    <s v="Uninfected"/>
    <m/>
    <n v="0"/>
  </r>
  <r>
    <d v="2019-05-04T00:00:00"/>
    <x v="2"/>
    <x v="0"/>
    <n v="2"/>
    <s v="F"/>
    <n v="0.12288"/>
    <n v="0"/>
    <n v="0"/>
    <n v="0"/>
    <n v="1"/>
    <n v="0"/>
    <n v="0"/>
    <n v="2"/>
    <n v="0"/>
    <n v="1"/>
    <n v="0"/>
    <n v="0"/>
    <n v="3"/>
    <m/>
    <m/>
    <n v="10"/>
    <n v="1"/>
    <n v="13"/>
    <n v="2"/>
    <n v="15"/>
    <n v="1"/>
    <s v="Uninfected"/>
    <m/>
    <n v="7"/>
  </r>
  <r>
    <d v="2019-05-04T00:00:00"/>
    <x v="2"/>
    <x v="0"/>
    <n v="3"/>
    <s v="F"/>
    <n v="0.12096"/>
    <n v="0"/>
    <n v="0"/>
    <n v="0"/>
    <n v="0"/>
    <n v="1"/>
    <n v="0"/>
    <n v="1"/>
    <n v="0"/>
    <n v="0"/>
    <n v="0"/>
    <n v="0"/>
    <n v="3"/>
    <m/>
    <m/>
    <n v="11"/>
    <n v="1"/>
    <n v="13"/>
    <n v="1"/>
    <m/>
    <m/>
    <s v="Uninfected"/>
    <m/>
    <n v="5"/>
  </r>
  <r>
    <d v="2019-05-04T00:00:00"/>
    <x v="2"/>
    <x v="0"/>
    <n v="4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2"/>
    <x v="0"/>
    <n v="5"/>
    <s v="F"/>
    <n v="0.10560000000000001"/>
    <n v="0"/>
    <n v="0"/>
    <n v="0"/>
    <n v="0"/>
    <n v="0"/>
    <n v="2"/>
    <n v="0"/>
    <n v="4"/>
    <n v="0"/>
    <n v="0"/>
    <n v="0"/>
    <n v="0"/>
    <m/>
    <m/>
    <n v="12"/>
    <n v="2"/>
    <n v="14"/>
    <n v="4"/>
    <m/>
    <m/>
    <s v="Uninfected"/>
    <m/>
    <n v="6"/>
  </r>
  <r>
    <d v="2019-05-04T00:00:00"/>
    <x v="2"/>
    <x v="0"/>
    <n v="6"/>
    <s v="F"/>
    <n v="0.10944"/>
    <n v="0"/>
    <n v="0"/>
    <n v="0"/>
    <n v="1"/>
    <n v="0"/>
    <n v="0"/>
    <n v="2"/>
    <n v="0"/>
    <n v="0"/>
    <n v="0"/>
    <n v="2"/>
    <n v="3"/>
    <m/>
    <m/>
    <n v="10"/>
    <n v="1"/>
    <n v="13"/>
    <n v="2"/>
    <n v="17"/>
    <n v="2"/>
    <s v="Uninfected"/>
    <m/>
    <n v="8"/>
  </r>
  <r>
    <d v="2019-05-04T00:00:00"/>
    <x v="2"/>
    <x v="0"/>
    <n v="7"/>
    <s v="F"/>
    <n v="9.4079999999999997E-2"/>
    <n v="0"/>
    <n v="0"/>
    <n v="0"/>
    <n v="0"/>
    <n v="0"/>
    <n v="0"/>
    <n v="0"/>
    <n v="0"/>
    <n v="1"/>
    <n v="0"/>
    <n v="0"/>
    <n v="0"/>
    <m/>
    <m/>
    <n v="15"/>
    <n v="1"/>
    <m/>
    <m/>
    <m/>
    <m/>
    <s v="Uninfected"/>
    <m/>
    <n v="1"/>
  </r>
  <r>
    <d v="2019-05-04T00:00:00"/>
    <x v="2"/>
    <x v="0"/>
    <n v="8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2"/>
    <x v="0"/>
    <n v="9"/>
    <s v="F"/>
    <n v="0.11904000000000001"/>
    <n v="0"/>
    <n v="0"/>
    <n v="0"/>
    <n v="0"/>
    <n v="3"/>
    <n v="0"/>
    <n v="2"/>
    <n v="0"/>
    <n v="0"/>
    <n v="0"/>
    <n v="0"/>
    <n v="3"/>
    <m/>
    <m/>
    <n v="11"/>
    <n v="3"/>
    <n v="13"/>
    <n v="2"/>
    <m/>
    <m/>
    <s v="Uninfected"/>
    <m/>
    <n v="8"/>
  </r>
  <r>
    <d v="2019-05-04T00:00:00"/>
    <x v="2"/>
    <x v="0"/>
    <n v="10"/>
    <s v="F"/>
    <n v="0.11136"/>
    <n v="0"/>
    <n v="0"/>
    <n v="0"/>
    <n v="0"/>
    <n v="1"/>
    <n v="0"/>
    <n v="0"/>
    <n v="1"/>
    <n v="1"/>
    <n v="0"/>
    <n v="0"/>
    <n v="4"/>
    <m/>
    <m/>
    <n v="11"/>
    <n v="1"/>
    <n v="14"/>
    <n v="2"/>
    <m/>
    <m/>
    <s v="Uninfected"/>
    <m/>
    <n v="7"/>
  </r>
  <r>
    <d v="2019-05-04T00:00:00"/>
    <x v="2"/>
    <x v="0"/>
    <n v="11"/>
    <s v="F"/>
    <n v="0.12672"/>
    <n v="0"/>
    <n v="0"/>
    <n v="0"/>
    <n v="3"/>
    <n v="0"/>
    <n v="0"/>
    <n v="2"/>
    <n v="0"/>
    <n v="1"/>
    <n v="0"/>
    <n v="0"/>
    <n v="2"/>
    <m/>
    <m/>
    <n v="10"/>
    <n v="3"/>
    <n v="13"/>
    <n v="2"/>
    <n v="15"/>
    <n v="1"/>
    <s v="Uninfected"/>
    <m/>
    <n v="8"/>
  </r>
  <r>
    <d v="2019-05-04T00:00:00"/>
    <x v="2"/>
    <x v="0"/>
    <n v="12"/>
    <s v="F"/>
    <n v="9.7920000000000007E-2"/>
    <n v="0"/>
    <n v="0"/>
    <n v="0"/>
    <n v="0"/>
    <n v="0"/>
    <n v="0"/>
    <n v="0"/>
    <n v="2"/>
    <n v="0"/>
    <n v="0"/>
    <n v="0"/>
    <n v="0"/>
    <m/>
    <m/>
    <n v="14"/>
    <n v="2"/>
    <m/>
    <m/>
    <m/>
    <m/>
    <s v="Uninfected"/>
    <m/>
    <n v="2"/>
  </r>
  <r>
    <d v="2019-05-04T00:00:00"/>
    <x v="2"/>
    <x v="0"/>
    <n v="13"/>
    <s v="F"/>
    <n v="0.10752000000000002"/>
    <n v="0"/>
    <n v="0"/>
    <n v="0"/>
    <n v="0"/>
    <n v="3"/>
    <n v="0"/>
    <n v="0"/>
    <n v="1"/>
    <n v="0"/>
    <n v="3"/>
    <n v="0"/>
    <n v="0"/>
    <m/>
    <m/>
    <n v="11"/>
    <n v="3"/>
    <n v="14"/>
    <n v="1"/>
    <n v="16"/>
    <n v="3"/>
    <s v="Uninfected"/>
    <m/>
    <n v="7"/>
  </r>
  <r>
    <d v="2019-05-04T00:00:00"/>
    <x v="2"/>
    <x v="0"/>
    <n v="14"/>
    <s v="F"/>
    <n v="0.10560000000000001"/>
    <n v="0"/>
    <n v="0"/>
    <n v="0"/>
    <n v="0"/>
    <n v="0"/>
    <n v="1"/>
    <n v="0"/>
    <n v="0"/>
    <n v="0"/>
    <n v="0"/>
    <n v="0"/>
    <n v="0"/>
    <m/>
    <m/>
    <n v="12"/>
    <n v="1"/>
    <m/>
    <m/>
    <m/>
    <m/>
    <s v="Uninfected"/>
    <m/>
    <n v="1"/>
  </r>
  <r>
    <d v="2019-05-04T00:00:00"/>
    <x v="2"/>
    <x v="0"/>
    <n v="15"/>
    <s v="F"/>
    <n v="0.10176"/>
    <n v="0"/>
    <n v="0"/>
    <n v="0"/>
    <n v="0"/>
    <n v="0"/>
    <n v="3"/>
    <n v="0"/>
    <n v="1"/>
    <n v="0"/>
    <n v="4"/>
    <n v="0"/>
    <n v="0"/>
    <m/>
    <m/>
    <n v="12"/>
    <n v="3"/>
    <n v="14"/>
    <n v="1"/>
    <n v="16"/>
    <n v="4"/>
    <s v="Uninfected"/>
    <m/>
    <n v="8"/>
  </r>
  <r>
    <d v="2019-05-04T00:00:00"/>
    <x v="2"/>
    <x v="0"/>
    <n v="16"/>
    <s v="F"/>
    <n v="0.11904000000000001"/>
    <n v="0"/>
    <n v="0"/>
    <n v="0"/>
    <n v="0"/>
    <n v="0"/>
    <n v="0"/>
    <n v="2"/>
    <n v="0"/>
    <n v="2"/>
    <n v="0"/>
    <n v="2"/>
    <n v="0"/>
    <m/>
    <m/>
    <n v="13"/>
    <n v="2"/>
    <n v="15"/>
    <n v="2"/>
    <n v="17"/>
    <n v="2"/>
    <s v="Uninfected"/>
    <m/>
    <n v="6"/>
  </r>
  <r>
    <d v="2019-05-04T00:00:00"/>
    <x v="2"/>
    <x v="0"/>
    <n v="17"/>
    <s v="F"/>
    <n v="0.12096"/>
    <n v="0"/>
    <n v="0"/>
    <n v="0"/>
    <n v="0"/>
    <n v="2"/>
    <n v="0"/>
    <n v="2"/>
    <n v="0"/>
    <n v="0"/>
    <n v="0"/>
    <n v="0"/>
    <n v="3"/>
    <m/>
    <m/>
    <n v="11"/>
    <n v="2"/>
    <n v="13"/>
    <n v="2"/>
    <m/>
    <m/>
    <s v="Uninfected"/>
    <m/>
    <n v="7"/>
  </r>
  <r>
    <d v="2019-05-04T00:00:00"/>
    <x v="2"/>
    <x v="0"/>
    <n v="18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2"/>
    <x v="0"/>
    <n v="19"/>
    <s v="F"/>
    <n v="0.10560000000000001"/>
    <n v="0"/>
    <n v="0"/>
    <n v="0"/>
    <n v="0"/>
    <n v="0"/>
    <n v="2"/>
    <n v="0"/>
    <n v="1"/>
    <n v="0"/>
    <n v="0"/>
    <n v="0"/>
    <n v="0"/>
    <m/>
    <m/>
    <n v="12"/>
    <n v="2"/>
    <n v="14"/>
    <n v="1"/>
    <m/>
    <m/>
    <s v="Uninfected"/>
    <m/>
    <n v="3"/>
  </r>
  <r>
    <d v="2019-05-04T00:00:00"/>
    <x v="2"/>
    <x v="0"/>
    <n v="20"/>
    <s v="F"/>
    <n v="0.11327999999999999"/>
    <n v="0"/>
    <n v="0"/>
    <n v="0"/>
    <n v="0"/>
    <n v="2"/>
    <n v="0"/>
    <n v="0"/>
    <n v="0"/>
    <n v="0"/>
    <n v="0"/>
    <n v="0"/>
    <n v="0"/>
    <m/>
    <m/>
    <n v="11"/>
    <n v="2"/>
    <m/>
    <m/>
    <m/>
    <m/>
    <s v="Uninfected"/>
    <m/>
    <n v="2"/>
  </r>
  <r>
    <d v="2019-05-04T00:00:00"/>
    <x v="2"/>
    <x v="0"/>
    <n v="21"/>
    <s v="F"/>
    <n v="0.12480000000000001"/>
    <n v="0"/>
    <n v="0"/>
    <n v="0"/>
    <n v="0"/>
    <n v="0"/>
    <n v="1"/>
    <n v="1"/>
    <n v="0"/>
    <n v="1"/>
    <n v="0"/>
    <n v="0"/>
    <n v="5"/>
    <m/>
    <m/>
    <n v="12"/>
    <n v="2"/>
    <n v="15"/>
    <n v="1"/>
    <m/>
    <m/>
    <s v="Uninfected"/>
    <m/>
    <n v="8"/>
  </r>
  <r>
    <d v="2019-05-04T00:00:00"/>
    <x v="2"/>
    <x v="0"/>
    <n v="22"/>
    <s v="F"/>
    <n v="0.11904000000000001"/>
    <n v="0"/>
    <n v="0"/>
    <n v="0"/>
    <n v="0"/>
    <n v="3"/>
    <n v="0"/>
    <n v="2"/>
    <n v="0"/>
    <n v="0"/>
    <n v="1"/>
    <n v="0"/>
    <n v="5"/>
    <m/>
    <m/>
    <n v="11"/>
    <n v="3"/>
    <n v="13"/>
    <n v="2"/>
    <n v="16"/>
    <n v="1"/>
    <s v="Uninfected"/>
    <m/>
    <n v="11"/>
  </r>
  <r>
    <d v="2019-05-04T00:00:00"/>
    <x v="2"/>
    <x v="0"/>
    <n v="23"/>
    <s v="F"/>
    <n v="0.10560000000000001"/>
    <n v="0"/>
    <n v="0"/>
    <n v="0"/>
    <n v="0"/>
    <n v="2"/>
    <n v="0"/>
    <n v="0"/>
    <n v="1"/>
    <n v="0"/>
    <n v="0"/>
    <n v="0"/>
    <n v="0"/>
    <m/>
    <m/>
    <n v="11"/>
    <n v="2"/>
    <n v="14"/>
    <n v="1"/>
    <m/>
    <m/>
    <s v="Uninfected"/>
    <m/>
    <n v="3"/>
  </r>
  <r>
    <d v="2019-05-04T00:00:00"/>
    <x v="2"/>
    <x v="0"/>
    <n v="24"/>
    <s v="F"/>
    <n v="0.13632"/>
    <n v="0"/>
    <n v="0"/>
    <n v="3"/>
    <n v="0"/>
    <n v="0"/>
    <n v="2"/>
    <n v="0"/>
    <n v="1"/>
    <n v="0"/>
    <n v="0"/>
    <n v="4"/>
    <n v="0"/>
    <m/>
    <m/>
    <n v="9"/>
    <n v="3"/>
    <n v="12"/>
    <n v="2"/>
    <n v="14"/>
    <n v="1"/>
    <s v="Uninfected"/>
    <m/>
    <n v="10"/>
  </r>
  <r>
    <d v="2019-05-04T00:00:00"/>
    <x v="2"/>
    <x v="0"/>
    <n v="25"/>
    <s v="F"/>
    <n v="0.1152"/>
    <n v="0"/>
    <n v="0"/>
    <n v="0"/>
    <n v="1"/>
    <n v="0"/>
    <n v="0"/>
    <n v="2"/>
    <n v="0"/>
    <n v="0"/>
    <n v="0"/>
    <n v="3"/>
    <n v="0"/>
    <m/>
    <m/>
    <n v="10"/>
    <n v="1"/>
    <n v="13"/>
    <n v="2"/>
    <n v="17"/>
    <n v="3"/>
    <s v="Uninfected"/>
    <m/>
    <n v="6"/>
  </r>
  <r>
    <d v="2019-05-04T00:00:00"/>
    <x v="2"/>
    <x v="0"/>
    <n v="26"/>
    <s v="F"/>
    <n v="0.11136"/>
    <n v="0"/>
    <n v="0"/>
    <n v="0"/>
    <n v="0"/>
    <n v="2"/>
    <n v="0"/>
    <n v="0"/>
    <n v="0"/>
    <n v="0"/>
    <n v="1"/>
    <n v="0"/>
    <n v="4"/>
    <m/>
    <m/>
    <n v="11"/>
    <n v="2"/>
    <n v="16"/>
    <n v="1"/>
    <m/>
    <m/>
    <s v="Uninfected"/>
    <m/>
    <n v="7"/>
  </r>
  <r>
    <d v="2019-05-04T00:00:00"/>
    <x v="2"/>
    <x v="0"/>
    <n v="27"/>
    <s v="F"/>
    <n v="0.10176"/>
    <n v="0"/>
    <n v="0"/>
    <n v="0"/>
    <n v="0"/>
    <n v="0"/>
    <n v="3"/>
    <n v="0"/>
    <n v="0"/>
    <n v="1"/>
    <n v="0"/>
    <n v="3"/>
    <n v="1"/>
    <m/>
    <m/>
    <n v="12"/>
    <n v="3"/>
    <n v="15"/>
    <n v="1"/>
    <n v="17"/>
    <n v="3"/>
    <s v="Uninfected"/>
    <m/>
    <n v="8"/>
  </r>
  <r>
    <d v="2019-05-04T00:00:00"/>
    <x v="2"/>
    <x v="0"/>
    <n v="28"/>
    <s v="F"/>
    <n v="0.11904000000000001"/>
    <n v="0"/>
    <n v="0"/>
    <n v="0"/>
    <n v="2"/>
    <n v="0"/>
    <n v="0"/>
    <n v="2"/>
    <n v="0"/>
    <n v="1"/>
    <n v="0"/>
    <n v="0"/>
    <n v="4"/>
    <m/>
    <m/>
    <n v="10"/>
    <n v="2"/>
    <n v="13"/>
    <n v="2"/>
    <n v="15"/>
    <n v="1"/>
    <s v="Uninfected"/>
    <m/>
    <n v="9"/>
  </r>
  <r>
    <d v="2019-05-04T00:00:00"/>
    <x v="2"/>
    <x v="0"/>
    <n v="29"/>
    <s v="F"/>
    <n v="9.9840000000000012E-2"/>
    <n v="0"/>
    <n v="0"/>
    <n v="0"/>
    <n v="0"/>
    <n v="2"/>
    <n v="0"/>
    <n v="0"/>
    <n v="1"/>
    <n v="1"/>
    <n v="0"/>
    <n v="0"/>
    <n v="0"/>
    <m/>
    <m/>
    <n v="11"/>
    <n v="2"/>
    <n v="14"/>
    <n v="2"/>
    <m/>
    <m/>
    <s v="Uninfected"/>
    <m/>
    <n v="4"/>
  </r>
  <r>
    <d v="2019-05-04T00:00:00"/>
    <x v="2"/>
    <x v="0"/>
    <n v="30"/>
    <s v="F"/>
    <n v="0.11327999999999999"/>
    <n v="0"/>
    <n v="0"/>
    <n v="0"/>
    <n v="1"/>
    <n v="0"/>
    <n v="0"/>
    <n v="0"/>
    <n v="1"/>
    <n v="1"/>
    <n v="0"/>
    <n v="0"/>
    <n v="3"/>
    <m/>
    <m/>
    <n v="10"/>
    <n v="1"/>
    <n v="14"/>
    <n v="2"/>
    <m/>
    <m/>
    <s v="Uninfected"/>
    <m/>
    <n v="6"/>
  </r>
  <r>
    <d v="2019-05-04T00:00:00"/>
    <x v="2"/>
    <x v="1"/>
    <n v="1"/>
    <s v="F"/>
    <n v="0.12864"/>
    <n v="0"/>
    <n v="0"/>
    <n v="0"/>
    <n v="2"/>
    <n v="0"/>
    <n v="0"/>
    <n v="2"/>
    <n v="1"/>
    <n v="1"/>
    <n v="0"/>
    <n v="0"/>
    <n v="4"/>
    <m/>
    <m/>
    <n v="10"/>
    <n v="2"/>
    <n v="13"/>
    <n v="3"/>
    <n v="15"/>
    <n v="1"/>
    <s v="Uninfected"/>
    <m/>
    <n v="10"/>
  </r>
  <r>
    <d v="2019-05-04T00:00:00"/>
    <x v="2"/>
    <x v="1"/>
    <n v="2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2"/>
    <x v="1"/>
    <n v="3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2"/>
    <x v="1"/>
    <n v="4"/>
    <s v="F"/>
    <n v="0.14208000000000001"/>
    <n v="0"/>
    <n v="0"/>
    <n v="0"/>
    <n v="0"/>
    <n v="0"/>
    <n v="0"/>
    <n v="0"/>
    <n v="1"/>
    <n v="1"/>
    <n v="0"/>
    <n v="1"/>
    <n v="1"/>
    <m/>
    <m/>
    <n v="14"/>
    <n v="2"/>
    <n v="17"/>
    <n v="1"/>
    <m/>
    <m/>
    <s v="Uninfected"/>
    <m/>
    <n v="4"/>
  </r>
  <r>
    <d v="2019-05-04T00:00:00"/>
    <x v="2"/>
    <x v="1"/>
    <n v="5"/>
    <s v="F"/>
    <n v="0.11904000000000001"/>
    <n v="0"/>
    <n v="0"/>
    <n v="0"/>
    <n v="2"/>
    <n v="0"/>
    <n v="0"/>
    <n v="1"/>
    <n v="0"/>
    <n v="1"/>
    <n v="0"/>
    <n v="0"/>
    <n v="3"/>
    <m/>
    <m/>
    <n v="10"/>
    <n v="2"/>
    <n v="13"/>
    <n v="1"/>
    <n v="15"/>
    <n v="1"/>
    <s v="Uninfected"/>
    <m/>
    <n v="7"/>
  </r>
  <r>
    <d v="2019-05-04T00:00:00"/>
    <x v="2"/>
    <x v="1"/>
    <n v="6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2"/>
    <x v="1"/>
    <n v="7"/>
    <s v="F"/>
    <n v="0.14400000000000002"/>
    <n v="2"/>
    <n v="0"/>
    <n v="0"/>
    <n v="4"/>
    <n v="0"/>
    <n v="0"/>
    <n v="0"/>
    <n v="0"/>
    <n v="1"/>
    <n v="0"/>
    <n v="3"/>
    <n v="2"/>
    <m/>
    <m/>
    <n v="7"/>
    <n v="2"/>
    <n v="10"/>
    <n v="4"/>
    <n v="15"/>
    <n v="1"/>
    <s v="Uninfected"/>
    <m/>
    <n v="12"/>
  </r>
  <r>
    <d v="2019-05-04T00:00:00"/>
    <x v="2"/>
    <x v="1"/>
    <n v="8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2"/>
    <x v="1"/>
    <n v="9"/>
    <s v="F"/>
    <n v="0.12096"/>
    <n v="0"/>
    <n v="0"/>
    <n v="0"/>
    <n v="0"/>
    <n v="1"/>
    <n v="0"/>
    <n v="2"/>
    <n v="0"/>
    <n v="0"/>
    <s v="-"/>
    <s v="-"/>
    <s v="-"/>
    <m/>
    <m/>
    <n v="11"/>
    <n v="1"/>
    <n v="13"/>
    <n v="2"/>
    <s v="-"/>
    <s v="-"/>
    <s v="-"/>
    <n v="16"/>
    <n v="3"/>
  </r>
  <r>
    <d v="2019-05-04T00:00:00"/>
    <x v="2"/>
    <x v="1"/>
    <n v="10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2"/>
    <x v="1"/>
    <n v="11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2"/>
    <x v="1"/>
    <n v="12"/>
    <s v="F"/>
    <n v="0.13439999999999999"/>
    <n v="0"/>
    <n v="2"/>
    <n v="0"/>
    <n v="0"/>
    <n v="3"/>
    <n v="0"/>
    <n v="0"/>
    <n v="0"/>
    <n v="0"/>
    <n v="0"/>
    <n v="0"/>
    <n v="3"/>
    <m/>
    <m/>
    <n v="8"/>
    <n v="2"/>
    <n v="11"/>
    <n v="3"/>
    <m/>
    <m/>
    <s v="Uninfected"/>
    <m/>
    <n v="8"/>
  </r>
  <r>
    <d v="2019-05-04T00:00:00"/>
    <x v="2"/>
    <x v="1"/>
    <n v="13"/>
    <s v="F"/>
    <n v="0.14400000000000002"/>
    <n v="0"/>
    <n v="4"/>
    <n v="0"/>
    <n v="0"/>
    <n v="4"/>
    <n v="0"/>
    <n v="0"/>
    <n v="0"/>
    <n v="0"/>
    <n v="0"/>
    <n v="0"/>
    <n v="0"/>
    <m/>
    <m/>
    <n v="8"/>
    <n v="4"/>
    <n v="11"/>
    <n v="4"/>
    <m/>
    <m/>
    <s v="Uninfected"/>
    <m/>
    <n v="8"/>
  </r>
  <r>
    <d v="2019-05-04T00:00:00"/>
    <x v="2"/>
    <x v="1"/>
    <n v="14"/>
    <s v="--"/>
    <s v="--"/>
    <n v="0"/>
    <n v="0"/>
    <n v="0"/>
    <n v="0"/>
    <n v="0"/>
    <n v="0"/>
    <n v="0"/>
    <n v="0"/>
    <n v="2"/>
    <n v="0"/>
    <n v="0"/>
    <n v="0"/>
    <m/>
    <m/>
    <n v="15"/>
    <n v="2"/>
    <m/>
    <m/>
    <m/>
    <m/>
    <s v="Uninfected"/>
    <m/>
    <n v="2"/>
  </r>
  <r>
    <d v="2019-05-04T00:00:00"/>
    <x v="2"/>
    <x v="1"/>
    <n v="15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2"/>
    <x v="1"/>
    <n v="16"/>
    <s v="F"/>
    <n v="0.11904000000000001"/>
    <n v="0"/>
    <n v="0"/>
    <n v="0"/>
    <n v="1"/>
    <n v="0"/>
    <n v="0"/>
    <n v="0"/>
    <n v="0"/>
    <n v="1"/>
    <n v="0"/>
    <n v="0"/>
    <n v="2"/>
    <m/>
    <m/>
    <n v="10"/>
    <n v="1"/>
    <n v="15"/>
    <n v="1"/>
    <m/>
    <m/>
    <s v="Uninfected"/>
    <m/>
    <n v="4"/>
  </r>
  <r>
    <d v="2019-05-04T00:00:00"/>
    <x v="2"/>
    <x v="1"/>
    <n v="17"/>
    <s v="F"/>
    <n v="0.1152"/>
    <n v="0"/>
    <n v="0"/>
    <n v="0"/>
    <n v="0"/>
    <n v="0"/>
    <n v="0"/>
    <n v="3"/>
    <n v="0"/>
    <n v="1"/>
    <n v="0"/>
    <n v="0"/>
    <n v="0"/>
    <m/>
    <m/>
    <n v="13"/>
    <n v="3"/>
    <n v="15"/>
    <n v="1"/>
    <m/>
    <m/>
    <s v="Uninfected"/>
    <m/>
    <n v="4"/>
  </r>
  <r>
    <d v="2019-05-04T00:00:00"/>
    <x v="2"/>
    <x v="1"/>
    <n v="18"/>
    <s v="F"/>
    <n v="0.12288"/>
    <n v="0"/>
    <n v="0"/>
    <n v="0"/>
    <n v="0"/>
    <n v="1"/>
    <n v="0"/>
    <n v="3"/>
    <n v="0"/>
    <n v="0"/>
    <n v="0"/>
    <n v="0"/>
    <n v="1"/>
    <m/>
    <m/>
    <n v="11"/>
    <n v="1"/>
    <n v="13"/>
    <n v="3"/>
    <m/>
    <m/>
    <s v="Uninfected"/>
    <m/>
    <n v="5"/>
  </r>
  <r>
    <d v="2019-05-04T00:00:00"/>
    <x v="2"/>
    <x v="1"/>
    <n v="19"/>
    <s v="F"/>
    <n v="0.13439999999999999"/>
    <n v="2"/>
    <n v="0"/>
    <n v="0"/>
    <n v="0"/>
    <n v="0"/>
    <n v="0"/>
    <n v="0"/>
    <n v="0"/>
    <n v="1"/>
    <n v="0"/>
    <n v="0"/>
    <n v="4"/>
    <m/>
    <m/>
    <n v="7"/>
    <n v="2"/>
    <n v="15"/>
    <n v="1"/>
    <m/>
    <m/>
    <s v="Uninfected"/>
    <m/>
    <n v="7"/>
  </r>
  <r>
    <d v="2019-05-04T00:00:00"/>
    <x v="2"/>
    <x v="1"/>
    <n v="20"/>
    <s v="F"/>
    <n v="0.14400000000000002"/>
    <n v="4"/>
    <n v="0"/>
    <n v="0"/>
    <n v="4"/>
    <s v="-"/>
    <s v="-"/>
    <s v="-"/>
    <s v="-"/>
    <s v="-"/>
    <s v="-"/>
    <s v="-"/>
    <s v="-"/>
    <m/>
    <m/>
    <n v="7"/>
    <n v="4"/>
    <n v="10"/>
    <n v="4"/>
    <s v="-"/>
    <s v="-"/>
    <s v="-"/>
    <n v="10"/>
    <n v="8"/>
  </r>
  <r>
    <d v="2019-05-04T00:00:00"/>
    <x v="2"/>
    <x v="1"/>
    <n v="21"/>
    <s v="F"/>
    <n v="0.13056000000000001"/>
    <n v="0"/>
    <n v="2"/>
    <n v="0"/>
    <n v="0"/>
    <n v="3"/>
    <n v="0"/>
    <n v="1"/>
    <n v="1"/>
    <n v="0"/>
    <n v="0"/>
    <n v="0"/>
    <n v="4"/>
    <m/>
    <m/>
    <n v="8"/>
    <n v="2"/>
    <n v="11"/>
    <n v="3"/>
    <n v="13"/>
    <n v="2"/>
    <s v="Uninfected"/>
    <m/>
    <n v="11"/>
  </r>
  <r>
    <d v="2019-05-04T00:00:00"/>
    <x v="2"/>
    <x v="1"/>
    <n v="22"/>
    <s v="F"/>
    <n v="0.13056000000000001"/>
    <n v="0"/>
    <n v="0"/>
    <n v="0"/>
    <n v="2"/>
    <n v="0"/>
    <n v="0"/>
    <n v="3"/>
    <n v="0"/>
    <n v="1"/>
    <n v="0"/>
    <n v="0"/>
    <n v="2"/>
    <m/>
    <m/>
    <n v="10"/>
    <n v="2"/>
    <n v="13"/>
    <n v="3"/>
    <n v="15"/>
    <n v="1"/>
    <s v="Uninfected"/>
    <m/>
    <n v="8"/>
  </r>
  <r>
    <d v="2019-05-04T00:00:00"/>
    <x v="2"/>
    <x v="1"/>
    <n v="23"/>
    <s v="F"/>
    <n v="0.13632"/>
    <n v="0"/>
    <n v="0"/>
    <n v="1"/>
    <n v="0"/>
    <n v="0"/>
    <n v="2"/>
    <n v="0"/>
    <n v="2"/>
    <n v="0"/>
    <n v="0"/>
    <n v="3"/>
    <n v="0"/>
    <m/>
    <m/>
    <n v="9"/>
    <n v="1"/>
    <n v="12"/>
    <n v="2"/>
    <n v="14"/>
    <n v="2"/>
    <s v="Uninfected"/>
    <m/>
    <n v="8"/>
  </r>
  <r>
    <d v="2019-05-04T00:00:00"/>
    <x v="2"/>
    <x v="1"/>
    <n v="24"/>
    <s v="F"/>
    <n v="0.15168000000000001"/>
    <n v="0"/>
    <n v="3"/>
    <n v="0"/>
    <n v="4"/>
    <n v="0"/>
    <n v="0"/>
    <n v="2"/>
    <n v="0"/>
    <n v="0"/>
    <n v="0"/>
    <n v="0"/>
    <n v="2"/>
    <m/>
    <m/>
    <n v="8"/>
    <n v="3"/>
    <n v="10"/>
    <n v="4"/>
    <n v="13"/>
    <n v="2"/>
    <s v="Uninfected"/>
    <m/>
    <n v="11"/>
  </r>
  <r>
    <d v="2019-05-04T00:00:00"/>
    <x v="2"/>
    <x v="1"/>
    <n v="25"/>
    <s v="F"/>
    <n v="0.13247999999999999"/>
    <n v="0"/>
    <n v="1"/>
    <n v="0"/>
    <n v="0"/>
    <n v="3"/>
    <n v="0"/>
    <n v="2"/>
    <n v="0"/>
    <n v="0"/>
    <n v="1"/>
    <n v="0"/>
    <n v="4"/>
    <m/>
    <m/>
    <n v="8"/>
    <n v="1"/>
    <n v="11"/>
    <n v="3"/>
    <n v="13"/>
    <n v="2"/>
    <s v="Uninfected"/>
    <m/>
    <n v="11"/>
  </r>
  <r>
    <d v="2019-05-04T00:00:00"/>
    <x v="2"/>
    <x v="1"/>
    <n v="26"/>
    <s v="F"/>
    <n v="0.11136"/>
    <n v="0"/>
    <n v="0"/>
    <n v="0"/>
    <n v="0"/>
    <n v="0"/>
    <n v="0"/>
    <n v="0"/>
    <n v="0"/>
    <n v="0"/>
    <n v="1"/>
    <n v="0"/>
    <n v="4"/>
    <m/>
    <m/>
    <n v="16"/>
    <n v="1"/>
    <m/>
    <m/>
    <m/>
    <m/>
    <s v="Uninfected"/>
    <m/>
    <n v="22"/>
  </r>
  <r>
    <d v="2019-05-04T00:00:00"/>
    <x v="2"/>
    <x v="1"/>
    <n v="27"/>
    <s v="F"/>
    <n v="0.13632"/>
    <n v="0"/>
    <n v="2"/>
    <n v="0"/>
    <n v="0"/>
    <n v="3"/>
    <n v="0"/>
    <n v="1"/>
    <n v="0"/>
    <n v="0"/>
    <n v="1"/>
    <n v="0"/>
    <n v="3"/>
    <m/>
    <m/>
    <n v="8"/>
    <n v="2"/>
    <n v="11"/>
    <n v="3"/>
    <n v="13"/>
    <n v="1"/>
    <s v="Uninfected"/>
    <m/>
    <n v="10"/>
  </r>
  <r>
    <d v="2019-05-04T00:00:00"/>
    <x v="2"/>
    <x v="1"/>
    <n v="28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2"/>
    <x v="1"/>
    <n v="29"/>
    <s v="F"/>
    <n v="0.12480000000000001"/>
    <n v="0"/>
    <n v="0"/>
    <n v="0"/>
    <n v="0"/>
    <n v="1"/>
    <n v="0"/>
    <n v="2"/>
    <n v="0"/>
    <n v="0"/>
    <n v="0"/>
    <n v="0"/>
    <n v="3"/>
    <m/>
    <m/>
    <n v="11"/>
    <n v="1"/>
    <n v="13"/>
    <n v="2"/>
    <m/>
    <m/>
    <s v="Uninfected"/>
    <m/>
    <n v="6"/>
  </r>
  <r>
    <d v="2019-05-04T00:00:00"/>
    <x v="2"/>
    <x v="1"/>
    <n v="30"/>
    <s v="F"/>
    <n v="0.13056000000000001"/>
    <n v="0"/>
    <n v="0"/>
    <n v="2"/>
    <n v="0"/>
    <n v="2"/>
    <n v="0"/>
    <n v="2"/>
    <n v="0"/>
    <n v="0"/>
    <n v="2"/>
    <n v="0"/>
    <n v="6"/>
    <m/>
    <m/>
    <n v="9"/>
    <n v="2"/>
    <n v="11"/>
    <n v="2"/>
    <n v="13"/>
    <n v="2"/>
    <s v="Uninfected"/>
    <m/>
    <n v="14"/>
  </r>
  <r>
    <d v="2019-05-04T00:00:00"/>
    <x v="2"/>
    <x v="2"/>
    <n v="1"/>
    <s v="F"/>
    <n v="0.12480000000000001"/>
    <n v="0"/>
    <n v="0"/>
    <n v="0"/>
    <n v="1"/>
    <n v="0"/>
    <n v="0"/>
    <n v="4"/>
    <n v="0"/>
    <n v="0"/>
    <n v="0"/>
    <n v="4"/>
    <n v="0"/>
    <m/>
    <m/>
    <n v="10"/>
    <n v="1"/>
    <n v="13"/>
    <n v="4"/>
    <n v="17"/>
    <n v="4"/>
    <s v="Uninfected"/>
    <m/>
    <n v="9"/>
  </r>
  <r>
    <d v="2019-05-04T00:00:00"/>
    <x v="2"/>
    <x v="2"/>
    <n v="2"/>
    <s v="F"/>
    <n v="0.12288"/>
    <n v="0"/>
    <n v="0"/>
    <n v="0"/>
    <n v="0"/>
    <n v="2"/>
    <s v="-"/>
    <s v="-"/>
    <s v="-"/>
    <s v="-"/>
    <s v="-"/>
    <s v="-"/>
    <s v="-"/>
    <m/>
    <m/>
    <n v="11"/>
    <n v="2"/>
    <s v="-"/>
    <s v="-"/>
    <s v="-"/>
    <s v="-"/>
    <s v="-"/>
    <n v="11"/>
    <n v="2"/>
  </r>
  <r>
    <d v="2019-05-04T00:00:00"/>
    <x v="2"/>
    <x v="2"/>
    <n v="3"/>
    <s v="F"/>
    <n v="0.1152"/>
    <n v="0"/>
    <n v="0"/>
    <n v="0"/>
    <n v="1"/>
    <n v="0"/>
    <n v="0"/>
    <n v="3"/>
    <n v="0"/>
    <n v="1"/>
    <n v="0"/>
    <n v="0"/>
    <n v="3"/>
    <m/>
    <m/>
    <n v="10"/>
    <n v="1"/>
    <n v="13"/>
    <n v="3"/>
    <n v="15"/>
    <n v="1"/>
    <s v="Uninfected"/>
    <m/>
    <n v="8"/>
  </r>
  <r>
    <d v="2019-05-04T00:00:00"/>
    <x v="2"/>
    <x v="2"/>
    <n v="4"/>
    <s v="F"/>
    <n v="0.13439999999999999"/>
    <n v="0"/>
    <n v="0"/>
    <n v="1"/>
    <n v="0"/>
    <n v="0"/>
    <n v="2"/>
    <n v="0"/>
    <n v="0"/>
    <n v="0"/>
    <n v="0"/>
    <n v="2"/>
    <n v="0"/>
    <m/>
    <m/>
    <n v="9"/>
    <n v="1"/>
    <n v="12"/>
    <n v="2"/>
    <n v="17"/>
    <n v="2"/>
    <s v="Uninfected"/>
    <m/>
    <n v="5"/>
  </r>
  <r>
    <d v="2019-05-04T00:00:00"/>
    <x v="2"/>
    <x v="2"/>
    <n v="5"/>
    <s v="F"/>
    <n v="0.12864"/>
    <n v="0"/>
    <n v="0"/>
    <n v="1"/>
    <n v="1"/>
    <n v="3"/>
    <n v="0"/>
    <n v="0"/>
    <n v="1"/>
    <n v="0"/>
    <n v="2"/>
    <n v="0"/>
    <n v="0"/>
    <m/>
    <m/>
    <n v="9"/>
    <n v="2"/>
    <n v="11"/>
    <n v="3"/>
    <n v="14"/>
    <n v="1"/>
    <s v="Uninfected"/>
    <m/>
    <n v="8"/>
  </r>
  <r>
    <d v="2019-05-04T00:00:00"/>
    <x v="2"/>
    <x v="2"/>
    <n v="6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2"/>
    <x v="2"/>
    <n v="7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2"/>
    <x v="2"/>
    <n v="8"/>
    <s v="F"/>
    <n v="0.14208000000000001"/>
    <n v="3"/>
    <n v="0"/>
    <n v="0"/>
    <n v="3"/>
    <n v="0"/>
    <n v="0"/>
    <n v="3"/>
    <n v="0"/>
    <n v="0"/>
    <n v="0"/>
    <n v="0"/>
    <n v="0"/>
    <m/>
    <m/>
    <n v="7"/>
    <n v="3"/>
    <n v="10"/>
    <n v="3"/>
    <n v="13"/>
    <n v="3"/>
    <s v="Uninfected"/>
    <m/>
    <n v="9"/>
  </r>
  <r>
    <d v="2019-05-04T00:00:00"/>
    <x v="2"/>
    <x v="2"/>
    <n v="9"/>
    <s v="F"/>
    <n v="0.12672"/>
    <n v="0"/>
    <n v="2"/>
    <n v="0"/>
    <n v="0"/>
    <n v="4"/>
    <n v="0"/>
    <n v="0"/>
    <n v="0"/>
    <n v="0"/>
    <s v="-"/>
    <s v="-"/>
    <s v="-"/>
    <m/>
    <m/>
    <n v="8"/>
    <n v="2"/>
    <n v="11"/>
    <n v="4"/>
    <s v="-"/>
    <s v="-"/>
    <s v="Uninfected"/>
    <n v="16"/>
    <n v="6"/>
  </r>
  <r>
    <d v="2019-05-04T00:00:00"/>
    <x v="2"/>
    <x v="2"/>
    <n v="10"/>
    <s v="F"/>
    <n v="0.11327999999999999"/>
    <n v="0"/>
    <n v="0"/>
    <n v="0"/>
    <n v="0"/>
    <n v="0"/>
    <n v="2"/>
    <n v="0"/>
    <n v="0"/>
    <n v="0"/>
    <n v="0"/>
    <n v="3"/>
    <n v="2"/>
    <m/>
    <m/>
    <n v="12"/>
    <n v="2"/>
    <n v="17"/>
    <n v="3"/>
    <m/>
    <m/>
    <s v="Uninfected"/>
    <m/>
    <n v="7"/>
  </r>
  <r>
    <d v="2019-05-04T00:00:00"/>
    <x v="2"/>
    <x v="2"/>
    <n v="11"/>
    <s v="F"/>
    <n v="0.12672"/>
    <n v="0"/>
    <n v="2"/>
    <n v="0"/>
    <n v="0"/>
    <n v="4"/>
    <n v="0"/>
    <n v="2"/>
    <n v="0"/>
    <n v="0"/>
    <n v="1"/>
    <n v="0"/>
    <n v="3"/>
    <m/>
    <m/>
    <n v="8"/>
    <n v="2"/>
    <n v="11"/>
    <n v="4"/>
    <n v="13"/>
    <n v="2"/>
    <s v="Uninfected"/>
    <m/>
    <n v="12"/>
  </r>
  <r>
    <d v="2019-05-04T00:00:00"/>
    <x v="2"/>
    <x v="2"/>
    <n v="12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2"/>
    <x v="2"/>
    <n v="13"/>
    <s v="F"/>
    <n v="0.13056000000000001"/>
    <n v="0"/>
    <n v="0"/>
    <n v="0"/>
    <n v="2"/>
    <n v="0"/>
    <n v="2"/>
    <n v="0"/>
    <n v="0"/>
    <n v="0"/>
    <n v="0"/>
    <n v="2"/>
    <n v="1"/>
    <m/>
    <m/>
    <n v="10"/>
    <n v="2"/>
    <n v="12"/>
    <n v="2"/>
    <n v="17"/>
    <n v="2"/>
    <s v="Uninfected"/>
    <m/>
    <n v="7"/>
  </r>
  <r>
    <d v="2019-05-04T00:00:00"/>
    <x v="2"/>
    <x v="2"/>
    <n v="14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2"/>
    <x v="2"/>
    <n v="15"/>
    <s v="F"/>
    <n v="0.13056000000000001"/>
    <n v="0"/>
    <n v="2"/>
    <n v="0"/>
    <n v="0"/>
    <n v="4"/>
    <n v="0"/>
    <n v="1"/>
    <n v="0"/>
    <n v="0"/>
    <n v="0"/>
    <n v="0"/>
    <n v="3"/>
    <m/>
    <m/>
    <n v="8"/>
    <n v="2"/>
    <n v="11"/>
    <n v="4"/>
    <n v="13"/>
    <n v="1"/>
    <s v="Uninfected"/>
    <m/>
    <n v="10"/>
  </r>
  <r>
    <d v="2019-05-04T00:00:00"/>
    <x v="2"/>
    <x v="2"/>
    <n v="16"/>
    <s v="F"/>
    <n v="0.11136"/>
    <n v="0"/>
    <n v="0"/>
    <n v="0"/>
    <n v="0"/>
    <n v="2"/>
    <n v="0"/>
    <n v="0"/>
    <n v="0"/>
    <n v="0"/>
    <n v="0"/>
    <n v="2"/>
    <n v="1"/>
    <m/>
    <m/>
    <n v="11"/>
    <n v="2"/>
    <n v="17"/>
    <n v="2"/>
    <m/>
    <m/>
    <s v="Uninfected"/>
    <m/>
    <n v="5"/>
  </r>
  <r>
    <d v="2019-05-04T00:00:00"/>
    <x v="2"/>
    <x v="2"/>
    <n v="17"/>
    <s v="F"/>
    <n v="0.12096"/>
    <n v="0"/>
    <n v="0"/>
    <n v="0"/>
    <n v="2"/>
    <n v="0"/>
    <n v="2"/>
    <n v="0"/>
    <n v="0"/>
    <n v="2"/>
    <n v="1"/>
    <n v="5"/>
    <n v="1"/>
    <m/>
    <m/>
    <n v="10"/>
    <n v="2"/>
    <n v="12"/>
    <n v="2"/>
    <n v="15"/>
    <n v="3"/>
    <s v="Uninfected"/>
    <m/>
    <n v="13"/>
  </r>
  <r>
    <d v="2019-05-04T00:00:00"/>
    <x v="2"/>
    <x v="2"/>
    <n v="18"/>
    <s v="F"/>
    <n v="0.13632"/>
    <n v="0"/>
    <n v="0"/>
    <n v="2"/>
    <n v="0"/>
    <n v="0"/>
    <n v="2"/>
    <n v="0"/>
    <n v="2"/>
    <n v="0"/>
    <n v="0"/>
    <n v="5"/>
    <n v="0"/>
    <m/>
    <m/>
    <n v="9"/>
    <n v="2"/>
    <n v="12"/>
    <n v="2"/>
    <n v="14"/>
    <n v="2"/>
    <s v="Uninfected"/>
    <m/>
    <n v="11"/>
  </r>
  <r>
    <d v="2019-05-04T00:00:00"/>
    <x v="2"/>
    <x v="2"/>
    <n v="19"/>
    <s v="F"/>
    <n v="0.11904000000000001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7"/>
    <n v="0"/>
  </r>
  <r>
    <d v="2019-05-04T00:00:00"/>
    <x v="2"/>
    <x v="2"/>
    <n v="20"/>
    <s v="F"/>
    <n v="0.12864"/>
    <n v="0"/>
    <n v="0"/>
    <n v="0"/>
    <n v="3"/>
    <n v="0"/>
    <n v="3"/>
    <n v="0"/>
    <n v="0"/>
    <n v="0"/>
    <n v="0"/>
    <n v="4"/>
    <n v="1"/>
    <m/>
    <m/>
    <n v="10"/>
    <n v="3"/>
    <n v="12"/>
    <n v="2"/>
    <n v="17"/>
    <n v="4"/>
    <s v="Uninfected"/>
    <m/>
    <n v="11"/>
  </r>
  <r>
    <d v="2019-05-04T00:00:00"/>
    <x v="2"/>
    <x v="2"/>
    <n v="21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2"/>
    <x v="2"/>
    <n v="22"/>
    <s v="F"/>
    <n v="0.12672"/>
    <n v="0"/>
    <n v="0"/>
    <n v="0"/>
    <n v="1"/>
    <n v="0"/>
    <n v="2"/>
    <n v="0"/>
    <n v="0"/>
    <n v="1"/>
    <n v="0"/>
    <n v="4"/>
    <n v="1"/>
    <m/>
    <m/>
    <n v="10"/>
    <n v="1"/>
    <n v="12"/>
    <n v="2"/>
    <n v="15"/>
    <n v="1"/>
    <s v="I?"/>
    <m/>
    <n v="9"/>
  </r>
  <r>
    <d v="2019-05-04T00:00:00"/>
    <x v="2"/>
    <x v="2"/>
    <n v="23"/>
    <s v="F"/>
    <n v="0.13824"/>
    <n v="0"/>
    <n v="0"/>
    <n v="3"/>
    <n v="0"/>
    <n v="0"/>
    <n v="2"/>
    <n v="0"/>
    <n v="2"/>
    <n v="0"/>
    <n v="0"/>
    <n v="4"/>
    <n v="0"/>
    <m/>
    <m/>
    <n v="9"/>
    <n v="3"/>
    <n v="12"/>
    <n v="2"/>
    <n v="14"/>
    <n v="2"/>
    <s v="Uninfected"/>
    <m/>
    <n v="11"/>
  </r>
  <r>
    <d v="2019-05-04T00:00:00"/>
    <x v="2"/>
    <x v="2"/>
    <n v="24"/>
    <s v="F"/>
    <n v="0.12096"/>
    <n v="0"/>
    <n v="0"/>
    <n v="0"/>
    <n v="0"/>
    <n v="0"/>
    <n v="0"/>
    <n v="0"/>
    <n v="0"/>
    <n v="1"/>
    <n v="0"/>
    <n v="5"/>
    <n v="0"/>
    <m/>
    <m/>
    <n v="15"/>
    <n v="1"/>
    <n v="17"/>
    <n v="5"/>
    <m/>
    <m/>
    <s v="Uninfected"/>
    <m/>
    <n v="6"/>
  </r>
  <r>
    <d v="2019-05-04T00:00:00"/>
    <x v="2"/>
    <x v="2"/>
    <n v="25"/>
    <s v="F"/>
    <n v="0.12096"/>
    <n v="0"/>
    <n v="0"/>
    <n v="0"/>
    <n v="1"/>
    <n v="0"/>
    <n v="2"/>
    <n v="0"/>
    <n v="0"/>
    <n v="1"/>
    <n v="0"/>
    <n v="0"/>
    <n v="3"/>
    <m/>
    <m/>
    <n v="10"/>
    <n v="1"/>
    <n v="12"/>
    <n v="2"/>
    <n v="15"/>
    <n v="1"/>
    <s v="Uninfected"/>
    <m/>
    <n v="7"/>
  </r>
  <r>
    <d v="2019-05-04T00:00:00"/>
    <x v="2"/>
    <x v="2"/>
    <n v="26"/>
    <s v="F"/>
    <n v="0.13247999999999999"/>
    <n v="0"/>
    <n v="0"/>
    <n v="3"/>
    <n v="0"/>
    <n v="0"/>
    <n v="1"/>
    <n v="0"/>
    <n v="2"/>
    <n v="0"/>
    <n v="0"/>
    <n v="2"/>
    <n v="1"/>
    <m/>
    <m/>
    <n v="9"/>
    <n v="3"/>
    <n v="12"/>
    <n v="1"/>
    <n v="14"/>
    <n v="2"/>
    <s v="Uninfected"/>
    <m/>
    <n v="9"/>
  </r>
  <r>
    <d v="2019-05-04T00:00:00"/>
    <x v="2"/>
    <x v="2"/>
    <n v="27"/>
    <s v="F"/>
    <n v="0.12672"/>
    <n v="0"/>
    <n v="0"/>
    <n v="0"/>
    <n v="1"/>
    <n v="0"/>
    <n v="0"/>
    <n v="2"/>
    <n v="1"/>
    <n v="1"/>
    <n v="0"/>
    <n v="0"/>
    <n v="3"/>
    <m/>
    <m/>
    <n v="10"/>
    <n v="1"/>
    <n v="13"/>
    <n v="3"/>
    <n v="15"/>
    <n v="1"/>
    <s v="Infected"/>
    <m/>
    <n v="8"/>
  </r>
  <r>
    <d v="2019-05-04T00:00:00"/>
    <x v="2"/>
    <x v="2"/>
    <n v="28"/>
    <s v="F"/>
    <n v="0.11327999999999999"/>
    <n v="0"/>
    <n v="0"/>
    <n v="0"/>
    <n v="1"/>
    <n v="3"/>
    <n v="0"/>
    <n v="0"/>
    <n v="0"/>
    <n v="0"/>
    <n v="0"/>
    <n v="0"/>
    <n v="4"/>
    <m/>
    <m/>
    <n v="10"/>
    <n v="4"/>
    <m/>
    <m/>
    <m/>
    <m/>
    <s v="Uninfected"/>
    <m/>
    <n v="8"/>
  </r>
  <r>
    <d v="2019-05-04T00:00:00"/>
    <x v="2"/>
    <x v="2"/>
    <n v="29"/>
    <s v="F"/>
    <n v="0.12480000000000001"/>
    <n v="0"/>
    <n v="2"/>
    <n v="0"/>
    <n v="0"/>
    <n v="0"/>
    <n v="0"/>
    <n v="2"/>
    <n v="0"/>
    <n v="1"/>
    <n v="0"/>
    <n v="0"/>
    <n v="5"/>
    <m/>
    <m/>
    <n v="8"/>
    <n v="2"/>
    <n v="13"/>
    <n v="2"/>
    <n v="15"/>
    <n v="1"/>
    <s v="Uninfected"/>
    <m/>
    <n v="10"/>
  </r>
  <r>
    <d v="2019-05-04T00:00:00"/>
    <x v="2"/>
    <x v="2"/>
    <n v="30"/>
    <s v="F"/>
    <n v="0.12288"/>
    <n v="0"/>
    <n v="0"/>
    <n v="0"/>
    <n v="0"/>
    <n v="3"/>
    <n v="0"/>
    <n v="1"/>
    <n v="0"/>
    <n v="0"/>
    <n v="0"/>
    <n v="0"/>
    <n v="4"/>
    <m/>
    <m/>
    <n v="11"/>
    <n v="3"/>
    <n v="13"/>
    <n v="1"/>
    <m/>
    <m/>
    <s v="Uninfected"/>
    <m/>
    <n v="8"/>
  </r>
  <r>
    <d v="2019-05-04T00:00:00"/>
    <x v="3"/>
    <x v="0"/>
    <n v="1"/>
    <s v="F"/>
    <n v="0.12672"/>
    <n v="0"/>
    <n v="0"/>
    <n v="0"/>
    <n v="0"/>
    <n v="3"/>
    <n v="0"/>
    <n v="2"/>
    <n v="0"/>
    <n v="0"/>
    <n v="0"/>
    <n v="0"/>
    <n v="0"/>
    <m/>
    <m/>
    <n v="11"/>
    <n v="3"/>
    <n v="13"/>
    <n v="2"/>
    <m/>
    <m/>
    <s v="Uninfected"/>
    <m/>
    <n v="5"/>
  </r>
  <r>
    <d v="2019-05-04T00:00:00"/>
    <x v="3"/>
    <x v="0"/>
    <n v="2"/>
    <s v="F"/>
    <n v="0.13056000000000001"/>
    <n v="0"/>
    <n v="0"/>
    <n v="0"/>
    <n v="0"/>
    <n v="3"/>
    <n v="0"/>
    <n v="0"/>
    <n v="0"/>
    <n v="0"/>
    <n v="0"/>
    <n v="0"/>
    <n v="5"/>
    <m/>
    <m/>
    <n v="11"/>
    <n v="3"/>
    <m/>
    <m/>
    <m/>
    <m/>
    <s v="Uninfected"/>
    <m/>
    <n v="8"/>
  </r>
  <r>
    <d v="2019-05-04T00:00:00"/>
    <x v="3"/>
    <x v="0"/>
    <n v="3"/>
    <s v="F"/>
    <n v="0.1152"/>
    <n v="0"/>
    <n v="0"/>
    <n v="0"/>
    <n v="0"/>
    <n v="0"/>
    <n v="3"/>
    <n v="0"/>
    <n v="0"/>
    <n v="0"/>
    <n v="0"/>
    <n v="5"/>
    <n v="1"/>
    <m/>
    <m/>
    <n v="12"/>
    <n v="3"/>
    <n v="17"/>
    <n v="5"/>
    <m/>
    <m/>
    <s v="Uninfected"/>
    <m/>
    <n v="9"/>
  </r>
  <r>
    <d v="2019-05-04T00:00:00"/>
    <x v="3"/>
    <x v="0"/>
    <n v="4"/>
    <s v="F"/>
    <n v="0.1152"/>
    <n v="0"/>
    <n v="0"/>
    <n v="0"/>
    <n v="0"/>
    <n v="2"/>
    <n v="1"/>
    <n v="0"/>
    <n v="1"/>
    <n v="0"/>
    <n v="2"/>
    <n v="0"/>
    <n v="0"/>
    <m/>
    <m/>
    <n v="11"/>
    <n v="3"/>
    <n v="14"/>
    <n v="1"/>
    <n v="16"/>
    <n v="2"/>
    <s v="Uninfected"/>
    <m/>
    <n v="6"/>
  </r>
  <r>
    <d v="2019-05-04T00:00:00"/>
    <x v="3"/>
    <x v="0"/>
    <n v="5"/>
    <s v="F"/>
    <n v="0.11136"/>
    <n v="0"/>
    <n v="0"/>
    <n v="0"/>
    <n v="0"/>
    <n v="0"/>
    <n v="1"/>
    <n v="3"/>
    <n v="3"/>
    <n v="2"/>
    <n v="0"/>
    <n v="1"/>
    <n v="2"/>
    <m/>
    <m/>
    <n v="12"/>
    <n v="4"/>
    <n v="14"/>
    <n v="5"/>
    <n v="17"/>
    <n v="1"/>
    <s v="Uninfected"/>
    <m/>
    <n v="12"/>
  </r>
  <r>
    <d v="2019-05-04T00:00:00"/>
    <x v="3"/>
    <x v="0"/>
    <n v="6"/>
    <s v="F"/>
    <n v="0.12096"/>
    <n v="0"/>
    <n v="0"/>
    <n v="0"/>
    <n v="0"/>
    <n v="2"/>
    <n v="0"/>
    <n v="0"/>
    <n v="0"/>
    <n v="0"/>
    <n v="0"/>
    <n v="0"/>
    <n v="4"/>
    <m/>
    <m/>
    <n v="11"/>
    <n v="2"/>
    <m/>
    <m/>
    <m/>
    <m/>
    <s v="Uninfected"/>
    <m/>
    <n v="6"/>
  </r>
  <r>
    <d v="2019-05-04T00:00:00"/>
    <x v="3"/>
    <x v="0"/>
    <n v="7"/>
    <s v="F"/>
    <n v="0.12480000000000001"/>
    <n v="0"/>
    <n v="0"/>
    <n v="0"/>
    <n v="0"/>
    <s v="-"/>
    <s v="-"/>
    <s v="-"/>
    <s v="-"/>
    <s v="-"/>
    <s v="-"/>
    <s v="-"/>
    <s v="-"/>
    <m/>
    <m/>
    <s v="-"/>
    <s v="-"/>
    <s v="-"/>
    <s v="-"/>
    <s v="-"/>
    <s v="-"/>
    <s v="-"/>
    <n v="11"/>
    <n v="0"/>
  </r>
  <r>
    <d v="2019-05-04T00:00:00"/>
    <x v="3"/>
    <x v="0"/>
    <n v="8"/>
    <s v="F"/>
    <n v="0.11904000000000001"/>
    <n v="0"/>
    <n v="0"/>
    <n v="0"/>
    <n v="0"/>
    <n v="0"/>
    <n v="0"/>
    <n v="5"/>
    <n v="0"/>
    <n v="2"/>
    <n v="0"/>
    <n v="0"/>
    <n v="4"/>
    <m/>
    <m/>
    <n v="13"/>
    <n v="5"/>
    <n v="15"/>
    <n v="2"/>
    <m/>
    <m/>
    <s v="Uninfected"/>
    <m/>
    <n v="11"/>
  </r>
  <r>
    <d v="2019-05-04T00:00:00"/>
    <x v="3"/>
    <x v="0"/>
    <n v="9"/>
    <s v="F"/>
    <n v="0.12480000000000001"/>
    <n v="0"/>
    <n v="0"/>
    <n v="0"/>
    <n v="0"/>
    <n v="3"/>
    <n v="0"/>
    <n v="1"/>
    <n v="0"/>
    <n v="0"/>
    <n v="2"/>
    <n v="0"/>
    <n v="6"/>
    <m/>
    <m/>
    <n v="11"/>
    <n v="3"/>
    <n v="13"/>
    <n v="1"/>
    <n v="16"/>
    <n v="2"/>
    <s v="Uninfected"/>
    <m/>
    <n v="12"/>
  </r>
  <r>
    <d v="2019-05-04T00:00:00"/>
    <x v="3"/>
    <x v="0"/>
    <n v="10"/>
    <s v="F"/>
    <n v="0.11904000000000001"/>
    <n v="0"/>
    <n v="0"/>
    <n v="0"/>
    <n v="2"/>
    <n v="0"/>
    <n v="5"/>
    <n v="0"/>
    <n v="0"/>
    <n v="0"/>
    <n v="0"/>
    <n v="6"/>
    <n v="0"/>
    <m/>
    <m/>
    <n v="10"/>
    <n v="2"/>
    <n v="12"/>
    <n v="5"/>
    <n v="17"/>
    <n v="6"/>
    <s v="Uninfected"/>
    <m/>
    <n v="13"/>
  </r>
  <r>
    <d v="2019-05-04T00:00:00"/>
    <x v="3"/>
    <x v="0"/>
    <n v="11"/>
    <s v="F"/>
    <n v="0.11327999999999999"/>
    <n v="0"/>
    <n v="0"/>
    <n v="0"/>
    <n v="3"/>
    <n v="0"/>
    <n v="4"/>
    <n v="0"/>
    <n v="0"/>
    <n v="2"/>
    <n v="0"/>
    <n v="7"/>
    <n v="0"/>
    <m/>
    <m/>
    <n v="10"/>
    <n v="3"/>
    <n v="12"/>
    <n v="4"/>
    <n v="15"/>
    <n v="2"/>
    <s v="Uninfected"/>
    <m/>
    <n v="16"/>
  </r>
  <r>
    <d v="2019-05-04T00:00:00"/>
    <x v="3"/>
    <x v="0"/>
    <n v="12"/>
    <s v="F"/>
    <n v="0.12480000000000001"/>
    <n v="0"/>
    <n v="0"/>
    <n v="0"/>
    <n v="0"/>
    <n v="0"/>
    <n v="4"/>
    <n v="0"/>
    <n v="0"/>
    <n v="0"/>
    <s v="-"/>
    <s v="-"/>
    <s v="-"/>
    <m/>
    <m/>
    <n v="12"/>
    <n v="4"/>
    <s v="-"/>
    <s v="-"/>
    <s v="-"/>
    <s v="-"/>
    <s v="Uninfected"/>
    <n v="16"/>
    <n v="4"/>
  </r>
  <r>
    <d v="2019-05-04T00:00:00"/>
    <x v="3"/>
    <x v="0"/>
    <n v="13"/>
    <s v="F"/>
    <n v="0.10560000000000001"/>
    <n v="0"/>
    <n v="0"/>
    <n v="0"/>
    <n v="0"/>
    <n v="0"/>
    <n v="2"/>
    <n v="0"/>
    <n v="1"/>
    <n v="0"/>
    <n v="0"/>
    <n v="4"/>
    <n v="0"/>
    <m/>
    <m/>
    <n v="12"/>
    <n v="2"/>
    <n v="14"/>
    <n v="1"/>
    <n v="17"/>
    <n v="4"/>
    <s v="Uninfected"/>
    <m/>
    <n v="7"/>
  </r>
  <r>
    <d v="2019-05-04T00:00:00"/>
    <x v="3"/>
    <x v="0"/>
    <n v="14"/>
    <s v="F"/>
    <n v="0.11136"/>
    <n v="0"/>
    <n v="0"/>
    <n v="0"/>
    <n v="0"/>
    <n v="0"/>
    <n v="3"/>
    <n v="0"/>
    <n v="0"/>
    <n v="0"/>
    <n v="4"/>
    <n v="0"/>
    <n v="0"/>
    <m/>
    <m/>
    <n v="12"/>
    <n v="3"/>
    <n v="16"/>
    <n v="4"/>
    <m/>
    <m/>
    <s v="Uninfected"/>
    <m/>
    <n v="7"/>
  </r>
  <r>
    <d v="2019-05-04T00:00:00"/>
    <x v="3"/>
    <x v="0"/>
    <n v="15"/>
    <s v="F"/>
    <n v="0.12864"/>
    <n v="0"/>
    <n v="0"/>
    <n v="0"/>
    <n v="0"/>
    <n v="3"/>
    <n v="0"/>
    <n v="0"/>
    <n v="1"/>
    <n v="0"/>
    <n v="3"/>
    <n v="0"/>
    <n v="0"/>
    <m/>
    <m/>
    <n v="11"/>
    <n v="3"/>
    <n v="14"/>
    <n v="1"/>
    <n v="16"/>
    <n v="3"/>
    <s v="Uninfected"/>
    <m/>
    <n v="7"/>
  </r>
  <r>
    <d v="2019-05-04T00:00:00"/>
    <x v="3"/>
    <x v="0"/>
    <n v="16"/>
    <s v="F"/>
    <n v="0.12096"/>
    <n v="0"/>
    <n v="0"/>
    <n v="0"/>
    <n v="0"/>
    <n v="2"/>
    <n v="0"/>
    <n v="2"/>
    <n v="0"/>
    <n v="0"/>
    <n v="1"/>
    <n v="0"/>
    <n v="2"/>
    <m/>
    <m/>
    <n v="11"/>
    <n v="2"/>
    <n v="13"/>
    <n v="2"/>
    <n v="16"/>
    <n v="1"/>
    <s v="Uninfected"/>
    <m/>
    <n v="7"/>
  </r>
  <r>
    <d v="2019-05-04T00:00:00"/>
    <x v="3"/>
    <x v="0"/>
    <n v="17"/>
    <s v="F"/>
    <n v="0.11712"/>
    <n v="0"/>
    <n v="0"/>
    <n v="0"/>
    <n v="0"/>
    <n v="0"/>
    <n v="2"/>
    <n v="0"/>
    <n v="0"/>
    <n v="0"/>
    <n v="0"/>
    <n v="2"/>
    <n v="0"/>
    <m/>
    <m/>
    <n v="12"/>
    <n v="2"/>
    <n v="17"/>
    <n v="2"/>
    <m/>
    <m/>
    <s v="Uninfected"/>
    <m/>
    <n v="4"/>
  </r>
  <r>
    <d v="2019-05-04T00:00:00"/>
    <x v="3"/>
    <x v="0"/>
    <n v="18"/>
    <s v="F"/>
    <n v="0.13632"/>
    <n v="0"/>
    <n v="0"/>
    <n v="0"/>
    <n v="4"/>
    <n v="0"/>
    <n v="0"/>
    <n v="3"/>
    <n v="0"/>
    <n v="1"/>
    <n v="0"/>
    <n v="0"/>
    <n v="1"/>
    <m/>
    <m/>
    <n v="10"/>
    <n v="4"/>
    <n v="13"/>
    <n v="3"/>
    <n v="15"/>
    <n v="1"/>
    <s v="Uninfected"/>
    <m/>
    <n v="9"/>
  </r>
  <r>
    <d v="2019-05-04T00:00:00"/>
    <x v="3"/>
    <x v="0"/>
    <n v="19"/>
    <s v="F"/>
    <n v="0.13056000000000001"/>
    <n v="0"/>
    <n v="0"/>
    <n v="0"/>
    <n v="2"/>
    <n v="0"/>
    <n v="0"/>
    <n v="4"/>
    <n v="0"/>
    <n v="1"/>
    <n v="0"/>
    <n v="6"/>
    <n v="0"/>
    <m/>
    <m/>
    <n v="10"/>
    <n v="2"/>
    <n v="13"/>
    <n v="4"/>
    <n v="15"/>
    <n v="1"/>
    <s v="Uninfected"/>
    <m/>
    <n v="13"/>
  </r>
  <r>
    <d v="2019-05-04T00:00:00"/>
    <x v="3"/>
    <x v="0"/>
    <n v="20"/>
    <s v="F"/>
    <n v="0.10368000000000001"/>
    <n v="0"/>
    <n v="0"/>
    <n v="0"/>
    <n v="0"/>
    <n v="0"/>
    <n v="2"/>
    <n v="0"/>
    <s v="-"/>
    <s v="-"/>
    <s v="-"/>
    <s v="-"/>
    <s v="-"/>
    <m/>
    <m/>
    <n v="12"/>
    <n v="2"/>
    <m/>
    <m/>
    <m/>
    <m/>
    <s v="Uninfected"/>
    <n v="14"/>
    <n v="2"/>
  </r>
  <r>
    <d v="2019-05-04T00:00:00"/>
    <x v="3"/>
    <x v="0"/>
    <n v="21"/>
    <s v="F"/>
    <n v="0.1152"/>
    <n v="0"/>
    <n v="0"/>
    <n v="0"/>
    <n v="0"/>
    <n v="0"/>
    <n v="1"/>
    <n v="0"/>
    <n v="0"/>
    <n v="2"/>
    <n v="0"/>
    <n v="5"/>
    <n v="0"/>
    <m/>
    <m/>
    <n v="12"/>
    <n v="1"/>
    <n v="15"/>
    <n v="2"/>
    <n v="17"/>
    <n v="5"/>
    <s v="Uninfected"/>
    <m/>
    <n v="8"/>
  </r>
  <r>
    <d v="2019-05-04T00:00:00"/>
    <x v="3"/>
    <x v="0"/>
    <n v="22"/>
    <s v="F"/>
    <n v="0.12096"/>
    <n v="0"/>
    <n v="0"/>
    <n v="0"/>
    <s v="-"/>
    <s v="-"/>
    <s v="-"/>
    <s v="-"/>
    <s v="-"/>
    <s v="-"/>
    <s v="-"/>
    <s v="-"/>
    <s v="-"/>
    <m/>
    <m/>
    <s v="-"/>
    <s v="-"/>
    <s v="-"/>
    <s v="-"/>
    <s v="-"/>
    <s v="-"/>
    <s v="-"/>
    <n v="10"/>
    <n v="0"/>
  </r>
  <r>
    <d v="2019-05-04T00:00:00"/>
    <x v="3"/>
    <x v="0"/>
    <n v="23"/>
    <s v="F"/>
    <n v="0.13056000000000001"/>
    <n v="0"/>
    <n v="0"/>
    <n v="2"/>
    <n v="1"/>
    <n v="2"/>
    <n v="0"/>
    <n v="0"/>
    <n v="2"/>
    <n v="0"/>
    <n v="2"/>
    <n v="0"/>
    <n v="0"/>
    <m/>
    <m/>
    <n v="9"/>
    <n v="3"/>
    <n v="11"/>
    <n v="2"/>
    <n v="14"/>
    <n v="2"/>
    <s v="Uninfected"/>
    <m/>
    <n v="9"/>
  </r>
  <r>
    <d v="2019-05-04T00:00:00"/>
    <x v="3"/>
    <x v="0"/>
    <n v="24"/>
    <s v="F"/>
    <n v="0.11712"/>
    <n v="0"/>
    <n v="0"/>
    <n v="0"/>
    <n v="0"/>
    <n v="1"/>
    <n v="0"/>
    <n v="1"/>
    <n v="2"/>
    <n v="0"/>
    <n v="0"/>
    <n v="0"/>
    <n v="0"/>
    <m/>
    <m/>
    <n v="11"/>
    <n v="1"/>
    <n v="13"/>
    <n v="3"/>
    <m/>
    <m/>
    <s v="Uninfected"/>
    <m/>
    <n v="4"/>
  </r>
  <r>
    <d v="2019-05-04T00:00:00"/>
    <x v="3"/>
    <x v="0"/>
    <n v="25"/>
    <s v="F"/>
    <n v="0.13247999999999999"/>
    <n v="0"/>
    <n v="0"/>
    <n v="0"/>
    <n v="0"/>
    <n v="2"/>
    <n v="0"/>
    <n v="1"/>
    <n v="1"/>
    <n v="2"/>
    <s v="-"/>
    <s v="-"/>
    <s v="-"/>
    <m/>
    <m/>
    <n v="11"/>
    <n v="2"/>
    <n v="13"/>
    <n v="2"/>
    <n v="15"/>
    <n v="2"/>
    <s v="Uninfected"/>
    <n v="16"/>
    <n v="6"/>
  </r>
  <r>
    <d v="2019-05-04T00:00:00"/>
    <x v="3"/>
    <x v="0"/>
    <n v="26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3"/>
    <x v="0"/>
    <n v="27"/>
    <s v="F"/>
    <n v="0.12480000000000001"/>
    <n v="0"/>
    <n v="0"/>
    <n v="0"/>
    <n v="0"/>
    <n v="3"/>
    <n v="0"/>
    <n v="2"/>
    <n v="2"/>
    <n v="0"/>
    <n v="0"/>
    <n v="0"/>
    <n v="4"/>
    <m/>
    <m/>
    <n v="11"/>
    <n v="3"/>
    <n v="13"/>
    <n v="4"/>
    <m/>
    <m/>
    <s v="Uninfected"/>
    <m/>
    <n v="11"/>
  </r>
  <r>
    <d v="2019-05-04T00:00:00"/>
    <x v="3"/>
    <x v="0"/>
    <n v="28"/>
    <s v="F"/>
    <n v="0.12480000000000001"/>
    <n v="0"/>
    <n v="0"/>
    <n v="0"/>
    <n v="0"/>
    <n v="1"/>
    <n v="0"/>
    <n v="4"/>
    <n v="0"/>
    <n v="0"/>
    <n v="1"/>
    <n v="0"/>
    <n v="5"/>
    <m/>
    <m/>
    <n v="11"/>
    <n v="1"/>
    <n v="13"/>
    <n v="4"/>
    <n v="16"/>
    <n v="1"/>
    <s v="Uninfected"/>
    <m/>
    <n v="11"/>
  </r>
  <r>
    <d v="2019-05-04T00:00:00"/>
    <x v="3"/>
    <x v="0"/>
    <n v="29"/>
    <s v="F"/>
    <n v="0.12288"/>
    <n v="0"/>
    <n v="0"/>
    <n v="0"/>
    <s v="-"/>
    <s v="-"/>
    <s v="-"/>
    <s v="-"/>
    <s v="-"/>
    <s v="-"/>
    <s v="-"/>
    <s v="-"/>
    <s v="-"/>
    <m/>
    <m/>
    <s v="-"/>
    <s v="-"/>
    <s v="-"/>
    <s v="-"/>
    <s v="-"/>
    <s v="-"/>
    <s v="-"/>
    <n v="10"/>
    <n v="0"/>
  </r>
  <r>
    <d v="2019-05-04T00:00:00"/>
    <x v="3"/>
    <x v="0"/>
    <n v="30"/>
    <s v="F"/>
    <n v="0.12480000000000001"/>
    <n v="0"/>
    <n v="0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9"/>
    <n v="0"/>
  </r>
  <r>
    <d v="2019-05-04T00:00:00"/>
    <x v="3"/>
    <x v="1"/>
    <n v="1"/>
    <s v="F"/>
    <n v="0.12096"/>
    <n v="0"/>
    <n v="0"/>
    <n v="0"/>
    <n v="0"/>
    <s v="-"/>
    <s v="-"/>
    <s v="-"/>
    <s v="-"/>
    <s v="-"/>
    <s v="-"/>
    <s v="-"/>
    <s v="-"/>
    <m/>
    <m/>
    <s v="-"/>
    <s v="-"/>
    <s v="-"/>
    <s v="-"/>
    <s v="-"/>
    <s v="-"/>
    <s v="-"/>
    <n v="11"/>
    <n v="0"/>
  </r>
  <r>
    <d v="2019-05-04T00:00:00"/>
    <x v="3"/>
    <x v="1"/>
    <n v="2"/>
    <s v="F"/>
    <n v="0.1152"/>
    <n v="0"/>
    <n v="0"/>
    <n v="0"/>
    <n v="2"/>
    <n v="0"/>
    <n v="4"/>
    <n v="0"/>
    <n v="0"/>
    <n v="5"/>
    <n v="0"/>
    <n v="4"/>
    <n v="0"/>
    <m/>
    <m/>
    <n v="10"/>
    <n v="2"/>
    <n v="12"/>
    <n v="4"/>
    <n v="15"/>
    <n v="5"/>
    <s v="Uninfected"/>
    <m/>
    <n v="15"/>
  </r>
  <r>
    <d v="2019-05-04T00:00:00"/>
    <x v="3"/>
    <x v="1"/>
    <n v="3"/>
    <s v="F"/>
    <n v="0.11327999999999999"/>
    <n v="0"/>
    <n v="0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9"/>
    <n v="0"/>
  </r>
  <r>
    <d v="2019-05-04T00:00:00"/>
    <x v="3"/>
    <x v="1"/>
    <n v="4"/>
    <s v="F"/>
    <n v="0.11327999999999999"/>
    <n v="0"/>
    <n v="0"/>
    <n v="0"/>
    <n v="1"/>
    <n v="0"/>
    <n v="3"/>
    <n v="0"/>
    <n v="1"/>
    <n v="1"/>
    <n v="0"/>
    <n v="3"/>
    <n v="1"/>
    <m/>
    <m/>
    <n v="10"/>
    <n v="1"/>
    <n v="12"/>
    <n v="3"/>
    <n v="14"/>
    <n v="2"/>
    <s v="Uninfected"/>
    <m/>
    <n v="10"/>
  </r>
  <r>
    <d v="2019-05-04T00:00:00"/>
    <x v="3"/>
    <x v="1"/>
    <n v="5"/>
    <s v="F"/>
    <n v="0.11136"/>
    <n v="0"/>
    <n v="0"/>
    <n v="0"/>
    <n v="1"/>
    <n v="0"/>
    <n v="2"/>
    <n v="0"/>
    <n v="0"/>
    <n v="2"/>
    <n v="0"/>
    <n v="4"/>
    <n v="1"/>
    <m/>
    <m/>
    <n v="10"/>
    <n v="1"/>
    <n v="12"/>
    <n v="2"/>
    <n v="15"/>
    <n v="2"/>
    <s v="Uninfected"/>
    <m/>
    <n v="10"/>
  </r>
  <r>
    <d v="2019-05-04T00:00:00"/>
    <x v="3"/>
    <x v="1"/>
    <n v="6"/>
    <s v="F"/>
    <n v="0.12480000000000001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7"/>
    <n v="0"/>
  </r>
  <r>
    <d v="2019-05-04T00:00:00"/>
    <x v="3"/>
    <x v="1"/>
    <n v="7"/>
    <s v="F"/>
    <n v="0.1152"/>
    <n v="0"/>
    <n v="0"/>
    <n v="0"/>
    <n v="2"/>
    <n v="0"/>
    <n v="0"/>
    <n v="0"/>
    <n v="0"/>
    <n v="3"/>
    <n v="0"/>
    <n v="2"/>
    <n v="2"/>
    <m/>
    <m/>
    <n v="10"/>
    <n v="2"/>
    <n v="15"/>
    <n v="3"/>
    <n v="17"/>
    <n v="2"/>
    <s v="Uninfected"/>
    <m/>
    <n v="9"/>
  </r>
  <r>
    <d v="2019-05-04T00:00:00"/>
    <x v="3"/>
    <x v="1"/>
    <n v="8"/>
    <s v="F"/>
    <n v="0.12096"/>
    <n v="0"/>
    <n v="0"/>
    <n v="0"/>
    <n v="0"/>
    <n v="3"/>
    <n v="0"/>
    <n v="3"/>
    <n v="0"/>
    <n v="0"/>
    <n v="0"/>
    <n v="0"/>
    <n v="0"/>
    <m/>
    <m/>
    <n v="11"/>
    <n v="3"/>
    <n v="13"/>
    <n v="3"/>
    <m/>
    <m/>
    <s v="Uninfected"/>
    <m/>
    <n v="6"/>
  </r>
  <r>
    <d v="2019-05-04T00:00:00"/>
    <x v="3"/>
    <x v="1"/>
    <n v="9"/>
    <s v="F"/>
    <n v="0.12864"/>
    <n v="0"/>
    <n v="0"/>
    <n v="1"/>
    <n v="0"/>
    <n v="0"/>
    <n v="1"/>
    <n v="0"/>
    <n v="0"/>
    <n v="0"/>
    <n v="2"/>
    <n v="0"/>
    <n v="7"/>
    <m/>
    <m/>
    <n v="9"/>
    <n v="1"/>
    <n v="12"/>
    <n v="1"/>
    <n v="16"/>
    <n v="2"/>
    <s v="Uninfected"/>
    <m/>
    <n v="11"/>
  </r>
  <r>
    <d v="2019-05-04T00:00:00"/>
    <x v="3"/>
    <x v="1"/>
    <n v="10"/>
    <s v="F"/>
    <n v="0.10944"/>
    <n v="0"/>
    <n v="0"/>
    <n v="0"/>
    <n v="0"/>
    <s v="-"/>
    <s v="-"/>
    <s v="-"/>
    <s v="-"/>
    <s v="-"/>
    <s v="-"/>
    <s v="-"/>
    <s v="-"/>
    <m/>
    <m/>
    <s v="-"/>
    <s v="-"/>
    <s v="-"/>
    <s v="-"/>
    <s v="-"/>
    <s v="-"/>
    <s v="-"/>
    <n v="11"/>
    <n v="0"/>
  </r>
  <r>
    <d v="2019-05-04T00:00:00"/>
    <x v="3"/>
    <x v="1"/>
    <n v="11"/>
    <s v="F"/>
    <n v="0.12096"/>
    <n v="0"/>
    <n v="0"/>
    <n v="0"/>
    <n v="0"/>
    <n v="2"/>
    <n v="0"/>
    <n v="2"/>
    <n v="0"/>
    <n v="0"/>
    <n v="2"/>
    <n v="0"/>
    <n v="7"/>
    <m/>
    <m/>
    <n v="11"/>
    <n v="2"/>
    <n v="13"/>
    <n v="2"/>
    <n v="16"/>
    <n v="2"/>
    <s v="Uninfected"/>
    <m/>
    <n v="13"/>
  </r>
  <r>
    <d v="2019-05-04T00:00:00"/>
    <x v="3"/>
    <x v="1"/>
    <n v="12"/>
    <s v="F"/>
    <n v="0.10752000000000002"/>
    <n v="0"/>
    <n v="0"/>
    <n v="0"/>
    <n v="0"/>
    <n v="2"/>
    <n v="0"/>
    <n v="0"/>
    <n v="0"/>
    <n v="0"/>
    <n v="1"/>
    <n v="0"/>
    <n v="7"/>
    <m/>
    <m/>
    <n v="11"/>
    <n v="2"/>
    <n v="16"/>
    <n v="1"/>
    <m/>
    <m/>
    <s v="Uninfected"/>
    <m/>
    <n v="10"/>
  </r>
  <r>
    <d v="2019-05-04T00:00:00"/>
    <x v="3"/>
    <x v="1"/>
    <n v="13"/>
    <s v="F"/>
    <n v="0.1152"/>
    <n v="0"/>
    <n v="0"/>
    <n v="0"/>
    <n v="0"/>
    <n v="0"/>
    <n v="0"/>
    <n v="0"/>
    <n v="2"/>
    <n v="0"/>
    <n v="0"/>
    <n v="0"/>
    <n v="6"/>
    <m/>
    <m/>
    <n v="14"/>
    <n v="2"/>
    <m/>
    <m/>
    <m/>
    <m/>
    <s v="Uninfected"/>
    <m/>
    <n v="8"/>
  </r>
  <r>
    <d v="2019-05-04T00:00:00"/>
    <x v="3"/>
    <x v="1"/>
    <n v="14"/>
    <s v="F"/>
    <n v="0.11136"/>
    <n v="0"/>
    <n v="0"/>
    <n v="0"/>
    <n v="0"/>
    <n v="1"/>
    <n v="0"/>
    <n v="0"/>
    <n v="0"/>
    <n v="0"/>
    <n v="1"/>
    <n v="0"/>
    <n v="6"/>
    <m/>
    <m/>
    <n v="11"/>
    <n v="1"/>
    <n v="16"/>
    <n v="1"/>
    <m/>
    <m/>
    <s v="Uninfected"/>
    <m/>
    <n v="8"/>
  </r>
  <r>
    <d v="2019-05-04T00:00:00"/>
    <x v="3"/>
    <x v="1"/>
    <n v="15"/>
    <s v="F"/>
    <n v="0.12480000000000001"/>
    <n v="0"/>
    <n v="0"/>
    <n v="0"/>
    <s v="-"/>
    <s v="-"/>
    <s v="-"/>
    <s v="-"/>
    <s v="-"/>
    <s v="-"/>
    <s v="-"/>
    <s v="-"/>
    <s v="-"/>
    <m/>
    <m/>
    <s v="-"/>
    <s v="-"/>
    <s v="-"/>
    <s v="-"/>
    <s v="-"/>
    <s v="-"/>
    <s v="-"/>
    <n v="10"/>
    <n v="0"/>
  </r>
  <r>
    <d v="2019-05-04T00:00:00"/>
    <x v="3"/>
    <x v="1"/>
    <n v="16"/>
    <s v="F"/>
    <n v="0.12288"/>
    <n v="0"/>
    <n v="0"/>
    <n v="0"/>
    <n v="2"/>
    <n v="0"/>
    <n v="0"/>
    <n v="3"/>
    <n v="0"/>
    <n v="1"/>
    <n v="0"/>
    <n v="0"/>
    <n v="4"/>
    <m/>
    <m/>
    <n v="10"/>
    <n v="2"/>
    <n v="13"/>
    <n v="3"/>
    <n v="15"/>
    <n v="1"/>
    <s v="Uninfected"/>
    <m/>
    <n v="10"/>
  </r>
  <r>
    <d v="2019-05-04T00:00:00"/>
    <x v="3"/>
    <x v="1"/>
    <n v="17"/>
    <s v="F"/>
    <n v="0.13439999999999999"/>
    <n v="0"/>
    <n v="0"/>
    <n v="0"/>
    <n v="0"/>
    <n v="2"/>
    <n v="0"/>
    <n v="0"/>
    <n v="4"/>
    <n v="4"/>
    <s v="-"/>
    <s v="-"/>
    <s v="-"/>
    <m/>
    <m/>
    <n v="11"/>
    <n v="2"/>
    <n v="14"/>
    <n v="4"/>
    <n v="15"/>
    <n v="4"/>
    <s v="-"/>
    <n v="16"/>
    <n v="10"/>
  </r>
  <r>
    <d v="2019-05-04T00:00:00"/>
    <x v="3"/>
    <x v="1"/>
    <n v="18"/>
    <s v="F"/>
    <n v="0.1152"/>
    <n v="0"/>
    <n v="0"/>
    <n v="0"/>
    <n v="0"/>
    <n v="0"/>
    <n v="0"/>
    <n v="0"/>
    <n v="0"/>
    <n v="0"/>
    <n v="0"/>
    <n v="0"/>
    <n v="3"/>
    <m/>
    <m/>
    <m/>
    <m/>
    <m/>
    <m/>
    <m/>
    <m/>
    <s v="Uninfected"/>
    <m/>
    <n v="3"/>
  </r>
  <r>
    <d v="2019-05-04T00:00:00"/>
    <x v="3"/>
    <x v="1"/>
    <n v="19"/>
    <s v="F"/>
    <n v="0.1152"/>
    <n v="0"/>
    <n v="0"/>
    <n v="0"/>
    <n v="0"/>
    <n v="0"/>
    <n v="3"/>
    <n v="0"/>
    <n v="2"/>
    <n v="2"/>
    <s v="-"/>
    <s v="-"/>
    <s v="-"/>
    <m/>
    <m/>
    <n v="12"/>
    <n v="3"/>
    <n v="14"/>
    <n v="4"/>
    <s v="-"/>
    <s v="-"/>
    <s v="-"/>
    <n v="16"/>
    <n v="7"/>
  </r>
  <r>
    <d v="2019-05-04T00:00:00"/>
    <x v="3"/>
    <x v="1"/>
    <n v="20"/>
    <s v="F"/>
    <n v="0.11136"/>
    <n v="0"/>
    <n v="0"/>
    <n v="0"/>
    <n v="0"/>
    <n v="0"/>
    <n v="0"/>
    <n v="2"/>
    <n v="0"/>
    <n v="1"/>
    <n v="0"/>
    <n v="0"/>
    <n v="4"/>
    <m/>
    <m/>
    <n v="13"/>
    <n v="2"/>
    <n v="15"/>
    <n v="1"/>
    <m/>
    <m/>
    <s v="Uninfected"/>
    <m/>
    <n v="7"/>
  </r>
  <r>
    <d v="2019-05-04T00:00:00"/>
    <x v="3"/>
    <x v="1"/>
    <n v="21"/>
    <s v="F"/>
    <n v="0.10944"/>
    <n v="0"/>
    <n v="0"/>
    <n v="0"/>
    <n v="0"/>
    <n v="1"/>
    <n v="0"/>
    <n v="1"/>
    <n v="1"/>
    <n v="0"/>
    <n v="0"/>
    <n v="0"/>
    <n v="0"/>
    <m/>
    <m/>
    <n v="11"/>
    <n v="1"/>
    <n v="13"/>
    <n v="2"/>
    <m/>
    <m/>
    <s v="Uninfected"/>
    <m/>
    <n v="3"/>
  </r>
  <r>
    <d v="2019-05-04T00:00:00"/>
    <x v="3"/>
    <x v="1"/>
    <n v="22"/>
    <s v="F"/>
    <n v="0.10752000000000002"/>
    <n v="0"/>
    <n v="0"/>
    <n v="0"/>
    <n v="0"/>
    <n v="0"/>
    <n v="3"/>
    <n v="0"/>
    <n v="0"/>
    <n v="0"/>
    <n v="0"/>
    <n v="3"/>
    <n v="0"/>
    <m/>
    <m/>
    <n v="12"/>
    <n v="3"/>
    <n v="17"/>
    <n v="3"/>
    <m/>
    <m/>
    <s v="Uninfected"/>
    <m/>
    <n v="6"/>
  </r>
  <r>
    <d v="2019-05-04T00:00:00"/>
    <x v="3"/>
    <x v="1"/>
    <n v="23"/>
    <s v="F"/>
    <n v="0.10752000000000002"/>
    <n v="0"/>
    <n v="0"/>
    <n v="0"/>
    <n v="0"/>
    <n v="0"/>
    <n v="2"/>
    <n v="0"/>
    <n v="1"/>
    <n v="0"/>
    <n v="0"/>
    <n v="0"/>
    <n v="0"/>
    <m/>
    <m/>
    <n v="12"/>
    <n v="2"/>
    <n v="14"/>
    <n v="1"/>
    <m/>
    <m/>
    <s v="Uninfected"/>
    <m/>
    <n v="3"/>
  </r>
  <r>
    <d v="2019-05-04T00:00:00"/>
    <x v="3"/>
    <x v="1"/>
    <n v="24"/>
    <s v="F"/>
    <n v="0.12480000000000001"/>
    <n v="0"/>
    <n v="0"/>
    <n v="0"/>
    <n v="0"/>
    <n v="2"/>
    <n v="0"/>
    <n v="3"/>
    <n v="0"/>
    <n v="0"/>
    <n v="0"/>
    <n v="0"/>
    <n v="4"/>
    <m/>
    <m/>
    <n v="11"/>
    <n v="2"/>
    <n v="13"/>
    <n v="3"/>
    <m/>
    <m/>
    <s v="Uninfected"/>
    <m/>
    <n v="9"/>
  </r>
  <r>
    <d v="2019-05-04T00:00:00"/>
    <x v="3"/>
    <x v="1"/>
    <n v="25"/>
    <s v="F"/>
    <n v="0.1152"/>
    <n v="0"/>
    <n v="0"/>
    <n v="0"/>
    <n v="0"/>
    <n v="0"/>
    <n v="0"/>
    <n v="2"/>
    <n v="0"/>
    <n v="0"/>
    <n v="0"/>
    <n v="0"/>
    <n v="3"/>
    <m/>
    <m/>
    <n v="13"/>
    <n v="2"/>
    <m/>
    <m/>
    <m/>
    <m/>
    <s v="Uninfected"/>
    <m/>
    <n v="5"/>
  </r>
  <r>
    <d v="2019-05-04T00:00:00"/>
    <x v="3"/>
    <x v="1"/>
    <n v="26"/>
    <s v="F"/>
    <n v="0.11327999999999999"/>
    <n v="0"/>
    <n v="0"/>
    <n v="0"/>
    <n v="0"/>
    <n v="0"/>
    <n v="2"/>
    <n v="0"/>
    <n v="1"/>
    <n v="0"/>
    <n v="0"/>
    <n v="3"/>
    <n v="0"/>
    <m/>
    <m/>
    <n v="12"/>
    <n v="2"/>
    <n v="14"/>
    <n v="1"/>
    <n v="17"/>
    <n v="3"/>
    <s v="Uninfected"/>
    <m/>
    <n v="6"/>
  </r>
  <r>
    <d v="2019-05-04T00:00:00"/>
    <x v="3"/>
    <x v="1"/>
    <n v="27"/>
    <s v="F"/>
    <n v="0.11136"/>
    <n v="0"/>
    <n v="0"/>
    <n v="0"/>
    <n v="0"/>
    <n v="0"/>
    <n v="2"/>
    <n v="0"/>
    <n v="0"/>
    <n v="3"/>
    <n v="0"/>
    <n v="0"/>
    <n v="5"/>
    <m/>
    <m/>
    <n v="12"/>
    <n v="2"/>
    <n v="15"/>
    <n v="3"/>
    <m/>
    <m/>
    <s v="Uninfected"/>
    <m/>
    <n v="10"/>
  </r>
  <r>
    <d v="2019-05-04T00:00:00"/>
    <x v="3"/>
    <x v="1"/>
    <n v="28"/>
    <s v="F"/>
    <n v="0.12480000000000001"/>
    <n v="0"/>
    <n v="0"/>
    <n v="0"/>
    <n v="0"/>
    <n v="0"/>
    <n v="0"/>
    <n v="0"/>
    <n v="0"/>
    <n v="0"/>
    <n v="0"/>
    <n v="0"/>
    <n v="0"/>
    <m/>
    <m/>
    <m/>
    <m/>
    <m/>
    <m/>
    <m/>
    <m/>
    <s v="Uninfected"/>
    <m/>
    <n v="0"/>
  </r>
  <r>
    <d v="2019-05-04T00:00:00"/>
    <x v="3"/>
    <x v="1"/>
    <n v="29"/>
    <s v="F"/>
    <n v="0.10944"/>
    <n v="0"/>
    <n v="0"/>
    <n v="0"/>
    <n v="0"/>
    <n v="0"/>
    <n v="0"/>
    <n v="1"/>
    <n v="2"/>
    <n v="0"/>
    <n v="2"/>
    <n v="0"/>
    <n v="0"/>
    <m/>
    <m/>
    <n v="13"/>
    <n v="3"/>
    <n v="16"/>
    <n v="2"/>
    <m/>
    <m/>
    <s v="Infected"/>
    <m/>
    <n v="5"/>
  </r>
  <r>
    <d v="2019-05-04T00:00:00"/>
    <x v="3"/>
    <x v="1"/>
    <n v="30"/>
    <s v="F"/>
    <n v="0.11904000000000001"/>
    <n v="0"/>
    <n v="0"/>
    <n v="0"/>
    <n v="0"/>
    <n v="2"/>
    <n v="0"/>
    <n v="2"/>
    <n v="0"/>
    <n v="0"/>
    <n v="0"/>
    <n v="0"/>
    <n v="0"/>
    <m/>
    <m/>
    <n v="11"/>
    <n v="2"/>
    <n v="13"/>
    <n v="2"/>
    <m/>
    <m/>
    <s v="Uninfected"/>
    <m/>
    <n v="4"/>
  </r>
  <r>
    <d v="2019-05-04T00:00:00"/>
    <x v="3"/>
    <x v="2"/>
    <n v="1"/>
    <s v="F"/>
    <n v="0.13056000000000001"/>
    <n v="0"/>
    <n v="0"/>
    <n v="1"/>
    <n v="0"/>
    <n v="0"/>
    <n v="2"/>
    <n v="0"/>
    <n v="0"/>
    <n v="0"/>
    <n v="0"/>
    <n v="0"/>
    <n v="0"/>
    <m/>
    <m/>
    <n v="9"/>
    <n v="1"/>
    <n v="12"/>
    <n v="2"/>
    <m/>
    <m/>
    <s v="Uninfected"/>
    <m/>
    <n v="3"/>
  </r>
  <r>
    <d v="2019-05-04T00:00:00"/>
    <x v="3"/>
    <x v="2"/>
    <n v="2"/>
    <s v="F"/>
    <n v="0.10560000000000001"/>
    <n v="0"/>
    <n v="0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9"/>
    <n v="0"/>
  </r>
  <r>
    <d v="2019-05-04T00:00:00"/>
    <x v="3"/>
    <x v="2"/>
    <n v="3"/>
    <s v="F"/>
    <n v="0.12864"/>
    <n v="0"/>
    <n v="0"/>
    <n v="0"/>
    <n v="0"/>
    <n v="0"/>
    <n v="0"/>
    <n v="0"/>
    <n v="1"/>
    <n v="0"/>
    <n v="0"/>
    <n v="4"/>
    <n v="1"/>
    <m/>
    <m/>
    <n v="14"/>
    <n v="1"/>
    <n v="17"/>
    <n v="4"/>
    <m/>
    <m/>
    <s v="Uninfected"/>
    <m/>
    <n v="6"/>
  </r>
  <r>
    <d v="2019-05-04T00:00:00"/>
    <x v="3"/>
    <x v="2"/>
    <n v="4"/>
    <s v="F"/>
    <n v="0.1152"/>
    <n v="0"/>
    <n v="0"/>
    <n v="0"/>
    <n v="0"/>
    <n v="0"/>
    <n v="0"/>
    <n v="0"/>
    <n v="0"/>
    <n v="0"/>
    <n v="0"/>
    <n v="4"/>
    <n v="0"/>
    <m/>
    <m/>
    <n v="17"/>
    <n v="4"/>
    <m/>
    <m/>
    <m/>
    <m/>
    <s v="Uninfected"/>
    <m/>
    <n v="25"/>
  </r>
  <r>
    <d v="2019-05-04T00:00:00"/>
    <x v="3"/>
    <x v="2"/>
    <n v="5"/>
    <s v="F"/>
    <n v="0.12864"/>
    <n v="0"/>
    <n v="0"/>
    <n v="0"/>
    <n v="0"/>
    <n v="3"/>
    <n v="0"/>
    <n v="5"/>
    <n v="0"/>
    <n v="0"/>
    <n v="0"/>
    <n v="0"/>
    <n v="6"/>
    <m/>
    <m/>
    <n v="11"/>
    <n v="3"/>
    <n v="13"/>
    <n v="5"/>
    <m/>
    <m/>
    <s v="Uninfected"/>
    <m/>
    <n v="14"/>
  </r>
  <r>
    <d v="2019-05-04T00:00:00"/>
    <x v="3"/>
    <x v="2"/>
    <n v="6"/>
    <s v="F"/>
    <n v="0.1152"/>
    <n v="0"/>
    <n v="0"/>
    <n v="0"/>
    <n v="0"/>
    <n v="0"/>
    <n v="0"/>
    <n v="0"/>
    <n v="0"/>
    <n v="0"/>
    <n v="0"/>
    <n v="0"/>
    <n v="0"/>
    <m/>
    <m/>
    <m/>
    <m/>
    <m/>
    <m/>
    <m/>
    <m/>
    <s v="Uninfected"/>
    <m/>
    <n v="0"/>
  </r>
  <r>
    <d v="2019-05-04T00:00:00"/>
    <x v="3"/>
    <x v="2"/>
    <n v="7"/>
    <s v="F"/>
    <n v="0.11904000000000001"/>
    <n v="0"/>
    <n v="0"/>
    <n v="0"/>
    <n v="0"/>
    <n v="0"/>
    <n v="0"/>
    <n v="0"/>
    <n v="1"/>
    <n v="0"/>
    <n v="0"/>
    <n v="0"/>
    <n v="0"/>
    <m/>
    <m/>
    <n v="14"/>
    <n v="1"/>
    <m/>
    <m/>
    <m/>
    <m/>
    <s v="Infected"/>
    <m/>
    <n v="1"/>
  </r>
  <r>
    <d v="2019-05-04T00:00:00"/>
    <x v="3"/>
    <x v="2"/>
    <n v="8"/>
    <s v="F"/>
    <n v="0.12480000000000001"/>
    <n v="0"/>
    <n v="0"/>
    <n v="0"/>
    <n v="0"/>
    <n v="2"/>
    <n v="0"/>
    <n v="0"/>
    <n v="0"/>
    <n v="0"/>
    <n v="0"/>
    <n v="2"/>
    <n v="1"/>
    <m/>
    <m/>
    <n v="11"/>
    <n v="2"/>
    <n v="17"/>
    <n v="2"/>
    <m/>
    <m/>
    <s v="Uninfected"/>
    <m/>
    <n v="5"/>
  </r>
  <r>
    <d v="2019-05-04T00:00:00"/>
    <x v="3"/>
    <x v="2"/>
    <n v="9"/>
    <s v="F"/>
    <n v="0.12480000000000001"/>
    <n v="0"/>
    <n v="0"/>
    <n v="0"/>
    <n v="0"/>
    <n v="3"/>
    <n v="0"/>
    <n v="2"/>
    <n v="0"/>
    <n v="0"/>
    <n v="0"/>
    <n v="0"/>
    <n v="2"/>
    <m/>
    <m/>
    <n v="11"/>
    <n v="3"/>
    <n v="13"/>
    <n v="2"/>
    <m/>
    <m/>
    <s v="Uninfected"/>
    <m/>
    <n v="7"/>
  </r>
  <r>
    <d v="2019-05-04T00:00:00"/>
    <x v="3"/>
    <x v="2"/>
    <n v="10"/>
    <s v="F"/>
    <n v="0.11136"/>
    <n v="0"/>
    <n v="0"/>
    <n v="0"/>
    <n v="0"/>
    <n v="0"/>
    <n v="3"/>
    <n v="0"/>
    <n v="1"/>
    <n v="0"/>
    <n v="0"/>
    <n v="0"/>
    <n v="0"/>
    <m/>
    <m/>
    <n v="12"/>
    <n v="3"/>
    <n v="14"/>
    <n v="1"/>
    <m/>
    <m/>
    <s v="Uninfected"/>
    <m/>
    <n v="4"/>
  </r>
  <r>
    <d v="2019-05-04T00:00:00"/>
    <x v="3"/>
    <x v="2"/>
    <n v="11"/>
    <s v="F"/>
    <n v="0.11904000000000001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7"/>
    <n v="0"/>
  </r>
  <r>
    <d v="2019-05-04T00:00:00"/>
    <x v="3"/>
    <x v="2"/>
    <n v="12"/>
    <s v="F"/>
    <n v="0.10944"/>
    <n v="0"/>
    <n v="0"/>
    <n v="0"/>
    <n v="0"/>
    <n v="0"/>
    <n v="2"/>
    <n v="0"/>
    <n v="1"/>
    <n v="0"/>
    <n v="0"/>
    <n v="0"/>
    <n v="0"/>
    <m/>
    <m/>
    <n v="12"/>
    <n v="2"/>
    <n v="14"/>
    <n v="1"/>
    <m/>
    <m/>
    <s v="I?"/>
    <m/>
    <n v="3"/>
  </r>
  <r>
    <d v="2019-05-04T00:00:00"/>
    <x v="3"/>
    <x v="2"/>
    <n v="13"/>
    <s v="F"/>
    <n v="0.12480000000000001"/>
    <n v="0"/>
    <n v="0"/>
    <n v="0"/>
    <n v="0"/>
    <n v="1"/>
    <n v="0"/>
    <n v="2"/>
    <n v="0"/>
    <n v="0"/>
    <n v="0"/>
    <n v="0"/>
    <n v="1"/>
    <m/>
    <m/>
    <n v="11"/>
    <n v="1"/>
    <n v="13"/>
    <n v="2"/>
    <m/>
    <m/>
    <s v="Uninfected"/>
    <m/>
    <n v="4"/>
  </r>
  <r>
    <d v="2019-05-04T00:00:00"/>
    <x v="3"/>
    <x v="2"/>
    <n v="14"/>
    <s v="F"/>
    <n v="0.11136"/>
    <n v="0"/>
    <n v="0"/>
    <n v="0"/>
    <n v="0"/>
    <n v="0"/>
    <n v="0"/>
    <n v="0"/>
    <n v="0"/>
    <n v="1"/>
    <n v="0"/>
    <n v="0"/>
    <n v="5"/>
    <m/>
    <m/>
    <n v="15"/>
    <n v="1"/>
    <m/>
    <m/>
    <m/>
    <m/>
    <s v="Uninfected"/>
    <m/>
    <n v="6"/>
  </r>
  <r>
    <d v="2019-05-04T00:00:00"/>
    <x v="3"/>
    <x v="2"/>
    <n v="15"/>
    <s v="F"/>
    <n v="0.11136"/>
    <n v="0"/>
    <n v="0"/>
    <n v="0"/>
    <n v="0"/>
    <n v="0"/>
    <n v="3"/>
    <n v="0"/>
    <n v="3"/>
    <n v="0"/>
    <n v="0"/>
    <n v="0"/>
    <n v="0"/>
    <m/>
    <m/>
    <n v="12"/>
    <n v="3"/>
    <n v="14"/>
    <n v="3"/>
    <m/>
    <m/>
    <s v="Uninfected"/>
    <m/>
    <n v="6"/>
  </r>
  <r>
    <d v="2019-05-04T00:00:00"/>
    <x v="3"/>
    <x v="2"/>
    <n v="16"/>
    <s v="F"/>
    <n v="0.10944"/>
    <n v="0"/>
    <n v="0"/>
    <n v="0"/>
    <n v="0"/>
    <n v="0"/>
    <n v="2"/>
    <n v="0"/>
    <n v="0"/>
    <n v="0"/>
    <n v="0"/>
    <n v="0"/>
    <n v="5"/>
    <m/>
    <m/>
    <n v="12"/>
    <n v="2"/>
    <m/>
    <m/>
    <m/>
    <m/>
    <s v="Uninfected"/>
    <m/>
    <n v="7"/>
  </r>
  <r>
    <d v="2019-05-04T00:00:00"/>
    <x v="3"/>
    <x v="2"/>
    <n v="17"/>
    <s v="F"/>
    <n v="0.12096"/>
    <n v="0"/>
    <n v="0"/>
    <n v="0"/>
    <n v="0"/>
    <n v="2"/>
    <n v="0"/>
    <n v="2"/>
    <n v="1"/>
    <n v="0"/>
    <n v="0"/>
    <n v="0"/>
    <n v="4"/>
    <m/>
    <m/>
    <n v="11"/>
    <n v="2"/>
    <n v="13"/>
    <n v="3"/>
    <m/>
    <m/>
    <s v="Uninfected"/>
    <m/>
    <n v="9"/>
  </r>
  <r>
    <d v="2019-05-04T00:00:00"/>
    <x v="3"/>
    <x v="2"/>
    <n v="18"/>
    <s v="F"/>
    <n v="0.13247999999999999"/>
    <n v="0"/>
    <n v="0"/>
    <n v="1"/>
    <n v="0"/>
    <n v="4"/>
    <n v="0"/>
    <n v="0"/>
    <n v="0"/>
    <n v="0"/>
    <n v="0"/>
    <n v="0"/>
    <n v="5"/>
    <m/>
    <m/>
    <n v="9"/>
    <n v="1"/>
    <n v="11"/>
    <n v="4"/>
    <m/>
    <m/>
    <s v="Uninfected"/>
    <m/>
    <n v="10"/>
  </r>
  <r>
    <d v="2019-05-04T00:00:00"/>
    <x v="3"/>
    <x v="2"/>
    <n v="19"/>
    <s v="F"/>
    <n v="0.11327999999999999"/>
    <n v="0"/>
    <n v="0"/>
    <n v="0"/>
    <n v="0"/>
    <n v="0"/>
    <n v="4"/>
    <n v="0"/>
    <n v="3"/>
    <n v="0"/>
    <n v="0"/>
    <n v="0"/>
    <n v="1"/>
    <m/>
    <m/>
    <n v="12"/>
    <n v="4"/>
    <n v="14"/>
    <n v="3"/>
    <m/>
    <m/>
    <s v="Uninfected"/>
    <m/>
    <n v="8"/>
  </r>
  <r>
    <d v="2019-05-04T00:00:00"/>
    <x v="3"/>
    <x v="2"/>
    <n v="20"/>
    <s v="F"/>
    <n v="0.10944"/>
    <n v="0"/>
    <n v="0"/>
    <n v="0"/>
    <n v="0"/>
    <n v="0"/>
    <n v="3"/>
    <n v="0"/>
    <n v="2"/>
    <n v="0"/>
    <n v="0"/>
    <n v="0"/>
    <n v="0"/>
    <m/>
    <m/>
    <n v="12"/>
    <n v="3"/>
    <n v="14"/>
    <n v="2"/>
    <m/>
    <m/>
    <s v="Uninfected"/>
    <m/>
    <n v="5"/>
  </r>
  <r>
    <d v="2019-05-04T00:00:00"/>
    <x v="3"/>
    <x v="2"/>
    <n v="21"/>
    <s v="F"/>
    <n v="0.12672"/>
    <n v="0"/>
    <n v="0"/>
    <n v="0"/>
    <n v="0"/>
    <n v="2"/>
    <n v="0"/>
    <n v="2"/>
    <n v="1"/>
    <n v="0"/>
    <n v="0"/>
    <n v="0"/>
    <n v="0"/>
    <m/>
    <m/>
    <n v="11"/>
    <n v="2"/>
    <n v="13"/>
    <n v="3"/>
    <m/>
    <m/>
    <s v="Infected"/>
    <m/>
    <n v="5"/>
  </r>
  <r>
    <d v="2019-05-04T00:00:00"/>
    <x v="3"/>
    <x v="2"/>
    <n v="22"/>
    <s v="F"/>
    <n v="0.11712"/>
    <n v="0"/>
    <n v="0"/>
    <n v="0"/>
    <n v="0"/>
    <n v="2"/>
    <n v="0"/>
    <n v="3"/>
    <n v="0"/>
    <n v="3"/>
    <s v="-"/>
    <s v="-"/>
    <s v="-"/>
    <m/>
    <m/>
    <n v="11"/>
    <n v="2"/>
    <n v="13"/>
    <n v="3"/>
    <n v="15"/>
    <n v="3"/>
    <s v="-"/>
    <n v="16"/>
    <n v="8"/>
  </r>
  <r>
    <d v="2019-05-04T00:00:00"/>
    <x v="3"/>
    <x v="2"/>
    <n v="23"/>
    <s v="F"/>
    <n v="0.10560000000000001"/>
    <n v="0"/>
    <n v="0"/>
    <n v="0"/>
    <n v="0"/>
    <n v="0"/>
    <n v="0"/>
    <n v="1"/>
    <n v="1"/>
    <n v="0"/>
    <n v="1"/>
    <n v="0"/>
    <n v="0"/>
    <m/>
    <m/>
    <n v="13"/>
    <n v="2"/>
    <n v="16"/>
    <n v="1"/>
    <m/>
    <m/>
    <s v="Uninfected"/>
    <m/>
    <n v="3"/>
  </r>
  <r>
    <d v="2019-05-04T00:00:00"/>
    <x v="3"/>
    <x v="2"/>
    <n v="24"/>
    <s v="F"/>
    <n v="0.12672"/>
    <n v="0"/>
    <n v="0"/>
    <n v="0"/>
    <n v="0"/>
    <n v="4"/>
    <n v="0"/>
    <n v="3"/>
    <n v="1"/>
    <n v="1"/>
    <n v="1"/>
    <n v="0"/>
    <n v="4"/>
    <m/>
    <m/>
    <n v="11"/>
    <n v="4"/>
    <n v="13"/>
    <n v="4"/>
    <n v="15"/>
    <n v="2"/>
    <s v="I?"/>
    <m/>
    <n v="14"/>
  </r>
  <r>
    <d v="2019-05-04T00:00:00"/>
    <x v="3"/>
    <x v="2"/>
    <n v="25"/>
    <s v="F"/>
    <n v="0.1152"/>
    <n v="0"/>
    <n v="0"/>
    <n v="0"/>
    <n v="2"/>
    <n v="0"/>
    <n v="4"/>
    <n v="0"/>
    <n v="0"/>
    <n v="0"/>
    <n v="0"/>
    <n v="6"/>
    <n v="0"/>
    <m/>
    <m/>
    <n v="10"/>
    <n v="2"/>
    <n v="12"/>
    <n v="4"/>
    <n v="17"/>
    <n v="6"/>
    <s v="Uninfected"/>
    <m/>
    <n v="12"/>
  </r>
  <r>
    <d v="2019-05-04T00:00:00"/>
    <x v="3"/>
    <x v="2"/>
    <n v="26"/>
    <s v="F"/>
    <n v="0.11136"/>
    <n v="0"/>
    <n v="0"/>
    <n v="0"/>
    <n v="0"/>
    <n v="0"/>
    <n v="0"/>
    <n v="0"/>
    <n v="0"/>
    <n v="0"/>
    <n v="1"/>
    <n v="0"/>
    <n v="0"/>
    <m/>
    <m/>
    <n v="16"/>
    <n v="1"/>
    <m/>
    <m/>
    <m/>
    <m/>
    <s v="Uninfected"/>
    <m/>
    <n v="18"/>
  </r>
  <r>
    <d v="2019-05-04T00:00:00"/>
    <x v="3"/>
    <x v="2"/>
    <n v="27"/>
    <s v="F"/>
    <n v="0.12672"/>
    <n v="0"/>
    <n v="0"/>
    <n v="1"/>
    <n v="0"/>
    <n v="0"/>
    <n v="3"/>
    <s v="-"/>
    <s v="-"/>
    <s v="-"/>
    <s v="-"/>
    <s v="-"/>
    <s v="-"/>
    <m/>
    <m/>
    <n v="9"/>
    <n v="1"/>
    <n v="12"/>
    <n v="3"/>
    <s v="-"/>
    <s v="-"/>
    <s v="-"/>
    <n v="12"/>
    <n v="4"/>
  </r>
  <r>
    <d v="2019-05-04T00:00:00"/>
    <x v="3"/>
    <x v="2"/>
    <n v="28"/>
    <s v="F"/>
    <n v="0.13056000000000001"/>
    <n v="0"/>
    <n v="0"/>
    <n v="1"/>
    <n v="0"/>
    <n v="3"/>
    <n v="0"/>
    <n v="0"/>
    <n v="0"/>
    <n v="0"/>
    <n v="0"/>
    <n v="0"/>
    <n v="1"/>
    <m/>
    <m/>
    <n v="9"/>
    <n v="1"/>
    <n v="11"/>
    <n v="3"/>
    <m/>
    <m/>
    <s v="Infected"/>
    <m/>
    <n v="5"/>
  </r>
  <r>
    <d v="2019-05-04T00:00:00"/>
    <x v="3"/>
    <x v="2"/>
    <n v="29"/>
    <s v="F"/>
    <n v="0.12096"/>
    <n v="0"/>
    <n v="0"/>
    <n v="0"/>
    <n v="0"/>
    <n v="2"/>
    <n v="0"/>
    <n v="1"/>
    <n v="0"/>
    <n v="0"/>
    <n v="0"/>
    <n v="0"/>
    <n v="5"/>
    <m/>
    <m/>
    <n v="11"/>
    <n v="2"/>
    <n v="13"/>
    <n v="1"/>
    <m/>
    <m/>
    <s v="Infected"/>
    <m/>
    <n v="8"/>
  </r>
  <r>
    <d v="2019-05-04T00:00:00"/>
    <x v="3"/>
    <x v="2"/>
    <n v="30"/>
    <s v="F"/>
    <n v="0.13824"/>
    <n v="0"/>
    <n v="0"/>
    <n v="2"/>
    <n v="0"/>
    <s v="-"/>
    <s v="-"/>
    <s v="-"/>
    <s v="-"/>
    <s v="-"/>
    <s v="-"/>
    <s v="-"/>
    <s v="-"/>
    <m/>
    <m/>
    <n v="9"/>
    <n v="2"/>
    <s v="-"/>
    <s v="-"/>
    <s v="-"/>
    <s v="-"/>
    <s v="-"/>
    <n v="11"/>
    <n v="2"/>
  </r>
  <r>
    <d v="2019-05-04T00:00:00"/>
    <x v="4"/>
    <x v="0"/>
    <n v="1"/>
    <s v="F"/>
    <n v="0.12480000000000001"/>
    <n v="0"/>
    <n v="0"/>
    <n v="0"/>
    <n v="0"/>
    <n v="0"/>
    <n v="0"/>
    <n v="0"/>
    <n v="0"/>
    <n v="0"/>
    <n v="0"/>
    <n v="0"/>
    <n v="0"/>
    <m/>
    <m/>
    <m/>
    <m/>
    <m/>
    <m/>
    <m/>
    <m/>
    <s v="Uninfected"/>
    <m/>
    <n v="0"/>
  </r>
  <r>
    <d v="2019-05-04T00:00:00"/>
    <x v="4"/>
    <x v="0"/>
    <n v="2"/>
    <s v="F"/>
    <n v="0.11136"/>
    <n v="0"/>
    <n v="0"/>
    <n v="0"/>
    <n v="0"/>
    <n v="0"/>
    <n v="0"/>
    <n v="1"/>
    <n v="1"/>
    <n v="0"/>
    <n v="2"/>
    <n v="0"/>
    <n v="5"/>
    <m/>
    <m/>
    <n v="13"/>
    <n v="2"/>
    <n v="16"/>
    <n v="2"/>
    <m/>
    <m/>
    <s v="Uninfected"/>
    <m/>
    <n v="9"/>
  </r>
  <r>
    <d v="2019-05-04T00:00:00"/>
    <x v="4"/>
    <x v="0"/>
    <n v="3"/>
    <s v="F"/>
    <n v="0.10944"/>
    <n v="0"/>
    <n v="0"/>
    <n v="0"/>
    <n v="0"/>
    <n v="0"/>
    <n v="0"/>
    <n v="0"/>
    <n v="0"/>
    <n v="1"/>
    <n v="0"/>
    <n v="0"/>
    <n v="4"/>
    <m/>
    <m/>
    <n v="15"/>
    <n v="1"/>
    <m/>
    <m/>
    <m/>
    <m/>
    <s v="Uninfected"/>
    <m/>
    <n v="5"/>
  </r>
  <r>
    <d v="2019-05-04T00:00:00"/>
    <x v="4"/>
    <x v="0"/>
    <n v="4"/>
    <s v="F"/>
    <n v="0.12480000000000001"/>
    <n v="0"/>
    <n v="0"/>
    <n v="0"/>
    <n v="0"/>
    <n v="0"/>
    <n v="0"/>
    <n v="2"/>
    <n v="0"/>
    <n v="0"/>
    <n v="0"/>
    <n v="4"/>
    <n v="0"/>
    <m/>
    <m/>
    <n v="13"/>
    <n v="2"/>
    <n v="17"/>
    <n v="4"/>
    <m/>
    <m/>
    <s v="Uninfected"/>
    <m/>
    <n v="6"/>
  </r>
  <r>
    <d v="2019-05-04T00:00:00"/>
    <x v="4"/>
    <x v="0"/>
    <n v="5"/>
    <s v="F"/>
    <n v="0.12864"/>
    <n v="0"/>
    <n v="0"/>
    <n v="3"/>
    <n v="0"/>
    <n v="0"/>
    <n v="0"/>
    <n v="0"/>
    <n v="0"/>
    <n v="0"/>
    <n v="0"/>
    <n v="5"/>
    <n v="1"/>
    <m/>
    <m/>
    <n v="9"/>
    <n v="3"/>
    <n v="17"/>
    <n v="5"/>
    <m/>
    <m/>
    <s v="Uninfected"/>
    <m/>
    <n v="9"/>
  </r>
  <r>
    <d v="2019-05-04T00:00:00"/>
    <x v="4"/>
    <x v="0"/>
    <n v="6"/>
    <s v="F"/>
    <n v="0.12480000000000001"/>
    <n v="0"/>
    <n v="0"/>
    <n v="0"/>
    <n v="0"/>
    <n v="0"/>
    <n v="1"/>
    <n v="0"/>
    <n v="3"/>
    <n v="0"/>
    <n v="0"/>
    <n v="4"/>
    <n v="0"/>
    <m/>
    <m/>
    <n v="12"/>
    <n v="1"/>
    <n v="14"/>
    <n v="3"/>
    <n v="17"/>
    <n v="4"/>
    <s v="Uninfected"/>
    <m/>
    <n v="8"/>
  </r>
  <r>
    <d v="2019-05-04T00:00:00"/>
    <x v="4"/>
    <x v="0"/>
    <n v="7"/>
    <s v="F"/>
    <n v="0.12672"/>
    <n v="0"/>
    <n v="0"/>
    <n v="1"/>
    <n v="2"/>
    <n v="0"/>
    <n v="0"/>
    <n v="0"/>
    <n v="0"/>
    <n v="0"/>
    <n v="0"/>
    <n v="0"/>
    <n v="6"/>
    <m/>
    <m/>
    <n v="9"/>
    <n v="3"/>
    <m/>
    <m/>
    <m/>
    <m/>
    <s v="Uninfected"/>
    <m/>
    <n v="9"/>
  </r>
  <r>
    <d v="2019-05-04T00:00:00"/>
    <x v="4"/>
    <x v="0"/>
    <n v="8"/>
    <s v="F"/>
    <n v="0.13247999999999999"/>
    <n v="0"/>
    <n v="0"/>
    <n v="2"/>
    <n v="0"/>
    <n v="1"/>
    <n v="0"/>
    <n v="0"/>
    <n v="2"/>
    <n v="0"/>
    <n v="0"/>
    <n v="0"/>
    <n v="5"/>
    <m/>
    <m/>
    <n v="9"/>
    <n v="2"/>
    <n v="11"/>
    <n v="1"/>
    <n v="14"/>
    <n v="2"/>
    <s v="Uninfected"/>
    <m/>
    <n v="10"/>
  </r>
  <r>
    <d v="2019-05-04T00:00:00"/>
    <x v="4"/>
    <x v="0"/>
    <n v="9"/>
    <s v="F"/>
    <n v="0.12480000000000001"/>
    <n v="0"/>
    <n v="0"/>
    <n v="0"/>
    <n v="0"/>
    <n v="0"/>
    <n v="1"/>
    <n v="0"/>
    <n v="3"/>
    <n v="0"/>
    <n v="0"/>
    <n v="0"/>
    <n v="0"/>
    <m/>
    <m/>
    <n v="12"/>
    <n v="1"/>
    <n v="14"/>
    <n v="3"/>
    <m/>
    <m/>
    <s v="Uninfected"/>
    <m/>
    <n v="4"/>
  </r>
  <r>
    <d v="2019-05-04T00:00:00"/>
    <x v="4"/>
    <x v="0"/>
    <n v="10"/>
    <s v="F"/>
    <n v="9.9840000000000012E-2"/>
    <n v="0"/>
    <n v="0"/>
    <n v="0"/>
    <n v="0"/>
    <n v="0"/>
    <n v="0"/>
    <n v="1"/>
    <n v="1"/>
    <n v="1"/>
    <n v="0"/>
    <n v="3"/>
    <n v="0"/>
    <m/>
    <m/>
    <n v="13"/>
    <n v="2"/>
    <n v="15"/>
    <n v="1"/>
    <n v="17"/>
    <n v="3"/>
    <s v="Uninfected"/>
    <m/>
    <n v="6"/>
  </r>
  <r>
    <d v="2019-05-04T00:00:00"/>
    <x v="4"/>
    <x v="0"/>
    <n v="11"/>
    <s v="F"/>
    <n v="0.11136"/>
    <n v="0"/>
    <n v="0"/>
    <n v="0"/>
    <n v="1"/>
    <n v="0"/>
    <n v="1"/>
    <n v="0"/>
    <n v="0"/>
    <n v="2"/>
    <n v="1"/>
    <n v="6"/>
    <n v="0"/>
    <m/>
    <m/>
    <n v="10"/>
    <n v="1"/>
    <n v="12"/>
    <n v="1"/>
    <n v="15"/>
    <n v="3"/>
    <s v="Uninfected"/>
    <m/>
    <n v="11"/>
  </r>
  <r>
    <d v="2019-05-04T00:00:00"/>
    <x v="4"/>
    <x v="0"/>
    <n v="12"/>
    <s v="F"/>
    <n v="0.11136"/>
    <n v="0"/>
    <n v="0"/>
    <n v="0"/>
    <n v="0"/>
    <n v="0"/>
    <n v="2"/>
    <n v="0"/>
    <n v="1"/>
    <n v="0"/>
    <n v="3"/>
    <n v="0"/>
    <n v="0"/>
    <m/>
    <m/>
    <n v="12"/>
    <n v="2"/>
    <n v="14"/>
    <n v="1"/>
    <n v="16"/>
    <n v="3"/>
    <s v="Uninfected"/>
    <m/>
    <n v="6"/>
  </r>
  <r>
    <d v="2019-05-04T00:00:00"/>
    <x v="4"/>
    <x v="0"/>
    <n v="13"/>
    <s v="F"/>
    <n v="0.13056000000000001"/>
    <n v="0"/>
    <n v="0"/>
    <n v="0"/>
    <n v="0"/>
    <n v="2"/>
    <n v="0"/>
    <n v="1"/>
    <n v="0"/>
    <n v="0"/>
    <n v="0"/>
    <n v="0"/>
    <n v="5"/>
    <m/>
    <m/>
    <n v="11"/>
    <n v="2"/>
    <n v="13"/>
    <n v="1"/>
    <m/>
    <m/>
    <s v="Uninfected"/>
    <m/>
    <n v="8"/>
  </r>
  <r>
    <d v="2019-05-04T00:00:00"/>
    <x v="4"/>
    <x v="0"/>
    <n v="14"/>
    <s v="F"/>
    <n v="0.11712"/>
    <n v="0"/>
    <n v="0"/>
    <n v="2"/>
    <n v="0"/>
    <n v="0"/>
    <n v="2"/>
    <n v="0"/>
    <n v="0"/>
    <n v="0"/>
    <n v="2"/>
    <n v="0"/>
    <n v="8"/>
    <m/>
    <m/>
    <n v="9"/>
    <n v="2"/>
    <n v="12"/>
    <n v="2"/>
    <n v="16"/>
    <n v="2"/>
    <s v="Uninfected"/>
    <m/>
    <n v="14"/>
  </r>
  <r>
    <d v="2019-05-04T00:00:00"/>
    <x v="4"/>
    <x v="0"/>
    <n v="15"/>
    <s v="F"/>
    <n v="0.12672"/>
    <n v="0"/>
    <n v="0"/>
    <n v="0"/>
    <n v="0"/>
    <n v="0"/>
    <n v="0"/>
    <n v="2"/>
    <n v="0"/>
    <n v="1"/>
    <n v="0"/>
    <n v="0"/>
    <n v="6"/>
    <m/>
    <m/>
    <n v="13"/>
    <n v="2"/>
    <n v="15"/>
    <n v="1"/>
    <m/>
    <m/>
    <s v="Uninfected"/>
    <m/>
    <n v="9"/>
  </r>
  <r>
    <d v="2019-05-04T00:00:00"/>
    <x v="4"/>
    <x v="0"/>
    <n v="16"/>
    <s v="F"/>
    <n v="0.12864"/>
    <n v="0"/>
    <n v="0"/>
    <n v="0"/>
    <n v="0"/>
    <n v="2"/>
    <n v="0"/>
    <n v="0"/>
    <n v="0"/>
    <n v="2"/>
    <n v="0"/>
    <n v="0"/>
    <n v="4"/>
    <m/>
    <m/>
    <n v="11"/>
    <n v="2"/>
    <n v="15"/>
    <n v="2"/>
    <m/>
    <m/>
    <s v="Uninfected"/>
    <m/>
    <n v="8"/>
  </r>
  <r>
    <d v="2019-05-04T00:00:00"/>
    <x v="4"/>
    <x v="0"/>
    <n v="17"/>
    <s v="F"/>
    <n v="0.12480000000000001"/>
    <n v="0"/>
    <n v="0"/>
    <n v="0"/>
    <n v="0"/>
    <n v="0"/>
    <n v="0"/>
    <n v="0"/>
    <n v="2"/>
    <n v="0"/>
    <n v="0"/>
    <n v="3"/>
    <n v="0"/>
    <m/>
    <m/>
    <n v="14"/>
    <n v="2"/>
    <n v="17"/>
    <n v="3"/>
    <m/>
    <m/>
    <s v="Uninfected"/>
    <m/>
    <n v="5"/>
  </r>
  <r>
    <d v="2019-05-04T00:00:00"/>
    <x v="4"/>
    <x v="0"/>
    <n v="18"/>
    <s v="F"/>
    <n v="0.12096"/>
    <n v="0"/>
    <n v="0"/>
    <n v="0"/>
    <n v="0"/>
    <n v="1"/>
    <n v="0"/>
    <n v="2"/>
    <n v="0"/>
    <n v="0"/>
    <n v="0"/>
    <n v="0"/>
    <n v="5"/>
    <m/>
    <m/>
    <n v="11"/>
    <n v="1"/>
    <n v="13"/>
    <n v="2"/>
    <m/>
    <m/>
    <s v="Uninfected"/>
    <m/>
    <n v="8"/>
  </r>
  <r>
    <d v="2019-05-04T00:00:00"/>
    <x v="4"/>
    <x v="0"/>
    <n v="19"/>
    <s v="F"/>
    <n v="0.13247999999999999"/>
    <n v="0"/>
    <n v="0"/>
    <n v="0"/>
    <n v="0"/>
    <s v="-"/>
    <s v="-"/>
    <s v="-"/>
    <s v="-"/>
    <s v="-"/>
    <s v="-"/>
    <s v="-"/>
    <s v="-"/>
    <m/>
    <m/>
    <s v="-"/>
    <s v="-"/>
    <s v="-"/>
    <s v="-"/>
    <s v="-"/>
    <s v="-"/>
    <s v="-"/>
    <n v="11"/>
    <n v="0"/>
  </r>
  <r>
    <d v="2019-05-04T00:00:00"/>
    <x v="4"/>
    <x v="0"/>
    <n v="20"/>
    <s v="F"/>
    <n v="0.13247999999999999"/>
    <n v="0"/>
    <n v="0"/>
    <n v="2"/>
    <n v="0"/>
    <n v="0"/>
    <n v="1"/>
    <n v="0"/>
    <n v="0"/>
    <n v="0"/>
    <n v="0"/>
    <n v="0"/>
    <n v="6"/>
    <m/>
    <m/>
    <n v="9"/>
    <n v="2"/>
    <n v="12"/>
    <n v="1"/>
    <m/>
    <m/>
    <s v="Uninfected"/>
    <m/>
    <n v="9"/>
  </r>
  <r>
    <d v="2019-05-04T00:00:00"/>
    <x v="4"/>
    <x v="0"/>
    <n v="21"/>
    <s v="F"/>
    <n v="0.11712"/>
    <n v="0"/>
    <n v="0"/>
    <n v="0"/>
    <n v="0"/>
    <n v="1"/>
    <n v="0"/>
    <n v="0"/>
    <n v="0"/>
    <n v="0"/>
    <n v="0"/>
    <n v="4"/>
    <n v="0"/>
    <m/>
    <m/>
    <n v="11"/>
    <n v="1"/>
    <n v="17"/>
    <n v="4"/>
    <m/>
    <m/>
    <s v="Uninfected"/>
    <m/>
    <n v="5"/>
  </r>
  <r>
    <d v="2019-05-04T00:00:00"/>
    <x v="4"/>
    <x v="0"/>
    <n v="22"/>
    <s v="F"/>
    <n v="0.1152"/>
    <n v="0"/>
    <n v="0"/>
    <n v="0"/>
    <s v="-"/>
    <s v="-"/>
    <s v="-"/>
    <s v="-"/>
    <s v="-"/>
    <s v="-"/>
    <s v="-"/>
    <s v="-"/>
    <s v="-"/>
    <m/>
    <m/>
    <s v="-"/>
    <s v="-"/>
    <s v="-"/>
    <s v="-"/>
    <s v="-"/>
    <s v="-"/>
    <s v="-"/>
    <n v="10"/>
    <n v="0"/>
  </r>
  <r>
    <d v="2019-05-04T00:00:00"/>
    <x v="4"/>
    <x v="0"/>
    <n v="23"/>
    <s v="F"/>
    <n v="9.7920000000000007E-2"/>
    <n v="0"/>
    <n v="0"/>
    <n v="0"/>
    <n v="0"/>
    <n v="0"/>
    <n v="0"/>
    <n v="2"/>
    <n v="0"/>
    <n v="1"/>
    <n v="0"/>
    <n v="4"/>
    <n v="0"/>
    <m/>
    <m/>
    <n v="13"/>
    <n v="2"/>
    <n v="15"/>
    <n v="1"/>
    <n v="17"/>
    <n v="4"/>
    <s v="Uninfected"/>
    <m/>
    <n v="7"/>
  </r>
  <r>
    <d v="2019-05-04T00:00:00"/>
    <x v="4"/>
    <x v="0"/>
    <n v="24"/>
    <s v="F"/>
    <n v="0.12480000000000001"/>
    <n v="0"/>
    <n v="0"/>
    <n v="0"/>
    <n v="1"/>
    <n v="0"/>
    <n v="0"/>
    <n v="0"/>
    <n v="0"/>
    <n v="2"/>
    <n v="0"/>
    <n v="1"/>
    <n v="4"/>
    <m/>
    <m/>
    <n v="10"/>
    <n v="1"/>
    <n v="15"/>
    <n v="2"/>
    <n v="17"/>
    <n v="1"/>
    <s v="Uninfected"/>
    <m/>
    <n v="8"/>
  </r>
  <r>
    <d v="2019-05-04T00:00:00"/>
    <x v="4"/>
    <x v="0"/>
    <n v="25"/>
    <s v="F"/>
    <n v="0.12288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7"/>
    <n v="0"/>
  </r>
  <r>
    <d v="2019-05-04T00:00:00"/>
    <x v="4"/>
    <x v="0"/>
    <n v="26"/>
    <s v="F"/>
    <n v="0.12864"/>
    <n v="0"/>
    <n v="0"/>
    <n v="0"/>
    <n v="0"/>
    <n v="2"/>
    <n v="0"/>
    <n v="2"/>
    <n v="0"/>
    <n v="0"/>
    <n v="0"/>
    <n v="0"/>
    <n v="6"/>
    <m/>
    <m/>
    <n v="11"/>
    <n v="2"/>
    <n v="13"/>
    <n v="2"/>
    <m/>
    <m/>
    <s v="Uninfected"/>
    <m/>
    <n v="10"/>
  </r>
  <r>
    <d v="2019-05-04T00:00:00"/>
    <x v="4"/>
    <x v="0"/>
    <n v="27"/>
    <s v="F"/>
    <n v="0.12864"/>
    <n v="0"/>
    <n v="0"/>
    <n v="0"/>
    <n v="0"/>
    <n v="2"/>
    <n v="0"/>
    <n v="0"/>
    <n v="0"/>
    <n v="0"/>
    <n v="0"/>
    <n v="0"/>
    <n v="6"/>
    <m/>
    <m/>
    <n v="11"/>
    <n v="2"/>
    <m/>
    <m/>
    <m/>
    <m/>
    <s v="Uninfected"/>
    <m/>
    <n v="8"/>
  </r>
  <r>
    <d v="2019-05-04T00:00:00"/>
    <x v="4"/>
    <x v="0"/>
    <n v="28"/>
    <s v="F"/>
    <n v="0.13247999999999999"/>
    <n v="0"/>
    <n v="0"/>
    <n v="4"/>
    <n v="0"/>
    <n v="2"/>
    <n v="0"/>
    <n v="0"/>
    <n v="1"/>
    <n v="0"/>
    <n v="2"/>
    <n v="0"/>
    <n v="0"/>
    <m/>
    <m/>
    <n v="9"/>
    <n v="4"/>
    <n v="11"/>
    <n v="2"/>
    <n v="14"/>
    <n v="1"/>
    <s v="Uninfected"/>
    <m/>
    <n v="9"/>
  </r>
  <r>
    <d v="2019-05-04T00:00:00"/>
    <x v="4"/>
    <x v="0"/>
    <n v="29"/>
    <s v="F"/>
    <n v="0.12480000000000001"/>
    <n v="0"/>
    <n v="0"/>
    <n v="0"/>
    <n v="0"/>
    <n v="0"/>
    <n v="0"/>
    <n v="4"/>
    <n v="0"/>
    <n v="1"/>
    <n v="0"/>
    <n v="0"/>
    <n v="3"/>
    <m/>
    <m/>
    <n v="13"/>
    <n v="4"/>
    <n v="15"/>
    <n v="1"/>
    <m/>
    <m/>
    <s v="Uninfected"/>
    <m/>
    <n v="8"/>
  </r>
  <r>
    <d v="2019-05-04T00:00:00"/>
    <x v="4"/>
    <x v="0"/>
    <n v="30"/>
    <s v="F"/>
    <n v="0.12864"/>
    <n v="0"/>
    <n v="0"/>
    <n v="0"/>
    <n v="0"/>
    <n v="3"/>
    <n v="0"/>
    <n v="4"/>
    <n v="0"/>
    <n v="0"/>
    <n v="0"/>
    <n v="0"/>
    <n v="4"/>
    <m/>
    <m/>
    <n v="11"/>
    <n v="3"/>
    <n v="13"/>
    <n v="4"/>
    <m/>
    <m/>
    <s v="Uninfected"/>
    <m/>
    <n v="11"/>
  </r>
  <r>
    <d v="2019-05-04T00:00:00"/>
    <x v="4"/>
    <x v="1"/>
    <n v="1"/>
    <s v="F"/>
    <n v="0.1152"/>
    <n v="0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8"/>
    <n v="0"/>
  </r>
  <r>
    <d v="2019-05-04T00:00:00"/>
    <x v="4"/>
    <x v="1"/>
    <n v="2"/>
    <s v="--"/>
    <s v="--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6"/>
    <n v="0"/>
  </r>
  <r>
    <d v="2019-05-04T00:00:00"/>
    <x v="4"/>
    <x v="1"/>
    <n v="3"/>
    <s v="F"/>
    <n v="0.1152"/>
    <n v="0"/>
    <n v="0"/>
    <n v="0"/>
    <n v="0"/>
    <n v="2"/>
    <n v="0"/>
    <n v="0"/>
    <n v="2"/>
    <n v="0"/>
    <n v="0"/>
    <n v="0"/>
    <n v="0"/>
    <m/>
    <m/>
    <n v="11"/>
    <n v="2"/>
    <n v="14"/>
    <n v="2"/>
    <m/>
    <m/>
    <s v="Infected"/>
    <m/>
    <n v="4"/>
  </r>
  <r>
    <d v="2019-05-04T00:00:00"/>
    <x v="4"/>
    <x v="1"/>
    <n v="4"/>
    <s v="F"/>
    <n v="0.11904000000000001"/>
    <n v="0"/>
    <n v="0"/>
    <n v="0"/>
    <n v="2"/>
    <n v="0"/>
    <n v="0"/>
    <n v="3"/>
    <n v="0"/>
    <n v="2"/>
    <n v="0"/>
    <n v="0"/>
    <n v="4"/>
    <m/>
    <m/>
    <n v="10"/>
    <n v="2"/>
    <n v="13"/>
    <n v="3"/>
    <n v="15"/>
    <n v="2"/>
    <s v="Uninfected"/>
    <m/>
    <n v="11"/>
  </r>
  <r>
    <d v="2019-05-04T00:00:00"/>
    <x v="4"/>
    <x v="1"/>
    <n v="5"/>
    <s v="F"/>
    <n v="0.12480000000000001"/>
    <n v="0"/>
    <n v="0"/>
    <n v="1"/>
    <n v="1"/>
    <n v="1"/>
    <n v="0"/>
    <n v="0"/>
    <n v="2"/>
    <n v="0"/>
    <n v="0"/>
    <n v="0"/>
    <n v="4"/>
    <m/>
    <m/>
    <n v="9"/>
    <n v="2"/>
    <n v="11"/>
    <n v="1"/>
    <n v="14"/>
    <n v="2"/>
    <s v="Uninfected"/>
    <m/>
    <n v="9"/>
  </r>
  <r>
    <d v="2019-05-04T00:00:00"/>
    <x v="4"/>
    <x v="1"/>
    <n v="6"/>
    <s v="F"/>
    <n v="0.13056000000000001"/>
    <n v="0"/>
    <n v="0"/>
    <n v="0"/>
    <n v="4"/>
    <n v="0"/>
    <n v="0"/>
    <n v="2"/>
    <n v="0"/>
    <n v="0"/>
    <n v="0"/>
    <n v="0"/>
    <n v="0"/>
    <m/>
    <m/>
    <n v="10"/>
    <n v="4"/>
    <n v="13"/>
    <n v="2"/>
    <m/>
    <m/>
    <s v="Uninfected"/>
    <m/>
    <n v="6"/>
  </r>
  <r>
    <d v="2019-05-04T00:00:00"/>
    <x v="4"/>
    <x v="1"/>
    <n v="7"/>
    <s v="F"/>
    <n v="0.12096"/>
    <n v="0"/>
    <n v="0"/>
    <n v="0"/>
    <n v="0"/>
    <n v="0"/>
    <n v="0"/>
    <n v="4"/>
    <n v="0"/>
    <n v="1"/>
    <n v="0"/>
    <n v="0"/>
    <n v="4"/>
    <m/>
    <m/>
    <n v="13"/>
    <n v="4"/>
    <n v="15"/>
    <n v="1"/>
    <m/>
    <m/>
    <s v="Infected"/>
    <m/>
    <n v="9"/>
  </r>
  <r>
    <d v="2019-05-04T00:00:00"/>
    <x v="4"/>
    <x v="1"/>
    <n v="8"/>
    <s v="F"/>
    <n v="0.12480000000000001"/>
    <n v="0"/>
    <n v="0"/>
    <n v="0"/>
    <n v="3"/>
    <n v="0"/>
    <n v="0"/>
    <n v="1"/>
    <n v="0"/>
    <n v="0"/>
    <n v="0"/>
    <n v="0"/>
    <n v="7"/>
    <m/>
    <m/>
    <n v="10"/>
    <n v="3"/>
    <n v="13"/>
    <n v="1"/>
    <m/>
    <m/>
    <s v="Uninfected"/>
    <m/>
    <n v="11"/>
  </r>
  <r>
    <d v="2019-05-04T00:00:00"/>
    <x v="4"/>
    <x v="1"/>
    <n v="9"/>
    <s v="F"/>
    <n v="0.12288"/>
    <n v="0"/>
    <n v="0"/>
    <n v="0"/>
    <n v="0"/>
    <n v="2"/>
    <n v="0"/>
    <n v="4"/>
    <n v="0"/>
    <n v="0"/>
    <n v="0"/>
    <n v="0"/>
    <n v="4"/>
    <m/>
    <m/>
    <n v="11"/>
    <n v="2"/>
    <n v="13"/>
    <n v="4"/>
    <m/>
    <m/>
    <s v="Uninfected"/>
    <m/>
    <n v="10"/>
  </r>
  <r>
    <d v="2019-05-04T00:00:00"/>
    <x v="4"/>
    <x v="1"/>
    <n v="10"/>
    <s v="F"/>
    <n v="0.12672"/>
    <n v="0"/>
    <n v="0"/>
    <n v="0"/>
    <n v="3"/>
    <n v="0"/>
    <n v="0"/>
    <n v="3"/>
    <n v="0"/>
    <n v="0"/>
    <n v="0"/>
    <n v="4"/>
    <n v="0"/>
    <m/>
    <m/>
    <n v="10"/>
    <n v="3"/>
    <n v="13"/>
    <n v="3"/>
    <n v="17"/>
    <n v="4"/>
    <s v="Uninfected"/>
    <m/>
    <n v="10"/>
  </r>
  <r>
    <d v="2019-05-04T00:00:00"/>
    <x v="4"/>
    <x v="1"/>
    <n v="11"/>
    <s v="F"/>
    <n v="0.12288"/>
    <n v="0"/>
    <n v="0"/>
    <n v="0"/>
    <n v="0"/>
    <n v="3"/>
    <n v="0"/>
    <n v="0"/>
    <n v="0"/>
    <n v="0"/>
    <n v="0"/>
    <n v="5"/>
    <n v="0"/>
    <m/>
    <m/>
    <n v="11"/>
    <n v="3"/>
    <n v="17"/>
    <n v="5"/>
    <m/>
    <m/>
    <s v="Infected"/>
    <m/>
    <n v="8"/>
  </r>
  <r>
    <d v="2019-05-04T00:00:00"/>
    <x v="4"/>
    <x v="1"/>
    <n v="12"/>
    <s v="F"/>
    <n v="0.12672"/>
    <n v="0"/>
    <n v="0"/>
    <n v="0"/>
    <n v="3"/>
    <n v="0"/>
    <n v="0"/>
    <n v="0"/>
    <n v="0"/>
    <n v="0"/>
    <n v="0"/>
    <n v="0"/>
    <n v="4"/>
    <m/>
    <m/>
    <n v="10"/>
    <n v="3"/>
    <m/>
    <m/>
    <m/>
    <m/>
    <s v="Uninfected"/>
    <m/>
    <n v="7"/>
  </r>
  <r>
    <d v="2019-05-04T00:00:00"/>
    <x v="4"/>
    <x v="1"/>
    <n v="13"/>
    <s v="F"/>
    <n v="0.11712"/>
    <n v="0"/>
    <n v="0"/>
    <n v="0"/>
    <n v="0"/>
    <n v="0"/>
    <n v="3"/>
    <n v="0"/>
    <n v="3"/>
    <n v="0"/>
    <n v="0"/>
    <n v="2"/>
    <n v="0"/>
    <m/>
    <m/>
    <n v="12"/>
    <n v="3"/>
    <n v="14"/>
    <n v="3"/>
    <n v="17"/>
    <n v="2"/>
    <s v="Uninfected"/>
    <m/>
    <n v="8"/>
  </r>
  <r>
    <d v="2019-05-04T00:00:00"/>
    <x v="4"/>
    <x v="1"/>
    <n v="14"/>
    <s v="F"/>
    <n v="0.12096"/>
    <n v="0"/>
    <n v="0"/>
    <n v="0"/>
    <n v="0"/>
    <n v="3"/>
    <n v="0"/>
    <n v="2"/>
    <n v="2"/>
    <n v="0"/>
    <n v="0"/>
    <n v="0"/>
    <n v="5"/>
    <m/>
    <m/>
    <n v="11"/>
    <n v="3"/>
    <n v="13"/>
    <n v="4"/>
    <m/>
    <m/>
    <s v="Uninfected"/>
    <m/>
    <n v="12"/>
  </r>
  <r>
    <d v="2019-05-04T00:00:00"/>
    <x v="4"/>
    <x v="1"/>
    <n v="15"/>
    <s v="F"/>
    <n v="0.12480000000000001"/>
    <n v="0"/>
    <n v="0"/>
    <n v="0"/>
    <n v="0"/>
    <n v="1"/>
    <n v="0"/>
    <n v="0"/>
    <n v="0"/>
    <n v="1"/>
    <n v="0"/>
    <n v="1"/>
    <n v="3"/>
    <m/>
    <m/>
    <n v="11"/>
    <n v="1"/>
    <n v="15"/>
    <n v="1"/>
    <n v="17"/>
    <n v="1"/>
    <s v="Uninfected"/>
    <m/>
    <n v="6"/>
  </r>
  <r>
    <d v="2019-05-04T00:00:00"/>
    <x v="4"/>
    <x v="1"/>
    <n v="16"/>
    <s v="F"/>
    <n v="0.11712"/>
    <n v="0"/>
    <n v="0"/>
    <n v="0"/>
    <n v="1"/>
    <n v="0"/>
    <n v="0"/>
    <n v="4"/>
    <n v="0"/>
    <n v="0"/>
    <n v="0"/>
    <n v="4"/>
    <n v="0"/>
    <m/>
    <m/>
    <n v="10"/>
    <n v="1"/>
    <n v="13"/>
    <n v="4"/>
    <n v="17"/>
    <n v="4"/>
    <s v="Uninfected"/>
    <m/>
    <n v="9"/>
  </r>
  <r>
    <d v="2019-05-04T00:00:00"/>
    <x v="4"/>
    <x v="1"/>
    <n v="17"/>
    <s v="F"/>
    <n v="0.12672"/>
    <n v="0"/>
    <n v="0"/>
    <n v="2"/>
    <n v="0"/>
    <n v="2"/>
    <n v="0"/>
    <n v="0"/>
    <n v="1"/>
    <n v="0"/>
    <n v="2"/>
    <n v="0"/>
    <n v="0"/>
    <m/>
    <m/>
    <n v="9"/>
    <n v="2"/>
    <n v="11"/>
    <n v="2"/>
    <n v="14"/>
    <n v="1"/>
    <s v="Uninfected"/>
    <m/>
    <n v="7"/>
  </r>
  <r>
    <d v="2019-05-04T00:00:00"/>
    <x v="4"/>
    <x v="1"/>
    <n v="18"/>
    <s v="F"/>
    <n v="0.10368000000000001"/>
    <n v="0"/>
    <n v="0"/>
    <n v="0"/>
    <n v="0"/>
    <n v="2"/>
    <n v="0"/>
    <n v="0"/>
    <n v="0"/>
    <n v="0"/>
    <n v="0"/>
    <n v="0"/>
    <n v="6"/>
    <m/>
    <m/>
    <n v="11"/>
    <n v="2"/>
    <m/>
    <m/>
    <m/>
    <m/>
    <s v="Uninfected"/>
    <m/>
    <n v="8"/>
  </r>
  <r>
    <d v="2019-05-04T00:00:00"/>
    <x v="4"/>
    <x v="1"/>
    <n v="19"/>
    <s v="F"/>
    <n v="0.12480000000000001"/>
    <n v="0"/>
    <n v="0"/>
    <n v="0"/>
    <n v="0"/>
    <n v="2"/>
    <n v="0"/>
    <n v="1"/>
    <n v="0"/>
    <n v="0"/>
    <n v="1"/>
    <n v="0"/>
    <n v="6"/>
    <m/>
    <m/>
    <n v="11"/>
    <n v="2"/>
    <n v="13"/>
    <n v="1"/>
    <n v="16"/>
    <n v="1"/>
    <s v="Uninfected"/>
    <m/>
    <n v="10"/>
  </r>
  <r>
    <d v="2019-05-04T00:00:00"/>
    <x v="4"/>
    <x v="1"/>
    <n v="20"/>
    <s v="F"/>
    <n v="0.12672"/>
    <n v="0"/>
    <n v="0"/>
    <n v="0"/>
    <n v="0"/>
    <n v="2"/>
    <n v="0"/>
    <n v="0"/>
    <n v="0"/>
    <n v="0"/>
    <n v="0"/>
    <n v="1"/>
    <n v="5"/>
    <m/>
    <m/>
    <n v="11"/>
    <n v="2"/>
    <n v="17"/>
    <n v="1"/>
    <m/>
    <m/>
    <s v="Uninfected"/>
    <m/>
    <n v="8"/>
  </r>
  <r>
    <d v="2019-05-04T00:00:00"/>
    <x v="4"/>
    <x v="1"/>
    <n v="21"/>
    <s v="F"/>
    <n v="0.11712"/>
    <n v="0"/>
    <n v="0"/>
    <n v="0"/>
    <n v="0"/>
    <n v="0"/>
    <n v="0"/>
    <n v="2"/>
    <n v="0"/>
    <n v="1"/>
    <n v="0"/>
    <n v="0"/>
    <n v="4"/>
    <m/>
    <m/>
    <n v="13"/>
    <n v="2"/>
    <n v="15"/>
    <n v="1"/>
    <m/>
    <m/>
    <s v="Infected"/>
    <m/>
    <n v="7"/>
  </r>
  <r>
    <d v="2019-05-04T00:00:00"/>
    <x v="4"/>
    <x v="1"/>
    <n v="22"/>
    <s v="F"/>
    <n v="0.12480000000000001"/>
    <n v="0"/>
    <n v="0"/>
    <n v="0"/>
    <n v="1"/>
    <n v="0"/>
    <n v="0"/>
    <n v="0"/>
    <n v="0"/>
    <n v="2"/>
    <n v="0"/>
    <n v="2"/>
    <n v="5"/>
    <m/>
    <m/>
    <n v="10"/>
    <n v="1"/>
    <n v="15"/>
    <n v="2"/>
    <n v="17"/>
    <n v="2"/>
    <s v="Infected"/>
    <m/>
    <n v="10"/>
  </r>
  <r>
    <d v="2019-05-04T00:00:00"/>
    <x v="4"/>
    <x v="1"/>
    <n v="23"/>
    <s v="F"/>
    <n v="0.12864"/>
    <n v="0"/>
    <n v="0"/>
    <n v="0"/>
    <n v="1"/>
    <n v="0"/>
    <n v="0"/>
    <n v="4"/>
    <n v="0"/>
    <n v="1"/>
    <n v="0"/>
    <n v="0"/>
    <n v="6"/>
    <m/>
    <m/>
    <n v="10"/>
    <n v="1"/>
    <n v="13"/>
    <n v="4"/>
    <n v="15"/>
    <n v="1"/>
    <s v="Uninfected"/>
    <m/>
    <n v="12"/>
  </r>
  <r>
    <d v="2019-05-04T00:00:00"/>
    <x v="4"/>
    <x v="1"/>
    <n v="24"/>
    <s v="F"/>
    <n v="0.13247999999999999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7"/>
    <n v="0"/>
  </r>
  <r>
    <d v="2019-05-04T00:00:00"/>
    <x v="4"/>
    <x v="1"/>
    <n v="25"/>
    <s v="F"/>
    <n v="0.13439999999999999"/>
    <s v="-"/>
    <s v="-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7"/>
    <n v="0"/>
  </r>
  <r>
    <d v="2019-05-04T00:00:00"/>
    <x v="4"/>
    <x v="1"/>
    <n v="26"/>
    <s v="F"/>
    <n v="0.12672"/>
    <n v="0"/>
    <n v="0"/>
    <n v="0"/>
    <n v="0"/>
    <n v="0"/>
    <n v="0"/>
    <n v="3"/>
    <n v="0"/>
    <n v="1"/>
    <n v="0"/>
    <n v="0"/>
    <n v="3"/>
    <m/>
    <m/>
    <n v="13"/>
    <n v="3"/>
    <n v="15"/>
    <n v="1"/>
    <m/>
    <m/>
    <s v="Uninfected"/>
    <m/>
    <n v="7"/>
  </r>
  <r>
    <d v="2019-05-04T00:00:00"/>
    <x v="4"/>
    <x v="1"/>
    <n v="27"/>
    <s v="F"/>
    <n v="0.13056000000000001"/>
    <n v="0"/>
    <n v="0"/>
    <n v="2"/>
    <n v="0"/>
    <n v="1"/>
    <n v="0"/>
    <n v="0"/>
    <n v="2"/>
    <n v="0"/>
    <n v="0"/>
    <n v="0"/>
    <n v="5"/>
    <m/>
    <m/>
    <n v="9"/>
    <n v="2"/>
    <n v="11"/>
    <n v="1"/>
    <n v="14"/>
    <n v="2"/>
    <s v="Infected"/>
    <m/>
    <n v="10"/>
  </r>
  <r>
    <d v="2019-05-04T00:00:00"/>
    <x v="4"/>
    <x v="1"/>
    <n v="28"/>
    <s v="F"/>
    <n v="0.12288"/>
    <n v="0"/>
    <n v="0"/>
    <n v="0"/>
    <n v="3"/>
    <n v="0"/>
    <n v="0"/>
    <n v="2"/>
    <n v="1"/>
    <n v="2"/>
    <n v="0"/>
    <n v="0"/>
    <n v="3"/>
    <m/>
    <m/>
    <n v="10"/>
    <n v="3"/>
    <n v="13"/>
    <n v="3"/>
    <n v="15"/>
    <n v="2"/>
    <s v="Uninfected"/>
    <m/>
    <n v="11"/>
  </r>
  <r>
    <d v="2019-05-04T00:00:00"/>
    <x v="4"/>
    <x v="1"/>
    <n v="29"/>
    <s v="F"/>
    <n v="0.11904000000000001"/>
    <n v="0"/>
    <n v="0"/>
    <n v="0"/>
    <n v="2"/>
    <n v="0"/>
    <n v="0"/>
    <n v="3"/>
    <n v="0"/>
    <n v="1"/>
    <n v="0"/>
    <n v="0"/>
    <n v="5"/>
    <m/>
    <m/>
    <n v="10"/>
    <n v="2"/>
    <n v="13"/>
    <n v="3"/>
    <n v="15"/>
    <n v="1"/>
    <s v="Uninfected"/>
    <m/>
    <n v="11"/>
  </r>
  <r>
    <d v="2019-05-04T00:00:00"/>
    <x v="4"/>
    <x v="1"/>
    <n v="30"/>
    <s v="F"/>
    <n v="0.11904000000000001"/>
    <n v="0"/>
    <n v="0"/>
    <n v="0"/>
    <n v="1"/>
    <n v="0"/>
    <n v="4"/>
    <n v="0"/>
    <n v="0"/>
    <n v="2"/>
    <n v="0"/>
    <n v="2"/>
    <n v="2"/>
    <m/>
    <m/>
    <n v="10"/>
    <n v="1"/>
    <n v="12"/>
    <n v="4"/>
    <n v="15"/>
    <n v="2"/>
    <s v="Uninfected"/>
    <m/>
    <n v="11"/>
  </r>
  <r>
    <d v="2019-05-04T00:00:00"/>
    <x v="4"/>
    <x v="2"/>
    <n v="1"/>
    <s v="F"/>
    <n v="0.12864"/>
    <n v="0"/>
    <n v="0"/>
    <n v="0"/>
    <n v="0"/>
    <n v="0"/>
    <n v="2"/>
    <n v="1"/>
    <n v="0"/>
    <n v="0"/>
    <n v="0"/>
    <n v="0"/>
    <n v="6"/>
    <m/>
    <m/>
    <n v="12"/>
    <n v="3"/>
    <m/>
    <m/>
    <m/>
    <m/>
    <s v="Uninfected"/>
    <m/>
    <n v="9"/>
  </r>
  <r>
    <d v="2019-05-04T00:00:00"/>
    <x v="4"/>
    <x v="2"/>
    <n v="2"/>
    <s v="F"/>
    <n v="0.11327999999999999"/>
    <n v="0"/>
    <n v="0"/>
    <n v="0"/>
    <n v="0"/>
    <n v="0"/>
    <n v="2"/>
    <n v="0"/>
    <n v="0"/>
    <n v="0"/>
    <n v="0"/>
    <n v="0"/>
    <n v="0"/>
    <m/>
    <m/>
    <n v="12"/>
    <n v="2"/>
    <m/>
    <m/>
    <m/>
    <m/>
    <s v="Uninfected"/>
    <m/>
    <n v="2"/>
  </r>
  <r>
    <d v="2019-05-04T00:00:00"/>
    <x v="4"/>
    <x v="2"/>
    <n v="3"/>
    <s v="F"/>
    <n v="0.13056000000000001"/>
    <n v="0"/>
    <n v="0"/>
    <n v="0"/>
    <n v="0"/>
    <n v="5"/>
    <n v="0"/>
    <n v="0"/>
    <n v="0"/>
    <n v="0"/>
    <n v="1"/>
    <n v="0"/>
    <n v="5"/>
    <m/>
    <m/>
    <n v="11"/>
    <n v="5"/>
    <n v="16"/>
    <n v="1"/>
    <m/>
    <m/>
    <s v="Uninfected"/>
    <m/>
    <n v="11"/>
  </r>
  <r>
    <d v="2019-05-04T00:00:00"/>
    <x v="4"/>
    <x v="2"/>
    <n v="4"/>
    <s v="F"/>
    <n v="0.13056000000000001"/>
    <n v="0"/>
    <n v="0"/>
    <n v="1"/>
    <n v="0"/>
    <n v="0"/>
    <n v="3"/>
    <n v="0"/>
    <n v="2"/>
    <n v="0"/>
    <n v="0"/>
    <n v="4"/>
    <n v="0"/>
    <m/>
    <m/>
    <n v="9"/>
    <n v="1"/>
    <n v="12"/>
    <n v="3"/>
    <n v="14"/>
    <n v="2"/>
    <s v="Uninfected"/>
    <m/>
    <n v="10"/>
  </r>
  <r>
    <d v="2019-05-04T00:00:00"/>
    <x v="4"/>
    <x v="2"/>
    <n v="5"/>
    <s v="F"/>
    <n v="0.12864"/>
    <n v="0"/>
    <n v="0"/>
    <n v="0"/>
    <n v="2"/>
    <n v="0"/>
    <n v="1"/>
    <n v="0"/>
    <n v="0"/>
    <n v="1"/>
    <n v="0"/>
    <n v="5"/>
    <n v="1"/>
    <m/>
    <m/>
    <n v="10"/>
    <n v="2"/>
    <n v="12"/>
    <n v="1"/>
    <n v="15"/>
    <n v="1"/>
    <s v="Infected"/>
    <m/>
    <n v="10"/>
  </r>
  <r>
    <d v="2019-05-04T00:00:00"/>
    <x v="4"/>
    <x v="2"/>
    <n v="6"/>
    <s v="F"/>
    <n v="0.11136"/>
    <n v="0"/>
    <n v="0"/>
    <n v="0"/>
    <n v="0"/>
    <n v="0"/>
    <n v="2"/>
    <n v="0"/>
    <n v="0"/>
    <n v="0"/>
    <n v="0"/>
    <n v="3"/>
    <n v="0"/>
    <m/>
    <m/>
    <n v="12"/>
    <n v="2"/>
    <n v="17"/>
    <n v="3"/>
    <m/>
    <m/>
    <s v="Uninfected"/>
    <m/>
    <n v="5"/>
  </r>
  <r>
    <d v="2019-05-04T00:00:00"/>
    <x v="4"/>
    <x v="2"/>
    <n v="7"/>
    <s v="F"/>
    <n v="0.13056000000000001"/>
    <n v="0"/>
    <n v="0"/>
    <n v="0"/>
    <n v="0"/>
    <n v="3"/>
    <n v="0"/>
    <n v="3"/>
    <n v="0"/>
    <n v="0"/>
    <n v="0"/>
    <n v="0"/>
    <n v="1"/>
    <m/>
    <m/>
    <n v="11"/>
    <n v="3"/>
    <n v="13"/>
    <n v="3"/>
    <m/>
    <m/>
    <s v="Uninfected"/>
    <m/>
    <n v="7"/>
  </r>
  <r>
    <d v="2019-05-04T00:00:00"/>
    <x v="4"/>
    <x v="2"/>
    <n v="8"/>
    <s v="F"/>
    <n v="0.13056000000000001"/>
    <n v="0"/>
    <n v="0"/>
    <n v="0"/>
    <n v="1"/>
    <n v="2"/>
    <n v="0"/>
    <n v="1"/>
    <n v="0"/>
    <n v="0"/>
    <n v="0"/>
    <n v="0"/>
    <n v="5"/>
    <m/>
    <m/>
    <n v="10"/>
    <n v="3"/>
    <n v="13"/>
    <n v="1"/>
    <m/>
    <m/>
    <s v="Uninfected"/>
    <m/>
    <n v="9"/>
  </r>
  <r>
    <d v="2019-05-04T00:00:00"/>
    <x v="4"/>
    <x v="2"/>
    <n v="9"/>
    <s v="F"/>
    <n v="0.12480000000000001"/>
    <n v="0"/>
    <n v="0"/>
    <n v="0"/>
    <n v="0"/>
    <n v="2"/>
    <n v="0"/>
    <n v="2"/>
    <n v="0"/>
    <n v="0"/>
    <n v="0"/>
    <n v="0"/>
    <n v="1"/>
    <m/>
    <m/>
    <n v="11"/>
    <n v="2"/>
    <n v="13"/>
    <n v="2"/>
    <m/>
    <m/>
    <s v="Uninfected"/>
    <m/>
    <n v="5"/>
  </r>
  <r>
    <d v="2019-05-04T00:00:00"/>
    <x v="4"/>
    <x v="2"/>
    <n v="10"/>
    <s v="F"/>
    <n v="0.12480000000000001"/>
    <n v="0"/>
    <n v="0"/>
    <n v="0"/>
    <s v="-"/>
    <s v="-"/>
    <s v="-"/>
    <s v="-"/>
    <s v="-"/>
    <s v="-"/>
    <s v="-"/>
    <s v="-"/>
    <s v="-"/>
    <m/>
    <m/>
    <s v="-"/>
    <s v="-"/>
    <s v="-"/>
    <s v="-"/>
    <s v="-"/>
    <s v="-"/>
    <s v="-"/>
    <n v="10"/>
    <n v="0"/>
  </r>
  <r>
    <d v="2019-05-04T00:00:00"/>
    <x v="4"/>
    <x v="2"/>
    <n v="11"/>
    <s v="F"/>
    <n v="0.12864"/>
    <n v="0"/>
    <n v="0"/>
    <n v="0"/>
    <n v="0"/>
    <n v="2"/>
    <n v="0"/>
    <n v="0"/>
    <n v="0"/>
    <n v="1"/>
    <n v="0"/>
    <n v="3"/>
    <n v="0"/>
    <m/>
    <m/>
    <n v="11"/>
    <n v="2"/>
    <n v="15"/>
    <n v="1"/>
    <n v="17"/>
    <n v="3"/>
    <s v="Uninfected"/>
    <m/>
    <n v="6"/>
  </r>
  <r>
    <d v="2019-05-04T00:00:00"/>
    <x v="4"/>
    <x v="2"/>
    <n v="12"/>
    <s v="F"/>
    <n v="0.13632"/>
    <n v="0"/>
    <n v="0"/>
    <n v="3"/>
    <n v="0"/>
    <n v="2"/>
    <n v="0"/>
    <n v="0"/>
    <n v="0"/>
    <n v="0"/>
    <n v="0"/>
    <n v="0"/>
    <n v="7"/>
    <m/>
    <m/>
    <n v="9"/>
    <n v="3"/>
    <n v="11"/>
    <n v="2"/>
    <m/>
    <m/>
    <s v="Uninfected"/>
    <m/>
    <n v="12"/>
  </r>
  <r>
    <d v="2019-05-04T00:00:00"/>
    <x v="4"/>
    <x v="2"/>
    <n v="13"/>
    <s v="F"/>
    <n v="0.12288"/>
    <n v="0"/>
    <n v="0"/>
    <n v="0"/>
    <n v="0"/>
    <n v="1"/>
    <n v="0"/>
    <n v="0"/>
    <n v="0"/>
    <n v="0"/>
    <n v="0"/>
    <n v="4"/>
    <n v="1"/>
    <m/>
    <m/>
    <n v="11"/>
    <n v="1"/>
    <m/>
    <m/>
    <m/>
    <m/>
    <s v="Uninfected"/>
    <m/>
    <n v="6"/>
  </r>
  <r>
    <d v="2019-05-04T00:00:00"/>
    <x v="4"/>
    <x v="2"/>
    <n v="14"/>
    <s v="F"/>
    <n v="0.12096"/>
    <n v="0"/>
    <n v="0"/>
    <n v="0"/>
    <n v="2"/>
    <n v="0"/>
    <n v="0"/>
    <n v="0"/>
    <n v="0"/>
    <n v="4"/>
    <n v="0"/>
    <n v="4"/>
    <n v="0"/>
    <m/>
    <m/>
    <n v="10"/>
    <n v="2"/>
    <n v="15"/>
    <n v="4"/>
    <n v="17"/>
    <n v="4"/>
    <s v="Uninfected"/>
    <m/>
    <n v="10"/>
  </r>
  <r>
    <d v="2019-05-04T00:00:00"/>
    <x v="4"/>
    <x v="2"/>
    <n v="15"/>
    <s v="F"/>
    <n v="0.13247999999999999"/>
    <n v="0"/>
    <n v="0"/>
    <n v="0"/>
    <n v="2"/>
    <n v="0"/>
    <n v="1"/>
    <n v="0"/>
    <n v="2"/>
    <n v="0"/>
    <n v="0"/>
    <n v="5"/>
    <n v="0"/>
    <m/>
    <m/>
    <n v="10"/>
    <n v="2"/>
    <n v="12"/>
    <n v="1"/>
    <n v="14"/>
    <n v="2"/>
    <s v="Uninfected"/>
    <m/>
    <n v="10"/>
  </r>
  <r>
    <d v="2019-05-04T00:00:00"/>
    <x v="4"/>
    <x v="2"/>
    <n v="16"/>
    <s v="F"/>
    <n v="0.12480000000000001"/>
    <n v="0"/>
    <n v="0"/>
    <n v="0"/>
    <n v="0"/>
    <n v="3"/>
    <n v="0"/>
    <n v="1"/>
    <n v="0"/>
    <n v="0"/>
    <n v="0"/>
    <n v="0"/>
    <n v="4"/>
    <m/>
    <m/>
    <n v="11"/>
    <n v="3"/>
    <n v="13"/>
    <n v="1"/>
    <m/>
    <m/>
    <s v="Uninfected"/>
    <m/>
    <n v="8"/>
  </r>
  <r>
    <d v="2019-05-04T00:00:00"/>
    <x v="4"/>
    <x v="2"/>
    <n v="17"/>
    <s v="F"/>
    <n v="0.13056000000000001"/>
    <n v="0"/>
    <n v="0"/>
    <n v="0"/>
    <n v="0"/>
    <n v="2"/>
    <n v="0"/>
    <n v="1"/>
    <n v="0"/>
    <n v="1"/>
    <s v="-"/>
    <s v="-"/>
    <s v="-"/>
    <m/>
    <m/>
    <n v="11"/>
    <n v="2"/>
    <n v="13"/>
    <n v="1"/>
    <n v="15"/>
    <n v="1"/>
    <s v="-"/>
    <n v="16"/>
    <n v="4"/>
  </r>
  <r>
    <d v="2019-05-04T00:00:00"/>
    <x v="4"/>
    <x v="2"/>
    <n v="18"/>
    <s v="F"/>
    <n v="0.11327999999999999"/>
    <n v="0"/>
    <n v="0"/>
    <n v="0"/>
    <n v="0"/>
    <n v="0"/>
    <n v="1"/>
    <n v="0"/>
    <n v="0"/>
    <n v="0"/>
    <n v="2"/>
    <n v="0"/>
    <n v="0"/>
    <m/>
    <m/>
    <n v="12"/>
    <n v="1"/>
    <n v="16"/>
    <n v="2"/>
    <m/>
    <m/>
    <s v="Uninfected"/>
    <m/>
    <n v="3"/>
  </r>
  <r>
    <d v="2019-05-04T00:00:00"/>
    <x v="4"/>
    <x v="2"/>
    <n v="19"/>
    <s v="F"/>
    <n v="0.1152"/>
    <n v="0"/>
    <n v="0"/>
    <n v="0"/>
    <n v="0"/>
    <n v="0"/>
    <n v="3"/>
    <n v="0"/>
    <n v="1"/>
    <n v="0"/>
    <n v="0"/>
    <n v="0"/>
    <n v="0"/>
    <m/>
    <m/>
    <n v="12"/>
    <n v="3"/>
    <n v="14"/>
    <n v="1"/>
    <m/>
    <m/>
    <s v="Uninfected"/>
    <m/>
    <n v="4"/>
  </r>
  <r>
    <d v="2019-05-04T00:00:00"/>
    <x v="4"/>
    <x v="2"/>
    <n v="20"/>
    <s v="F"/>
    <n v="0.12096"/>
    <n v="0"/>
    <n v="0"/>
    <n v="0"/>
    <n v="0"/>
    <n v="3"/>
    <n v="0"/>
    <n v="0"/>
    <n v="0"/>
    <n v="0"/>
    <n v="0"/>
    <n v="0"/>
    <n v="0"/>
    <m/>
    <m/>
    <n v="11"/>
    <n v="3"/>
    <m/>
    <m/>
    <m/>
    <m/>
    <s v="Uninfected"/>
    <m/>
    <n v="3"/>
  </r>
  <r>
    <d v="2019-05-04T00:00:00"/>
    <x v="4"/>
    <x v="2"/>
    <n v="21"/>
    <s v="F"/>
    <n v="0.10944"/>
    <n v="0"/>
    <n v="0"/>
    <n v="0"/>
    <n v="0"/>
    <n v="0"/>
    <n v="0"/>
    <n v="0"/>
    <n v="0"/>
    <n v="0"/>
    <n v="4"/>
    <n v="0"/>
    <n v="0"/>
    <m/>
    <m/>
    <n v="16"/>
    <n v="4"/>
    <m/>
    <m/>
    <m/>
    <m/>
    <s v="Uninfected"/>
    <m/>
    <n v="24"/>
  </r>
  <r>
    <d v="2019-05-04T00:00:00"/>
    <x v="4"/>
    <x v="2"/>
    <n v="22"/>
    <s v="F"/>
    <n v="0.12864"/>
    <n v="0"/>
    <n v="0"/>
    <n v="2"/>
    <n v="0"/>
    <n v="2"/>
    <n v="0"/>
    <n v="0"/>
    <n v="0"/>
    <n v="0"/>
    <n v="0"/>
    <n v="0"/>
    <n v="5"/>
    <m/>
    <m/>
    <n v="9"/>
    <n v="2"/>
    <n v="11"/>
    <n v="2"/>
    <m/>
    <m/>
    <s v="Uninfected"/>
    <m/>
    <n v="9"/>
  </r>
  <r>
    <d v="2019-05-04T00:00:00"/>
    <x v="4"/>
    <x v="2"/>
    <n v="23"/>
    <s v="F"/>
    <n v="0.13247999999999999"/>
    <n v="0"/>
    <n v="0"/>
    <n v="0"/>
    <n v="0"/>
    <n v="2"/>
    <n v="0"/>
    <n v="1"/>
    <n v="1"/>
    <n v="0"/>
    <n v="0"/>
    <n v="0"/>
    <n v="0"/>
    <m/>
    <m/>
    <n v="11"/>
    <n v="2"/>
    <n v="13"/>
    <n v="2"/>
    <m/>
    <m/>
    <s v="Infected"/>
    <m/>
    <n v="4"/>
  </r>
  <r>
    <d v="2019-05-04T00:00:00"/>
    <x v="4"/>
    <x v="2"/>
    <n v="24"/>
    <s v="F"/>
    <n v="0.12480000000000001"/>
    <n v="0"/>
    <n v="0"/>
    <n v="0"/>
    <n v="0"/>
    <n v="2"/>
    <n v="0"/>
    <n v="3"/>
    <n v="0"/>
    <n v="0"/>
    <n v="0"/>
    <n v="0"/>
    <n v="3"/>
    <m/>
    <m/>
    <n v="11"/>
    <n v="2"/>
    <n v="13"/>
    <n v="3"/>
    <m/>
    <m/>
    <s v="Uninfected"/>
    <m/>
    <n v="8"/>
  </r>
  <r>
    <d v="2019-05-04T00:00:00"/>
    <x v="4"/>
    <x v="2"/>
    <n v="25"/>
    <s v="F"/>
    <n v="0.12288"/>
    <n v="0"/>
    <n v="0"/>
    <s v="-"/>
    <s v="-"/>
    <s v="-"/>
    <s v="-"/>
    <s v="-"/>
    <s v="-"/>
    <s v="-"/>
    <s v="-"/>
    <s v="-"/>
    <s v="-"/>
    <m/>
    <m/>
    <s v="-"/>
    <s v="-"/>
    <s v="-"/>
    <s v="-"/>
    <s v="-"/>
    <s v="-"/>
    <s v="-"/>
    <n v="9"/>
    <n v="0"/>
  </r>
  <r>
    <d v="2019-05-04T00:00:00"/>
    <x v="4"/>
    <x v="2"/>
    <n v="26"/>
    <s v="F"/>
    <n v="0.12096"/>
    <n v="0"/>
    <n v="0"/>
    <n v="0"/>
    <n v="1"/>
    <n v="0"/>
    <n v="0"/>
    <n v="3"/>
    <n v="0"/>
    <n v="1"/>
    <n v="0"/>
    <n v="0"/>
    <n v="3"/>
    <m/>
    <m/>
    <n v="10"/>
    <n v="1"/>
    <n v="13"/>
    <n v="3"/>
    <n v="15"/>
    <n v="1"/>
    <s v="Uninfected"/>
    <m/>
    <n v="8"/>
  </r>
  <r>
    <d v="2019-05-04T00:00:00"/>
    <x v="4"/>
    <x v="2"/>
    <n v="27"/>
    <s v="F"/>
    <n v="0.13247999999999999"/>
    <n v="0"/>
    <n v="0"/>
    <n v="3"/>
    <n v="0"/>
    <n v="1"/>
    <n v="0"/>
    <n v="0"/>
    <n v="0"/>
    <n v="0"/>
    <n v="2"/>
    <n v="0"/>
    <n v="2"/>
    <m/>
    <m/>
    <n v="9"/>
    <n v="3"/>
    <n v="11"/>
    <n v="1"/>
    <n v="16"/>
    <n v="2"/>
    <s v="Uninfected"/>
    <m/>
    <n v="8"/>
  </r>
  <r>
    <d v="2019-05-04T00:00:00"/>
    <x v="4"/>
    <x v="2"/>
    <n v="28"/>
    <s v="F"/>
    <n v="0.12096"/>
    <n v="0"/>
    <n v="0"/>
    <n v="0"/>
    <n v="0"/>
    <n v="3"/>
    <n v="0"/>
    <n v="2"/>
    <n v="0"/>
    <n v="0"/>
    <n v="0"/>
    <n v="0"/>
    <n v="3"/>
    <m/>
    <m/>
    <n v="11"/>
    <n v="3"/>
    <n v="13"/>
    <n v="2"/>
    <m/>
    <m/>
    <s v="Uninfected"/>
    <m/>
    <n v="8"/>
  </r>
  <r>
    <d v="2019-05-04T00:00:00"/>
    <x v="4"/>
    <x v="2"/>
    <n v="29"/>
    <s v="F"/>
    <n v="0.12288"/>
    <n v="0"/>
    <n v="0"/>
    <n v="0"/>
    <n v="0"/>
    <n v="0"/>
    <n v="0"/>
    <n v="3"/>
    <n v="0"/>
    <n v="2"/>
    <n v="0"/>
    <n v="0"/>
    <n v="3"/>
    <m/>
    <m/>
    <n v="13"/>
    <n v="3"/>
    <n v="15"/>
    <n v="2"/>
    <m/>
    <m/>
    <s v="Uninfected"/>
    <m/>
    <n v="8"/>
  </r>
  <r>
    <d v="2019-05-04T00:00:00"/>
    <x v="4"/>
    <x v="2"/>
    <n v="30"/>
    <s v="F"/>
    <n v="0.11904000000000001"/>
    <n v="0"/>
    <n v="0"/>
    <n v="0"/>
    <n v="1"/>
    <n v="0"/>
    <n v="0"/>
    <n v="2"/>
    <n v="0"/>
    <n v="0"/>
    <n v="0"/>
    <n v="3"/>
    <n v="0"/>
    <m/>
    <m/>
    <n v="10"/>
    <n v="1"/>
    <n v="13"/>
    <n v="2"/>
    <n v="17"/>
    <n v="3"/>
    <s v="Uninfected"/>
    <m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n v="1"/>
    <n v="45108"/>
    <s v="C1"/>
    <n v="1"/>
    <n v="55064"/>
    <n v="3.1230738972201819E-3"/>
    <n v="0.11904000000000001"/>
    <n v="2.6235499808637278E-2"/>
    <x v="0"/>
  </r>
  <r>
    <x v="0"/>
    <x v="0"/>
    <x v="0"/>
    <n v="2"/>
    <n v="33104"/>
    <s v="C1"/>
    <n v="2"/>
    <n v="59170"/>
    <n v="1.1149861500826709E-2"/>
    <n v="0.11904000000000001"/>
    <n v="9.3664831156138342E-2"/>
    <x v="1"/>
  </r>
  <r>
    <x v="0"/>
    <x v="0"/>
    <x v="1"/>
    <n v="1"/>
    <n v="39717"/>
    <s v="C1"/>
    <n v="3"/>
    <n v="53517"/>
    <n v="6.7279066172337438E-3"/>
    <n v="0.13824"/>
    <m/>
    <x v="2"/>
  </r>
  <r>
    <x v="0"/>
    <x v="0"/>
    <x v="1"/>
    <n v="2"/>
    <n v="36334"/>
    <s v="C2"/>
    <n v="1"/>
    <n v="56860"/>
    <n v="8.9900377787633084E-3"/>
    <n v="0.13824"/>
    <m/>
    <x v="2"/>
  </r>
  <r>
    <x v="0"/>
    <x v="0"/>
    <x v="2"/>
    <n v="1"/>
    <n v="38281"/>
    <s v="C2"/>
    <n v="2"/>
    <n v="51054"/>
    <n v="7.6881254608507851E-3"/>
    <n v="0.12480000000000001"/>
    <n v="6.1603569397842825E-2"/>
    <x v="3"/>
  </r>
  <r>
    <x v="0"/>
    <x v="0"/>
    <x v="2"/>
    <n v="2"/>
    <n v="42915"/>
    <s v="C2"/>
    <n v="3"/>
    <n v="58863"/>
    <n v="4.5894805295684932E-3"/>
    <n v="0.12480000000000001"/>
    <n v="3.6774683730516768E-2"/>
    <x v="4"/>
  </r>
  <r>
    <x v="0"/>
    <x v="0"/>
    <x v="3"/>
    <n v="1"/>
    <n v="32107"/>
    <s v="C3"/>
    <n v="1"/>
    <n v="53095"/>
    <n v="1.1816531547544111E-2"/>
    <n v="0.12288"/>
    <n v="9.6163179911654545E-2"/>
    <x v="5"/>
  </r>
  <r>
    <x v="0"/>
    <x v="0"/>
    <x v="3"/>
    <n v="2"/>
    <n v="39843"/>
    <s v="C3"/>
    <n v="2"/>
    <n v="56328"/>
    <n v="6.6436534317910216E-3"/>
    <n v="0.12288"/>
    <n v="5.4066190037361829E-2"/>
    <x v="6"/>
  </r>
  <r>
    <x v="0"/>
    <x v="0"/>
    <x v="4"/>
    <n v="1"/>
    <n v="33263"/>
    <s v="C3"/>
    <n v="3"/>
    <n v="56229"/>
    <n v="1.1043542004910896E-2"/>
    <n v="0.12480000000000001"/>
    <n v="8.8489919911144993E-2"/>
    <x v="7"/>
  </r>
  <r>
    <x v="0"/>
    <x v="0"/>
    <x v="4"/>
    <n v="2"/>
    <n v="35360"/>
    <s v="C4"/>
    <n v="1"/>
    <n v="49478"/>
    <n v="9.6413282757570381E-3"/>
    <n v="0.12480000000000001"/>
    <n v="7.7254232978822418E-2"/>
    <x v="8"/>
  </r>
  <r>
    <x v="0"/>
    <x v="0"/>
    <x v="5"/>
    <n v="1"/>
    <n v="37766"/>
    <s v="C4"/>
    <n v="2"/>
    <n v="45474"/>
    <n v="8.0324936394460325E-3"/>
    <n v="0.13439999999999999"/>
    <n v="5.9765577674449649E-2"/>
    <x v="9"/>
  </r>
  <r>
    <x v="0"/>
    <x v="0"/>
    <x v="5"/>
    <n v="2"/>
    <n v="39076"/>
    <s v="C4"/>
    <n v="3"/>
    <n v="46374"/>
    <n v="7.1565279812717143E-3"/>
    <n v="0.13439999999999999"/>
    <n v="5.3247976051128833E-2"/>
    <x v="10"/>
  </r>
  <r>
    <x v="0"/>
    <x v="0"/>
    <x v="6"/>
    <n v="1"/>
    <n v="33801"/>
    <s v="C5"/>
    <n v="1"/>
    <n v="40973"/>
    <n v="1.0683794276591977E-2"/>
    <n v="0.12288"/>
    <n v="8.6944940401952928E-2"/>
    <x v="11"/>
  </r>
  <r>
    <x v="0"/>
    <x v="0"/>
    <x v="6"/>
    <n v="2"/>
    <n v="33683"/>
    <s v="C5"/>
    <n v="2"/>
    <n v="49742"/>
    <n v="1.0762698053435158E-2"/>
    <n v="0.12288"/>
    <n v="8.7587060981731427E-2"/>
    <x v="12"/>
  </r>
  <r>
    <x v="0"/>
    <x v="0"/>
    <x v="7"/>
    <n v="1"/>
    <n v="36998"/>
    <s v="C5"/>
    <n v="3"/>
    <n v="50886"/>
    <n v="8.5460368650016657E-3"/>
    <n v="0.13439999999999999"/>
    <n v="6.3586583816976683E-2"/>
    <x v="13"/>
  </r>
  <r>
    <x v="0"/>
    <x v="0"/>
    <x v="7"/>
    <n v="2"/>
    <n v="33152"/>
    <s v="C6"/>
    <n v="1"/>
    <n v="45860"/>
    <n v="1.1117765049229485E-2"/>
    <n v="0.13439999999999999"/>
    <n v="8.2721466140100341E-2"/>
    <x v="14"/>
  </r>
  <r>
    <x v="0"/>
    <x v="0"/>
    <x v="8"/>
    <n v="1"/>
    <n v="44480"/>
    <s v="C6"/>
    <n v="2"/>
    <n v="51332"/>
    <n v="3.543002472283902E-3"/>
    <n v="0.12480000000000001"/>
    <n v="2.8389442886890239E-2"/>
    <x v="15"/>
  </r>
  <r>
    <x v="0"/>
    <x v="0"/>
    <x v="8"/>
    <n v="2"/>
    <n v="40735"/>
    <s v="C6"/>
    <n v="3"/>
    <n v="51647"/>
    <n v="6.047194372942555E-3"/>
    <n v="0.12480000000000001"/>
    <n v="4.8455083116526881E-2"/>
    <x v="16"/>
  </r>
  <r>
    <x v="0"/>
    <x v="0"/>
    <x v="9"/>
    <n v="1"/>
    <n v="32307"/>
    <s v="C7"/>
    <n v="1"/>
    <n v="48293"/>
    <n v="1.1682796332555668E-2"/>
    <n v="0.12480000000000001"/>
    <n v="9.3612150100606306E-2"/>
    <x v="17"/>
  </r>
  <r>
    <x v="0"/>
    <x v="0"/>
    <x v="9"/>
    <n v="2"/>
    <n v="32548"/>
    <s v="C7"/>
    <n v="2"/>
    <n v="54065"/>
    <n v="1.1521645398494587E-2"/>
    <n v="0.12480000000000001"/>
    <n v="9.2320876590501491E-2"/>
    <x v="18"/>
  </r>
  <r>
    <x v="0"/>
    <x v="0"/>
    <x v="10"/>
    <n v="1"/>
    <n v="23920"/>
    <s v="C7"/>
    <n v="3"/>
    <n v="59491"/>
    <n v="1.7290982573096147E-2"/>
    <n v="0.13824"/>
    <n v="0.12507944569658672"/>
    <x v="19"/>
  </r>
  <r>
    <x v="0"/>
    <x v="0"/>
    <x v="10"/>
    <n v="2"/>
    <n v="30034"/>
    <s v="C8"/>
    <n v="1"/>
    <n v="52938"/>
    <n v="1.3202697050899357E-2"/>
    <n v="0.13824"/>
    <n v="9.5505621027917806E-2"/>
    <x v="20"/>
  </r>
  <r>
    <x v="0"/>
    <x v="0"/>
    <x v="11"/>
    <n v="1"/>
    <n v="29748"/>
    <s v="C8"/>
    <n v="2"/>
    <n v="51276"/>
    <n v="1.3393938408332832E-2"/>
    <n v="0.13439999999999999"/>
    <n v="9.9657279823905001E-2"/>
    <x v="21"/>
  </r>
  <r>
    <x v="0"/>
    <x v="0"/>
    <x v="11"/>
    <n v="2"/>
    <n v="34228"/>
    <s v="C8"/>
    <n v="3"/>
    <n v="51738"/>
    <n v="1.0398269592591644E-2"/>
    <n v="0.13439999999999999"/>
    <n v="7.7368077325830689E-2"/>
    <x v="22"/>
  </r>
  <r>
    <x v="0"/>
    <x v="0"/>
    <x v="12"/>
    <n v="1"/>
    <n v="51502"/>
    <s v="C9"/>
    <n v="1"/>
    <n v="41494"/>
    <n v="-1.1524409259604357E-3"/>
    <n v="0.11904000000000001"/>
    <n v="-9.6811233699633376E-3"/>
    <x v="2"/>
  </r>
  <r>
    <x v="0"/>
    <x v="0"/>
    <x v="12"/>
    <n v="2"/>
    <n v="47318"/>
    <s v="C9"/>
    <n v="2"/>
    <n v="50865"/>
    <n v="1.6452997715978551E-3"/>
    <n v="0.11904000000000001"/>
    <n v="1.3821402651191658E-2"/>
    <x v="2"/>
  </r>
  <r>
    <x v="0"/>
    <x v="0"/>
    <x v="13"/>
    <n v="1"/>
    <n v="47328"/>
    <s v="C9"/>
    <n v="3"/>
    <n v="48485"/>
    <n v="1.6386130108484334E-3"/>
    <n v="0.12096"/>
    <n v="1.354673454735808E-2"/>
    <x v="2"/>
  </r>
  <r>
    <x v="0"/>
    <x v="0"/>
    <x v="13"/>
    <n v="2"/>
    <n v="57204"/>
    <s v="C10"/>
    <n v="1"/>
    <n v="44388"/>
    <n v="-4.9652319052810303E-3"/>
    <n v="0.12096"/>
    <n v="-4.1048544190484711E-2"/>
    <x v="2"/>
  </r>
  <r>
    <x v="0"/>
    <x v="0"/>
    <x v="14"/>
    <n v="1"/>
    <n v="35763"/>
    <s v="C10"/>
    <n v="2"/>
    <n v="43012"/>
    <n v="9.3718518175553208E-3"/>
    <n v="0.14784"/>
    <n v="6.3391854826537614E-2"/>
    <x v="23"/>
  </r>
  <r>
    <x v="0"/>
    <x v="0"/>
    <x v="14"/>
    <n v="2"/>
    <n v="35420"/>
    <s v="C10"/>
    <n v="3"/>
    <n v="49764"/>
    <n v="9.6012077112605041E-3"/>
    <n v="0.14784"/>
    <n v="6.494323397768198E-2"/>
    <x v="24"/>
  </r>
  <r>
    <x v="0"/>
    <x v="0"/>
    <x v="15"/>
    <n v="1"/>
    <n v="48713"/>
    <s v="C11"/>
    <n v="1"/>
    <n v="54101"/>
    <n v="7.1249664705344236E-4"/>
    <n v="0.11136"/>
    <n v="6.3981379943735843E-3"/>
    <x v="25"/>
  </r>
  <r>
    <x v="0"/>
    <x v="0"/>
    <x v="15"/>
    <n v="2"/>
    <n v="45312"/>
    <s v="C11"/>
    <n v="2"/>
    <n v="49632"/>
    <n v="2.9866639779319655E-3"/>
    <n v="0.11136"/>
    <n v="2.6819899227118943E-2"/>
    <x v="26"/>
  </r>
  <r>
    <x v="0"/>
    <x v="0"/>
    <x v="16"/>
    <n v="1"/>
    <n v="52647"/>
    <s v="C11"/>
    <n v="3"/>
    <n v="51289"/>
    <n v="-1.9180750317692918E-3"/>
    <n v="0.13056000000000001"/>
    <n v="-1.4691138417350581E-2"/>
    <x v="2"/>
  </r>
  <r>
    <x v="0"/>
    <x v="0"/>
    <x v="16"/>
    <n v="2"/>
    <n v="38879"/>
    <s v="C12"/>
    <n v="1"/>
    <n v="46400"/>
    <n v="7.2882571680353342E-3"/>
    <n v="0.13056000000000001"/>
    <n v="5.5823048162035337E-2"/>
    <x v="2"/>
  </r>
  <r>
    <x v="0"/>
    <x v="0"/>
    <x v="17"/>
    <n v="1"/>
    <n v="43648"/>
    <s v="C12"/>
    <n v="2"/>
    <n v="49309"/>
    <n v="4.099340966635839E-3"/>
    <n v="0.12864"/>
    <n v="3.1866767464519892E-2"/>
    <x v="27"/>
  </r>
  <r>
    <x v="0"/>
    <x v="0"/>
    <x v="17"/>
    <n v="2"/>
    <n v="42707"/>
    <s v="C12"/>
    <n v="3"/>
    <n v="50694"/>
    <n v="4.728565153156475E-3"/>
    <n v="0.12864"/>
    <n v="3.6758124635855684E-2"/>
    <x v="28"/>
  </r>
  <r>
    <x v="0"/>
    <x v="0"/>
    <x v="18"/>
    <n v="1"/>
    <n v="52241"/>
    <s v="C13"/>
    <n v="1"/>
    <n v="42488"/>
    <n v="-1.64659254534274E-3"/>
    <n v="0.10176"/>
    <n v="-1.6181137434578812E-2"/>
    <x v="2"/>
  </r>
  <r>
    <x v="0"/>
    <x v="0"/>
    <x v="18"/>
    <n v="2"/>
    <n v="49151"/>
    <s v="C13"/>
    <n v="2"/>
    <n v="46235"/>
    <n v="4.1961652622874796E-4"/>
    <n v="0.10176"/>
    <n v="4.1235900769334508E-3"/>
    <x v="2"/>
  </r>
  <r>
    <x v="0"/>
    <x v="0"/>
    <x v="19"/>
    <n v="1"/>
    <n v="42786"/>
    <s v="C13"/>
    <n v="3"/>
    <n v="43826"/>
    <n v="4.6757397432360404E-3"/>
    <n v="0.12864"/>
    <n v="3.6347479347295091E-2"/>
    <x v="29"/>
  </r>
  <r>
    <x v="0"/>
    <x v="0"/>
    <x v="19"/>
    <n v="2"/>
    <n v="38150"/>
    <s v="C14"/>
    <n v="1"/>
    <n v="48554"/>
    <n v="7.7757220266682159E-3"/>
    <n v="0.12864"/>
    <n v="6.0445600331686999E-2"/>
    <x v="30"/>
  </r>
  <r>
    <x v="0"/>
    <x v="0"/>
    <x v="20"/>
    <n v="1"/>
    <n v="48912"/>
    <s v="C14"/>
    <n v="2"/>
    <n v="40871"/>
    <n v="5.7943010813993876E-4"/>
    <n v="0.11904000000000001"/>
    <n v="4.8675244299390017E-3"/>
    <x v="31"/>
  </r>
  <r>
    <x v="0"/>
    <x v="0"/>
    <x v="20"/>
    <n v="2"/>
    <n v="43957"/>
    <s v="C14"/>
    <n v="3"/>
    <n v="45997"/>
    <n v="3.8927200594786877E-3"/>
    <n v="0.11904000000000001"/>
    <n v="3.2700941359868008E-2"/>
    <x v="32"/>
  </r>
  <r>
    <x v="0"/>
    <x v="0"/>
    <x v="21"/>
    <n v="1"/>
    <n v="41469"/>
    <s v="C15"/>
    <n v="1"/>
    <n v="52424"/>
    <n v="5.556386133934956E-3"/>
    <n v="0.12672"/>
    <n v="4.384774411249176E-2"/>
    <x v="33"/>
  </r>
  <r>
    <x v="0"/>
    <x v="0"/>
    <x v="21"/>
    <n v="2"/>
    <n v="32388"/>
    <s v="C15"/>
    <n v="2"/>
    <n v="42612"/>
    <n v="1.1628633570485344E-2"/>
    <n v="0.12672"/>
    <n v="9.1766363403451262E-2"/>
    <x v="34"/>
  </r>
  <r>
    <x v="0"/>
    <x v="0"/>
    <x v="22"/>
    <n v="1"/>
    <n v="40935"/>
    <s v="C15"/>
    <n v="3"/>
    <n v="47847"/>
    <n v="5.9134591579541066E-3"/>
    <n v="0.12288"/>
    <n v="4.8123853824496313E-2"/>
    <x v="35"/>
  </r>
  <r>
    <x v="0"/>
    <x v="0"/>
    <x v="22"/>
    <n v="2"/>
    <n v="42860"/>
    <s v="C150_1"/>
    <n v="1"/>
    <n v="53324"/>
    <n v="4.6262577136903151E-3"/>
    <n v="0.12288"/>
    <n v="3.7648581654380821E-2"/>
    <x v="36"/>
  </r>
  <r>
    <x v="0"/>
    <x v="0"/>
    <x v="23"/>
    <n v="1"/>
    <n v="46368"/>
    <s v="C150_1"/>
    <n v="2"/>
    <n v="47098"/>
    <n v="2.2805420427929731E-3"/>
    <n v="0.11904000000000001"/>
    <n v="1.9157779257333443E-2"/>
    <x v="2"/>
  </r>
  <r>
    <x v="0"/>
    <x v="0"/>
    <x v="23"/>
    <n v="2"/>
    <n v="52814"/>
    <s v="C150_2"/>
    <n v="1"/>
    <n v="46040"/>
    <n v="-2.029743936284638E-3"/>
    <n v="0.11904000000000001"/>
    <n v="-1.7050940324971755E-2"/>
    <x v="2"/>
  </r>
  <r>
    <x v="0"/>
    <x v="0"/>
    <x v="24"/>
    <n v="1"/>
    <n v="54232"/>
    <s v="C150_2"/>
    <n v="2"/>
    <n v="56551"/>
    <n v="-2.9779266105527231E-3"/>
    <n v="0.11712"/>
    <n v="-2.5426285950757539E-2"/>
    <x v="2"/>
  </r>
  <r>
    <x v="0"/>
    <x v="0"/>
    <x v="24"/>
    <n v="2"/>
    <n v="48777"/>
    <s v="C150_3"/>
    <n v="1"/>
    <n v="50807"/>
    <n v="6.6970137825714271E-4"/>
    <n v="0.11712"/>
    <n v="5.7180787077966422E-3"/>
    <x v="2"/>
  </r>
  <r>
    <x v="0"/>
    <x v="0"/>
    <x v="25"/>
    <n v="1"/>
    <n v="37135"/>
    <s v="C150_3"/>
    <n v="2"/>
    <n v="50486"/>
    <n v="8.4544282427345806E-3"/>
    <n v="0.12672"/>
    <n v="6.6717394592286774E-2"/>
    <x v="37"/>
  </r>
  <r>
    <x v="0"/>
    <x v="0"/>
    <x v="25"/>
    <n v="2"/>
    <n v="44214"/>
    <s v="C150_4"/>
    <n v="1"/>
    <n v="55451"/>
    <n v="3.7208703082185378E-3"/>
    <n v="0.12672"/>
    <n v="2.9362928568643764E-2"/>
    <x v="38"/>
  </r>
  <r>
    <x v="0"/>
    <x v="0"/>
    <x v="26"/>
    <n v="1"/>
    <n v="33800"/>
    <s v="C150_4"/>
    <n v="2"/>
    <n v="52912"/>
    <n v="1.0684462952666918E-2"/>
    <n v="0.13056000000000001"/>
    <n v="8.1835653742853232E-2"/>
    <x v="39"/>
  </r>
  <r>
    <x v="0"/>
    <x v="0"/>
    <x v="26"/>
    <n v="2"/>
    <n v="38006"/>
    <s v="C150_5"/>
    <n v="1"/>
    <n v="47246"/>
    <n v="7.8720113814598983E-3"/>
    <n v="0.13056000000000001"/>
    <n v="6.0294204821230837E-2"/>
    <x v="40"/>
  </r>
  <r>
    <x v="0"/>
    <x v="0"/>
    <x v="27"/>
    <n v="1"/>
    <n v="54135"/>
    <s v="C150_5"/>
    <n v="2"/>
    <n v="47690"/>
    <n v="-2.913065031283326E-3"/>
    <n v="0.12288"/>
    <n v="-2.3706583913438526E-2"/>
    <x v="2"/>
  </r>
  <r>
    <x v="0"/>
    <x v="0"/>
    <x v="27"/>
    <n v="2"/>
    <n v="53527"/>
    <s v="C300_1"/>
    <n v="1"/>
    <n v="47503"/>
    <n v="-2.5065099777184493E-3"/>
    <n v="0.12288"/>
    <n v="-2.0398030417630608E-2"/>
    <x v="2"/>
  </r>
  <r>
    <x v="0"/>
    <x v="0"/>
    <x v="28"/>
    <n v="1"/>
    <n v="43118"/>
    <s v="C300_1"/>
    <n v="2"/>
    <n v="50970"/>
    <n v="4.4537392863552207E-3"/>
    <n v="0.13632"/>
    <n v="3.2671209553662123E-2"/>
    <x v="41"/>
  </r>
  <r>
    <x v="0"/>
    <x v="0"/>
    <x v="28"/>
    <n v="2"/>
    <n v="40659"/>
    <s v="C300_2"/>
    <n v="1"/>
    <n v="48137"/>
    <n v="6.0980137546381638E-3"/>
    <n v="0.13632"/>
    <n v="4.4733082120291694E-2"/>
    <x v="42"/>
  </r>
  <r>
    <x v="0"/>
    <x v="0"/>
    <x v="29"/>
    <n v="1"/>
    <n v="43517"/>
    <s v="C300_2"/>
    <n v="2"/>
    <n v="48157"/>
    <n v="4.1869375324532698E-3"/>
    <n v="0.11712"/>
    <n v="3.5749125106329147E-2"/>
    <x v="43"/>
  </r>
  <r>
    <x v="0"/>
    <x v="0"/>
    <x v="29"/>
    <n v="2"/>
    <n v="45916"/>
    <s v="C300_3"/>
    <n v="1"/>
    <n v="46541"/>
    <n v="2.5827836286668611E-3"/>
    <n v="0.11712"/>
    <n v="2.2052455845857761E-2"/>
    <x v="44"/>
  </r>
  <r>
    <x v="0"/>
    <x v="1"/>
    <x v="0"/>
    <n v="1"/>
    <n v="42844"/>
    <s v="C300_3"/>
    <n v="2"/>
    <n v="47442"/>
    <n v="4.6369565308893908E-3"/>
    <n v="0.13439999999999999"/>
    <n v="3.4501164664355592E-2"/>
    <x v="45"/>
  </r>
  <r>
    <x v="0"/>
    <x v="1"/>
    <x v="0"/>
    <n v="2"/>
    <n v="35528"/>
    <s v="C300_4"/>
    <n v="1"/>
    <n v="53911"/>
    <n v="9.5289906951667447E-3"/>
    <n v="0.13439999999999999"/>
    <n v="7.0900228386657327E-2"/>
    <x v="46"/>
  </r>
  <r>
    <x v="0"/>
    <x v="1"/>
    <x v="1"/>
    <n v="1"/>
    <n v="35106"/>
    <s v="C300_4"/>
    <n v="2"/>
    <n v="52716"/>
    <n v="9.8111719987923635E-3"/>
    <n v="0.11904000000000001"/>
    <n v="8.2419119613511116E-2"/>
    <x v="47"/>
  </r>
  <r>
    <x v="0"/>
    <x v="1"/>
    <x v="1"/>
    <n v="2"/>
    <n v="34414"/>
    <s v="C300_5"/>
    <n v="1"/>
    <n v="49318"/>
    <n v="1.0273895842652387E-2"/>
    <n v="0.11904000000000001"/>
    <n v="8.6306248678195446E-2"/>
    <x v="48"/>
  </r>
  <r>
    <x v="0"/>
    <x v="1"/>
    <x v="2"/>
    <n v="1"/>
    <n v="35923"/>
    <s v="C300_5"/>
    <n v="2"/>
    <n v="53437"/>
    <n v="9.2648636455645618E-3"/>
    <n v="0.1152"/>
    <n v="8.0424163589970163E-2"/>
    <x v="49"/>
  </r>
  <r>
    <x v="0"/>
    <x v="1"/>
    <x v="2"/>
    <n v="2"/>
    <n v="38771"/>
    <m/>
    <m/>
    <m/>
    <n v="7.3604741841290936E-3"/>
    <n v="0.1152"/>
    <n v="6.3893005070565057E-2"/>
    <x v="50"/>
  </r>
  <r>
    <x v="0"/>
    <x v="1"/>
    <x v="3"/>
    <n v="1"/>
    <n v="1859"/>
    <m/>
    <m/>
    <m/>
    <n v="3.2042645462396685E-2"/>
    <s v="--"/>
    <m/>
    <x v="2"/>
  </r>
  <r>
    <x v="0"/>
    <x v="1"/>
    <x v="3"/>
    <n v="2"/>
    <n v="1829"/>
    <m/>
    <m/>
    <m/>
    <n v="3.2062705744644947E-2"/>
    <s v="--"/>
    <m/>
    <x v="2"/>
  </r>
  <r>
    <x v="0"/>
    <x v="1"/>
    <x v="4"/>
    <n v="1"/>
    <n v="26694"/>
    <m/>
    <m/>
    <m/>
    <n v="1.5436075141206401E-2"/>
    <n v="0.13824"/>
    <n v="0.1116614231858102"/>
    <x v="51"/>
  </r>
  <r>
    <x v="0"/>
    <x v="1"/>
    <x v="4"/>
    <n v="2"/>
    <n v="28213"/>
    <m/>
    <m/>
    <m/>
    <n v="1.4420356183369154E-2"/>
    <n v="0.13824"/>
    <n v="0.10431391915052918"/>
    <x v="52"/>
  </r>
  <r>
    <x v="0"/>
    <x v="1"/>
    <x v="5"/>
    <n v="1"/>
    <n v="36368"/>
    <m/>
    <m/>
    <m/>
    <n v="8.9673027922152707E-3"/>
    <n v="0.11136"/>
    <n v="8.0525348349634249E-2"/>
    <x v="53"/>
  </r>
  <r>
    <x v="0"/>
    <x v="1"/>
    <x v="5"/>
    <n v="2"/>
    <n v="41104"/>
    <m/>
    <m/>
    <m/>
    <n v="5.8004529012888727E-3"/>
    <n v="0.11136"/>
    <n v="5.2087400334849793E-2"/>
    <x v="54"/>
  </r>
  <r>
    <x v="0"/>
    <x v="1"/>
    <x v="6"/>
    <n v="1"/>
    <n v="48304"/>
    <m/>
    <m/>
    <m/>
    <n v="9.8598516170481532E-4"/>
    <n v="0.1152"/>
    <n v="8.5588989731320772E-3"/>
    <x v="55"/>
  </r>
  <r>
    <x v="0"/>
    <x v="1"/>
    <x v="6"/>
    <n v="2"/>
    <n v="32354"/>
    <m/>
    <m/>
    <m/>
    <n v="1.1651368557033383E-2"/>
    <n v="0.1152"/>
    <n v="0.10114035205758146"/>
    <x v="56"/>
  </r>
  <r>
    <x v="0"/>
    <x v="1"/>
    <x v="7"/>
    <n v="1"/>
    <n v="43131"/>
    <m/>
    <m/>
    <m/>
    <n v="4.4450464973809709E-3"/>
    <s v="--"/>
    <m/>
    <x v="2"/>
  </r>
  <r>
    <x v="0"/>
    <x v="1"/>
    <x v="7"/>
    <n v="2"/>
    <n v="44702"/>
    <m/>
    <m/>
    <m/>
    <n v="3.3945563836467263E-3"/>
    <s v="--"/>
    <m/>
    <x v="2"/>
  </r>
  <r>
    <x v="0"/>
    <x v="1"/>
    <x v="8"/>
    <n v="1"/>
    <n v="37125"/>
    <m/>
    <m/>
    <m/>
    <n v="8.461115003484003E-3"/>
    <n v="0.12480000000000001"/>
    <n v="6.7797395861250026E-2"/>
    <x v="57"/>
  </r>
  <r>
    <x v="0"/>
    <x v="1"/>
    <x v="8"/>
    <n v="2"/>
    <n v="40352"/>
    <m/>
    <m/>
    <m/>
    <n v="6.3032973096454267E-3"/>
    <n v="0.12480000000000001"/>
    <n v="5.0507189981133224E-2"/>
    <x v="58"/>
  </r>
  <r>
    <x v="0"/>
    <x v="1"/>
    <x v="9"/>
    <n v="1"/>
    <n v="37739"/>
    <m/>
    <m/>
    <m/>
    <n v="8.0505478934694737E-3"/>
    <n v="0.12864"/>
    <n v="6.258199544052763E-2"/>
    <x v="59"/>
  </r>
  <r>
    <x v="0"/>
    <x v="1"/>
    <x v="9"/>
    <n v="2"/>
    <n v="40457"/>
    <m/>
    <m/>
    <m/>
    <n v="6.2330863217764923E-3"/>
    <n v="0.12864"/>
    <n v="4.8453718297391882E-2"/>
    <x v="60"/>
  </r>
  <r>
    <x v="0"/>
    <x v="1"/>
    <x v="10"/>
    <n v="1"/>
    <n v="37850"/>
    <m/>
    <m/>
    <m/>
    <n v="7.9763248491508849E-3"/>
    <n v="0.12480000000000001"/>
    <n v="6.3912859368196184E-2"/>
    <x v="61"/>
  </r>
  <r>
    <x v="0"/>
    <x v="1"/>
    <x v="10"/>
    <n v="2"/>
    <n v="34751"/>
    <m/>
    <m/>
    <m/>
    <n v="1.0048552005396861E-2"/>
    <n v="0.12480000000000001"/>
    <n v="8.0517243632987665E-2"/>
    <x v="62"/>
  </r>
  <r>
    <x v="0"/>
    <x v="1"/>
    <x v="11"/>
    <n v="1"/>
    <n v="33136"/>
    <m/>
    <m/>
    <m/>
    <n v="1.1128463866428559E-2"/>
    <n v="0.12288"/>
    <m/>
    <x v="2"/>
  </r>
  <r>
    <x v="0"/>
    <x v="1"/>
    <x v="11"/>
    <n v="2"/>
    <n v="31540"/>
    <m/>
    <m/>
    <m/>
    <n v="1.2195670882036356E-2"/>
    <n v="0.12288"/>
    <m/>
    <x v="2"/>
  </r>
  <r>
    <x v="0"/>
    <x v="1"/>
    <x v="12"/>
    <n v="1"/>
    <n v="49728"/>
    <m/>
    <m/>
    <m/>
    <n v="3.3790430987080998E-5"/>
    <n v="0.11327999999999999"/>
    <n v="2.9829123399612468E-4"/>
    <x v="63"/>
  </r>
  <r>
    <x v="0"/>
    <x v="1"/>
    <x v="12"/>
    <n v="2"/>
    <n v="38229"/>
    <m/>
    <m/>
    <m/>
    <n v="7.7228966167477821E-3"/>
    <n v="0.11327999999999999"/>
    <n v="6.8175287930330009E-2"/>
    <x v="64"/>
  </r>
  <r>
    <x v="0"/>
    <x v="1"/>
    <x v="13"/>
    <n v="1"/>
    <n v="38233"/>
    <m/>
    <m/>
    <m/>
    <n v="7.7202219124480132E-3"/>
    <n v="0.12672"/>
    <n v="6.0923468374747582E-2"/>
    <x v="65"/>
  </r>
  <r>
    <x v="0"/>
    <x v="1"/>
    <x v="13"/>
    <n v="2"/>
    <n v="36363"/>
    <m/>
    <m/>
    <m/>
    <n v="8.9706461725899828E-3"/>
    <n v="0.12672"/>
    <n v="7.0791084063999227E-2"/>
    <x v="66"/>
  </r>
  <r>
    <x v="0"/>
    <x v="1"/>
    <x v="14"/>
    <n v="1"/>
    <n v="38755"/>
    <m/>
    <m/>
    <m/>
    <n v="7.3711730013281684E-3"/>
    <n v="0.13056000000000001"/>
    <n v="5.6458126542035601E-2"/>
    <x v="67"/>
  </r>
  <r>
    <x v="0"/>
    <x v="1"/>
    <x v="14"/>
    <n v="2"/>
    <n v="40920"/>
    <m/>
    <m/>
    <m/>
    <n v="5.923489299078241E-3"/>
    <n v="0.13056000000000001"/>
    <n v="4.5369862891224272E-2"/>
    <x v="68"/>
  </r>
  <r>
    <x v="0"/>
    <x v="1"/>
    <x v="15"/>
    <n v="1"/>
    <n v="40191"/>
    <m/>
    <m/>
    <m/>
    <n v="6.4109541577111271E-3"/>
    <n v="0.10944"/>
    <n v="5.8579624979085594E-2"/>
    <x v="69"/>
  </r>
  <r>
    <x v="0"/>
    <x v="1"/>
    <x v="15"/>
    <n v="2"/>
    <n v="34243"/>
    <m/>
    <m/>
    <m/>
    <n v="1.038823945146751E-2"/>
    <n v="0.10944"/>
    <n v="9.4921778613555469E-2"/>
    <x v="70"/>
  </r>
  <r>
    <x v="0"/>
    <x v="1"/>
    <x v="16"/>
    <n v="1"/>
    <n v="35533"/>
    <m/>
    <m/>
    <m/>
    <n v="9.5256473147920327E-3"/>
    <n v="0.12480000000000001"/>
    <n v="7.6327302201859237E-2"/>
    <x v="71"/>
  </r>
  <r>
    <x v="0"/>
    <x v="1"/>
    <x v="16"/>
    <n v="2"/>
    <n v="33146"/>
    <m/>
    <m/>
    <m/>
    <n v="1.1121777105679137E-2"/>
    <n v="0.12480000000000001"/>
    <n v="8.9116803731403335E-2"/>
    <x v="72"/>
  </r>
  <r>
    <x v="0"/>
    <x v="1"/>
    <x v="17"/>
    <n v="1"/>
    <n v="42986"/>
    <m/>
    <m/>
    <m/>
    <n v="4.5420045282475929E-3"/>
    <n v="0.12480000000000001"/>
    <n v="3.6394267053265969E-2"/>
    <x v="73"/>
  </r>
  <r>
    <x v="0"/>
    <x v="1"/>
    <x v="17"/>
    <n v="2"/>
    <n v="45001"/>
    <m/>
    <m/>
    <m/>
    <n v="3.1946222372390008E-3"/>
    <n v="0.12480000000000001"/>
    <n v="2.5597934593261224E-2"/>
    <x v="74"/>
  </r>
  <r>
    <x v="0"/>
    <x v="1"/>
    <x v="18"/>
    <n v="1"/>
    <n v="45296"/>
    <m/>
    <m/>
    <m/>
    <n v="2.9973627951310443E-3"/>
    <n v="0.12480000000000001"/>
    <n v="2.4017330089191057E-2"/>
    <x v="75"/>
  </r>
  <r>
    <x v="0"/>
    <x v="1"/>
    <x v="18"/>
    <n v="2"/>
    <n v="32854"/>
    <m/>
    <m/>
    <m/>
    <n v="1.1317030519562265E-2"/>
    <n v="0.12480000000000001"/>
    <n v="9.0681334291364296E-2"/>
    <x v="76"/>
  </r>
  <r>
    <x v="0"/>
    <x v="1"/>
    <x v="19"/>
    <n v="1"/>
    <n v="37841"/>
    <m/>
    <m/>
    <m/>
    <n v="7.9823429338253676E-3"/>
    <n v="0.11904000000000001"/>
    <n v="6.7055972226355565E-2"/>
    <x v="77"/>
  </r>
  <r>
    <x v="0"/>
    <x v="1"/>
    <x v="19"/>
    <n v="2"/>
    <n v="36679"/>
    <m/>
    <m/>
    <m/>
    <n v="8.7593445329082389E-3"/>
    <n v="0.11904000000000001"/>
    <n v="7.3583203401446889E-2"/>
    <x v="78"/>
  </r>
  <r>
    <x v="0"/>
    <x v="1"/>
    <x v="20"/>
    <n v="1"/>
    <n v="31262"/>
    <m/>
    <m/>
    <m/>
    <n v="1.2381562830870298E-2"/>
    <n v="0.11136"/>
    <n v="0.1111850110530738"/>
    <x v="79"/>
  </r>
  <r>
    <x v="0"/>
    <x v="1"/>
    <x v="20"/>
    <n v="2"/>
    <n v="34318"/>
    <m/>
    <m/>
    <m/>
    <n v="1.0338088745846843E-2"/>
    <n v="0.11136"/>
    <n v="9.2834848651641905E-2"/>
    <x v="80"/>
  </r>
  <r>
    <x v="0"/>
    <x v="1"/>
    <x v="21"/>
    <n v="1"/>
    <n v="40307"/>
    <m/>
    <m/>
    <m/>
    <n v="6.3333877330178272E-3"/>
    <n v="0.12480000000000001"/>
    <n v="5.0748299142771049E-2"/>
    <x v="81"/>
  </r>
  <r>
    <x v="0"/>
    <x v="1"/>
    <x v="21"/>
    <n v="2"/>
    <n v="37294"/>
    <m/>
    <m/>
    <m/>
    <n v="8.3481087468187647E-3"/>
    <n v="0.12480000000000001"/>
    <n v="6.6891897009765736E-2"/>
    <x v="82"/>
  </r>
  <r>
    <x v="0"/>
    <x v="1"/>
    <x v="22"/>
    <n v="1"/>
    <n v="38034"/>
    <m/>
    <m/>
    <m/>
    <n v="7.8532884513615158E-3"/>
    <n v="0.12672"/>
    <n v="6.1973551541678627E-2"/>
    <x v="83"/>
  </r>
  <r>
    <x v="0"/>
    <x v="1"/>
    <x v="22"/>
    <n v="2"/>
    <n v="34853"/>
    <m/>
    <m/>
    <m/>
    <n v="9.9803470457527493E-3"/>
    <n v="0.12672"/>
    <n v="7.8759051813074091E-2"/>
    <x v="84"/>
  </r>
  <r>
    <x v="0"/>
    <x v="1"/>
    <x v="24"/>
    <n v="1"/>
    <n v="36239"/>
    <m/>
    <m/>
    <m/>
    <n v="9.0535620058828179E-3"/>
    <n v="0.13247999999999999"/>
    <n v="6.8339085189332877E-2"/>
    <x v="85"/>
  </r>
  <r>
    <x v="0"/>
    <x v="1"/>
    <x v="24"/>
    <n v="2"/>
    <n v="47550"/>
    <m/>
    <m/>
    <m/>
    <n v="1.4901669222112579E-3"/>
    <n v="0.13247999999999999"/>
    <n v="1.1248240656787877E-2"/>
    <x v="86"/>
  </r>
  <r>
    <x v="0"/>
    <x v="1"/>
    <x v="23"/>
    <n v="1"/>
    <n v="43248"/>
    <m/>
    <m/>
    <m/>
    <n v="4.3668113966127296E-3"/>
    <n v="0.12096"/>
    <n v="3.6101284694218992E-2"/>
    <x v="87"/>
  </r>
  <r>
    <x v="0"/>
    <x v="1"/>
    <x v="23"/>
    <n v="2"/>
    <n v="39495"/>
    <m/>
    <m/>
    <m/>
    <n v="6.8763527058709195E-3"/>
    <n v="0.12096"/>
    <n v="5.6848153983721228E-2"/>
    <x v="88"/>
  </r>
  <r>
    <x v="0"/>
    <x v="1"/>
    <x v="25"/>
    <n v="1"/>
    <n v="35740"/>
    <m/>
    <m/>
    <m/>
    <n v="9.3872313672789913E-3"/>
    <n v="0.10752000000000002"/>
    <n v="8.7306839353413226E-2"/>
    <x v="89"/>
  </r>
  <r>
    <x v="0"/>
    <x v="1"/>
    <x v="25"/>
    <n v="2"/>
    <n v="38945"/>
    <m/>
    <m/>
    <m/>
    <n v="7.2441245470891468E-3"/>
    <n v="0.10752000000000002"/>
    <n v="6.7374670266826128E-2"/>
    <x v="90"/>
  </r>
  <r>
    <x v="0"/>
    <x v="1"/>
    <x v="26"/>
    <n v="1"/>
    <n v="46465"/>
    <m/>
    <m/>
    <m/>
    <n v="2.2156804635235757E-3"/>
    <n v="0.12864"/>
    <n v="1.7223884200276551E-2"/>
    <x v="91"/>
  </r>
  <r>
    <x v="0"/>
    <x v="1"/>
    <x v="26"/>
    <n v="2"/>
    <n v="42596"/>
    <m/>
    <m/>
    <m/>
    <n v="4.802788197475062E-3"/>
    <n v="0.12864"/>
    <n v="3.7335107256491466E-2"/>
    <x v="92"/>
  </r>
  <r>
    <x v="0"/>
    <x v="1"/>
    <x v="27"/>
    <n v="1"/>
    <n v="39907"/>
    <m/>
    <m/>
    <m/>
    <n v="6.6008581629947187E-3"/>
    <n v="0.12480000000000001"/>
    <n v="5.2891491690662804E-2"/>
    <x v="93"/>
  </r>
  <r>
    <x v="0"/>
    <x v="1"/>
    <x v="27"/>
    <n v="2"/>
    <n v="33233"/>
    <m/>
    <m/>
    <m/>
    <n v="1.1063602287159162E-2"/>
    <n v="0.12480000000000001"/>
    <n v="8.8650659352236871E-2"/>
    <x v="94"/>
  </r>
  <r>
    <x v="0"/>
    <x v="1"/>
    <x v="28"/>
    <n v="1"/>
    <n v="37769"/>
    <m/>
    <m/>
    <m/>
    <n v="8.0304876112212084E-3"/>
    <n v="0.11136"/>
    <n v="7.2112855704213441E-2"/>
    <x v="95"/>
  </r>
  <r>
    <x v="0"/>
    <x v="1"/>
    <x v="28"/>
    <n v="2"/>
    <n v="35685"/>
    <m/>
    <m/>
    <m/>
    <n v="9.424008551400815E-3"/>
    <n v="0.11136"/>
    <n v="8.4626513572205589E-2"/>
    <x v="96"/>
  </r>
  <r>
    <x v="0"/>
    <x v="1"/>
    <x v="29"/>
    <n v="1"/>
    <n v="35999"/>
    <m/>
    <m/>
    <m/>
    <n v="9.2140442638689573E-3"/>
    <n v="0.12480000000000001"/>
    <n v="7.3830482883565363E-2"/>
    <x v="97"/>
  </r>
  <r>
    <x v="0"/>
    <x v="1"/>
    <x v="29"/>
    <n v="2"/>
    <n v="42601"/>
    <m/>
    <m/>
    <m/>
    <n v="4.7994448171003535E-3"/>
    <n v="0.12480000000000001"/>
    <n v="3.8457089880611806E-2"/>
    <x v="98"/>
  </r>
  <r>
    <x v="0"/>
    <x v="2"/>
    <x v="0"/>
    <n v="1"/>
    <n v="46845"/>
    <m/>
    <m/>
    <m/>
    <n v="1.9615835550455276E-3"/>
    <n v="0.13439999999999999"/>
    <n v="1.459511573694589E-2"/>
    <x v="99"/>
  </r>
  <r>
    <x v="0"/>
    <x v="2"/>
    <x v="0"/>
    <n v="2"/>
    <n v="36864"/>
    <m/>
    <m/>
    <m/>
    <n v="8.6356394590439249E-3"/>
    <n v="0.13439999999999999"/>
    <n v="6.4253269784553022E-2"/>
    <x v="100"/>
  </r>
  <r>
    <x v="0"/>
    <x v="2"/>
    <x v="1"/>
    <n v="1"/>
    <n v="41224"/>
    <m/>
    <m/>
    <m/>
    <n v="5.7202117722958039E-3"/>
    <n v="0.13439999999999999"/>
    <n v="4.256109949624854E-2"/>
    <x v="101"/>
  </r>
  <r>
    <x v="0"/>
    <x v="2"/>
    <x v="1"/>
    <n v="2"/>
    <n v="44287"/>
    <m/>
    <m/>
    <m/>
    <n v="3.6720569547477526E-3"/>
    <n v="0.13439999999999999"/>
    <n v="2.7321852341873162E-2"/>
    <x v="102"/>
  </r>
  <r>
    <x v="0"/>
    <x v="2"/>
    <x v="2"/>
    <n v="1"/>
    <n v="37521"/>
    <m/>
    <m/>
    <m/>
    <n v="8.1963192778068805E-3"/>
    <n v="0.11136"/>
    <n v="7.3602005009041668E-2"/>
    <x v="103"/>
  </r>
  <r>
    <x v="0"/>
    <x v="2"/>
    <x v="2"/>
    <n v="2"/>
    <n v="37128"/>
    <m/>
    <m/>
    <m/>
    <n v="8.4591089752591789E-3"/>
    <n v="0.11136"/>
    <n v="7.5961826286450956E-2"/>
    <x v="104"/>
  </r>
  <r>
    <x v="0"/>
    <x v="2"/>
    <x v="3"/>
    <n v="1"/>
    <n v="40825"/>
    <m/>
    <m/>
    <m/>
    <n v="5.987013526197754E-3"/>
    <n v="0.10560000000000001"/>
    <n v="5.6695203846569633E-2"/>
    <x v="105"/>
  </r>
  <r>
    <x v="0"/>
    <x v="2"/>
    <x v="3"/>
    <n v="2"/>
    <n v="48359"/>
    <m/>
    <m/>
    <m/>
    <n v="9.4920797758299349E-4"/>
    <n v="0.10560000000000001"/>
    <n v="8.9887119089298619E-3"/>
    <x v="106"/>
  </r>
  <r>
    <x v="0"/>
    <x v="2"/>
    <x v="4"/>
    <n v="1"/>
    <n v="41127"/>
    <m/>
    <m/>
    <m/>
    <n v="5.7850733515652005E-3"/>
    <n v="0.12480000000000001"/>
    <n v="4.6354754419592949E-2"/>
    <x v="107"/>
  </r>
  <r>
    <x v="0"/>
    <x v="2"/>
    <x v="4"/>
    <n v="2"/>
    <n v="42224"/>
    <m/>
    <m/>
    <m/>
    <n v="5.0515356973535727E-3"/>
    <n v="0.12480000000000001"/>
    <n v="4.0477048856999778E-2"/>
    <x v="108"/>
  </r>
  <r>
    <x v="0"/>
    <x v="2"/>
    <x v="5"/>
    <n v="1"/>
    <n v="38735"/>
    <m/>
    <m/>
    <m/>
    <n v="7.3845465228270114E-3"/>
    <n v="0.11327999999999999"/>
    <n v="6.5188440349814719E-2"/>
    <x v="109"/>
  </r>
  <r>
    <x v="0"/>
    <x v="2"/>
    <x v="5"/>
    <n v="2"/>
    <n v="37973"/>
    <m/>
    <m/>
    <m/>
    <n v="7.8940776919329912E-3"/>
    <n v="0.11327999999999999"/>
    <n v="6.9686420303080782E-2"/>
    <x v="110"/>
  </r>
  <r>
    <x v="0"/>
    <x v="2"/>
    <x v="6"/>
    <n v="1"/>
    <n v="50849"/>
    <m/>
    <m/>
    <m/>
    <n v="-7.157954490231627E-4"/>
    <n v="0.1152"/>
    <n v="-6.2135021616593986E-3"/>
    <x v="2"/>
  </r>
  <r>
    <x v="0"/>
    <x v="2"/>
    <x v="6"/>
    <n v="2"/>
    <n v="40787"/>
    <m/>
    <m/>
    <m/>
    <n v="6.0124232170455571E-3"/>
    <n v="0.1152"/>
    <n v="5.2191173759076018E-2"/>
    <x v="2"/>
  </r>
  <r>
    <x v="0"/>
    <x v="2"/>
    <x v="7"/>
    <n v="1"/>
    <n v="47169"/>
    <m/>
    <m/>
    <m/>
    <n v="1.7449325067642461E-3"/>
    <n v="0.13247999999999999"/>
    <n v="1.317129005709727E-2"/>
    <x v="111"/>
  </r>
  <r>
    <x v="0"/>
    <x v="2"/>
    <x v="7"/>
    <n v="2"/>
    <n v="40490"/>
    <m/>
    <m/>
    <m/>
    <n v="6.2110200113033986E-3"/>
    <n v="0.13247999999999999"/>
    <n v="4.6882699360683872E-2"/>
    <x v="112"/>
  </r>
  <r>
    <x v="0"/>
    <x v="2"/>
    <x v="8"/>
    <n v="1"/>
    <n v="42429"/>
    <m/>
    <m/>
    <m/>
    <n v="4.9144571019904158E-3"/>
    <n v="0.11904000000000001"/>
    <n v="4.1284081837957121E-2"/>
    <x v="113"/>
  </r>
  <r>
    <x v="0"/>
    <x v="2"/>
    <x v="8"/>
    <n v="2"/>
    <n v="47634"/>
    <m/>
    <m/>
    <m/>
    <n v="1.4339981319161108E-3"/>
    <n v="0.11904000000000001"/>
    <n v="1.2046355274832918E-2"/>
    <x v="114"/>
  </r>
  <r>
    <x v="0"/>
    <x v="2"/>
    <x v="9"/>
    <n v="1"/>
    <n v="36484"/>
    <m/>
    <m/>
    <m/>
    <n v="8.8897363675219734E-3"/>
    <n v="0.12096"/>
    <n v="7.3493190869063932E-2"/>
    <x v="115"/>
  </r>
  <r>
    <x v="0"/>
    <x v="2"/>
    <x v="9"/>
    <n v="2"/>
    <n v="38876"/>
    <m/>
    <m/>
    <m/>
    <n v="7.2902631962601583E-3"/>
    <n v="0.12096"/>
    <n v="6.0270033037865066E-2"/>
    <x v="116"/>
  </r>
  <r>
    <x v="0"/>
    <x v="2"/>
    <x v="10"/>
    <n v="1"/>
    <n v="35290"/>
    <m/>
    <m/>
    <m/>
    <n v="9.6881356010029944E-3"/>
    <n v="0.12096"/>
    <n v="8.009371363263057E-2"/>
    <x v="117"/>
  </r>
  <r>
    <x v="0"/>
    <x v="2"/>
    <x v="10"/>
    <n v="2"/>
    <n v="35194"/>
    <m/>
    <m/>
    <m/>
    <n v="9.7523285041974488E-3"/>
    <n v="0.12096"/>
    <n v="8.0624408930203784E-2"/>
    <x v="118"/>
  </r>
  <r>
    <x v="0"/>
    <x v="2"/>
    <x v="11"/>
    <n v="1"/>
    <n v="43087"/>
    <m/>
    <m/>
    <m/>
    <n v="4.4744682446784308E-3"/>
    <n v="0.13439999999999999"/>
    <n v="3.3292174439571658E-2"/>
    <x v="119"/>
  </r>
  <r>
    <x v="0"/>
    <x v="2"/>
    <x v="11"/>
    <n v="2"/>
    <n v="42270"/>
    <m/>
    <m/>
    <m/>
    <n v="5.0207765979062317E-3"/>
    <n v="0.13439999999999999"/>
    <n v="3.7356968734421368E-2"/>
    <x v="120"/>
  </r>
  <r>
    <x v="0"/>
    <x v="2"/>
    <x v="12"/>
    <n v="1"/>
    <n v="44746"/>
    <m/>
    <m/>
    <m/>
    <n v="3.3651346363492707E-3"/>
    <n v="0.1152"/>
    <n v="2.9211238162754085E-2"/>
    <x v="121"/>
  </r>
  <r>
    <x v="0"/>
    <x v="2"/>
    <x v="12"/>
    <n v="2"/>
    <n v="41755"/>
    <m/>
    <m/>
    <m/>
    <n v="5.3651447765014808E-3"/>
    <n v="0.1152"/>
    <n v="4.65724372960198E-2"/>
    <x v="122"/>
  </r>
  <r>
    <x v="0"/>
    <x v="2"/>
    <x v="13"/>
    <n v="1"/>
    <n v="36614"/>
    <m/>
    <m/>
    <m/>
    <n v="8.8028084777794832E-3"/>
    <n v="0.11712"/>
    <n v="7.5160591511095318E-2"/>
    <x v="123"/>
  </r>
  <r>
    <x v="0"/>
    <x v="2"/>
    <x v="13"/>
    <n v="2"/>
    <n v="43370"/>
    <m/>
    <m/>
    <m/>
    <n v="4.2852329154697763E-3"/>
    <n v="0.11712"/>
    <n v="3.6588395794653145E-2"/>
    <x v="124"/>
  </r>
  <r>
    <x v="0"/>
    <x v="2"/>
    <x v="14"/>
    <n v="1"/>
    <n v="45863"/>
    <m/>
    <m/>
    <m/>
    <n v="2.6182234606387995E-3"/>
    <n v="9.9840000000000012E-2"/>
    <n v="2.62241933156931E-2"/>
    <x v="125"/>
  </r>
  <r>
    <x v="0"/>
    <x v="2"/>
    <x v="14"/>
    <n v="2"/>
    <n v="42787"/>
    <m/>
    <m/>
    <m/>
    <n v="4.6750710671610964E-3"/>
    <n v="9.9840000000000012E-2"/>
    <n v="4.6825631682302644E-2"/>
    <x v="126"/>
  </r>
  <r>
    <x v="0"/>
    <x v="2"/>
    <x v="15"/>
    <n v="1"/>
    <n v="49030"/>
    <m/>
    <m/>
    <m/>
    <n v="5.0052633129675755E-4"/>
    <n v="0.12864"/>
    <n v="3.8909074261252916E-3"/>
    <x v="127"/>
  </r>
  <r>
    <x v="0"/>
    <x v="2"/>
    <x v="15"/>
    <n v="2"/>
    <n v="46687"/>
    <m/>
    <m/>
    <m/>
    <n v="2.0672343748864E-3"/>
    <n v="0.12864"/>
    <n v="1.6069918959004975E-2"/>
    <x v="128"/>
  </r>
  <r>
    <x v="0"/>
    <x v="2"/>
    <x v="16"/>
    <n v="1"/>
    <n v="42334"/>
    <m/>
    <m/>
    <m/>
    <n v="4.9779813291099288E-3"/>
    <n v="0.13056000000000001"/>
    <n v="3.8127920719285606E-2"/>
    <x v="129"/>
  </r>
  <r>
    <x v="0"/>
    <x v="2"/>
    <x v="16"/>
    <n v="2"/>
    <n v="44335"/>
    <m/>
    <m/>
    <m/>
    <n v="3.639960503150528E-3"/>
    <n v="0.13056000000000001"/>
    <n v="2.7879599442023038E-2"/>
    <x v="130"/>
  </r>
  <r>
    <x v="0"/>
    <x v="2"/>
    <x v="17"/>
    <n v="1"/>
    <n v="35011"/>
    <m/>
    <m/>
    <m/>
    <n v="9.8746962259118765E-3"/>
    <n v="0.1152"/>
    <n v="8.571784918326282E-2"/>
    <x v="131"/>
  </r>
  <r>
    <x v="0"/>
    <x v="2"/>
    <x v="17"/>
    <n v="2"/>
    <n v="40532"/>
    <m/>
    <m/>
    <m/>
    <n v="6.1829356161558274E-3"/>
    <n v="0.1152"/>
    <n v="5.3671316112463778E-2"/>
    <x v="132"/>
  </r>
  <r>
    <x v="0"/>
    <x v="2"/>
    <x v="18"/>
    <n v="1"/>
    <n v="51144"/>
    <m/>
    <m/>
    <m/>
    <n v="-9.130548911311159E-4"/>
    <n v="0.13247999999999999"/>
    <n v="-6.8920206154220714E-3"/>
    <x v="2"/>
  </r>
  <r>
    <x v="0"/>
    <x v="2"/>
    <x v="18"/>
    <n v="2"/>
    <n v="40685"/>
    <m/>
    <m/>
    <m/>
    <n v="6.0806281766896631E-3"/>
    <n v="0.13247999999999999"/>
    <n v="4.5898461478635744E-2"/>
    <x v="2"/>
  </r>
  <r>
    <x v="0"/>
    <x v="2"/>
    <x v="19"/>
    <n v="1"/>
    <n v="46538"/>
    <m/>
    <m/>
    <m/>
    <n v="2.1668671100527944E-3"/>
    <n v="0.13056000000000001"/>
    <n v="1.6596714997340643E-2"/>
    <x v="133"/>
  </r>
  <r>
    <x v="0"/>
    <x v="2"/>
    <x v="19"/>
    <n v="2"/>
    <n v="49033"/>
    <m/>
    <m/>
    <m/>
    <n v="4.9852030307192922E-4"/>
    <n v="0.13056000000000001"/>
    <n v="3.8183233997543596E-3"/>
    <x v="134"/>
  </r>
  <r>
    <x v="0"/>
    <x v="2"/>
    <x v="20"/>
    <n v="1"/>
    <n v="43423"/>
    <m/>
    <m/>
    <m/>
    <n v="4.2497930834978388E-3"/>
    <n v="0.11327999999999999"/>
    <n v="3.7515828773815672E-2"/>
    <x v="135"/>
  </r>
  <r>
    <x v="0"/>
    <x v="2"/>
    <x v="20"/>
    <n v="2"/>
    <n v="45069"/>
    <m/>
    <m/>
    <m/>
    <n v="3.149152264142929E-3"/>
    <n v="0.11327999999999999"/>
    <n v="2.7799719845894501E-2"/>
    <x v="136"/>
  </r>
  <r>
    <x v="0"/>
    <x v="2"/>
    <x v="21"/>
    <n v="1"/>
    <n v="50589"/>
    <m/>
    <m/>
    <m/>
    <n v="-5.4193966953818061E-4"/>
    <n v="0.10176"/>
    <n v="-5.3256649915308625E-3"/>
    <x v="2"/>
  </r>
  <r>
    <x v="0"/>
    <x v="2"/>
    <x v="21"/>
    <n v="2"/>
    <n v="47116"/>
    <m/>
    <m/>
    <m/>
    <n v="1.7803723387361835E-3"/>
    <n v="0.10176"/>
    <n v="1.749579735393262E-2"/>
    <x v="2"/>
  </r>
  <r>
    <x v="0"/>
    <x v="2"/>
    <x v="22"/>
    <n v="1"/>
    <n v="37399"/>
    <m/>
    <m/>
    <m/>
    <n v="8.2778977589498346E-3"/>
    <n v="0.12480000000000001"/>
    <n v="6.6329308965944189E-2"/>
    <x v="137"/>
  </r>
  <r>
    <x v="0"/>
    <x v="2"/>
    <x v="22"/>
    <n v="2"/>
    <n v="40896"/>
    <m/>
    <m/>
    <m/>
    <n v="5.9395375248768537E-3"/>
    <n v="0.12480000000000001"/>
    <n v="4.7592448116000427E-2"/>
    <x v="138"/>
  </r>
  <r>
    <x v="0"/>
    <x v="2"/>
    <x v="23"/>
    <n v="1"/>
    <n v="44559"/>
    <m/>
    <m/>
    <m/>
    <n v="3.4901770623634678E-3"/>
    <n v="0.12288"/>
    <n v="2.8403133645536031E-2"/>
    <x v="2"/>
  </r>
  <r>
    <x v="0"/>
    <x v="2"/>
    <x v="23"/>
    <n v="2"/>
    <n v="57881"/>
    <m/>
    <m/>
    <m/>
    <n v="-5.4179256080169229E-3"/>
    <n v="0.12288"/>
    <n v="-4.4091191471491882E-2"/>
    <x v="2"/>
  </r>
  <r>
    <x v="0"/>
    <x v="2"/>
    <x v="24"/>
    <n v="1"/>
    <n v="46330"/>
    <m/>
    <m/>
    <m/>
    <n v="2.3059517336407758E-3"/>
    <n v="0.11327999999999999"/>
    <n v="2.0356212337930578E-2"/>
    <x v="139"/>
  </r>
  <r>
    <x v="0"/>
    <x v="2"/>
    <x v="24"/>
    <n v="2"/>
    <n v="42281"/>
    <m/>
    <m/>
    <m/>
    <n v="5.0134211610818663E-3"/>
    <n v="0.11327999999999999"/>
    <n v="4.4256895842883712E-2"/>
    <x v="140"/>
  </r>
  <r>
    <x v="0"/>
    <x v="2"/>
    <x v="25"/>
    <n v="1"/>
    <n v="35662"/>
    <m/>
    <m/>
    <m/>
    <n v="9.4393881011244855E-3"/>
    <n v="0.14400000000000002"/>
    <n v="6.5551306257808917E-2"/>
    <x v="141"/>
  </r>
  <r>
    <x v="0"/>
    <x v="2"/>
    <x v="25"/>
    <n v="2"/>
    <n v="38256"/>
    <m/>
    <m/>
    <m/>
    <n v="7.704842362724341E-3"/>
    <n v="0.14400000000000002"/>
    <n v="5.3505849741141254E-2"/>
    <x v="142"/>
  </r>
  <r>
    <x v="0"/>
    <x v="2"/>
    <x v="26"/>
    <n v="1"/>
    <n v="45431"/>
    <m/>
    <m/>
    <m/>
    <n v="2.9070915250138407E-3"/>
    <n v="0.11904000000000001"/>
    <n v="2.4421131762549064E-2"/>
    <x v="143"/>
  </r>
  <r>
    <x v="0"/>
    <x v="2"/>
    <x v="26"/>
    <n v="2"/>
    <n v="46700"/>
    <m/>
    <m/>
    <m/>
    <n v="2.0585415859121535E-3"/>
    <n v="0.11904000000000001"/>
    <n v="1.7292856064450215E-2"/>
    <x v="144"/>
  </r>
  <r>
    <x v="0"/>
    <x v="2"/>
    <x v="27"/>
    <n v="1"/>
    <n v="48116"/>
    <m/>
    <m/>
    <m/>
    <n v="1.1116962637939566E-3"/>
    <n v="0.13632"/>
    <n v="8.1550488834650579E-3"/>
    <x v="145"/>
  </r>
  <r>
    <x v="0"/>
    <x v="2"/>
    <x v="27"/>
    <n v="2"/>
    <n v="41017"/>
    <m/>
    <m/>
    <m/>
    <n v="5.8586277198088444E-3"/>
    <n v="0.13632"/>
    <n v="4.297702259249446E-2"/>
    <x v="146"/>
  </r>
  <r>
    <x v="0"/>
    <x v="2"/>
    <x v="28"/>
    <n v="1"/>
    <n v="53472"/>
    <m/>
    <m/>
    <m/>
    <n v="-2.4697327935966277E-3"/>
    <s v="--"/>
    <m/>
    <x v="2"/>
  </r>
  <r>
    <x v="0"/>
    <x v="2"/>
    <x v="28"/>
    <n v="2"/>
    <n v="44143"/>
    <m/>
    <m/>
    <m/>
    <n v="3.7683463095394341E-3"/>
    <s v="--"/>
    <m/>
    <x v="2"/>
  </r>
  <r>
    <x v="0"/>
    <x v="2"/>
    <x v="29"/>
    <n v="1"/>
    <n v="44238"/>
    <m/>
    <m/>
    <m/>
    <n v="3.7048220824199216E-3"/>
    <n v="9.6000000000000002E-2"/>
    <n v="3.8591896691874183E-2"/>
    <x v="2"/>
  </r>
  <r>
    <x v="0"/>
    <x v="2"/>
    <x v="29"/>
    <n v="2"/>
    <n v="50587"/>
    <m/>
    <m/>
    <m/>
    <n v="-5.4060231738829246E-4"/>
    <n v="9.6000000000000002E-2"/>
    <n v="-5.6312741394613794E-3"/>
    <x v="2"/>
  </r>
  <r>
    <x v="1"/>
    <x v="0"/>
    <x v="0"/>
    <n v="1"/>
    <n v="37550"/>
    <m/>
    <m/>
    <m/>
    <n v="8.1769276716335566E-3"/>
    <n v="0.10752000000000002"/>
    <n v="7.6050294565044224E-2"/>
    <x v="147"/>
  </r>
  <r>
    <x v="1"/>
    <x v="0"/>
    <x v="0"/>
    <n v="2"/>
    <n v="47182"/>
    <m/>
    <m/>
    <m/>
    <n v="1.7362397177899994E-3"/>
    <n v="0.10752000000000002"/>
    <n v="1.6148062851469486E-2"/>
    <x v="148"/>
  </r>
  <r>
    <x v="1"/>
    <x v="0"/>
    <x v="1"/>
    <n v="1"/>
    <n v="49182"/>
    <m/>
    <m/>
    <m/>
    <n v="3.9888756790553852E-4"/>
    <n v="0.12288"/>
    <n v="3.2461553377729369E-3"/>
    <x v="149"/>
  </r>
  <r>
    <x v="1"/>
    <x v="0"/>
    <x v="1"/>
    <n v="2"/>
    <n v="41122"/>
    <m/>
    <m/>
    <m/>
    <n v="5.7884167319399099E-3"/>
    <n v="0.12288"/>
    <n v="4.7106255956542234E-2"/>
    <x v="150"/>
  </r>
  <r>
    <x v="1"/>
    <x v="0"/>
    <x v="2"/>
    <n v="1"/>
    <n v="43377"/>
    <m/>
    <m/>
    <m/>
    <n v="4.2805521829451824E-3"/>
    <s v="--"/>
    <m/>
    <x v="2"/>
  </r>
  <r>
    <x v="1"/>
    <x v="0"/>
    <x v="2"/>
    <n v="2"/>
    <n v="37225"/>
    <m/>
    <m/>
    <m/>
    <n v="8.3942473959897814E-3"/>
    <s v="--"/>
    <m/>
    <x v="2"/>
  </r>
  <r>
    <x v="1"/>
    <x v="0"/>
    <x v="3"/>
    <n v="1"/>
    <n v="36370"/>
    <m/>
    <m/>
    <m/>
    <n v="8.9659654400653845E-3"/>
    <n v="0.11136"/>
    <n v="8.0513339081046909E-2"/>
    <x v="151"/>
  </r>
  <r>
    <x v="1"/>
    <x v="0"/>
    <x v="3"/>
    <n v="2"/>
    <n v="37176"/>
    <m/>
    <m/>
    <m/>
    <n v="8.42701252366195E-3"/>
    <n v="0.11136"/>
    <n v="7.5673603840355153E-2"/>
    <x v="152"/>
  </r>
  <r>
    <x v="1"/>
    <x v="0"/>
    <x v="4"/>
    <n v="1"/>
    <n v="29471"/>
    <m/>
    <m/>
    <m/>
    <n v="1.357916168109183E-2"/>
    <n v="0.13824"/>
    <n v="9.8228889475490661E-2"/>
    <x v="153"/>
  </r>
  <r>
    <x v="1"/>
    <x v="0"/>
    <x v="4"/>
    <n v="2"/>
    <n v="33179"/>
    <m/>
    <m/>
    <m/>
    <n v="1.1099710795206044E-2"/>
    <n v="0.13824"/>
    <n v="8.02930468403215E-2"/>
    <x v="154"/>
  </r>
  <r>
    <x v="1"/>
    <x v="0"/>
    <x v="5"/>
    <n v="1"/>
    <n v="30970"/>
    <m/>
    <m/>
    <m/>
    <n v="1.257681624475343E-2"/>
    <s v="--"/>
    <m/>
    <x v="2"/>
  </r>
  <r>
    <x v="1"/>
    <x v="0"/>
    <x v="5"/>
    <n v="2"/>
    <n v="25665"/>
    <m/>
    <m/>
    <m/>
    <n v="1.6124142822321958E-2"/>
    <s v="--"/>
    <m/>
    <x v="2"/>
  </r>
  <r>
    <x v="1"/>
    <x v="0"/>
    <x v="6"/>
    <n v="1"/>
    <n v="33103"/>
    <m/>
    <m/>
    <m/>
    <n v="1.1150530176901654E-2"/>
    <s v="--"/>
    <m/>
    <x v="2"/>
  </r>
  <r>
    <x v="1"/>
    <x v="0"/>
    <x v="6"/>
    <n v="2"/>
    <n v="31776"/>
    <m/>
    <m/>
    <m/>
    <n v="1.2037863328349991E-2"/>
    <s v="--"/>
    <m/>
    <x v="2"/>
  </r>
  <r>
    <x v="1"/>
    <x v="0"/>
    <x v="7"/>
    <n v="1"/>
    <n v="33771"/>
    <m/>
    <m/>
    <m/>
    <n v="1.0703854558840242E-2"/>
    <n v="0.12480000000000001"/>
    <n v="8.5768065375322444E-2"/>
    <x v="155"/>
  </r>
  <r>
    <x v="1"/>
    <x v="0"/>
    <x v="7"/>
    <n v="2"/>
    <n v="30850"/>
    <m/>
    <m/>
    <m/>
    <n v="1.2657057373746495E-2"/>
    <n v="0.12480000000000001"/>
    <n v="0.10141872895630204"/>
    <x v="156"/>
  </r>
  <r>
    <x v="1"/>
    <x v="0"/>
    <x v="8"/>
    <n v="1"/>
    <n v="38397"/>
    <m/>
    <m/>
    <m/>
    <n v="7.6105590361574878E-3"/>
    <s v="--"/>
    <m/>
    <x v="2"/>
  </r>
  <r>
    <x v="1"/>
    <x v="0"/>
    <x v="8"/>
    <n v="2"/>
    <n v="35838"/>
    <m/>
    <m/>
    <m/>
    <n v="9.3217011119346542E-3"/>
    <s v="--"/>
    <m/>
    <x v="2"/>
  </r>
  <r>
    <x v="1"/>
    <x v="0"/>
    <x v="9"/>
    <n v="1"/>
    <n v="36385"/>
    <m/>
    <m/>
    <m/>
    <n v="8.9559352989412554E-3"/>
    <n v="0.12480000000000001"/>
    <n v="7.1762302074849793E-2"/>
    <x v="157"/>
  </r>
  <r>
    <x v="1"/>
    <x v="0"/>
    <x v="9"/>
    <n v="2"/>
    <n v="43205"/>
    <m/>
    <m/>
    <m/>
    <n v="4.3955644678352456E-3"/>
    <n v="0.12480000000000001"/>
    <n v="3.5220869133295238E-2"/>
    <x v="158"/>
  </r>
  <r>
    <x v="1"/>
    <x v="0"/>
    <x v="10"/>
    <n v="1"/>
    <n v="39079"/>
    <m/>
    <m/>
    <m/>
    <n v="7.1545219530468867E-3"/>
    <n v="0.12288"/>
    <n v="5.8223648706436253E-2"/>
    <x v="159"/>
  </r>
  <r>
    <x v="1"/>
    <x v="0"/>
    <x v="10"/>
    <n v="2"/>
    <n v="44155"/>
    <m/>
    <m/>
    <m/>
    <n v="3.7603221966401282E-3"/>
    <n v="0.12288"/>
    <n v="3.0601580376303127E-2"/>
    <x v="160"/>
  </r>
  <r>
    <x v="1"/>
    <x v="0"/>
    <x v="11"/>
    <n v="1"/>
    <n v="30252"/>
    <m/>
    <m/>
    <m/>
    <n v="1.305692566656195E-2"/>
    <n v="0.15360000000000001"/>
    <n v="8.5006026475012694E-2"/>
    <x v="161"/>
  </r>
  <r>
    <x v="1"/>
    <x v="0"/>
    <x v="11"/>
    <n v="2"/>
    <n v="38007"/>
    <m/>
    <m/>
    <m/>
    <n v="7.871342705384957E-3"/>
    <n v="0.15360000000000001"/>
    <n v="5.1245720738183308E-2"/>
    <x v="162"/>
  </r>
  <r>
    <x v="1"/>
    <x v="0"/>
    <x v="12"/>
    <n v="1"/>
    <n v="36620"/>
    <m/>
    <m/>
    <m/>
    <n v="8.7987964213298298E-3"/>
    <n v="0.1152"/>
    <n v="7.6378441157376992E-2"/>
    <x v="163"/>
  </r>
  <r>
    <x v="1"/>
    <x v="0"/>
    <x v="12"/>
    <n v="2"/>
    <n v="42287"/>
    <m/>
    <m/>
    <m/>
    <n v="5.0094091046322137E-3"/>
    <n v="0.1152"/>
    <n v="4.3484454033265743E-2"/>
    <x v="164"/>
  </r>
  <r>
    <x v="1"/>
    <x v="0"/>
    <x v="13"/>
    <n v="1"/>
    <n v="43513"/>
    <m/>
    <m/>
    <m/>
    <n v="4.1896122367530387E-3"/>
    <n v="0.1152"/>
    <n v="3.636816177737013E-2"/>
    <x v="165"/>
  </r>
  <r>
    <x v="1"/>
    <x v="0"/>
    <x v="13"/>
    <n v="2"/>
    <n v="39755"/>
    <m/>
    <m/>
    <m/>
    <n v="6.7024969263859372E-3"/>
    <n v="0.1152"/>
    <n v="5.8181396930433484E-2"/>
    <x v="166"/>
  </r>
  <r>
    <x v="1"/>
    <x v="0"/>
    <x v="14"/>
    <n v="1"/>
    <n v="34987"/>
    <m/>
    <m/>
    <m/>
    <n v="9.8907444517104936E-3"/>
    <s v="--"/>
    <m/>
    <x v="2"/>
  </r>
  <r>
    <x v="1"/>
    <x v="0"/>
    <x v="14"/>
    <n v="2"/>
    <n v="40070"/>
    <m/>
    <m/>
    <m/>
    <n v="6.4918639627791373E-3"/>
    <s v="--"/>
    <m/>
    <x v="2"/>
  </r>
  <r>
    <x v="1"/>
    <x v="0"/>
    <x v="15"/>
    <n v="1"/>
    <n v="41889"/>
    <m/>
    <m/>
    <m/>
    <n v="5.2755421824592207E-3"/>
    <n v="0.11712"/>
    <n v="4.5043905246407279E-2"/>
    <x v="167"/>
  </r>
  <r>
    <x v="1"/>
    <x v="0"/>
    <x v="15"/>
    <n v="2"/>
    <n v="34813"/>
    <m/>
    <m/>
    <m/>
    <n v="1.000709408875044E-2"/>
    <n v="0.11712"/>
    <n v="8.5443084774167011E-2"/>
    <x v="168"/>
  </r>
  <r>
    <x v="1"/>
    <x v="0"/>
    <x v="16"/>
    <n v="1"/>
    <n v="39871"/>
    <m/>
    <m/>
    <m/>
    <n v="6.6249305016926408E-3"/>
    <n v="0.12288"/>
    <n v="5.3913822442160163E-2"/>
    <x v="169"/>
  </r>
  <r>
    <x v="1"/>
    <x v="0"/>
    <x v="16"/>
    <n v="2"/>
    <n v="35898"/>
    <m/>
    <m/>
    <m/>
    <n v="9.2815805474381185E-3"/>
    <n v="0.12288"/>
    <n v="7.5533695861312811E-2"/>
    <x v="170"/>
  </r>
  <r>
    <x v="1"/>
    <x v="0"/>
    <x v="17"/>
    <n v="1"/>
    <n v="24539"/>
    <m/>
    <m/>
    <m/>
    <n v="1.6877072082706911E-2"/>
    <s v="--"/>
    <m/>
    <x v="2"/>
  </r>
  <r>
    <x v="1"/>
    <x v="0"/>
    <x v="17"/>
    <n v="2"/>
    <n v="37408"/>
    <m/>
    <m/>
    <m/>
    <n v="8.2718796742753519E-3"/>
    <s v="--"/>
    <m/>
    <x v="2"/>
  </r>
  <r>
    <x v="1"/>
    <x v="0"/>
    <x v="18"/>
    <n v="1"/>
    <n v="31718"/>
    <m/>
    <m/>
    <m/>
    <n v="1.207664654069664E-2"/>
    <n v="0.13824"/>
    <n v="8.7360001017770833E-2"/>
    <x v="171"/>
  </r>
  <r>
    <x v="1"/>
    <x v="0"/>
    <x v="18"/>
    <n v="2"/>
    <n v="27245"/>
    <m/>
    <m/>
    <m/>
    <n v="1.5067634623913235E-2"/>
    <n v="0.13824"/>
    <n v="0.10899619953640939"/>
    <x v="172"/>
  </r>
  <r>
    <x v="1"/>
    <x v="0"/>
    <x v="19"/>
    <n v="1"/>
    <n v="26964"/>
    <m/>
    <m/>
    <m/>
    <n v="1.5255532600972E-2"/>
    <s v="--"/>
    <m/>
    <x v="2"/>
  </r>
  <r>
    <x v="1"/>
    <x v="0"/>
    <x v="19"/>
    <n v="2"/>
    <n v="28915"/>
    <m/>
    <m/>
    <m/>
    <n v="1.395094557875971E-2"/>
    <s v="--"/>
    <m/>
    <x v="2"/>
  </r>
  <r>
    <x v="1"/>
    <x v="0"/>
    <x v="20"/>
    <n v="1"/>
    <n v="34359"/>
    <m/>
    <m/>
    <m/>
    <n v="1.0310673026774212E-2"/>
    <n v="0.11712"/>
    <n v="8.8035118056473807E-2"/>
    <x v="173"/>
  </r>
  <r>
    <x v="1"/>
    <x v="0"/>
    <x v="20"/>
    <n v="2"/>
    <n v="40000"/>
    <m/>
    <m/>
    <m/>
    <n v="6.5386712880250936E-3"/>
    <n v="0.11712"/>
    <n v="5.5828819057591302E-2"/>
    <x v="174"/>
  </r>
  <r>
    <x v="1"/>
    <x v="0"/>
    <x v="21"/>
    <n v="1"/>
    <n v="36916"/>
    <m/>
    <m/>
    <m/>
    <n v="8.6008683031469288E-3"/>
    <n v="0.14591999999999999"/>
    <n v="5.8942354051171389E-2"/>
    <x v="175"/>
  </r>
  <r>
    <x v="1"/>
    <x v="0"/>
    <x v="21"/>
    <n v="2"/>
    <n v="37401"/>
    <m/>
    <m/>
    <m/>
    <n v="8.2765604067999501E-3"/>
    <n v="0.14591999999999999"/>
    <n v="5.6719849279056676E-2"/>
    <x v="176"/>
  </r>
  <r>
    <x v="1"/>
    <x v="0"/>
    <x v="22"/>
    <n v="1"/>
    <n v="43921"/>
    <m/>
    <m/>
    <m/>
    <n v="3.9167923981766103E-3"/>
    <n v="0.10560000000000001"/>
    <n v="3.7090837103945166E-2"/>
    <x v="2"/>
  </r>
  <r>
    <x v="1"/>
    <x v="0"/>
    <x v="22"/>
    <n v="2"/>
    <n v="40605"/>
    <m/>
    <m/>
    <m/>
    <n v="6.1341222626850418E-3"/>
    <n v="0.10560000000000001"/>
    <n v="5.808827900269925E-2"/>
    <x v="2"/>
  </r>
  <r>
    <x v="1"/>
    <x v="0"/>
    <x v="23"/>
    <n v="1"/>
    <n v="33513"/>
    <m/>
    <m/>
    <m/>
    <n v="1.0876372986175336E-2"/>
    <n v="0.11136"/>
    <n v="9.7668579258040011E-2"/>
    <x v="177"/>
  </r>
  <r>
    <x v="1"/>
    <x v="0"/>
    <x v="23"/>
    <n v="2"/>
    <n v="45507"/>
    <m/>
    <m/>
    <m/>
    <n v="2.856272143318231E-3"/>
    <n v="0.11136"/>
    <n v="2.5648995539854804E-2"/>
    <x v="178"/>
  </r>
  <r>
    <x v="1"/>
    <x v="0"/>
    <x v="24"/>
    <n v="1"/>
    <n v="37897"/>
    <m/>
    <m/>
    <m/>
    <n v="7.9448970736286009E-3"/>
    <n v="0.5152000000000001"/>
    <n v="1.5420995872726318E-2"/>
    <x v="179"/>
  </r>
  <r>
    <x v="1"/>
    <x v="0"/>
    <x v="24"/>
    <n v="2"/>
    <n v="37887"/>
    <m/>
    <m/>
    <m/>
    <n v="7.9515838343780232E-3"/>
    <n v="0.5152000000000001"/>
    <n v="1.5433974833808272E-2"/>
    <x v="180"/>
  </r>
  <r>
    <x v="1"/>
    <x v="0"/>
    <x v="25"/>
    <n v="1"/>
    <n v="38466"/>
    <m/>
    <m/>
    <m/>
    <n v="7.564420386986472E-3"/>
    <s v="--"/>
    <m/>
    <x v="2"/>
  </r>
  <r>
    <x v="1"/>
    <x v="0"/>
    <x v="25"/>
    <n v="2"/>
    <n v="43077"/>
    <m/>
    <m/>
    <m/>
    <n v="4.4811550054278523E-3"/>
    <s v="--"/>
    <m/>
    <x v="2"/>
  </r>
  <r>
    <x v="1"/>
    <x v="0"/>
    <x v="26"/>
    <n v="1"/>
    <n v="42199"/>
    <m/>
    <m/>
    <m/>
    <n v="5.0682525992271294E-3"/>
    <n v="0.12864"/>
    <n v="3.9398729782549199E-2"/>
    <x v="181"/>
  </r>
  <r>
    <x v="1"/>
    <x v="0"/>
    <x v="26"/>
    <n v="2"/>
    <n v="43009"/>
    <m/>
    <m/>
    <m/>
    <n v="4.5266249785239241E-3"/>
    <n v="0.12864"/>
    <n v="3.5188316064396173E-2"/>
    <x v="182"/>
  </r>
  <r>
    <x v="1"/>
    <x v="0"/>
    <x v="27"/>
    <n v="1"/>
    <n v="48242"/>
    <m/>
    <m/>
    <m/>
    <n v="1.0274430783512344E-3"/>
    <s v="--"/>
    <m/>
    <x v="2"/>
  </r>
  <r>
    <x v="1"/>
    <x v="0"/>
    <x v="27"/>
    <n v="2"/>
    <n v="47484"/>
    <m/>
    <m/>
    <m/>
    <n v="1.5342995431574455E-3"/>
    <s v="--"/>
    <m/>
    <x v="2"/>
  </r>
  <r>
    <x v="1"/>
    <x v="0"/>
    <x v="28"/>
    <n v="1"/>
    <n v="41022"/>
    <m/>
    <m/>
    <m/>
    <n v="5.855284339434135E-3"/>
    <n v="0.10560000000000001"/>
    <n v="5.5447768365853543E-2"/>
    <x v="183"/>
  </r>
  <r>
    <x v="1"/>
    <x v="0"/>
    <x v="28"/>
    <n v="2"/>
    <n v="35343"/>
    <m/>
    <m/>
    <m/>
    <n v="9.6526957690310587E-3"/>
    <n v="0.10560000000000001"/>
    <n v="9.1408103873400162E-2"/>
    <x v="184"/>
  </r>
  <r>
    <x v="1"/>
    <x v="0"/>
    <x v="29"/>
    <n v="1"/>
    <n v="49198"/>
    <m/>
    <m/>
    <m/>
    <n v="3.8818875070646355E-4"/>
    <n v="0.11712"/>
    <n v="3.3144531310319632E-3"/>
    <x v="185"/>
  </r>
  <r>
    <x v="1"/>
    <x v="0"/>
    <x v="29"/>
    <n v="2"/>
    <n v="44068"/>
    <m/>
    <m/>
    <m/>
    <n v="3.8184970151600999E-3"/>
    <n v="0.11712"/>
    <n v="3.2603287356216697E-2"/>
    <x v="186"/>
  </r>
  <r>
    <x v="1"/>
    <x v="1"/>
    <x v="0"/>
    <n v="1"/>
    <n v="24847"/>
    <m/>
    <m/>
    <m/>
    <n v="1.6671119851624703E-2"/>
    <n v="0.14208000000000001"/>
    <n v="0.11733614760434052"/>
    <x v="187"/>
  </r>
  <r>
    <x v="1"/>
    <x v="1"/>
    <x v="0"/>
    <n v="2"/>
    <n v="25031"/>
    <m/>
    <m/>
    <m/>
    <n v="1.6548083453835329E-2"/>
    <n v="0.14208000000000001"/>
    <n v="0.1164701819667464"/>
    <x v="188"/>
  </r>
  <r>
    <x v="1"/>
    <x v="1"/>
    <x v="1"/>
    <n v="1"/>
    <n v="37864"/>
    <m/>
    <m/>
    <m/>
    <n v="7.9669633841016954E-3"/>
    <n v="0.12480000000000001"/>
    <n v="6.3837847629019992E-2"/>
    <x v="189"/>
  </r>
  <r>
    <x v="1"/>
    <x v="1"/>
    <x v="1"/>
    <n v="2"/>
    <n v="35500"/>
    <m/>
    <m/>
    <m/>
    <n v="9.5477136252651255E-3"/>
    <n v="0.12480000000000001"/>
    <n v="7.6504115587060301E-2"/>
    <x v="190"/>
  </r>
  <r>
    <x v="1"/>
    <x v="1"/>
    <x v="2"/>
    <n v="1"/>
    <n v="34900"/>
    <m/>
    <m/>
    <m/>
    <n v="9.9489192702304635E-3"/>
    <s v="--"/>
    <m/>
    <x v="2"/>
  </r>
  <r>
    <x v="1"/>
    <x v="1"/>
    <x v="2"/>
    <n v="2"/>
    <n v="38583"/>
    <m/>
    <m/>
    <m/>
    <n v="7.4861852862182308E-3"/>
    <s v="--"/>
    <m/>
    <x v="2"/>
  </r>
  <r>
    <x v="1"/>
    <x v="1"/>
    <x v="3"/>
    <n v="1"/>
    <n v="24801"/>
    <m/>
    <m/>
    <m/>
    <n v="1.6701878951072044E-2"/>
    <n v="0.10560000000000001"/>
    <n v="0.15816173249121251"/>
    <x v="191"/>
  </r>
  <r>
    <x v="1"/>
    <x v="1"/>
    <x v="3"/>
    <n v="2"/>
    <n v="25137"/>
    <m/>
    <m/>
    <m/>
    <n v="1.6477203789891457E-2"/>
    <n v="0.10560000000000001"/>
    <n v="0.15603412679821455"/>
    <x v="192"/>
  </r>
  <r>
    <x v="1"/>
    <x v="1"/>
    <x v="4"/>
    <n v="1"/>
    <n v="36049"/>
    <m/>
    <m/>
    <m/>
    <n v="9.1806104601218439E-3"/>
    <n v="0.10560000000000001"/>
    <n v="8.693759905418412E-2"/>
    <x v="193"/>
  </r>
  <r>
    <x v="1"/>
    <x v="1"/>
    <x v="4"/>
    <n v="2"/>
    <n v="37821"/>
    <m/>
    <m/>
    <m/>
    <n v="7.9957164553242106E-3"/>
    <n v="0.10560000000000001"/>
    <n v="7.5717011887539862E-2"/>
    <x v="194"/>
  </r>
  <r>
    <x v="1"/>
    <x v="1"/>
    <x v="5"/>
    <n v="1"/>
    <n v="34891"/>
    <m/>
    <m/>
    <m/>
    <n v="9.9549373549049462E-3"/>
    <n v="0.11327999999999999"/>
    <n v="8.7879037384401018E-2"/>
    <x v="195"/>
  </r>
  <r>
    <x v="1"/>
    <x v="1"/>
    <x v="5"/>
    <n v="2"/>
    <n v="34751"/>
    <m/>
    <m/>
    <m/>
    <n v="1.0048552005396861E-2"/>
    <n v="0.11327999999999999"/>
    <n v="8.8705437900749126E-2"/>
    <x v="196"/>
  </r>
  <r>
    <x v="1"/>
    <x v="1"/>
    <x v="6"/>
    <n v="1"/>
    <n v="48394"/>
    <m/>
    <m/>
    <m/>
    <n v="9.2580431496001522E-4"/>
    <n v="0.12672"/>
    <n v="7.3059052632576957E-3"/>
    <x v="197"/>
  </r>
  <r>
    <x v="1"/>
    <x v="1"/>
    <x v="6"/>
    <n v="2"/>
    <n v="42084"/>
    <m/>
    <m/>
    <m/>
    <n v="5.1451503478454853E-3"/>
    <n v="0.12672"/>
    <n v="4.0602512214689752E-2"/>
    <x v="198"/>
  </r>
  <r>
    <x v="1"/>
    <x v="1"/>
    <x v="7"/>
    <n v="1"/>
    <n v="47869"/>
    <m/>
    <m/>
    <m/>
    <n v="1.2768592543046849E-3"/>
    <n v="0.1152"/>
    <n v="1.1083847693617057E-2"/>
    <x v="199"/>
  </r>
  <r>
    <x v="1"/>
    <x v="1"/>
    <x v="7"/>
    <n v="2"/>
    <n v="40549"/>
    <m/>
    <m/>
    <m/>
    <n v="6.1715681228818086E-3"/>
    <n v="0.1152"/>
    <n v="5.3572639955571259E-2"/>
    <x v="200"/>
  </r>
  <r>
    <x v="1"/>
    <x v="1"/>
    <x v="8"/>
    <n v="1"/>
    <n v="36389"/>
    <m/>
    <m/>
    <m/>
    <n v="8.9532605946414882E-3"/>
    <n v="0.12288"/>
    <n v="7.2861821245454816E-2"/>
    <x v="201"/>
  </r>
  <r>
    <x v="1"/>
    <x v="1"/>
    <x v="8"/>
    <n v="2"/>
    <n v="35039"/>
    <m/>
    <m/>
    <m/>
    <n v="9.855973295813494E-3"/>
    <n v="0.12288"/>
    <n v="8.0208116014107211E-2"/>
    <x v="202"/>
  </r>
  <r>
    <x v="1"/>
    <x v="1"/>
    <x v="9"/>
    <n v="1"/>
    <n v="33764"/>
    <m/>
    <m/>
    <m/>
    <n v="1.070853529136484E-2"/>
    <s v="--"/>
    <m/>
    <x v="2"/>
  </r>
  <r>
    <x v="1"/>
    <x v="1"/>
    <x v="9"/>
    <n v="2"/>
    <n v="33904"/>
    <m/>
    <m/>
    <m/>
    <n v="1.0614920640872926E-2"/>
    <s v="--"/>
    <m/>
    <x v="2"/>
  </r>
  <r>
    <x v="1"/>
    <x v="1"/>
    <x v="10"/>
    <n v="1"/>
    <n v="34630"/>
    <m/>
    <m/>
    <m/>
    <n v="1.0129461810464868E-2"/>
    <n v="0.11327999999999999"/>
    <n v="8.9419684061307111E-2"/>
    <x v="203"/>
  </r>
  <r>
    <x v="1"/>
    <x v="1"/>
    <x v="10"/>
    <n v="2"/>
    <n v="30396"/>
    <m/>
    <m/>
    <m/>
    <n v="1.2960636311770269E-2"/>
    <n v="0.11327999999999999"/>
    <n v="0.11441239682000591"/>
    <x v="204"/>
  </r>
  <r>
    <x v="1"/>
    <x v="1"/>
    <x v="11"/>
    <n v="1"/>
    <n v="31205"/>
    <m/>
    <m/>
    <m/>
    <n v="1.2419677367142003E-2"/>
    <n v="0.1152"/>
    <n v="0.10780969936755211"/>
    <x v="205"/>
  </r>
  <r>
    <x v="1"/>
    <x v="1"/>
    <x v="11"/>
    <n v="2"/>
    <n v="38177"/>
    <m/>
    <m/>
    <m/>
    <n v="7.7576677726447791E-3"/>
    <n v="0.1152"/>
    <n v="6.7340866081985931E-2"/>
    <x v="206"/>
  </r>
  <r>
    <x v="1"/>
    <x v="1"/>
    <x v="12"/>
    <n v="1"/>
    <n v="48520"/>
    <m/>
    <m/>
    <m/>
    <n v="8.4155112951729289E-4"/>
    <n v="0.15168000000000001"/>
    <n v="5.5482010121129539E-3"/>
    <x v="207"/>
  </r>
  <r>
    <x v="1"/>
    <x v="1"/>
    <x v="12"/>
    <n v="2"/>
    <n v="39600"/>
    <m/>
    <m/>
    <m/>
    <n v="6.8061417180019851E-3"/>
    <n v="0.15168000000000001"/>
    <n v="4.4871714912987769E-2"/>
    <x v="208"/>
  </r>
  <r>
    <x v="1"/>
    <x v="1"/>
    <x v="13"/>
    <n v="1"/>
    <n v="35784"/>
    <m/>
    <m/>
    <m/>
    <n v="9.3578096199815348E-3"/>
    <n v="0.11136"/>
    <n v="8.4032054777133033E-2"/>
    <x v="209"/>
  </r>
  <r>
    <x v="1"/>
    <x v="1"/>
    <x v="13"/>
    <n v="2"/>
    <n v="38922"/>
    <m/>
    <m/>
    <m/>
    <n v="7.259504096812819E-3"/>
    <n v="0.11136"/>
    <n v="6.5189512363620861E-2"/>
    <x v="210"/>
  </r>
  <r>
    <x v="1"/>
    <x v="1"/>
    <x v="14"/>
    <n v="1"/>
    <n v="40910"/>
    <m/>
    <m/>
    <m/>
    <n v="5.9301760598276633E-3"/>
    <n v="0.12864"/>
    <n v="4.6099005440202602E-2"/>
    <x v="211"/>
  </r>
  <r>
    <x v="1"/>
    <x v="1"/>
    <x v="14"/>
    <n v="2"/>
    <n v="36283"/>
    <m/>
    <m/>
    <m/>
    <n v="9.0241402585853614E-3"/>
    <n v="0.12864"/>
    <n v="7.0150344049948396E-2"/>
    <x v="212"/>
  </r>
  <r>
    <x v="1"/>
    <x v="1"/>
    <x v="15"/>
    <n v="1"/>
    <n v="40063"/>
    <m/>
    <m/>
    <m/>
    <n v="6.4965446953037312E-3"/>
    <n v="0.12096"/>
    <n v="5.3708206806413125E-2"/>
    <x v="213"/>
  </r>
  <r>
    <x v="1"/>
    <x v="1"/>
    <x v="15"/>
    <n v="2"/>
    <n v="40139"/>
    <m/>
    <m/>
    <m/>
    <n v="6.4457253136081206E-3"/>
    <n v="0.12096"/>
    <n v="5.3288073029167667E-2"/>
    <x v="214"/>
  </r>
  <r>
    <x v="1"/>
    <x v="1"/>
    <x v="16"/>
    <n v="1"/>
    <n v="41557"/>
    <m/>
    <m/>
    <m/>
    <n v="5.4975426393400403E-3"/>
    <n v="9.9840000000000012E-2"/>
    <n v="5.5063528038261617E-2"/>
    <x v="215"/>
  </r>
  <r>
    <x v="1"/>
    <x v="1"/>
    <x v="16"/>
    <n v="2"/>
    <n v="38709"/>
    <m/>
    <m/>
    <m/>
    <n v="7.401932100775512E-3"/>
    <n v="9.9840000000000012E-2"/>
    <n v="7.4137941714498307E-2"/>
    <x v="216"/>
  </r>
  <r>
    <x v="1"/>
    <x v="1"/>
    <x v="17"/>
    <n v="1"/>
    <n v="38736"/>
    <m/>
    <m/>
    <m/>
    <n v="7.3838778467520709E-3"/>
    <n v="0.10944"/>
    <n v="6.7469644067544507E-2"/>
    <x v="217"/>
  </r>
  <r>
    <x v="1"/>
    <x v="1"/>
    <x v="17"/>
    <n v="2"/>
    <n v="42810"/>
    <m/>
    <m/>
    <m/>
    <n v="4.6596915174374276E-3"/>
    <n v="0.10944"/>
    <n v="4.2577590619859537E-2"/>
    <x v="218"/>
  </r>
  <r>
    <x v="1"/>
    <x v="1"/>
    <x v="18"/>
    <n v="1"/>
    <n v="45450"/>
    <m/>
    <m/>
    <m/>
    <n v="2.8943866795899408E-3"/>
    <n v="0.13439999999999999"/>
    <n v="2.1535615175520394E-2"/>
    <x v="219"/>
  </r>
  <r>
    <x v="1"/>
    <x v="1"/>
    <x v="18"/>
    <n v="2"/>
    <n v="34617"/>
    <m/>
    <m/>
    <m/>
    <n v="1.0138154599439116E-2"/>
    <n v="0.13439999999999999"/>
    <n v="7.5432697912493435E-2"/>
    <x v="220"/>
  </r>
  <r>
    <x v="1"/>
    <x v="1"/>
    <x v="19"/>
    <n v="1"/>
    <n v="31348"/>
    <m/>
    <m/>
    <m/>
    <n v="1.2324056688425266E-2"/>
    <n v="0.10752000000000002"/>
    <n v="0.11462106295038378"/>
    <x v="221"/>
  </r>
  <r>
    <x v="1"/>
    <x v="1"/>
    <x v="19"/>
    <n v="2"/>
    <n v="30202"/>
    <m/>
    <m/>
    <m/>
    <n v="1.309035947030906E-2"/>
    <n v="0.10752000000000002"/>
    <n v="0.12174813495451133"/>
    <x v="222"/>
  </r>
  <r>
    <x v="1"/>
    <x v="1"/>
    <x v="20"/>
    <n v="1"/>
    <n v="29620"/>
    <m/>
    <m/>
    <m/>
    <n v="1.347952894592544E-2"/>
    <n v="0.12480000000000001"/>
    <n v="0.10800904604106921"/>
    <x v="223"/>
  </r>
  <r>
    <x v="1"/>
    <x v="1"/>
    <x v="20"/>
    <n v="2"/>
    <n v="33788"/>
    <m/>
    <m/>
    <m/>
    <n v="1.0692487065566223E-2"/>
    <n v="0.12480000000000001"/>
    <n v="8.5676979692037039E-2"/>
    <x v="224"/>
  </r>
  <r>
    <x v="1"/>
    <x v="1"/>
    <x v="21"/>
    <n v="1"/>
    <n v="31613"/>
    <m/>
    <m/>
    <m/>
    <n v="1.2146857528565575E-2"/>
    <s v="--"/>
    <m/>
    <x v="2"/>
  </r>
  <r>
    <x v="1"/>
    <x v="1"/>
    <x v="21"/>
    <n v="2"/>
    <n v="30271"/>
    <m/>
    <m/>
    <m/>
    <n v="1.3044220821138047E-2"/>
    <s v="--"/>
    <m/>
    <x v="2"/>
  </r>
  <r>
    <x v="1"/>
    <x v="1"/>
    <x v="22"/>
    <n v="1"/>
    <n v="47942"/>
    <m/>
    <m/>
    <m/>
    <n v="1.2280459008339039E-3"/>
    <s v="--"/>
    <m/>
    <x v="2"/>
  </r>
  <r>
    <x v="1"/>
    <x v="1"/>
    <x v="22"/>
    <n v="2"/>
    <n v="45157"/>
    <m/>
    <m/>
    <m/>
    <n v="3.0903087695480129E-3"/>
    <s v="--"/>
    <m/>
    <x v="2"/>
  </r>
  <r>
    <x v="1"/>
    <x v="1"/>
    <x v="23"/>
    <n v="1"/>
    <n v="31758"/>
    <m/>
    <m/>
    <m/>
    <n v="1.2049899497698951E-2"/>
    <n v="0.12096"/>
    <n v="9.9618878122511176E-2"/>
    <x v="225"/>
  </r>
  <r>
    <x v="1"/>
    <x v="1"/>
    <x v="23"/>
    <n v="2"/>
    <n v="35815"/>
    <m/>
    <m/>
    <m/>
    <n v="9.3370806616583247E-3"/>
    <n v="0.12096"/>
    <n v="7.7191473724027154E-2"/>
    <x v="226"/>
  </r>
  <r>
    <x v="1"/>
    <x v="1"/>
    <x v="24"/>
    <n v="1"/>
    <n v="39586"/>
    <m/>
    <m/>
    <m/>
    <n v="6.8155031830511763E-3"/>
    <n v="0.192"/>
    <n v="3.5497412411724875E-2"/>
    <x v="227"/>
  </r>
  <r>
    <x v="1"/>
    <x v="1"/>
    <x v="24"/>
    <n v="2"/>
    <n v="40035"/>
    <m/>
    <m/>
    <m/>
    <n v="6.5152676254021154E-3"/>
    <n v="0.192"/>
    <n v="3.3933685548969347E-2"/>
    <x v="228"/>
  </r>
  <r>
    <x v="1"/>
    <x v="1"/>
    <x v="25"/>
    <n v="1"/>
    <n v="58567"/>
    <m/>
    <m/>
    <m/>
    <n v="-5.876637395427293E-3"/>
    <n v="0.11904000000000001"/>
    <n v="-4.9366913604059919E-2"/>
    <x v="2"/>
  </r>
  <r>
    <x v="1"/>
    <x v="1"/>
    <x v="25"/>
    <n v="2"/>
    <n v="46038"/>
    <m/>
    <m/>
    <m/>
    <n v="2.5012051475239083E-3"/>
    <n v="0.11904000000000001"/>
    <n v="2.1011467973151111E-2"/>
    <x v="2"/>
  </r>
  <r>
    <x v="1"/>
    <x v="1"/>
    <x v="26"/>
    <n v="1"/>
    <n v="40759"/>
    <m/>
    <m/>
    <m/>
    <n v="6.0311461471439379E-3"/>
    <n v="0.14016000000000001"/>
    <n v="4.3030437693663937E-2"/>
    <x v="229"/>
  </r>
  <r>
    <x v="1"/>
    <x v="1"/>
    <x v="26"/>
    <n v="2"/>
    <n v="45892"/>
    <m/>
    <m/>
    <m/>
    <n v="2.5988318544654739E-3"/>
    <n v="0.14016000000000001"/>
    <n v="1.8541893938823301E-2"/>
    <x v="230"/>
  </r>
  <r>
    <x v="1"/>
    <x v="1"/>
    <x v="27"/>
    <n v="1"/>
    <n v="33372"/>
    <m/>
    <m/>
    <m/>
    <n v="1.0970656312742192E-2"/>
    <s v="--"/>
    <m/>
    <x v="2"/>
  </r>
  <r>
    <x v="1"/>
    <x v="1"/>
    <x v="27"/>
    <n v="2"/>
    <n v="40763"/>
    <m/>
    <m/>
    <m/>
    <n v="6.0284714428441698E-3"/>
    <s v="--"/>
    <m/>
    <x v="2"/>
  </r>
  <r>
    <x v="1"/>
    <x v="1"/>
    <x v="28"/>
    <n v="1"/>
    <n v="38780"/>
    <m/>
    <m/>
    <m/>
    <n v="7.3544560994546117E-3"/>
    <s v="--"/>
    <m/>
    <x v="2"/>
  </r>
  <r>
    <x v="1"/>
    <x v="1"/>
    <x v="28"/>
    <n v="2"/>
    <n v="34259"/>
    <m/>
    <m/>
    <m/>
    <n v="1.0377540634268434E-2"/>
    <s v="--"/>
    <m/>
    <x v="2"/>
  </r>
  <r>
    <x v="1"/>
    <x v="1"/>
    <x v="29"/>
    <n v="1"/>
    <n v="46377"/>
    <m/>
    <m/>
    <m/>
    <n v="2.2745239581184913E-3"/>
    <s v="--"/>
    <m/>
    <x v="2"/>
  </r>
  <r>
    <x v="1"/>
    <x v="1"/>
    <x v="29"/>
    <n v="2"/>
    <n v="32796"/>
    <m/>
    <m/>
    <m/>
    <n v="1.1355813731908916E-2"/>
    <s v="--"/>
    <m/>
    <x v="2"/>
  </r>
  <r>
    <x v="1"/>
    <x v="2"/>
    <x v="0"/>
    <n v="1"/>
    <n v="55077"/>
    <m/>
    <m/>
    <m/>
    <n v="-3.5429578938789099E-3"/>
    <n v="0.11904000000000001"/>
    <n v="-2.9762751124654818E-2"/>
    <x v="2"/>
  </r>
  <r>
    <x v="1"/>
    <x v="2"/>
    <x v="0"/>
    <n v="2"/>
    <n v="43444"/>
    <m/>
    <m/>
    <m/>
    <n v="4.2357508859240511E-3"/>
    <n v="0.11904000000000001"/>
    <n v="3.558258472718457E-2"/>
    <x v="2"/>
  </r>
  <r>
    <x v="1"/>
    <x v="2"/>
    <x v="1"/>
    <n v="1"/>
    <n v="37903"/>
    <m/>
    <m/>
    <m/>
    <n v="7.9408850171789492E-3"/>
    <s v="--"/>
    <m/>
    <x v="2"/>
  </r>
  <r>
    <x v="1"/>
    <x v="2"/>
    <x v="1"/>
    <n v="2"/>
    <n v="36423"/>
    <m/>
    <m/>
    <m/>
    <n v="8.9305256080934488E-3"/>
    <s v="--"/>
    <m/>
    <x v="2"/>
  </r>
  <r>
    <x v="1"/>
    <x v="2"/>
    <x v="2"/>
    <n v="1"/>
    <n v="46127"/>
    <m/>
    <m/>
    <m/>
    <n v="2.4416929768540517E-3"/>
    <n v="0.13247999999999999"/>
    <n v="1.8430653508862107E-2"/>
    <x v="231"/>
  </r>
  <r>
    <x v="1"/>
    <x v="2"/>
    <x v="2"/>
    <n v="2"/>
    <n v="42740"/>
    <m/>
    <m/>
    <m/>
    <n v="4.7064988426833848E-3"/>
    <n v="0.13247999999999999"/>
    <n v="3.5526108413974827E-2"/>
    <x v="232"/>
  </r>
  <r>
    <x v="1"/>
    <x v="2"/>
    <x v="3"/>
    <n v="1"/>
    <n v="48468"/>
    <m/>
    <m/>
    <m/>
    <n v="8.7632228541428998E-4"/>
    <n v="0.12288"/>
    <n v="7.1315290154157713E-3"/>
    <x v="233"/>
  </r>
  <r>
    <x v="1"/>
    <x v="2"/>
    <x v="3"/>
    <n v="2"/>
    <n v="48931"/>
    <m/>
    <m/>
    <m/>
    <n v="5.6672526271603926E-4"/>
    <n v="0.12288"/>
    <n v="4.6120219947594337E-3"/>
    <x v="234"/>
  </r>
  <r>
    <x v="1"/>
    <x v="2"/>
    <x v="4"/>
    <n v="1"/>
    <n v="50635"/>
    <m/>
    <m/>
    <m/>
    <n v="-5.7269876898552463E-4"/>
    <s v="--"/>
    <m/>
    <x v="2"/>
  </r>
  <r>
    <x v="1"/>
    <x v="2"/>
    <x v="4"/>
    <n v="2"/>
    <n v="45314"/>
    <m/>
    <m/>
    <m/>
    <n v="2.9853266257820815E-3"/>
    <s v="--"/>
    <m/>
    <x v="2"/>
  </r>
  <r>
    <x v="1"/>
    <x v="2"/>
    <x v="5"/>
    <n v="1"/>
    <n v="51068"/>
    <m/>
    <m/>
    <m/>
    <n v="-8.6223550943550999E-4"/>
    <n v="0.12480000000000001"/>
    <n v="-6.9089383768870987E-3"/>
    <x v="2"/>
  </r>
  <r>
    <x v="1"/>
    <x v="2"/>
    <x v="5"/>
    <n v="2"/>
    <n v="40538"/>
    <m/>
    <m/>
    <m/>
    <n v="6.178923559706174E-3"/>
    <n v="0.12480000000000001"/>
    <n v="4.951060544636357E-2"/>
    <x v="2"/>
  </r>
  <r>
    <x v="1"/>
    <x v="2"/>
    <x v="6"/>
    <n v="1"/>
    <n v="38270"/>
    <m/>
    <m/>
    <m/>
    <n v="7.6954808976751514E-3"/>
    <s v="--"/>
    <m/>
    <x v="2"/>
  </r>
  <r>
    <x v="1"/>
    <x v="2"/>
    <x v="6"/>
    <n v="2"/>
    <n v="32610"/>
    <m/>
    <m/>
    <m/>
    <n v="1.1480187481848174E-2"/>
    <s v="--"/>
    <m/>
    <x v="2"/>
  </r>
  <r>
    <x v="1"/>
    <x v="2"/>
    <x v="7"/>
    <n v="1"/>
    <n v="47921"/>
    <m/>
    <m/>
    <m/>
    <n v="1.2420880984076916E-3"/>
    <n v="0.12096"/>
    <n v="1.0268585469640308E-2"/>
    <x v="235"/>
  </r>
  <r>
    <x v="1"/>
    <x v="2"/>
    <x v="7"/>
    <n v="2"/>
    <n v="45652"/>
    <m/>
    <m/>
    <m/>
    <n v="2.7593141124516089E-3"/>
    <n v="0.12096"/>
    <n v="2.2811789950823488E-2"/>
    <x v="236"/>
  </r>
  <r>
    <x v="1"/>
    <x v="2"/>
    <x v="8"/>
    <n v="1"/>
    <n v="49180"/>
    <m/>
    <m/>
    <m/>
    <n v="4.0022492005542282E-4"/>
    <s v="--"/>
    <m/>
    <x v="2"/>
  </r>
  <r>
    <x v="1"/>
    <x v="2"/>
    <x v="8"/>
    <n v="2"/>
    <n v="47756"/>
    <m/>
    <m/>
    <m/>
    <n v="1.352419650773157E-3"/>
    <s v="--"/>
    <m/>
    <x v="2"/>
  </r>
  <r>
    <x v="1"/>
    <x v="2"/>
    <x v="9"/>
    <n v="1"/>
    <n v="50173"/>
    <m/>
    <m/>
    <m/>
    <n v="-2.637704223622105E-4"/>
    <n v="0.11136"/>
    <n v="-2.3686280743732985E-3"/>
    <x v="2"/>
  </r>
  <r>
    <x v="1"/>
    <x v="2"/>
    <x v="9"/>
    <n v="2"/>
    <n v="44932"/>
    <m/>
    <m/>
    <m/>
    <n v="3.2407608864100136E-3"/>
    <n v="0.11136"/>
    <n v="2.910166025871061E-2"/>
    <x v="2"/>
  </r>
  <r>
    <x v="1"/>
    <x v="2"/>
    <x v="10"/>
    <n v="1"/>
    <n v="37731"/>
    <m/>
    <m/>
    <m/>
    <n v="8.0558973020690115E-3"/>
    <s v="--"/>
    <m/>
    <x v="2"/>
  </r>
  <r>
    <x v="1"/>
    <x v="2"/>
    <x v="10"/>
    <n v="2"/>
    <n v="39475"/>
    <m/>
    <m/>
    <m/>
    <n v="6.8897262273697633E-3"/>
    <s v="--"/>
    <m/>
    <x v="2"/>
  </r>
  <r>
    <x v="1"/>
    <x v="2"/>
    <x v="11"/>
    <n v="1"/>
    <n v="26982"/>
    <m/>
    <m/>
    <m/>
    <n v="1.5243496431623042E-2"/>
    <s v="--"/>
    <m/>
    <x v="2"/>
  </r>
  <r>
    <x v="1"/>
    <x v="2"/>
    <x v="11"/>
    <n v="2"/>
    <n v="33038"/>
    <m/>
    <m/>
    <m/>
    <n v="1.1193994121772896E-2"/>
    <s v="--"/>
    <m/>
    <x v="2"/>
  </r>
  <r>
    <x v="1"/>
    <x v="2"/>
    <x v="12"/>
    <n v="1"/>
    <n v="37015"/>
    <m/>
    <m/>
    <m/>
    <n v="8.5346693717276469E-3"/>
    <n v="0.14400000000000002"/>
    <n v="5.9268537303664208E-2"/>
    <x v="237"/>
  </r>
  <r>
    <x v="1"/>
    <x v="2"/>
    <x v="12"/>
    <n v="2"/>
    <n v="30679"/>
    <m/>
    <m/>
    <m/>
    <n v="1.2771400982561618E-2"/>
    <n v="0.14400000000000002"/>
    <n v="8.8690284601122341E-2"/>
    <x v="238"/>
  </r>
  <r>
    <x v="1"/>
    <x v="2"/>
    <x v="13"/>
    <n v="1"/>
    <n v="29940"/>
    <m/>
    <m/>
    <m/>
    <n v="1.3265552601943925E-2"/>
    <s v="--"/>
    <m/>
    <x v="2"/>
  </r>
  <r>
    <x v="1"/>
    <x v="2"/>
    <x v="13"/>
    <n v="2"/>
    <n v="28527"/>
    <m/>
    <m/>
    <m/>
    <n v="1.4210391895837294E-2"/>
    <s v="--"/>
    <m/>
    <x v="2"/>
  </r>
  <r>
    <x v="1"/>
    <x v="2"/>
    <x v="14"/>
    <n v="1"/>
    <n v="37652"/>
    <m/>
    <m/>
    <m/>
    <n v="8.1087227119894488E-3"/>
    <s v="--"/>
    <m/>
    <x v="2"/>
  </r>
  <r>
    <x v="1"/>
    <x v="2"/>
    <x v="14"/>
    <n v="2"/>
    <n v="38436"/>
    <m/>
    <m/>
    <m/>
    <n v="7.5844806692347408E-3"/>
    <s v="--"/>
    <m/>
    <x v="2"/>
  </r>
  <r>
    <x v="1"/>
    <x v="2"/>
    <x v="15"/>
    <n v="1"/>
    <n v="47075"/>
    <m/>
    <m/>
    <m/>
    <n v="1.8077880578088149E-3"/>
    <n v="0.12672"/>
    <n v="1.4266004244072088E-2"/>
    <x v="239"/>
  </r>
  <r>
    <x v="1"/>
    <x v="2"/>
    <x v="15"/>
    <n v="2"/>
    <n v="47206"/>
    <m/>
    <m/>
    <m/>
    <n v="1.7201914919913832E-3"/>
    <n v="0.12672"/>
    <n v="1.3574743465841092E-2"/>
    <x v="240"/>
  </r>
  <r>
    <x v="1"/>
    <x v="2"/>
    <x v="16"/>
    <n v="1"/>
    <n v="33546"/>
    <m/>
    <m/>
    <m/>
    <n v="1.0854306675702242E-2"/>
    <s v="--"/>
    <m/>
    <x v="2"/>
  </r>
  <r>
    <x v="1"/>
    <x v="2"/>
    <x v="16"/>
    <n v="2"/>
    <n v="32832"/>
    <m/>
    <m/>
    <m/>
    <n v="1.1331741393210998E-2"/>
    <s v="--"/>
    <m/>
    <x v="2"/>
  </r>
  <r>
    <x v="1"/>
    <x v="2"/>
    <x v="17"/>
    <n v="1"/>
    <n v="40234"/>
    <m/>
    <m/>
    <m/>
    <n v="6.382201086488612E-3"/>
    <n v="0.13247999999999999"/>
    <n v="4.8174827041731677E-2"/>
    <x v="241"/>
  </r>
  <r>
    <x v="1"/>
    <x v="2"/>
    <x v="17"/>
    <n v="2"/>
    <n v="44749"/>
    <m/>
    <m/>
    <m/>
    <n v="3.3631286081244422E-3"/>
    <n v="0.13247999999999999"/>
    <n v="2.5385934542002133E-2"/>
    <x v="242"/>
  </r>
  <r>
    <x v="1"/>
    <x v="2"/>
    <x v="18"/>
    <n v="1"/>
    <n v="44152"/>
    <m/>
    <m/>
    <m/>
    <n v="3.7623282248649527E-3"/>
    <s v="--"/>
    <m/>
    <x v="2"/>
  </r>
  <r>
    <x v="1"/>
    <x v="2"/>
    <x v="18"/>
    <n v="2"/>
    <n v="41191"/>
    <m/>
    <m/>
    <m/>
    <n v="5.7422780827688976E-3"/>
    <s v="--"/>
    <m/>
    <x v="2"/>
  </r>
  <r>
    <x v="1"/>
    <x v="2"/>
    <x v="19"/>
    <n v="1"/>
    <n v="51154"/>
    <m/>
    <m/>
    <m/>
    <n v="-9.1974165188054148E-4"/>
    <s v="--"/>
    <m/>
    <x v="2"/>
  </r>
  <r>
    <x v="1"/>
    <x v="2"/>
    <x v="19"/>
    <n v="2"/>
    <n v="43787"/>
    <m/>
    <m/>
    <m/>
    <n v="4.0063949922188695E-3"/>
    <s v="--"/>
    <m/>
    <x v="2"/>
  </r>
  <r>
    <x v="1"/>
    <x v="2"/>
    <x v="20"/>
    <n v="1"/>
    <n v="41409"/>
    <m/>
    <m/>
    <m/>
    <n v="5.5965066984314899E-3"/>
    <n v="9.9840000000000012E-2"/>
    <n v="5.6054754591661551E-2"/>
    <x v="243"/>
  </r>
  <r>
    <x v="1"/>
    <x v="2"/>
    <x v="20"/>
    <n v="2"/>
    <n v="42359"/>
    <m/>
    <m/>
    <m/>
    <n v="4.9612644272363721E-3"/>
    <n v="9.9840000000000012E-2"/>
    <n v="4.9692151715107886E-2"/>
    <x v="244"/>
  </r>
  <r>
    <x v="1"/>
    <x v="2"/>
    <x v="21"/>
    <n v="1"/>
    <n v="42547"/>
    <m/>
    <m/>
    <m/>
    <n v="4.8355533251472306E-3"/>
    <s v="--"/>
    <m/>
    <x v="2"/>
  </r>
  <r>
    <x v="1"/>
    <x v="2"/>
    <x v="21"/>
    <n v="2"/>
    <n v="36472"/>
    <m/>
    <m/>
    <m/>
    <n v="8.8977604804212802E-3"/>
    <s v="--"/>
    <m/>
    <x v="2"/>
  </r>
  <r>
    <x v="1"/>
    <x v="2"/>
    <x v="22"/>
    <n v="1"/>
    <n v="39647"/>
    <m/>
    <m/>
    <m/>
    <n v="6.774713942479701E-3"/>
    <n v="0.10176"/>
    <n v="6.6575412170594539E-2"/>
    <x v="245"/>
  </r>
  <r>
    <x v="1"/>
    <x v="2"/>
    <x v="22"/>
    <n v="2"/>
    <n v="40828"/>
    <m/>
    <m/>
    <m/>
    <n v="5.9850074979729264E-3"/>
    <n v="0.10176"/>
    <n v="5.8814932173476081E-2"/>
    <x v="246"/>
  </r>
  <r>
    <x v="1"/>
    <x v="2"/>
    <x v="23"/>
    <n v="1"/>
    <n v="29168"/>
    <m/>
    <m/>
    <m/>
    <n v="1.3781770531799327E-2"/>
    <s v="--"/>
    <m/>
    <x v="2"/>
  </r>
  <r>
    <x v="1"/>
    <x v="2"/>
    <x v="23"/>
    <n v="2"/>
    <n v="36025"/>
    <m/>
    <m/>
    <m/>
    <n v="9.1966586859204558E-3"/>
    <s v="--"/>
    <m/>
    <x v="2"/>
  </r>
  <r>
    <x v="1"/>
    <x v="2"/>
    <x v="24"/>
    <n v="1"/>
    <n v="38356"/>
    <m/>
    <m/>
    <m/>
    <n v="7.6379747552301194E-3"/>
    <s v="--"/>
    <m/>
    <x v="2"/>
  </r>
  <r>
    <x v="1"/>
    <x v="2"/>
    <x v="24"/>
    <n v="2"/>
    <n v="37537"/>
    <m/>
    <m/>
    <m/>
    <n v="8.1856204606078047E-3"/>
    <s v="--"/>
    <m/>
    <x v="2"/>
  </r>
  <r>
    <x v="1"/>
    <x v="2"/>
    <x v="25"/>
    <n v="1"/>
    <n v="47238"/>
    <m/>
    <m/>
    <m/>
    <n v="1.6987938575932335E-3"/>
    <n v="0.14591999999999999"/>
    <n v="1.1641953519690471E-2"/>
    <x v="247"/>
  </r>
  <r>
    <x v="1"/>
    <x v="2"/>
    <x v="25"/>
    <n v="2"/>
    <n v="45519"/>
    <m/>
    <m/>
    <m/>
    <n v="2.8482480304189246E-3"/>
    <n v="0.14591999999999999"/>
    <n v="1.9519243629515657E-2"/>
    <x v="248"/>
  </r>
  <r>
    <x v="1"/>
    <x v="2"/>
    <x v="26"/>
    <n v="1"/>
    <n v="24166"/>
    <m/>
    <m/>
    <m/>
    <n v="1.7126488258660359E-2"/>
    <n v="0.14400000000000002"/>
    <n v="0.11893394624069692"/>
    <x v="249"/>
  </r>
  <r>
    <x v="1"/>
    <x v="2"/>
    <x v="26"/>
    <n v="2"/>
    <n v="24081"/>
    <m/>
    <m/>
    <m/>
    <n v="1.7183325725030448E-2"/>
    <n v="0.14400000000000002"/>
    <n v="0.11932865086826698"/>
    <x v="250"/>
  </r>
  <r>
    <x v="1"/>
    <x v="2"/>
    <x v="27"/>
    <n v="1"/>
    <n v="37563"/>
    <m/>
    <m/>
    <m/>
    <n v="8.1682348826593049E-3"/>
    <n v="0.11904000000000001"/>
    <n v="6.8617564538468623E-2"/>
    <x v="251"/>
  </r>
  <r>
    <x v="1"/>
    <x v="2"/>
    <x v="27"/>
    <n v="2"/>
    <n v="34023"/>
    <m/>
    <m/>
    <m/>
    <n v="1.0535348187954801E-2"/>
    <n v="0.11904000000000001"/>
    <n v="8.8502588944512767E-2"/>
    <x v="252"/>
  </r>
  <r>
    <x v="1"/>
    <x v="2"/>
    <x v="28"/>
    <n v="1"/>
    <n v="30409"/>
    <m/>
    <m/>
    <m/>
    <n v="1.2951943522796019E-2"/>
    <s v="--"/>
    <m/>
    <x v="2"/>
  </r>
  <r>
    <x v="1"/>
    <x v="2"/>
    <x v="28"/>
    <n v="2"/>
    <n v="34973"/>
    <m/>
    <m/>
    <m/>
    <n v="9.9001059167596831E-3"/>
    <s v="--"/>
    <m/>
    <x v="2"/>
  </r>
  <r>
    <x v="1"/>
    <x v="2"/>
    <x v="29"/>
    <n v="1"/>
    <n v="32844"/>
    <m/>
    <m/>
    <m/>
    <n v="1.1323717280311691E-2"/>
    <n v="0.11327999999999999"/>
    <n v="9.9962193505576377E-2"/>
    <x v="253"/>
  </r>
  <r>
    <x v="1"/>
    <x v="2"/>
    <x v="29"/>
    <n v="2"/>
    <n v="39623"/>
    <m/>
    <m/>
    <m/>
    <n v="6.7907621682783137E-3"/>
    <n v="0.11327999999999999"/>
    <n v="5.99466999318354E-2"/>
    <x v="25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x v="0"/>
    <n v="1"/>
    <n v="1"/>
    <n v="45108"/>
    <s v="C1"/>
    <n v="1"/>
    <n v="55064"/>
    <n v="2.010562594776941E-2"/>
    <n v="0.11904000000000001"/>
    <n v="0.16889806743757904"/>
    <n v="2.6235499808637278E-2"/>
  </r>
  <r>
    <x v="0"/>
    <x v="0"/>
    <n v="1"/>
    <n v="2"/>
    <n v="33104"/>
    <s v="C1"/>
    <n v="2"/>
    <n v="59170"/>
    <n v="7.1780224254249195E-2"/>
    <n v="0.11904000000000001"/>
    <n v="0.60299247525410948"/>
    <n v="9.3664831156138342E-2"/>
  </r>
  <r>
    <x v="0"/>
    <x v="0"/>
    <n v="2"/>
    <n v="1"/>
    <n v="39717"/>
    <s v="C1"/>
    <n v="3"/>
    <n v="53517"/>
    <n v="4.3312703544423244E-2"/>
    <n v="0.13824"/>
    <m/>
    <m/>
  </r>
  <r>
    <x v="0"/>
    <x v="0"/>
    <n v="2"/>
    <n v="2"/>
    <n v="36334"/>
    <s v="C2"/>
    <n v="1"/>
    <n v="56860"/>
    <n v="5.7875779691609279E-2"/>
    <n v="0.13824"/>
    <m/>
    <m/>
  </r>
  <r>
    <x v="0"/>
    <x v="0"/>
    <n v="3"/>
    <n v="1"/>
    <n v="38281"/>
    <s v="C2"/>
    <n v="2"/>
    <n v="51054"/>
    <n v="4.9494369919640242E-2"/>
    <n v="0.12480000000000001"/>
    <n v="0.39658950256121989"/>
    <n v="6.1603569397842825E-2"/>
  </r>
  <r>
    <x v="0"/>
    <x v="0"/>
    <n v="3"/>
    <n v="2"/>
    <n v="42915"/>
    <s v="C2"/>
    <n v="3"/>
    <n v="58863"/>
    <n v="2.9546011992930214E-2"/>
    <n v="0.12480000000000001"/>
    <n v="0.2367468909689921"/>
    <n v="3.6774683730516768E-2"/>
  </r>
  <r>
    <x v="0"/>
    <x v="0"/>
    <n v="4"/>
    <n v="1"/>
    <n v="32107"/>
    <s v="C3"/>
    <n v="1"/>
    <n v="53095"/>
    <n v="7.6072091507794704E-2"/>
    <n v="0.12288"/>
    <n v="0.61907626552567308"/>
    <n v="9.6163179911654545E-2"/>
  </r>
  <r>
    <x v="0"/>
    <x v="0"/>
    <n v="4"/>
    <n v="2"/>
    <n v="39843"/>
    <s v="C3"/>
    <n v="2"/>
    <n v="56328"/>
    <n v="4.2770301063032326E-2"/>
    <n v="0.12288"/>
    <n v="0.34806560109889589"/>
    <n v="5.4066190037361829E-2"/>
  </r>
  <r>
    <x v="0"/>
    <x v="0"/>
    <n v="5"/>
    <n v="1"/>
    <n v="33263"/>
    <s v="C3"/>
    <n v="3"/>
    <n v="56229"/>
    <n v="7.1095763980113066E-2"/>
    <n v="0.12480000000000001"/>
    <n v="0.56967759599449563"/>
    <n v="8.8489919911144993E-2"/>
  </r>
  <r>
    <x v="0"/>
    <x v="0"/>
    <n v="5"/>
    <n v="2"/>
    <n v="35360"/>
    <s v="C4"/>
    <n v="1"/>
    <n v="49478"/>
    <n v="6.2068636968392946E-2"/>
    <n v="0.12480000000000001"/>
    <n v="0.49734484750314856"/>
    <n v="7.7254232978822418E-2"/>
  </r>
  <r>
    <x v="0"/>
    <x v="0"/>
    <n v="6"/>
    <n v="1"/>
    <n v="37766"/>
    <s v="C4"/>
    <n v="2"/>
    <n v="45474"/>
    <n v="5.1711332442785619E-2"/>
    <n v="0.13439999999999999"/>
    <n v="0.38475693781834541"/>
    <n v="5.9765577674449649E-2"/>
  </r>
  <r>
    <x v="0"/>
    <x v="0"/>
    <n v="6"/>
    <n v="2"/>
    <n v="39076"/>
    <s v="C4"/>
    <n v="3"/>
    <n v="46374"/>
    <n v="4.6072068548959531E-2"/>
    <n v="0.13439999999999999"/>
    <n v="0.34279812908452034"/>
    <n v="5.3247976051128833E-2"/>
  </r>
  <r>
    <x v="0"/>
    <x v="0"/>
    <n v="7"/>
    <n v="1"/>
    <n v="33801"/>
    <s v="C5"/>
    <n v="1"/>
    <n v="40973"/>
    <n v="6.8779791480205854E-2"/>
    <n v="0.12288"/>
    <n v="0.55973137597823774"/>
    <n v="8.6944940401952928E-2"/>
  </r>
  <r>
    <x v="0"/>
    <x v="0"/>
    <n v="7"/>
    <n v="2"/>
    <n v="33683"/>
    <s v="C5"/>
    <n v="2"/>
    <n v="49742"/>
    <n v="6.9287755708810031E-2"/>
    <n v="0.12288"/>
    <n v="0.56386519945320657"/>
    <n v="8.7587060981731427E-2"/>
  </r>
  <r>
    <x v="0"/>
    <x v="0"/>
    <n v="8"/>
    <n v="1"/>
    <n v="36998"/>
    <s v="C5"/>
    <n v="3"/>
    <n v="50886"/>
    <n v="5.5017404710311149E-2"/>
    <n v="0.13439999999999999"/>
    <n v="0.40935568980886272"/>
    <n v="6.3586583816976683E-2"/>
  </r>
  <r>
    <x v="0"/>
    <x v="0"/>
    <n v="8"/>
    <n v="2"/>
    <n v="33152"/>
    <s v="C6"/>
    <n v="1"/>
    <n v="45860"/>
    <n v="7.1573594737528862E-2"/>
    <n v="0.13439999999999999"/>
    <n v="0.53254162751137546"/>
    <n v="8.2721466140100341E-2"/>
  </r>
  <r>
    <x v="0"/>
    <x v="0"/>
    <n v="9"/>
    <n v="1"/>
    <n v="44480"/>
    <s v="C6"/>
    <n v="2"/>
    <n v="51332"/>
    <n v="2.2809028791527266E-2"/>
    <n v="0.12480000000000001"/>
    <n v="0.18276465377826334"/>
    <n v="2.8389442886890239E-2"/>
  </r>
  <r>
    <x v="0"/>
    <x v="0"/>
    <n v="9"/>
    <n v="2"/>
    <n v="40735"/>
    <s v="C6"/>
    <n v="3"/>
    <n v="51647"/>
    <n v="3.8930435877312583E-2"/>
    <n v="0.12480000000000001"/>
    <n v="0.31194259517077388"/>
    <n v="4.8455083116526881E-2"/>
  </r>
  <r>
    <x v="0"/>
    <x v="0"/>
    <n v="10"/>
    <n v="1"/>
    <n v="32307"/>
    <s v="C7"/>
    <n v="1"/>
    <n v="48293"/>
    <n v="7.521113518812661E-2"/>
    <n v="0.12480000000000001"/>
    <n v="0.60265332682793749"/>
    <n v="9.3612150100606306E-2"/>
  </r>
  <r>
    <x v="0"/>
    <x v="0"/>
    <n v="10"/>
    <n v="2"/>
    <n v="32548"/>
    <s v="C7"/>
    <n v="2"/>
    <n v="54065"/>
    <n v="7.4173682822926537E-2"/>
    <n v="0.12480000000000001"/>
    <n v="0.59434040723498827"/>
    <n v="9.2320876590501491E-2"/>
  </r>
  <r>
    <x v="0"/>
    <x v="0"/>
    <n v="11"/>
    <n v="1"/>
    <n v="23920"/>
    <s v="C7"/>
    <n v="3"/>
    <n v="59491"/>
    <n v="0.11131533845340869"/>
    <n v="0.13824"/>
    <n v="0.80523248302523642"/>
    <n v="0.12507944569658672"/>
  </r>
  <r>
    <x v="0"/>
    <x v="0"/>
    <n v="11"/>
    <n v="2"/>
    <n v="30034"/>
    <s v="C8"/>
    <n v="1"/>
    <n v="52938"/>
    <n v="8.4995903761154651E-2"/>
    <n v="0.13824"/>
    <n v="0.61484305382779691"/>
    <n v="9.5505621027917806E-2"/>
  </r>
  <r>
    <x v="0"/>
    <x v="0"/>
    <n v="12"/>
    <n v="1"/>
    <n v="29748"/>
    <s v="C8"/>
    <n v="2"/>
    <n v="51276"/>
    <n v="8.6227071298280028E-2"/>
    <n v="0.13439999999999999"/>
    <n v="0.6415704709693455"/>
    <n v="9.9657279823905001E-2"/>
  </r>
  <r>
    <x v="0"/>
    <x v="0"/>
    <n v="12"/>
    <n v="2"/>
    <n v="34228"/>
    <s v="C8"/>
    <n v="3"/>
    <n v="51738"/>
    <n v="6.6941649737714451E-2"/>
    <n v="0.13439999999999999"/>
    <n v="0.49807775102466112"/>
    <n v="7.7368077325830689E-2"/>
  </r>
  <r>
    <x v="0"/>
    <x v="0"/>
    <n v="13"/>
    <n v="1"/>
    <n v="51502"/>
    <s v="C9"/>
    <n v="1"/>
    <n v="41494"/>
    <n v="-7.4191475920199713E-3"/>
    <n v="0.11904000000000001"/>
    <n v="-6.2324828561995727E-2"/>
    <m/>
  </r>
  <r>
    <x v="0"/>
    <x v="0"/>
    <n v="13"/>
    <n v="2"/>
    <n v="47318"/>
    <s v="C9"/>
    <n v="2"/>
    <n v="50865"/>
    <n v="1.0592058615436837E-2"/>
    <n v="0.11904000000000001"/>
    <n v="8.8978987024839015E-2"/>
    <m/>
  </r>
  <r>
    <x v="0"/>
    <x v="0"/>
    <n v="14"/>
    <n v="1"/>
    <n v="47328"/>
    <s v="C9"/>
    <n v="3"/>
    <n v="48485"/>
    <n v="1.0549010799453433E-2"/>
    <n v="0.12096"/>
    <n v="8.7210737429343863E-2"/>
    <m/>
  </r>
  <r>
    <x v="0"/>
    <x v="0"/>
    <n v="14"/>
    <n v="2"/>
    <n v="57204"/>
    <s v="C10"/>
    <n v="1"/>
    <n v="44388"/>
    <n v="-3.1965012265757702E-2"/>
    <n v="0.12096"/>
    <n v="-0.26426101410183284"/>
    <m/>
  </r>
  <r>
    <x v="0"/>
    <x v="0"/>
    <n v="15"/>
    <n v="1"/>
    <n v="35763"/>
    <s v="C10"/>
    <n v="2"/>
    <n v="43012"/>
    <n v="6.033380998426173E-2"/>
    <n v="0.14784"/>
    <n v="0.40810206969874008"/>
    <n v="6.3391854826537614E-2"/>
  </r>
  <r>
    <x v="0"/>
    <x v="0"/>
    <n v="15"/>
    <n v="2"/>
    <n v="35420"/>
    <s v="C10"/>
    <n v="3"/>
    <n v="49764"/>
    <n v="6.1810350072492512E-2"/>
    <n v="0.14784"/>
    <n v="0.41808948912670801"/>
    <n v="6.494323397768198E-2"/>
  </r>
  <r>
    <x v="0"/>
    <x v="0"/>
    <n v="16"/>
    <n v="1"/>
    <n v="48713"/>
    <s v="C11"/>
    <n v="1"/>
    <n v="54101"/>
    <n v="4.5868882857517746E-3"/>
    <n v="0.11136"/>
    <n v="4.1189729577512345E-2"/>
    <n v="6.3981379943735843E-3"/>
  </r>
  <r>
    <x v="0"/>
    <x v="0"/>
    <n v="16"/>
    <n v="2"/>
    <n v="45312"/>
    <s v="C11"/>
    <n v="2"/>
    <n v="49632"/>
    <n v="1.9227450501707932E-2"/>
    <n v="0.11136"/>
    <n v="0.17266029545355543"/>
    <n v="2.6819899227118943E-2"/>
  </r>
  <r>
    <x v="0"/>
    <x v="0"/>
    <n v="17"/>
    <n v="1"/>
    <n v="52647"/>
    <s v="C11"/>
    <n v="3"/>
    <n v="51289"/>
    <n v="-1.2348122522119904E-2"/>
    <n v="0.13056000000000001"/>
    <n v="-9.4578144317707599E-2"/>
    <m/>
  </r>
  <r>
    <x v="0"/>
    <x v="0"/>
    <n v="17"/>
    <n v="2"/>
    <n v="38879"/>
    <s v="C12"/>
    <n v="1"/>
    <n v="46400"/>
    <n v="4.6920110523832617E-2"/>
    <n v="0.13056000000000001"/>
    <n v="0.35937584653670812"/>
    <m/>
  </r>
  <r>
    <x v="0"/>
    <x v="0"/>
    <n v="18"/>
    <n v="1"/>
    <n v="43648"/>
    <s v="C12"/>
    <n v="2"/>
    <n v="49309"/>
    <n v="2.63906070813466E-2"/>
    <n v="0.12864"/>
    <n v="0.20515086350549283"/>
    <n v="3.1866767464519892E-2"/>
  </r>
  <r>
    <x v="0"/>
    <x v="0"/>
    <n v="18"/>
    <n v="2"/>
    <n v="42707"/>
    <s v="C12"/>
    <n v="3"/>
    <n v="50694"/>
    <n v="3.0441406565385028E-2"/>
    <n v="0.12864"/>
    <n v="0.23664028735529405"/>
    <n v="3.6758124635855684E-2"/>
  </r>
  <r>
    <x v="0"/>
    <x v="0"/>
    <n v="19"/>
    <n v="1"/>
    <n v="52241"/>
    <s v="C13"/>
    <n v="1"/>
    <n v="42488"/>
    <n v="-1.0600381193193604E-2"/>
    <n v="0.10176"/>
    <n v="-0.10417041266896231"/>
    <m/>
  </r>
  <r>
    <x v="0"/>
    <x v="0"/>
    <n v="19"/>
    <n v="2"/>
    <n v="49151"/>
    <s v="C13"/>
    <n v="2"/>
    <n v="46235"/>
    <n v="2.7013939456786351E-3"/>
    <n v="0.10176"/>
    <n v="2.6546717233477152E-2"/>
    <m/>
  </r>
  <r>
    <x v="0"/>
    <x v="0"/>
    <n v="20"/>
    <n v="1"/>
    <n v="42786"/>
    <s v="C13"/>
    <n v="3"/>
    <n v="43826"/>
    <n v="3.010132881911614E-2"/>
    <n v="0.12864"/>
    <n v="0.23399664815855206"/>
    <n v="3.6347479347295091E-2"/>
  </r>
  <r>
    <x v="0"/>
    <x v="0"/>
    <n v="20"/>
    <n v="2"/>
    <n v="38150"/>
    <s v="C14"/>
    <n v="1"/>
    <n v="48554"/>
    <n v="5.0058296309022851E-2"/>
    <n v="0.12864"/>
    <n v="0.38913476608382191"/>
    <n v="6.0445600331686999E-2"/>
  </r>
  <r>
    <x v="0"/>
    <x v="0"/>
    <n v="21"/>
    <n v="1"/>
    <n v="48912"/>
    <s v="C14"/>
    <n v="2"/>
    <n v="40871"/>
    <n v="3.7302367476820092E-3"/>
    <n v="0.11904000000000001"/>
    <n v="3.1335994184156661E-2"/>
    <n v="4.8675244299390017E-3"/>
  </r>
  <r>
    <x v="0"/>
    <x v="0"/>
    <n v="21"/>
    <n v="2"/>
    <n v="43957"/>
    <s v="C14"/>
    <n v="3"/>
    <n v="45997"/>
    <n v="2.5060429567459359E-2"/>
    <n v="0.11904000000000001"/>
    <n v="0.21052108171588843"/>
    <n v="3.2700941359868008E-2"/>
  </r>
  <r>
    <x v="0"/>
    <x v="0"/>
    <n v="22"/>
    <n v="1"/>
    <n v="41469"/>
    <s v="C15"/>
    <n v="1"/>
    <n v="52424"/>
    <n v="3.5770726184130616E-2"/>
    <n v="0.12672"/>
    <n v="0.28228161445810146"/>
    <n v="4.384774411249176E-2"/>
  </r>
  <r>
    <x v="0"/>
    <x v="0"/>
    <n v="22"/>
    <n v="2"/>
    <n v="32388"/>
    <s v="C15"/>
    <n v="2"/>
    <n v="42612"/>
    <n v="7.4862447878661018E-2"/>
    <n v="0.12672"/>
    <n v="0.5907705798505446"/>
    <n v="9.1766363403451262E-2"/>
  </r>
  <r>
    <x v="0"/>
    <x v="0"/>
    <n v="23"/>
    <n v="1"/>
    <n v="40935"/>
    <s v="C15"/>
    <n v="3"/>
    <n v="47847"/>
    <n v="3.8069479557644462E-2"/>
    <n v="0.12288"/>
    <n v="0.30981021775426809"/>
    <n v="4.8123853824496313E-2"/>
  </r>
  <r>
    <x v="0"/>
    <x v="0"/>
    <n v="23"/>
    <n v="2"/>
    <n v="42860"/>
    <s v="C150_1"/>
    <n v="1"/>
    <n v="53324"/>
    <n v="2.9782774980838939E-2"/>
    <n v="0.12288"/>
    <n v="0.24237284326854605"/>
    <n v="3.7648581654380821E-2"/>
  </r>
  <r>
    <x v="0"/>
    <x v="0"/>
    <n v="24"/>
    <n v="1"/>
    <n v="46368"/>
    <s v="C150_1"/>
    <n v="2"/>
    <n v="47098"/>
    <n v="1.468160113386034E-2"/>
    <n v="0.11904000000000001"/>
    <n v="0.12333334285836979"/>
    <m/>
  </r>
  <r>
    <x v="0"/>
    <x v="0"/>
    <n v="24"/>
    <n v="2"/>
    <n v="52814"/>
    <s v="C150_2"/>
    <n v="1"/>
    <n v="46040"/>
    <n v="-1.3067021049042735E-2"/>
    <n v="0.11904000000000001"/>
    <n v="-0.10977000209209287"/>
    <m/>
  </r>
  <r>
    <x v="0"/>
    <x v="0"/>
    <n v="25"/>
    <n v="1"/>
    <n v="54232"/>
    <s v="C150_2"/>
    <n v="2"/>
    <n v="56551"/>
    <n v="-1.9171201355489633E-2"/>
    <n v="0.11712"/>
    <n v="-0.16368853616367515"/>
    <m/>
  </r>
  <r>
    <x v="0"/>
    <x v="0"/>
    <n v="25"/>
    <n v="2"/>
    <n v="48777"/>
    <s v="C150_3"/>
    <n v="1"/>
    <n v="50807"/>
    <n v="4.3113822634580001E-3"/>
    <n v="0.11712"/>
    <n v="3.6811665500836747E-2"/>
    <m/>
  </r>
  <r>
    <x v="0"/>
    <x v="0"/>
    <n v="26"/>
    <n v="1"/>
    <n v="37135"/>
    <s v="C150_3"/>
    <n v="2"/>
    <n v="50486"/>
    <n v="5.4427649631338504E-2"/>
    <n v="0.12672"/>
    <n v="0.42951112398467883"/>
    <n v="6.6717394592286774E-2"/>
  </r>
  <r>
    <x v="0"/>
    <x v="0"/>
    <n v="26"/>
    <n v="2"/>
    <n v="44214"/>
    <s v="C150_4"/>
    <n v="1"/>
    <n v="55451"/>
    <n v="2.3954100696685861E-2"/>
    <n v="0.12672"/>
    <n v="0.18903172898268514"/>
    <n v="2.9362928568643764E-2"/>
  </r>
  <r>
    <x v="0"/>
    <x v="0"/>
    <n v="27"/>
    <n v="1"/>
    <n v="33800"/>
    <s v="C150_4"/>
    <n v="2"/>
    <n v="52912"/>
    <n v="6.8784096261804178E-2"/>
    <n v="0.13056000000000001"/>
    <n v="0.52683897259347556"/>
    <n v="8.1835653742853232E-2"/>
  </r>
  <r>
    <x v="0"/>
    <x v="0"/>
    <n v="27"/>
    <n v="2"/>
    <n v="38006"/>
    <s v="C150_5"/>
    <n v="1"/>
    <n v="47246"/>
    <n v="5.0678184859183892E-2"/>
    <n v="0.13056000000000001"/>
    <n v="0.38816011687487662"/>
    <n v="6.0294204821230837E-2"/>
  </r>
  <r>
    <x v="0"/>
    <x v="0"/>
    <n v="28"/>
    <n v="1"/>
    <n v="54135"/>
    <s v="C150_5"/>
    <n v="2"/>
    <n v="47690"/>
    <n v="-1.8753637540450594E-2"/>
    <n v="0.12288"/>
    <n v="-0.15261749300496902"/>
    <m/>
  </r>
  <r>
    <x v="0"/>
    <x v="0"/>
    <n v="28"/>
    <n v="2"/>
    <n v="53527"/>
    <s v="C300_1"/>
    <n v="1"/>
    <n v="47503"/>
    <n v="-1.6136330328659545E-2"/>
    <n v="0.12288"/>
    <n v="-0.13131779238817989"/>
    <m/>
  </r>
  <r>
    <x v="0"/>
    <x v="0"/>
    <n v="29"/>
    <n v="1"/>
    <n v="43118"/>
    <s v="C300_1"/>
    <n v="2"/>
    <n v="50970"/>
    <n v="2.8672141328467089E-2"/>
    <n v="0.13632"/>
    <n v="0.2103296752381682"/>
    <n v="3.2671209553662123E-2"/>
  </r>
  <r>
    <x v="0"/>
    <x v="0"/>
    <n v="29"/>
    <n v="2"/>
    <n v="40659"/>
    <s v="C300_2"/>
    <n v="1"/>
    <n v="48137"/>
    <n v="3.9257599278786463E-2"/>
    <n v="0.13632"/>
    <n v="0.28798121536668475"/>
    <n v="4.4733082120291694E-2"/>
  </r>
  <r>
    <x v="0"/>
    <x v="0"/>
    <n v="30"/>
    <n v="1"/>
    <n v="43517"/>
    <s v="C300_2"/>
    <n v="2"/>
    <n v="48157"/>
    <n v="2.6954533470729205E-2"/>
    <n v="0.11712"/>
    <n v="0.23014458222958678"/>
    <n v="3.5749125106329147E-2"/>
  </r>
  <r>
    <x v="0"/>
    <x v="0"/>
    <n v="30"/>
    <n v="2"/>
    <n v="45916"/>
    <s v="C300_3"/>
    <n v="1"/>
    <n v="46541"/>
    <n v="1.6627362416310267E-2"/>
    <n v="0.11712"/>
    <n v="0.1419685998660371"/>
    <n v="2.2052455845857761E-2"/>
  </r>
  <r>
    <x v="0"/>
    <x v="1"/>
    <n v="1"/>
    <n v="1"/>
    <n v="42844"/>
    <s v="C300_3"/>
    <n v="2"/>
    <n v="47442"/>
    <n v="2.9851651486412382E-2"/>
    <n v="0.13439999999999999"/>
    <n v="0.22211050213104452"/>
    <n v="3.4501164664355592E-2"/>
  </r>
  <r>
    <x v="0"/>
    <x v="1"/>
    <n v="1"/>
    <n v="2"/>
    <n v="35528"/>
    <s v="C300_4"/>
    <n v="1"/>
    <n v="53911"/>
    <n v="6.1345433659871738E-2"/>
    <n v="0.13439999999999999"/>
    <n v="0.45643923854071239"/>
    <n v="7.0900228386657327E-2"/>
  </r>
  <r>
    <x v="0"/>
    <x v="1"/>
    <n v="2"/>
    <n v="1"/>
    <n v="35106"/>
    <s v="C300_4"/>
    <n v="2"/>
    <n v="52716"/>
    <n v="6.3162051494371443E-2"/>
    <n v="0.11904000000000001"/>
    <n v="0.53059519064492133"/>
    <n v="8.2419119613511116E-2"/>
  </r>
  <r>
    <x v="0"/>
    <x v="1"/>
    <n v="2"/>
    <n v="2"/>
    <n v="34414"/>
    <s v="C300_5"/>
    <n v="1"/>
    <n v="49318"/>
    <n v="6.6140960360423093E-2"/>
    <n v="0.11904000000000001"/>
    <n v="0.55561962668366172"/>
    <n v="8.6306248678195446E-2"/>
  </r>
  <r>
    <x v="0"/>
    <x v="1"/>
    <n v="3"/>
    <n v="1"/>
    <n v="35923"/>
    <s v="C300_5"/>
    <n v="2"/>
    <n v="53437"/>
    <n v="5.9645044928527222E-2"/>
    <n v="0.1152"/>
    <n v="0.51775212611568766"/>
    <n v="8.0424163589970163E-2"/>
  </r>
  <r>
    <x v="0"/>
    <x v="1"/>
    <n v="3"/>
    <n v="2"/>
    <n v="38771"/>
    <m/>
    <m/>
    <m/>
    <n v="4.7385026936453391E-2"/>
    <n v="0.1152"/>
    <n v="0.41132835882338015"/>
    <n v="6.3893005070565057E-2"/>
  </r>
  <r>
    <x v="0"/>
    <x v="1"/>
    <n v="4"/>
    <n v="1"/>
    <n v="1859"/>
    <m/>
    <m/>
    <m/>
    <n v="0.20628312529439924"/>
    <s v="--"/>
    <m/>
    <m/>
  </r>
  <r>
    <x v="0"/>
    <x v="1"/>
    <n v="4"/>
    <n v="2"/>
    <n v="1829"/>
    <m/>
    <m/>
    <m/>
    <n v="0.20641226874234947"/>
    <s v="--"/>
    <m/>
    <m/>
  </r>
  <r>
    <x v="0"/>
    <x v="1"/>
    <n v="5"/>
    <n v="1"/>
    <n v="26694"/>
    <m/>
    <m/>
    <m/>
    <n v="9.9373874299612017E-2"/>
    <n v="0.13824"/>
    <n v="0.71885036385714707"/>
    <n v="0.1116614231858102"/>
  </r>
  <r>
    <x v="0"/>
    <x v="1"/>
    <n v="5"/>
    <n v="2"/>
    <n v="28213"/>
    <m/>
    <m/>
    <m/>
    <n v="9.2834911051732735E-2"/>
    <n v="0.13824"/>
    <n v="0.67154883573302038"/>
    <n v="0.10431391915052918"/>
  </r>
  <r>
    <x v="0"/>
    <x v="1"/>
    <n v="6"/>
    <n v="1"/>
    <n v="36368"/>
    <m/>
    <m/>
    <m/>
    <n v="5.7729417117265688E-2"/>
    <n v="0.11136"/>
    <n v="0.51840353014786"/>
    <n v="8.0525348349634249E-2"/>
  </r>
  <r>
    <x v="0"/>
    <x v="1"/>
    <n v="6"/>
    <n v="2"/>
    <n v="41104"/>
    <m/>
    <m/>
    <m/>
    <n v="3.734197146752493E-2"/>
    <n v="0.11136"/>
    <n v="0.33532661159774541"/>
    <n v="5.2087400334849793E-2"/>
  </r>
  <r>
    <x v="0"/>
    <x v="1"/>
    <n v="7"/>
    <n v="1"/>
    <n v="48304"/>
    <m/>
    <m/>
    <m/>
    <n v="6.3475439594730598E-3"/>
    <n v="0.1152"/>
    <n v="5.5100207981536982E-2"/>
    <n v="8.5588989731320772E-3"/>
  </r>
  <r>
    <x v="0"/>
    <x v="1"/>
    <n v="7"/>
    <n v="2"/>
    <n v="32354"/>
    <m/>
    <m/>
    <m/>
    <n v="7.5008810453004601E-2"/>
    <n v="0.1152"/>
    <n v="0.65111814629344278"/>
    <n v="0.10114035205758146"/>
  </r>
  <r>
    <x v="0"/>
    <x v="1"/>
    <n v="8"/>
    <n v="1"/>
    <n v="43131"/>
    <m/>
    <m/>
    <m/>
    <n v="2.8616179167688653E-2"/>
    <s v="--"/>
    <m/>
    <m/>
  </r>
  <r>
    <x v="0"/>
    <x v="1"/>
    <n v="8"/>
    <n v="2"/>
    <n v="44702"/>
    <m/>
    <m/>
    <m/>
    <n v="2.1853367276695661E-2"/>
    <s v="--"/>
    <m/>
    <m/>
  </r>
  <r>
    <x v="0"/>
    <x v="1"/>
    <n v="9"/>
    <n v="1"/>
    <n v="37125"/>
    <m/>
    <m/>
    <m/>
    <n v="5.4470697447321907E-2"/>
    <n v="0.12480000000000001"/>
    <n v="0.43646392185354088"/>
    <n v="6.7797395861250026E-2"/>
  </r>
  <r>
    <x v="0"/>
    <x v="1"/>
    <n v="9"/>
    <n v="2"/>
    <n v="40352"/>
    <m/>
    <m/>
    <m/>
    <n v="4.0579167229476999E-2"/>
    <n v="0.12480000000000001"/>
    <n v="0.32515358356952723"/>
    <n v="5.0507189981133224E-2"/>
  </r>
  <r>
    <x v="0"/>
    <x v="1"/>
    <n v="10"/>
    <n v="1"/>
    <n v="37739"/>
    <m/>
    <m/>
    <m/>
    <n v="5.1827561545940815E-2"/>
    <n v="0.12864"/>
    <n v="0.4028883826643409"/>
    <n v="6.258199544052763E-2"/>
  </r>
  <r>
    <x v="0"/>
    <x v="1"/>
    <n v="10"/>
    <n v="2"/>
    <n v="40457"/>
    <m/>
    <m/>
    <m/>
    <n v="4.0127165161651233E-2"/>
    <n v="0.12864"/>
    <n v="0.31193380878149279"/>
    <n v="4.8453718297391882E-2"/>
  </r>
  <r>
    <x v="0"/>
    <x v="1"/>
    <n v="11"/>
    <n v="1"/>
    <n v="37850"/>
    <m/>
    <m/>
    <m/>
    <n v="5.1349730788525012E-2"/>
    <n v="0.12480000000000001"/>
    <n v="0.41145617619010422"/>
    <n v="6.3912859368196184E-2"/>
  </r>
  <r>
    <x v="0"/>
    <x v="1"/>
    <n v="11"/>
    <n v="2"/>
    <n v="34751"/>
    <m/>
    <m/>
    <m/>
    <n v="6.4690248961782354E-2"/>
    <n v="0.12480000000000001"/>
    <n v="0.51835135386043552"/>
    <n v="8.0517243632987665E-2"/>
  </r>
  <r>
    <x v="0"/>
    <x v="1"/>
    <n v="12"/>
    <n v="1"/>
    <n v="33136"/>
    <m/>
    <m/>
    <m/>
    <n v="7.1642471243102301E-2"/>
    <n v="0.12288"/>
    <m/>
    <m/>
  </r>
  <r>
    <x v="0"/>
    <x v="1"/>
    <n v="12"/>
    <n v="2"/>
    <n v="31540"/>
    <m/>
    <m/>
    <m/>
    <n v="7.8512902674053794E-2"/>
    <n v="0.12288"/>
    <m/>
    <m/>
  </r>
  <r>
    <x v="0"/>
    <x v="1"/>
    <n v="13"/>
    <n v="1"/>
    <n v="49728"/>
    <m/>
    <m/>
    <m/>
    <n v="2.1753496343614374E-4"/>
    <n v="0.11327999999999999"/>
    <n v="1.9203298325930769E-3"/>
    <n v="2.9829123399612468E-4"/>
  </r>
  <r>
    <x v="0"/>
    <x v="1"/>
    <n v="13"/>
    <n v="2"/>
    <n v="38229"/>
    <m/>
    <m/>
    <m/>
    <n v="4.9718218562753956E-2"/>
    <n v="0.11327999999999999"/>
    <n v="0.43889670341414161"/>
    <n v="6.8175287930330009E-2"/>
  </r>
  <r>
    <x v="0"/>
    <x v="1"/>
    <n v="14"/>
    <n v="1"/>
    <n v="38233"/>
    <m/>
    <m/>
    <m/>
    <n v="4.9700999436360596E-2"/>
    <n v="0.12672"/>
    <n v="0.39221116979451226"/>
    <n v="6.0923468374747582E-2"/>
  </r>
  <r>
    <x v="0"/>
    <x v="1"/>
    <n v="14"/>
    <n v="2"/>
    <n v="36363"/>
    <m/>
    <m/>
    <m/>
    <n v="5.77509410252574E-2"/>
    <n v="0.12672"/>
    <n v="0.45573659268669037"/>
    <n v="7.0791084063999227E-2"/>
  </r>
  <r>
    <x v="0"/>
    <x v="1"/>
    <n v="15"/>
    <n v="1"/>
    <n v="38755"/>
    <m/>
    <m/>
    <m/>
    <n v="4.745390344202683E-2"/>
    <n v="0.13056000000000001"/>
    <n v="0.36346433396160255"/>
    <n v="5.6458126542035601E-2"/>
  </r>
  <r>
    <x v="0"/>
    <x v="1"/>
    <n v="15"/>
    <n v="2"/>
    <n v="40920"/>
    <m/>
    <m/>
    <m/>
    <n v="3.8134051281619577E-2"/>
    <n v="0.13056000000000001"/>
    <n v="0.29208066238985581"/>
    <n v="4.5369862891224272E-2"/>
  </r>
  <r>
    <x v="0"/>
    <x v="1"/>
    <n v="16"/>
    <n v="1"/>
    <n v="40191"/>
    <m/>
    <m/>
    <m/>
    <n v="4.1272237066809832E-2"/>
    <n v="0.10944"/>
    <n v="0.3771220492215811"/>
    <n v="5.8579624979085594E-2"/>
  </r>
  <r>
    <x v="0"/>
    <x v="1"/>
    <n v="16"/>
    <n v="2"/>
    <n v="34243"/>
    <m/>
    <m/>
    <m/>
    <n v="6.6877078013739336E-2"/>
    <n v="0.10944"/>
    <n v="0.61108441167524985"/>
    <n v="9.4921778613555469E-2"/>
  </r>
  <r>
    <x v="0"/>
    <x v="1"/>
    <n v="17"/>
    <n v="1"/>
    <n v="35533"/>
    <m/>
    <m/>
    <m/>
    <n v="6.1323909751880026E-2"/>
    <n v="0.12480000000000001"/>
    <n v="0.49137748198621811"/>
    <n v="7.6327302201859237E-2"/>
  </r>
  <r>
    <x v="0"/>
    <x v="1"/>
    <n v="17"/>
    <n v="2"/>
    <n v="33146"/>
    <m/>
    <m/>
    <m/>
    <n v="7.1599423427118905E-2"/>
    <n v="0.12480000000000001"/>
    <n v="0.5737133287429399"/>
    <n v="8.9116803731403335E-2"/>
  </r>
  <r>
    <x v="0"/>
    <x v="1"/>
    <n v="18"/>
    <n v="1"/>
    <n v="42986"/>
    <m/>
    <m/>
    <m/>
    <n v="2.9240372499448022E-2"/>
    <n v="0.12480000000000001"/>
    <n v="0.2342978565660899"/>
    <n v="3.6394267053265969E-2"/>
  </r>
  <r>
    <x v="0"/>
    <x v="1"/>
    <n v="18"/>
    <n v="2"/>
    <n v="45001"/>
    <m/>
    <m/>
    <m/>
    <n v="2.0566237578791852E-2"/>
    <n v="0.12480000000000001"/>
    <n v="0.16479357034288342"/>
    <n v="2.5597934593261224E-2"/>
  </r>
  <r>
    <x v="0"/>
    <x v="1"/>
    <n v="19"/>
    <n v="1"/>
    <n v="45296"/>
    <m/>
    <m/>
    <m/>
    <n v="1.92963270072814E-2"/>
    <n v="0.12480000000000001"/>
    <n v="0.15461800486603686"/>
    <n v="2.4017330089191057E-2"/>
  </r>
  <r>
    <x v="0"/>
    <x v="1"/>
    <n v="19"/>
    <n v="2"/>
    <n v="32854"/>
    <m/>
    <m/>
    <m/>
    <n v="7.2856419653834312E-2"/>
    <n v="0.12480000000000001"/>
    <n v="0.58378541389290306"/>
    <n v="9.0681334291364296E-2"/>
  </r>
  <r>
    <x v="0"/>
    <x v="1"/>
    <n v="20"/>
    <n v="1"/>
    <n v="37841"/>
    <m/>
    <m/>
    <m/>
    <n v="5.1388473822910084E-2"/>
    <n v="0.11904000000000001"/>
    <n v="0.43169080832417744"/>
    <n v="6.7055972226355565E-2"/>
  </r>
  <r>
    <x v="0"/>
    <x v="1"/>
    <n v="20"/>
    <n v="2"/>
    <n v="36679"/>
    <m/>
    <m/>
    <m/>
    <n v="5.6390630040181793E-2"/>
    <n v="0.11904000000000001"/>
    <n v="0.47371160988055938"/>
    <n v="7.3583203401446889E-2"/>
  </r>
  <r>
    <x v="0"/>
    <x v="1"/>
    <n v="21"/>
    <n v="1"/>
    <n v="31262"/>
    <m/>
    <m/>
    <m/>
    <n v="7.9709631958392466E-2"/>
    <n v="0.11136"/>
    <n v="0.71578333295970242"/>
    <n v="0.1111850110530738"/>
  </r>
  <r>
    <x v="0"/>
    <x v="1"/>
    <n v="21"/>
    <n v="2"/>
    <n v="34318"/>
    <m/>
    <m/>
    <m/>
    <n v="6.65542193938638E-2"/>
    <n v="0.11136"/>
    <n v="0.5976492402466218"/>
    <n v="9.2834848651641905E-2"/>
  </r>
  <r>
    <x v="0"/>
    <x v="1"/>
    <n v="22"/>
    <n v="1"/>
    <n v="40307"/>
    <m/>
    <m/>
    <m/>
    <n v="4.0772882401402318E-2"/>
    <n v="0.12480000000000001"/>
    <n v="0.32670578847277498"/>
    <n v="5.0748299142771049E-2"/>
  </r>
  <r>
    <x v="0"/>
    <x v="1"/>
    <n v="22"/>
    <n v="2"/>
    <n v="37294"/>
    <m/>
    <m/>
    <m/>
    <n v="5.3743189357202348E-2"/>
    <n v="0.12480000000000001"/>
    <n v="0.430634530105788"/>
    <n v="6.6891897009765736E-2"/>
  </r>
  <r>
    <x v="0"/>
    <x v="1"/>
    <n v="23"/>
    <n v="1"/>
    <n v="38034"/>
    <m/>
    <m/>
    <m/>
    <n v="5.0557650974430365E-2"/>
    <n v="0.12672"/>
    <n v="0.39897136185630022"/>
    <n v="6.1973551541678627E-2"/>
  </r>
  <r>
    <x v="0"/>
    <x v="1"/>
    <n v="23"/>
    <n v="2"/>
    <n v="34853"/>
    <m/>
    <m/>
    <m/>
    <n v="6.4251161238751603E-2"/>
    <n v="0.12672"/>
    <n v="0.50703252240176455"/>
    <n v="7.8759051813074091E-2"/>
  </r>
  <r>
    <x v="0"/>
    <x v="1"/>
    <n v="25"/>
    <n v="1"/>
    <n v="36239"/>
    <m/>
    <m/>
    <m/>
    <n v="5.8284733943451614E-2"/>
    <n v="0.13247999999999999"/>
    <n v="0.43995119220600559"/>
    <n v="6.8339085189332877E-2"/>
  </r>
  <r>
    <x v="0"/>
    <x v="1"/>
    <n v="25"/>
    <n v="2"/>
    <n v="47550"/>
    <m/>
    <m/>
    <m/>
    <n v="9.5933492846218306E-3"/>
    <n v="0.13247999999999999"/>
    <n v="7.2413566460007781E-2"/>
    <n v="1.1248240656787877E-2"/>
  </r>
  <r>
    <x v="0"/>
    <x v="1"/>
    <n v="24"/>
    <n v="1"/>
    <n v="43248"/>
    <m/>
    <m/>
    <m/>
    <n v="2.8112519720682811E-2"/>
    <n v="0.12096"/>
    <n v="0.23241170404003647"/>
    <n v="3.6101284694218992E-2"/>
  </r>
  <r>
    <x v="0"/>
    <x v="1"/>
    <n v="24"/>
    <n v="2"/>
    <n v="39495"/>
    <m/>
    <m/>
    <m/>
    <n v="4.4268365059254848E-2"/>
    <n v="0.12096"/>
    <n v="0.36597524023854866"/>
    <n v="5.6848153983721228E-2"/>
  </r>
  <r>
    <x v="0"/>
    <x v="1"/>
    <n v="26"/>
    <n v="1"/>
    <n v="35740"/>
    <m/>
    <m/>
    <m/>
    <n v="6.0432819961023544E-2"/>
    <n v="0.10752000000000002"/>
    <n v="0.56206119755416228"/>
    <n v="8.7306839353413226E-2"/>
  </r>
  <r>
    <x v="0"/>
    <x v="1"/>
    <n v="26"/>
    <n v="2"/>
    <n v="38945"/>
    <m/>
    <m/>
    <m/>
    <n v="4.663599493834214E-2"/>
    <n v="0.10752000000000002"/>
    <n v="0.43374251244737844"/>
    <n v="6.7374670266826128E-2"/>
  </r>
  <r>
    <x v="0"/>
    <x v="1"/>
    <n v="27"/>
    <n v="1"/>
    <n v="46465"/>
    <m/>
    <m/>
    <m/>
    <n v="1.4264037318821301E-2"/>
    <n v="0.12864"/>
    <n v="0.11088337467989196"/>
    <n v="1.7223884200276551E-2"/>
  </r>
  <r>
    <x v="0"/>
    <x v="1"/>
    <n v="27"/>
    <n v="2"/>
    <n v="42596"/>
    <m/>
    <m/>
    <m/>
    <n v="3.091923732280083E-2"/>
    <n v="0.12864"/>
    <n v="0.2403547677456532"/>
    <n v="3.7335107256491466E-2"/>
  </r>
  <r>
    <x v="0"/>
    <x v="1"/>
    <n v="28"/>
    <n v="1"/>
    <n v="39907"/>
    <m/>
    <m/>
    <m/>
    <n v="4.2494795040738532E-2"/>
    <n v="0.12480000000000001"/>
    <n v="0.3405031653905331"/>
    <n v="5.2891491690662804E-2"/>
  </r>
  <r>
    <x v="0"/>
    <x v="1"/>
    <n v="28"/>
    <n v="2"/>
    <n v="33233"/>
    <m/>
    <m/>
    <m/>
    <n v="7.1224907428063269E-2"/>
    <n v="0.12480000000000001"/>
    <n v="0.5707123992633274"/>
    <n v="8.8650659352236871E-2"/>
  </r>
  <r>
    <x v="0"/>
    <x v="1"/>
    <n v="29"/>
    <n v="1"/>
    <n v="37769"/>
    <m/>
    <m/>
    <m/>
    <n v="5.1698418097990605E-2"/>
    <n v="0.11136"/>
    <n v="0.46424585217304781"/>
    <n v="7.2112855704213441E-2"/>
  </r>
  <r>
    <x v="0"/>
    <x v="1"/>
    <n v="29"/>
    <n v="2"/>
    <n v="35685"/>
    <m/>
    <m/>
    <m/>
    <n v="6.0669582948932287E-2"/>
    <n v="0.11136"/>
    <n v="0.5448058813661304"/>
    <n v="8.4626513572205589E-2"/>
  </r>
  <r>
    <x v="0"/>
    <x v="1"/>
    <n v="30"/>
    <n v="1"/>
    <n v="35999"/>
    <m/>
    <m/>
    <m/>
    <n v="5.9317881527053362E-2"/>
    <n v="0.12480000000000001"/>
    <n v="0.47530353787703011"/>
    <n v="7.3830482883565363E-2"/>
  </r>
  <r>
    <x v="0"/>
    <x v="1"/>
    <n v="30"/>
    <n v="2"/>
    <n v="42601"/>
    <m/>
    <m/>
    <m/>
    <n v="3.0897713414809142E-2"/>
    <n v="0.12480000000000001"/>
    <n v="0.24757783184943222"/>
    <n v="3.8457089880611806E-2"/>
  </r>
  <r>
    <x v="0"/>
    <x v="2"/>
    <n v="1"/>
    <n v="1"/>
    <n v="46845"/>
    <m/>
    <m/>
    <m/>
    <n v="1.2628220311451896E-2"/>
    <n v="0.13439999999999999"/>
    <n v="9.3959972555445664E-2"/>
    <n v="1.459511573694589E-2"/>
  </r>
  <r>
    <x v="0"/>
    <x v="2"/>
    <n v="1"/>
    <n v="2"/>
    <n v="36864"/>
    <m/>
    <m/>
    <m/>
    <n v="5.5594245444488787E-2"/>
    <n v="0.13439999999999999"/>
    <n v="0.41364765955720828"/>
    <n v="6.4253269784553022E-2"/>
  </r>
  <r>
    <x v="0"/>
    <x v="2"/>
    <n v="2"/>
    <n v="1"/>
    <n v="41224"/>
    <m/>
    <m/>
    <m/>
    <n v="3.6825397675724056E-2"/>
    <n v="0.13439999999999999"/>
    <n v="0.27399849461104209"/>
    <n v="4.256109949624854E-2"/>
  </r>
  <r>
    <x v="0"/>
    <x v="2"/>
    <n v="2"/>
    <n v="2"/>
    <n v="44287"/>
    <m/>
    <m/>
    <m/>
    <n v="2.3639851640006988E-2"/>
    <n v="0.13439999999999999"/>
    <n v="0.17589175327386153"/>
    <n v="2.7321852341873162E-2"/>
  </r>
  <r>
    <x v="0"/>
    <x v="2"/>
    <n v="3"/>
    <n v="1"/>
    <n v="37521"/>
    <m/>
    <m/>
    <m/>
    <n v="5.2766003934379059E-2"/>
    <n v="0.11136"/>
    <n v="0.47383265027280047"/>
    <n v="7.3602005009041668E-2"/>
  </r>
  <r>
    <x v="0"/>
    <x v="2"/>
    <n v="3"/>
    <n v="2"/>
    <n v="37128"/>
    <m/>
    <m/>
    <m/>
    <n v="5.4457783102526899E-2"/>
    <n v="0.11136"/>
    <n v="0.48902463274539243"/>
    <n v="7.5961826286450956E-2"/>
  </r>
  <r>
    <x v="0"/>
    <x v="2"/>
    <n v="4"/>
    <n v="1"/>
    <n v="40825"/>
    <m/>
    <m/>
    <m/>
    <n v="3.854300553346194E-2"/>
    <n v="0.10560000000000001"/>
    <n v="0.36499058270323803"/>
    <n v="5.6695203846569633E-2"/>
  </r>
  <r>
    <x v="0"/>
    <x v="2"/>
    <n v="4"/>
    <n v="2"/>
    <n v="48359"/>
    <m/>
    <m/>
    <m/>
    <n v="6.1107809715643347E-3"/>
    <n v="0.10560000000000001"/>
    <n v="5.7867244048904677E-2"/>
    <n v="8.9887119089298619E-3"/>
  </r>
  <r>
    <x v="0"/>
    <x v="2"/>
    <n v="5"/>
    <n v="1"/>
    <n v="41127"/>
    <m/>
    <m/>
    <m/>
    <n v="3.7242961490763095E-2"/>
    <n v="0.12480000000000001"/>
    <n v="0.29842116579137096"/>
    <n v="4.6354754419592949E-2"/>
  </r>
  <r>
    <x v="0"/>
    <x v="2"/>
    <n v="5"/>
    <n v="2"/>
    <n v="42224"/>
    <m/>
    <m/>
    <m/>
    <n v="3.2520616077383512E-2"/>
    <n v="0.12480000000000001"/>
    <n v="0.26058185959441915"/>
    <n v="4.0477048856999778E-2"/>
  </r>
  <r>
    <x v="0"/>
    <x v="2"/>
    <n v="6"/>
    <n v="1"/>
    <n v="38735"/>
    <m/>
    <m/>
    <m/>
    <n v="4.7539999073993637E-2"/>
    <n v="0.11327999999999999"/>
    <n v="0.419668070921554"/>
    <n v="6.5188440349814719E-2"/>
  </r>
  <r>
    <x v="0"/>
    <x v="2"/>
    <n v="6"/>
    <n v="2"/>
    <n v="37973"/>
    <m/>
    <m/>
    <m/>
    <n v="5.082024265192913E-2"/>
    <n v="0.11327999999999999"/>
    <n v="0.44862502341039134"/>
    <n v="6.9686420303080782E-2"/>
  </r>
  <r>
    <x v="0"/>
    <x v="2"/>
    <n v="7"/>
    <n v="1"/>
    <n v="50849"/>
    <m/>
    <m/>
    <m/>
    <n v="-4.6081252083036229E-3"/>
    <n v="0.1152"/>
    <n v="-4.0001086877635615E-2"/>
    <m/>
  </r>
  <r>
    <x v="0"/>
    <x v="2"/>
    <n v="7"/>
    <n v="2"/>
    <n v="40787"/>
    <m/>
    <m/>
    <m/>
    <n v="3.8706587234198862E-2"/>
    <n v="0.1152"/>
    <n v="0.33599468085242068"/>
    <m/>
  </r>
  <r>
    <x v="0"/>
    <x v="2"/>
    <n v="8"/>
    <n v="1"/>
    <n v="47169"/>
    <m/>
    <m/>
    <m/>
    <n v="1.1233471073589565E-2"/>
    <n v="0.13247999999999999"/>
    <n v="8.4793712813930902E-2"/>
    <n v="1.317129005709727E-2"/>
  </r>
  <r>
    <x v="0"/>
    <x v="2"/>
    <n v="8"/>
    <n v="2"/>
    <n v="40490"/>
    <m/>
    <m/>
    <m/>
    <n v="3.9985107368905995E-2"/>
    <n v="0.13247999999999999"/>
    <n v="0.30181995296577596"/>
    <n v="4.6882699360683872E-2"/>
  </r>
  <r>
    <x v="0"/>
    <x v="2"/>
    <n v="9"/>
    <n v="1"/>
    <n v="42429"/>
    <m/>
    <m/>
    <m/>
    <n v="3.1638135849723706E-2"/>
    <n v="0.11904000000000001"/>
    <n v="0.26577735088813598"/>
    <n v="4.1284081837957121E-2"/>
  </r>
  <r>
    <x v="0"/>
    <x v="2"/>
    <n v="9"/>
    <n v="2"/>
    <n v="47634"/>
    <m/>
    <m/>
    <m/>
    <n v="9.2317476303612287E-3"/>
    <n v="0.11904000000000001"/>
    <n v="7.7551643400211936E-2"/>
    <n v="1.2046355274832918E-2"/>
  </r>
  <r>
    <x v="0"/>
    <x v="2"/>
    <n v="10"/>
    <n v="1"/>
    <n v="36484"/>
    <m/>
    <m/>
    <m/>
    <n v="5.7230062451858195E-2"/>
    <n v="0.12096"/>
    <n v="0.47313213005835147"/>
    <n v="7.3493190869063932E-2"/>
  </r>
  <r>
    <x v="0"/>
    <x v="2"/>
    <n v="10"/>
    <n v="2"/>
    <n v="38876"/>
    <m/>
    <m/>
    <m/>
    <n v="4.6933024868627625E-2"/>
    <n v="0.12096"/>
    <n v="0.38800450453561197"/>
    <n v="6.0270033037865066E-2"/>
  </r>
  <r>
    <x v="0"/>
    <x v="2"/>
    <n v="11"/>
    <n v="1"/>
    <n v="35290"/>
    <m/>
    <m/>
    <m/>
    <n v="6.236997168027679E-2"/>
    <n v="0.12096"/>
    <n v="0.51562476587530415"/>
    <n v="8.009371363263057E-2"/>
  </r>
  <r>
    <x v="0"/>
    <x v="2"/>
    <n v="11"/>
    <n v="2"/>
    <n v="35194"/>
    <m/>
    <m/>
    <m/>
    <n v="6.2783230713717469E-2"/>
    <n v="0.12096"/>
    <n v="0.51904125920732036"/>
    <n v="8.0624408930203784E-2"/>
  </r>
  <r>
    <x v="0"/>
    <x v="2"/>
    <n v="12"/>
    <n v="1"/>
    <n v="43087"/>
    <m/>
    <m/>
    <m/>
    <n v="2.8805589558015647E-2"/>
    <n v="0.13439999999999999"/>
    <n v="0.214327303259045"/>
    <n v="3.3292174439571658E-2"/>
  </r>
  <r>
    <x v="0"/>
    <x v="2"/>
    <n v="12"/>
    <n v="2"/>
    <n v="42270"/>
    <m/>
    <m/>
    <m/>
    <n v="3.2322596123859862E-2"/>
    <n v="0.13439999999999999"/>
    <n v="0.24049550687395732"/>
    <n v="3.7356968734421368E-2"/>
  </r>
  <r>
    <x v="0"/>
    <x v="2"/>
    <n v="13"/>
    <n v="1"/>
    <n v="44746"/>
    <m/>
    <m/>
    <m/>
    <n v="2.1663956886368692E-2"/>
    <n v="0.1152"/>
    <n v="0.18805518130528379"/>
    <n v="2.9211238162754085E-2"/>
  </r>
  <r>
    <x v="0"/>
    <x v="2"/>
    <n v="13"/>
    <n v="2"/>
    <n v="41755"/>
    <m/>
    <m/>
    <m/>
    <n v="3.4539558647005239E-2"/>
    <n v="0.1152"/>
    <n v="0.29982255769969829"/>
    <n v="4.65724372960198E-2"/>
  </r>
  <r>
    <x v="0"/>
    <x v="2"/>
    <n v="14"/>
    <n v="1"/>
    <n v="36614"/>
    <m/>
    <m/>
    <m/>
    <n v="5.6670440844073917E-2"/>
    <n v="0.11712"/>
    <n v="0.48386646895554913"/>
    <n v="7.5160591511095318E-2"/>
  </r>
  <r>
    <x v="0"/>
    <x v="2"/>
    <n v="14"/>
    <n v="2"/>
    <n v="43370"/>
    <m/>
    <m/>
    <m/>
    <n v="2.7587336365685253E-2"/>
    <n v="0.11712"/>
    <n v="0.23554761241193009"/>
    <n v="3.6588395794653145E-2"/>
  </r>
  <r>
    <x v="0"/>
    <x v="2"/>
    <n v="15"/>
    <n v="1"/>
    <n v="45863"/>
    <m/>
    <m/>
    <m/>
    <n v="1.6855515841022312E-2"/>
    <n v="9.9840000000000012E-2"/>
    <n v="0.16882527885639334"/>
    <n v="2.62241933156931E-2"/>
  </r>
  <r>
    <x v="0"/>
    <x v="2"/>
    <n v="15"/>
    <n v="2"/>
    <n v="42787"/>
    <m/>
    <m/>
    <m/>
    <n v="3.0097024037517787E-2"/>
    <n v="9.9840000000000012E-2"/>
    <n v="0.30145256447834318"/>
    <n v="4.6825631682302644E-2"/>
  </r>
  <r>
    <x v="0"/>
    <x v="2"/>
    <n v="16"/>
    <n v="1"/>
    <n v="49030"/>
    <m/>
    <m/>
    <m/>
    <n v="3.2222725190778384E-3"/>
    <n v="0.12864"/>
    <n v="2.5048760254025484E-2"/>
    <n v="3.8909074261252916E-3"/>
  </r>
  <r>
    <x v="0"/>
    <x v="2"/>
    <n v="16"/>
    <n v="2"/>
    <n v="46687"/>
    <m/>
    <m/>
    <m/>
    <n v="1.33083758039897E-2"/>
    <n v="0.12864"/>
    <n v="0.10345441389917366"/>
    <n v="1.6069918959004975E-2"/>
  </r>
  <r>
    <x v="0"/>
    <x v="2"/>
    <n v="17"/>
    <n v="1"/>
    <n v="42334"/>
    <m/>
    <m/>
    <m/>
    <n v="3.2047090101566068E-2"/>
    <n v="0.13056000000000001"/>
    <n v="0.24545871707694597"/>
    <n v="3.8127920719285606E-2"/>
  </r>
  <r>
    <x v="0"/>
    <x v="2"/>
    <n v="17"/>
    <n v="2"/>
    <n v="44335"/>
    <m/>
    <m/>
    <m/>
    <n v="2.3433222123286659E-2"/>
    <n v="0.13056000000000001"/>
    <n v="0.17948239984135"/>
    <n v="2.7879599442023038E-2"/>
  </r>
  <r>
    <x v="0"/>
    <x v="2"/>
    <n v="18"/>
    <n v="1"/>
    <n v="35011"/>
    <m/>
    <m/>
    <m/>
    <n v="6.3571005746213799E-2"/>
    <n v="0.1152"/>
    <n v="0.55183164710255039"/>
    <n v="8.571784918326282E-2"/>
  </r>
  <r>
    <x v="0"/>
    <x v="2"/>
    <n v="18"/>
    <n v="2"/>
    <n v="40532"/>
    <m/>
    <m/>
    <m/>
    <n v="3.9804306541775705E-2"/>
    <n v="0.1152"/>
    <n v="0.34552349428624746"/>
    <n v="5.3671316112463778E-2"/>
  </r>
  <r>
    <x v="0"/>
    <x v="2"/>
    <n v="19"/>
    <n v="1"/>
    <n v="51144"/>
    <m/>
    <m/>
    <m/>
    <n v="-5.8780357798140503E-3"/>
    <n v="0.13247999999999999"/>
    <n v="-4.4369231429755816E-2"/>
    <m/>
  </r>
  <r>
    <x v="0"/>
    <x v="2"/>
    <n v="19"/>
    <n v="2"/>
    <n v="40685"/>
    <m/>
    <m/>
    <m/>
    <n v="3.9145674957229593E-2"/>
    <n v="0.13247999999999999"/>
    <n v="0.29548365758778378"/>
    <m/>
  </r>
  <r>
    <x v="0"/>
    <x v="2"/>
    <n v="20"/>
    <n v="1"/>
    <n v="46538"/>
    <m/>
    <m/>
    <m/>
    <n v="1.3949788262142453E-2"/>
    <n v="0.13056000000000001"/>
    <n v="0.10684580470390971"/>
    <n v="1.6596714997340643E-2"/>
  </r>
  <r>
    <x v="0"/>
    <x v="2"/>
    <n v="20"/>
    <n v="2"/>
    <n v="49033"/>
    <m/>
    <m/>
    <m/>
    <n v="3.2093581742828059E-3"/>
    <n v="0.13056000000000001"/>
    <n v="2.4581481114298451E-2"/>
    <n v="3.8183233997543596E-3"/>
  </r>
  <r>
    <x v="0"/>
    <x v="2"/>
    <n v="21"/>
    <n v="1"/>
    <n v="43423"/>
    <m/>
    <m/>
    <m/>
    <n v="2.7359182940973208E-2"/>
    <n v="0.11327999999999999"/>
    <n v="0.2415182109902296"/>
    <n v="3.7515828773815672E-2"/>
  </r>
  <r>
    <x v="0"/>
    <x v="2"/>
    <n v="21"/>
    <n v="2"/>
    <n v="45069"/>
    <m/>
    <m/>
    <m/>
    <n v="2.0273512430104692E-2"/>
    <n v="0.11327999999999999"/>
    <n v="0.17896815351434228"/>
    <n v="2.7799719845894501E-2"/>
  </r>
  <r>
    <x v="0"/>
    <x v="2"/>
    <n v="22"/>
    <n v="1"/>
    <n v="50589"/>
    <m/>
    <m/>
    <m/>
    <n v="-3.4888819927350679E-3"/>
    <n v="0.10176"/>
    <n v="-3.4285396941185806E-2"/>
    <m/>
  </r>
  <r>
    <x v="0"/>
    <x v="2"/>
    <n v="22"/>
    <n v="2"/>
    <n v="47116"/>
    <m/>
    <m/>
    <m/>
    <n v="1.146162449830161E-2"/>
    <n v="0.10176"/>
    <n v="0.11263388854463061"/>
    <m/>
  </r>
  <r>
    <x v="0"/>
    <x v="2"/>
    <n v="23"/>
    <n v="1"/>
    <n v="37399"/>
    <m/>
    <m/>
    <m/>
    <n v="5.329118728937661E-2"/>
    <n v="0.12480000000000001"/>
    <n v="0.42701271866487667"/>
    <n v="6.6329308965944189E-2"/>
  </r>
  <r>
    <x v="0"/>
    <x v="2"/>
    <n v="23"/>
    <n v="2"/>
    <n v="40896"/>
    <m/>
    <m/>
    <m/>
    <n v="3.8237366039979744E-2"/>
    <n v="0.12480000000000001"/>
    <n v="0.30638915096137614"/>
    <n v="4.7592448116000427E-2"/>
  </r>
  <r>
    <x v="0"/>
    <x v="2"/>
    <n v="24"/>
    <n v="1"/>
    <n v="44559"/>
    <m/>
    <m/>
    <m/>
    <n v="2.2468951045258374E-2"/>
    <n v="0.12288"/>
    <n v="0.18285279170945942"/>
    <m/>
  </r>
  <r>
    <x v="0"/>
    <x v="2"/>
    <n v="24"/>
    <n v="2"/>
    <n v="57881"/>
    <m/>
    <m/>
    <m/>
    <n v="-3.4879349407834263E-2"/>
    <n v="0.12288"/>
    <n v="-0.2838488721340679"/>
    <m/>
  </r>
  <r>
    <x v="0"/>
    <x v="2"/>
    <n v="25"/>
    <n v="1"/>
    <n v="46330"/>
    <m/>
    <m/>
    <m/>
    <n v="1.4845182834597268E-2"/>
    <n v="0.11327999999999999"/>
    <n v="0.13104857728281488"/>
    <n v="2.0356212337930578E-2"/>
  </r>
  <r>
    <x v="0"/>
    <x v="2"/>
    <n v="25"/>
    <n v="2"/>
    <n v="42281"/>
    <m/>
    <m/>
    <m/>
    <n v="3.2275243526278106E-2"/>
    <n v="0.11327999999999999"/>
    <n v="0.28491563847350027"/>
    <n v="4.4256895842883712E-2"/>
  </r>
  <r>
    <x v="0"/>
    <x v="2"/>
    <n v="26"/>
    <n v="1"/>
    <n v="35662"/>
    <m/>
    <m/>
    <m/>
    <n v="6.0768592925694101E-2"/>
    <n v="0.14400000000000002"/>
    <n v="0.42200411753954231"/>
    <n v="6.5551306257808917E-2"/>
  </r>
  <r>
    <x v="0"/>
    <x v="2"/>
    <n v="26"/>
    <n v="2"/>
    <n v="38256"/>
    <m/>
    <m/>
    <m/>
    <n v="4.9601989459598761E-2"/>
    <n v="0.14400000000000002"/>
    <n v="0.34445826013610248"/>
    <n v="5.3505849741141254E-2"/>
  </r>
  <r>
    <x v="0"/>
    <x v="2"/>
    <n v="27"/>
    <n v="1"/>
    <n v="45431"/>
    <m/>
    <m/>
    <m/>
    <n v="1.871518149150541E-2"/>
    <n v="0.11904000000000001"/>
    <n v="0.15721758645417849"/>
    <n v="2.4421131762549064E-2"/>
  </r>
  <r>
    <x v="0"/>
    <x v="2"/>
    <n v="27"/>
    <n v="2"/>
    <n v="46700"/>
    <m/>
    <m/>
    <m/>
    <n v="1.3252413643211289E-2"/>
    <n v="0.11904000000000001"/>
    <n v="0.11132739955654644"/>
    <n v="1.7292856064450215E-2"/>
  </r>
  <r>
    <x v="0"/>
    <x v="2"/>
    <n v="28"/>
    <n v="1"/>
    <n v="48116"/>
    <m/>
    <m/>
    <m/>
    <n v="7.1568428999610944E-3"/>
    <n v="0.13632"/>
    <n v="5.2500314700418826E-2"/>
    <n v="8.1550488834650579E-3"/>
  </r>
  <r>
    <x v="0"/>
    <x v="2"/>
    <n v="28"/>
    <n v="2"/>
    <n v="41017"/>
    <m/>
    <m/>
    <m/>
    <n v="3.7716487466580538E-2"/>
    <n v="0.13632"/>
    <n v="0.27667611111047929"/>
    <n v="4.297702259249446E-2"/>
  </r>
  <r>
    <x v="0"/>
    <x v="2"/>
    <n v="29"/>
    <n v="1"/>
    <n v="53472"/>
    <m/>
    <m/>
    <m/>
    <n v="-1.589956734075082E-2"/>
    <s v="--"/>
    <m/>
    <m/>
  </r>
  <r>
    <x v="0"/>
    <x v="2"/>
    <n v="29"/>
    <n v="2"/>
    <n v="44143"/>
    <m/>
    <m/>
    <m/>
    <n v="2.4259740190168029E-2"/>
    <s v="--"/>
    <m/>
    <m/>
  </r>
  <r>
    <x v="0"/>
    <x v="2"/>
    <n v="30"/>
    <n v="1"/>
    <n v="44238"/>
    <m/>
    <m/>
    <m/>
    <n v="2.3850785938325673E-2"/>
    <n v="9.6000000000000002E-2"/>
    <n v="0.24844568685755911"/>
    <m/>
  </r>
  <r>
    <x v="0"/>
    <x v="2"/>
    <n v="30"/>
    <n v="2"/>
    <n v="50587"/>
    <m/>
    <m/>
    <m/>
    <n v="-3.4802724295383636E-3"/>
    <n v="9.6000000000000002E-2"/>
    <n v="-3.6252837807691285E-2"/>
    <m/>
  </r>
  <r>
    <x v="1"/>
    <x v="0"/>
    <n v="1"/>
    <n v="1"/>
    <n v="37550"/>
    <m/>
    <m/>
    <m/>
    <n v="5.264116526802718E-2"/>
    <n v="0.10752000000000002"/>
    <n v="0.48959417101959796"/>
    <n v="7.6050294565044224E-2"/>
  </r>
  <r>
    <x v="1"/>
    <x v="0"/>
    <n v="1"/>
    <n v="2"/>
    <n v="47182"/>
    <m/>
    <m/>
    <m/>
    <n v="1.1177508912811154E-2"/>
    <n v="0.10752000000000002"/>
    <n v="0.10395748616825848"/>
    <n v="1.6148062851469486E-2"/>
  </r>
  <r>
    <x v="1"/>
    <x v="0"/>
    <n v="2"/>
    <n v="1"/>
    <n v="49182"/>
    <m/>
    <m/>
    <m/>
    <n v="2.5679457161300761E-3"/>
    <n v="0.12288"/>
    <n v="2.0897995736735644E-2"/>
    <n v="3.2461553377729369E-3"/>
  </r>
  <r>
    <x v="1"/>
    <x v="0"/>
    <n v="2"/>
    <n v="2"/>
    <n v="41122"/>
    <m/>
    <m/>
    <m/>
    <n v="3.7264485398754779E-2"/>
    <n v="0.12288"/>
    <n v="0.30325915851851221"/>
    <n v="4.7106255956542234E-2"/>
  </r>
  <r>
    <x v="1"/>
    <x v="0"/>
    <n v="3"/>
    <n v="1"/>
    <n v="43377"/>
    <m/>
    <m/>
    <m/>
    <n v="2.7557202894496886E-2"/>
    <s v="--"/>
    <m/>
    <m/>
  </r>
  <r>
    <x v="1"/>
    <x v="0"/>
    <n v="3"/>
    <n v="2"/>
    <n v="37225"/>
    <m/>
    <m/>
    <m/>
    <n v="5.404021928748786E-2"/>
    <s v="--"/>
    <m/>
    <m/>
  </r>
  <r>
    <x v="1"/>
    <x v="0"/>
    <n v="4"/>
    <n v="1"/>
    <n v="36370"/>
    <m/>
    <m/>
    <m/>
    <n v="5.7720807554069005E-2"/>
    <n v="0.11136"/>
    <n v="0.51832621725995875"/>
    <n v="8.0513339081046909E-2"/>
  </r>
  <r>
    <x v="1"/>
    <x v="0"/>
    <n v="4"/>
    <n v="2"/>
    <n v="37176"/>
    <m/>
    <m/>
    <m/>
    <n v="5.4251153585806546E-2"/>
    <n v="0.11136"/>
    <n v="0.4871691234357628"/>
    <n v="7.5673603840355153E-2"/>
  </r>
  <r>
    <x v="1"/>
    <x v="0"/>
    <n v="5"/>
    <n v="1"/>
    <n v="29471"/>
    <m/>
    <m/>
    <m/>
    <n v="8.7419495801020361E-2"/>
    <n v="0.13824"/>
    <n v="0.63237482494951069"/>
    <n v="9.8228889475490661E-2"/>
  </r>
  <r>
    <x v="1"/>
    <x v="0"/>
    <n v="5"/>
    <n v="2"/>
    <n v="33179"/>
    <m/>
    <m/>
    <m/>
    <n v="7.1457365634373674E-2"/>
    <n v="0.13824"/>
    <n v="0.51690802686902249"/>
    <n v="8.02930468403215E-2"/>
  </r>
  <r>
    <x v="1"/>
    <x v="0"/>
    <n v="6"/>
    <n v="1"/>
    <n v="30970"/>
    <m/>
    <m/>
    <m/>
    <n v="8.0966628185107914E-2"/>
    <s v="--"/>
    <m/>
    <m/>
  </r>
  <r>
    <x v="1"/>
    <x v="0"/>
    <n v="6"/>
    <n v="2"/>
    <n v="25665"/>
    <m/>
    <m/>
    <m/>
    <n v="0.10380349456430445"/>
    <s v="--"/>
    <m/>
    <m/>
  </r>
  <r>
    <x v="1"/>
    <x v="0"/>
    <n v="7"/>
    <n v="1"/>
    <n v="33103"/>
    <m/>
    <m/>
    <m/>
    <n v="7.1784529035847547E-2"/>
    <s v="--"/>
    <m/>
    <m/>
  </r>
  <r>
    <x v="1"/>
    <x v="0"/>
    <n v="7"/>
    <n v="2"/>
    <n v="31776"/>
    <m/>
    <m/>
    <m/>
    <n v="7.7496974216845427E-2"/>
    <s v="--"/>
    <m/>
    <m/>
  </r>
  <r>
    <x v="1"/>
    <x v="0"/>
    <n v="8"/>
    <n v="1"/>
    <n v="33771"/>
    <m/>
    <m/>
    <m/>
    <n v="6.8908934928156057E-2"/>
    <n v="0.12480000000000001"/>
    <n v="0.55215492730894278"/>
    <n v="8.5768065375322444E-2"/>
  </r>
  <r>
    <x v="1"/>
    <x v="0"/>
    <n v="8"/>
    <n v="2"/>
    <n v="30850"/>
    <m/>
    <m/>
    <m/>
    <n v="8.1483201976908753E-2"/>
    <n v="0.12480000000000001"/>
    <n v="0.65291027225087139"/>
    <n v="0.10141872895630204"/>
  </r>
  <r>
    <x v="1"/>
    <x v="0"/>
    <n v="9"/>
    <n v="1"/>
    <n v="38397"/>
    <m/>
    <m/>
    <m/>
    <n v="4.8995015254232756E-2"/>
    <s v="--"/>
    <m/>
    <m/>
  </r>
  <r>
    <x v="1"/>
    <x v="0"/>
    <n v="9"/>
    <n v="2"/>
    <n v="35838"/>
    <m/>
    <m/>
    <m/>
    <n v="6.0010951364386174E-2"/>
    <s v="--"/>
    <m/>
    <m/>
  </r>
  <r>
    <x v="1"/>
    <x v="0"/>
    <n v="10"/>
    <n v="1"/>
    <n v="36385"/>
    <m/>
    <m/>
    <m/>
    <n v="5.7656235830093917E-2"/>
    <n v="0.12480000000000001"/>
    <n v="0.46198906915139354"/>
    <n v="7.1762302074849793E-2"/>
  </r>
  <r>
    <x v="1"/>
    <x v="0"/>
    <n v="10"/>
    <n v="2"/>
    <n v="43205"/>
    <m/>
    <m/>
    <m/>
    <n v="2.8297625329411453E-2"/>
    <n v="0.12480000000000001"/>
    <n v="0.22674379270361739"/>
    <n v="3.5220869133295238E-2"/>
  </r>
  <r>
    <x v="1"/>
    <x v="0"/>
    <n v="11"/>
    <n v="1"/>
    <n v="39079"/>
    <m/>
    <m/>
    <m/>
    <n v="4.6059154204164503E-2"/>
    <n v="0.12288"/>
    <n v="0.37483035647920332"/>
    <n v="5.8223648706436253E-2"/>
  </r>
  <r>
    <x v="1"/>
    <x v="0"/>
    <n v="11"/>
    <n v="2"/>
    <n v="44155"/>
    <m/>
    <m/>
    <m/>
    <n v="2.4208082810987946E-2"/>
    <n v="0.12288"/>
    <n v="0.19700588225087845"/>
    <n v="3.0601580376303127E-2"/>
  </r>
  <r>
    <x v="1"/>
    <x v="0"/>
    <n v="12"/>
    <n v="1"/>
    <n v="30252"/>
    <m/>
    <m/>
    <m/>
    <n v="8.4057461372716413E-2"/>
    <n v="0.15360000000000001"/>
    <n v="0.54724909747862238"/>
    <n v="8.5006026475012694E-2"/>
  </r>
  <r>
    <x v="1"/>
    <x v="0"/>
    <n v="12"/>
    <n v="2"/>
    <n v="38007"/>
    <m/>
    <m/>
    <m/>
    <n v="5.0673880077585561E-2"/>
    <n v="0.15360000000000001"/>
    <n v="0.32990807342178097"/>
    <n v="5.1245720738183308E-2"/>
  </r>
  <r>
    <x v="1"/>
    <x v="0"/>
    <n v="13"/>
    <n v="1"/>
    <n v="36620"/>
    <m/>
    <m/>
    <m/>
    <n v="5.6644612154483874E-2"/>
    <n v="0.1152"/>
    <n v="0.49170670272989475"/>
    <n v="7.6378441157376992E-2"/>
  </r>
  <r>
    <x v="1"/>
    <x v="0"/>
    <n v="13"/>
    <n v="2"/>
    <n v="42287"/>
    <m/>
    <m/>
    <m/>
    <n v="3.224941483668807E-2"/>
    <n v="0.1152"/>
    <n v="0.2799428371240284"/>
    <n v="4.3484454033265743E-2"/>
  </r>
  <r>
    <x v="1"/>
    <x v="0"/>
    <n v="14"/>
    <n v="1"/>
    <n v="43513"/>
    <m/>
    <m/>
    <m/>
    <n v="2.6971752597122565E-2"/>
    <n v="0.1152"/>
    <n v="0.23412979685002228"/>
    <n v="3.636816177737013E-2"/>
  </r>
  <r>
    <x v="1"/>
    <x v="0"/>
    <n v="14"/>
    <n v="2"/>
    <n v="39755"/>
    <m/>
    <m/>
    <m/>
    <n v="4.3149121843686293E-2"/>
    <n v="0.1152"/>
    <n v="0.37455834933755466"/>
    <n v="5.8181396930433484E-2"/>
  </r>
  <r>
    <x v="1"/>
    <x v="0"/>
    <n v="15"/>
    <n v="1"/>
    <n v="34987"/>
    <m/>
    <m/>
    <m/>
    <n v="6.3674320504573986E-2"/>
    <s v="--"/>
    <m/>
    <m/>
  </r>
  <r>
    <x v="1"/>
    <x v="0"/>
    <n v="15"/>
    <n v="2"/>
    <n v="40070"/>
    <m/>
    <m/>
    <m/>
    <n v="4.1793115640209037E-2"/>
    <s v="--"/>
    <m/>
    <m/>
  </r>
  <r>
    <x v="1"/>
    <x v="0"/>
    <n v="16"/>
    <n v="1"/>
    <n v="41889"/>
    <m/>
    <m/>
    <m/>
    <n v="3.3962717912827602E-2"/>
    <n v="0.11712"/>
    <n v="0.28998222261635587"/>
    <n v="4.5043905246407279E-2"/>
  </r>
  <r>
    <x v="1"/>
    <x v="0"/>
    <n v="16"/>
    <n v="2"/>
    <n v="34813"/>
    <m/>
    <m/>
    <m/>
    <n v="6.442335250268523E-2"/>
    <n v="0.11712"/>
    <n v="0.55006277751609656"/>
    <n v="8.5443084774167011E-2"/>
  </r>
  <r>
    <x v="1"/>
    <x v="0"/>
    <n v="17"/>
    <n v="1"/>
    <n v="39871"/>
    <m/>
    <m/>
    <m/>
    <n v="4.26497671782788E-2"/>
    <n v="0.12288"/>
    <n v="0.34708469383364909"/>
    <n v="5.3913822442160163E-2"/>
  </r>
  <r>
    <x v="1"/>
    <x v="0"/>
    <n v="17"/>
    <n v="2"/>
    <n v="35898"/>
    <m/>
    <m/>
    <m/>
    <n v="5.975266446848574E-2"/>
    <n v="0.12288"/>
    <n v="0.48626842829171335"/>
    <n v="7.5533695861312811E-2"/>
  </r>
  <r>
    <x v="1"/>
    <x v="0"/>
    <n v="18"/>
    <n v="1"/>
    <n v="24539"/>
    <m/>
    <m/>
    <m/>
    <n v="0.10865067864403589"/>
    <s v="--"/>
    <m/>
    <m/>
  </r>
  <r>
    <x v="1"/>
    <x v="0"/>
    <n v="18"/>
    <n v="2"/>
    <n v="37408"/>
    <m/>
    <m/>
    <m/>
    <n v="5.3252444254991538E-2"/>
    <s v="--"/>
    <m/>
    <m/>
  </r>
  <r>
    <x v="1"/>
    <x v="0"/>
    <n v="19"/>
    <n v="1"/>
    <n v="31718"/>
    <m/>
    <m/>
    <m/>
    <n v="7.7746651549549184E-2"/>
    <n v="0.13824"/>
    <n v="0.56240344002856757"/>
    <n v="8.7360001017770833E-2"/>
  </r>
  <r>
    <x v="1"/>
    <x v="0"/>
    <n v="19"/>
    <n v="2"/>
    <n v="27245"/>
    <m/>
    <m/>
    <m/>
    <n v="9.7001939638926407E-2"/>
    <n v="0.13824"/>
    <n v="0.70169227169362269"/>
    <n v="0.10899619953640939"/>
  </r>
  <r>
    <x v="1"/>
    <x v="0"/>
    <n v="20"/>
    <n v="1"/>
    <n v="26964"/>
    <m/>
    <m/>
    <m/>
    <n v="9.8211583268060093E-2"/>
    <s v="--"/>
    <m/>
    <m/>
  </r>
  <r>
    <x v="1"/>
    <x v="0"/>
    <n v="20"/>
    <n v="2"/>
    <n v="28915"/>
    <m/>
    <m/>
    <m/>
    <n v="8.981295436969769E-2"/>
    <s v="--"/>
    <m/>
    <m/>
  </r>
  <r>
    <x v="1"/>
    <x v="0"/>
    <n v="21"/>
    <n v="1"/>
    <n v="34359"/>
    <m/>
    <m/>
    <m/>
    <n v="6.6377723348331835E-2"/>
    <n v="0.11712"/>
    <n v="0.56674968705884421"/>
    <n v="8.8035118056473807E-2"/>
  </r>
  <r>
    <x v="1"/>
    <x v="0"/>
    <n v="21"/>
    <n v="2"/>
    <n v="40000"/>
    <m/>
    <m/>
    <m/>
    <n v="4.2094450352092874E-2"/>
    <n v="0.11712"/>
    <n v="0.35941299822483669"/>
    <n v="5.5828819057591302E-2"/>
  </r>
  <r>
    <x v="1"/>
    <x v="0"/>
    <n v="22"/>
    <n v="1"/>
    <n v="36916"/>
    <m/>
    <m/>
    <m/>
    <n v="5.5370396801375073E-2"/>
    <n v="0.14591999999999999"/>
    <n v="0.3794572149217042"/>
    <n v="5.8942354051171389E-2"/>
  </r>
  <r>
    <x v="1"/>
    <x v="0"/>
    <n v="22"/>
    <n v="2"/>
    <n v="37401"/>
    <m/>
    <m/>
    <m/>
    <n v="5.3282577726179933E-2"/>
    <n v="0.14591999999999999"/>
    <n v="0.36514924428577256"/>
    <n v="5.6719849279056676E-2"/>
  </r>
  <r>
    <x v="1"/>
    <x v="0"/>
    <n v="23"/>
    <n v="1"/>
    <n v="43921"/>
    <m/>
    <m/>
    <m/>
    <n v="2.5215401704999633E-2"/>
    <n v="0.10560000000000001"/>
    <n v="0.2387822131155268"/>
    <m/>
  </r>
  <r>
    <x v="1"/>
    <x v="0"/>
    <n v="23"/>
    <n v="2"/>
    <n v="40605"/>
    <m/>
    <m/>
    <m/>
    <n v="3.9490057485096833E-2"/>
    <n v="0.10560000000000001"/>
    <n v="0.37395887769978059"/>
    <m/>
  </r>
  <r>
    <x v="1"/>
    <x v="0"/>
    <n v="24"/>
    <n v="1"/>
    <n v="33513"/>
    <m/>
    <m/>
    <m/>
    <n v="7.0019568580527908E-2"/>
    <n v="0.11136"/>
    <n v="0.62876767762686703"/>
    <n v="9.7668579258040011E-2"/>
  </r>
  <r>
    <x v="1"/>
    <x v="0"/>
    <n v="24"/>
    <n v="2"/>
    <n v="45507"/>
    <m/>
    <m/>
    <m/>
    <n v="1.8388018090031526E-2"/>
    <n v="0.11136"/>
    <n v="0.16512228888318539"/>
    <n v="2.5648995539854804E-2"/>
  </r>
  <r>
    <x v="1"/>
    <x v="0"/>
    <n v="25"/>
    <n v="1"/>
    <n v="37897"/>
    <m/>
    <m/>
    <m/>
    <n v="5.1147406053403011E-2"/>
    <n v="0.5152000000000001"/>
    <n v="9.9276797463903346E-2"/>
    <n v="1.5420995872726318E-2"/>
  </r>
  <r>
    <x v="1"/>
    <x v="0"/>
    <n v="25"/>
    <n v="2"/>
    <n v="37887"/>
    <m/>
    <m/>
    <m/>
    <n v="5.1190453869386414E-2"/>
    <n v="0.5152000000000001"/>
    <n v="9.9360353007349383E-2"/>
    <n v="1.5433974833808272E-2"/>
  </r>
  <r>
    <x v="1"/>
    <x v="0"/>
    <n v="26"/>
    <n v="1"/>
    <n v="38466"/>
    <m/>
    <m/>
    <m/>
    <n v="4.8697985323947243E-2"/>
    <s v="--"/>
    <m/>
    <m/>
  </r>
  <r>
    <x v="1"/>
    <x v="0"/>
    <n v="26"/>
    <n v="2"/>
    <n v="43077"/>
    <m/>
    <m/>
    <m/>
    <n v="2.8848637373999047E-2"/>
    <s v="--"/>
    <m/>
    <m/>
  </r>
  <r>
    <x v="1"/>
    <x v="0"/>
    <n v="27"/>
    <n v="1"/>
    <n v="42199"/>
    <m/>
    <m/>
    <m/>
    <n v="3.262823561734203E-2"/>
    <n v="0.12864"/>
    <n v="0.2536398913039648"/>
    <n v="3.9398729782549199E-2"/>
  </r>
  <r>
    <x v="1"/>
    <x v="0"/>
    <n v="27"/>
    <n v="2"/>
    <n v="43009"/>
    <m/>
    <m/>
    <m/>
    <n v="2.9141362522686207E-2"/>
    <n v="0.12864"/>
    <n v="0.22653422359053332"/>
    <n v="3.5188316064396173E-2"/>
  </r>
  <r>
    <x v="1"/>
    <x v="0"/>
    <n v="28"/>
    <n v="1"/>
    <n v="48242"/>
    <m/>
    <m/>
    <m/>
    <n v="6.6144404185701777E-3"/>
    <s v="--"/>
    <m/>
    <m/>
  </r>
  <r>
    <x v="1"/>
    <x v="0"/>
    <n v="28"/>
    <n v="2"/>
    <n v="47484"/>
    <m/>
    <m/>
    <m/>
    <n v="9.8774648701123093E-3"/>
    <s v="--"/>
    <m/>
    <m/>
  </r>
  <r>
    <x v="1"/>
    <x v="0"/>
    <n v="29"/>
    <n v="1"/>
    <n v="41022"/>
    <m/>
    <m/>
    <m/>
    <n v="3.7694963558588854E-2"/>
    <n v="0.10560000000000001"/>
    <n v="0.35695988218360652"/>
    <n v="5.5447768365853543E-2"/>
  </r>
  <r>
    <x v="1"/>
    <x v="0"/>
    <n v="29"/>
    <n v="2"/>
    <n v="35343"/>
    <m/>
    <m/>
    <m/>
    <n v="6.2141818255564744E-2"/>
    <n v="0.10560000000000001"/>
    <n v="0.58846418802618117"/>
    <n v="9.1408103873400162E-2"/>
  </r>
  <r>
    <x v="1"/>
    <x v="0"/>
    <n v="30"/>
    <n v="1"/>
    <n v="49198"/>
    <m/>
    <m/>
    <m/>
    <n v="2.4990692105566321E-3"/>
    <n v="0.11712"/>
    <n v="2.133768110106414E-2"/>
    <n v="3.3144531310319632E-3"/>
  </r>
  <r>
    <x v="1"/>
    <x v="0"/>
    <n v="30"/>
    <n v="2"/>
    <n v="44068"/>
    <m/>
    <m/>
    <m/>
    <n v="2.4582598810043561E-2"/>
    <n v="0.11712"/>
    <n v="0.20989240787263969"/>
    <n v="3.2603287356216697E-2"/>
  </r>
  <r>
    <x v="1"/>
    <x v="1"/>
    <n v="1"/>
    <n v="1"/>
    <n v="24847"/>
    <m/>
    <m/>
    <m/>
    <n v="0.10732480591174701"/>
    <n v="0.14208000000000001"/>
    <n v="0.75538292449146249"/>
    <n v="0.11733614760434052"/>
  </r>
  <r>
    <x v="1"/>
    <x v="1"/>
    <n v="1"/>
    <n v="2"/>
    <n v="25031"/>
    <m/>
    <m/>
    <m/>
    <n v="0.10653272609765232"/>
    <n v="0.14208000000000001"/>
    <n v="0.74980803841253041"/>
    <n v="0.1164701819667464"/>
  </r>
  <r>
    <x v="1"/>
    <x v="1"/>
    <n v="2"/>
    <n v="1"/>
    <n v="37864"/>
    <m/>
    <m/>
    <m/>
    <n v="5.1289463846148249E-2"/>
    <n v="0.12480000000000001"/>
    <n v="0.41097326799798273"/>
    <n v="6.3837847629019992E-2"/>
  </r>
  <r>
    <x v="1"/>
    <x v="1"/>
    <n v="2"/>
    <n v="2"/>
    <n v="35500"/>
    <m/>
    <m/>
    <m/>
    <n v="6.1465967544625265E-2"/>
    <n v="0.12480000000000001"/>
    <n v="0.49251576558193316"/>
    <n v="7.6504115587060301E-2"/>
  </r>
  <r>
    <x v="1"/>
    <x v="1"/>
    <n v="3"/>
    <n v="1"/>
    <n v="34900"/>
    <m/>
    <m/>
    <m/>
    <n v="6.4048836503629594E-2"/>
    <s v="--"/>
    <m/>
    <m/>
  </r>
  <r>
    <x v="1"/>
    <x v="1"/>
    <n v="3"/>
    <n v="2"/>
    <n v="38583"/>
    <m/>
    <m/>
    <m/>
    <n v="4.8194325876941398E-2"/>
    <s v="--"/>
    <m/>
    <m/>
  </r>
  <r>
    <x v="1"/>
    <x v="1"/>
    <n v="4"/>
    <n v="1"/>
    <n v="24801"/>
    <m/>
    <m/>
    <m/>
    <n v="0.10752282586527066"/>
    <n v="0.10560000000000001"/>
    <n v="1.0182085782696084"/>
    <n v="0.15816173249121251"/>
  </r>
  <r>
    <x v="1"/>
    <x v="1"/>
    <n v="4"/>
    <n v="2"/>
    <n v="25137"/>
    <m/>
    <m/>
    <m/>
    <n v="0.10607641924822826"/>
    <n v="0.10560000000000001"/>
    <n v="1.0045115459112524"/>
    <n v="0.15603412679821455"/>
  </r>
  <r>
    <x v="1"/>
    <x v="1"/>
    <n v="5"/>
    <n v="1"/>
    <n v="36049"/>
    <m/>
    <m/>
    <m/>
    <n v="5.9102642447136325E-2"/>
    <n v="0.10560000000000001"/>
    <n v="0.55968411408273033"/>
    <n v="8.693759905418412E-2"/>
  </r>
  <r>
    <x v="1"/>
    <x v="1"/>
    <n v="5"/>
    <n v="2"/>
    <n v="37821"/>
    <m/>
    <m/>
    <m/>
    <n v="5.1474569454876891E-2"/>
    <n v="0.10560000000000001"/>
    <n v="0.48744857438330386"/>
    <n v="7.5717011887539862E-2"/>
  </r>
  <r>
    <x v="1"/>
    <x v="1"/>
    <n v="6"/>
    <n v="1"/>
    <n v="34891"/>
    <m/>
    <m/>
    <m/>
    <n v="6.4087579538014666E-2"/>
    <n v="0.11327999999999999"/>
    <n v="0.56574487586524247"/>
    <n v="8.7879037384401018E-2"/>
  </r>
  <r>
    <x v="1"/>
    <x v="1"/>
    <n v="6"/>
    <n v="2"/>
    <n v="34751"/>
    <m/>
    <m/>
    <m/>
    <n v="6.4690248961782354E-2"/>
    <n v="0.11327999999999999"/>
    <n v="0.5710650508631917"/>
    <n v="8.8705437900749126E-2"/>
  </r>
  <r>
    <x v="1"/>
    <x v="1"/>
    <n v="7"/>
    <n v="1"/>
    <n v="48394"/>
    <m/>
    <m/>
    <m/>
    <n v="5.9601136156224154E-3"/>
    <n v="0.12672"/>
    <n v="4.7033724870757701E-2"/>
    <n v="7.3059052632576957E-3"/>
  </r>
  <r>
    <x v="1"/>
    <x v="1"/>
    <n v="7"/>
    <n v="2"/>
    <n v="42084"/>
    <m/>
    <m/>
    <m/>
    <n v="3.3123285501151192E-2"/>
    <n v="0.12672"/>
    <n v="0.26138956361388249"/>
    <n v="4.0602512214689752E-2"/>
  </r>
  <r>
    <x v="1"/>
    <x v="1"/>
    <n v="8"/>
    <n v="1"/>
    <n v="47869"/>
    <m/>
    <m/>
    <m/>
    <n v="8.2201239547511906E-3"/>
    <n v="0.1152"/>
    <n v="7.1355242662770754E-2"/>
    <n v="1.1083847693617057E-2"/>
  </r>
  <r>
    <x v="1"/>
    <x v="1"/>
    <n v="8"/>
    <n v="2"/>
    <n v="40549"/>
    <m/>
    <m/>
    <m/>
    <n v="3.9731125254603913E-2"/>
    <n v="0.1152"/>
    <n v="0.34488824005732566"/>
    <n v="5.3572639955571259E-2"/>
  </r>
  <r>
    <x v="1"/>
    <x v="1"/>
    <n v="9"/>
    <n v="1"/>
    <n v="36389"/>
    <m/>
    <m/>
    <m/>
    <n v="5.763901670370055E-2"/>
    <n v="0.12288"/>
    <n v="0.46906751874756308"/>
    <n v="7.2861821245454816E-2"/>
  </r>
  <r>
    <x v="1"/>
    <x v="1"/>
    <n v="9"/>
    <n v="2"/>
    <n v="35039"/>
    <m/>
    <m/>
    <m/>
    <n v="6.3450471861460273E-2"/>
    <n v="0.12288"/>
    <n v="0.51636126189339415"/>
    <n v="8.0208116014107211E-2"/>
  </r>
  <r>
    <x v="1"/>
    <x v="1"/>
    <n v="10"/>
    <n v="1"/>
    <n v="33764"/>
    <m/>
    <m/>
    <m/>
    <n v="6.8939068399344453E-2"/>
    <s v="--"/>
    <m/>
    <m/>
  </r>
  <r>
    <x v="1"/>
    <x v="1"/>
    <n v="10"/>
    <n v="2"/>
    <n v="33904"/>
    <m/>
    <m/>
    <m/>
    <n v="6.8336398975576779E-2"/>
    <s v="--"/>
    <m/>
    <m/>
  </r>
  <r>
    <x v="1"/>
    <x v="1"/>
    <n v="11"/>
    <n v="1"/>
    <n v="34630"/>
    <m/>
    <m/>
    <m/>
    <n v="6.5211127535181559E-2"/>
    <n v="0.11327999999999999"/>
    <n v="0.57566320211141919"/>
    <n v="8.9419684061307111E-2"/>
  </r>
  <r>
    <x v="1"/>
    <x v="1"/>
    <n v="11"/>
    <n v="2"/>
    <n v="30396"/>
    <m/>
    <m/>
    <m/>
    <n v="8.3437572822555373E-2"/>
    <n v="0.11327999999999999"/>
    <n v="0.73656049454939421"/>
    <n v="0.11441239682000591"/>
  </r>
  <r>
    <x v="1"/>
    <x v="1"/>
    <n v="12"/>
    <n v="1"/>
    <n v="31205"/>
    <m/>
    <m/>
    <m/>
    <n v="7.9955004509497885E-2"/>
    <n v="0.1152"/>
    <n v="0.69405385858939139"/>
    <n v="0.10780969936755211"/>
  </r>
  <r>
    <x v="1"/>
    <x v="1"/>
    <n v="12"/>
    <n v="2"/>
    <n v="38177"/>
    <m/>
    <m/>
    <m/>
    <n v="4.9942067205867677E-2"/>
    <n v="0.1152"/>
    <n v="0.4335248889398236"/>
    <n v="6.7340866081985931E-2"/>
  </r>
  <r>
    <x v="1"/>
    <x v="1"/>
    <n v="13"/>
    <n v="1"/>
    <n v="48520"/>
    <m/>
    <m/>
    <m/>
    <n v="5.4177111342314987E-3"/>
    <n v="0.15168000000000001"/>
    <n v="3.5718032266821589E-2"/>
    <n v="5.5482010121129539E-3"/>
  </r>
  <r>
    <x v="1"/>
    <x v="1"/>
    <n v="13"/>
    <n v="2"/>
    <n v="39600"/>
    <m/>
    <m/>
    <m/>
    <n v="4.3816362991429089E-2"/>
    <n v="0.15168000000000001"/>
    <n v="0.28887370115657363"/>
    <n v="4.4871714912987769E-2"/>
  </r>
  <r>
    <x v="1"/>
    <x v="1"/>
    <n v="14"/>
    <n v="1"/>
    <n v="35784"/>
    <m/>
    <m/>
    <m/>
    <n v="6.0243409570696571E-2"/>
    <n v="0.11136"/>
    <n v="0.54097889341501948"/>
    <n v="8.4032054777133033E-2"/>
  </r>
  <r>
    <x v="1"/>
    <x v="1"/>
    <n v="14"/>
    <n v="2"/>
    <n v="38922"/>
    <m/>
    <m/>
    <m/>
    <n v="4.6735004915103975E-2"/>
    <n v="0.11136"/>
    <n v="0.41967497229798828"/>
    <n v="6.5189512363620861E-2"/>
  </r>
  <r>
    <x v="1"/>
    <x v="1"/>
    <n v="15"/>
    <n v="1"/>
    <n v="40910"/>
    <m/>
    <m/>
    <m/>
    <n v="3.817709909760298E-2"/>
    <n v="0.12864"/>
    <n v="0.2967747131343515"/>
    <n v="4.6099005440202602E-2"/>
  </r>
  <r>
    <x v="1"/>
    <x v="1"/>
    <n v="15"/>
    <n v="2"/>
    <n v="36283"/>
    <m/>
    <m/>
    <m/>
    <n v="5.8095323553124641E-2"/>
    <n v="0.12864"/>
    <n v="0.45161165697391664"/>
    <n v="7.0150344049948396E-2"/>
  </r>
  <r>
    <x v="1"/>
    <x v="1"/>
    <n v="16"/>
    <n v="1"/>
    <n v="40063"/>
    <m/>
    <m/>
    <m/>
    <n v="4.1823249111397405E-2"/>
    <n v="0.12096"/>
    <n v="0.34576098802411875"/>
    <n v="5.3708206806413125E-2"/>
  </r>
  <r>
    <x v="1"/>
    <x v="1"/>
    <n v="16"/>
    <n v="2"/>
    <n v="40139"/>
    <m/>
    <m/>
    <m/>
    <n v="4.1496085709923525E-2"/>
    <n v="0.12096"/>
    <n v="0.34305626413627255"/>
    <n v="5.3288073029167667E-2"/>
  </r>
  <r>
    <x v="1"/>
    <x v="1"/>
    <n v="17"/>
    <n v="1"/>
    <n v="41557"/>
    <m/>
    <m/>
    <m/>
    <n v="3.5391905403476649E-2"/>
    <n v="9.9840000000000012E-2"/>
    <n v="0.35448623200597601"/>
    <n v="5.5063528038261617E-2"/>
  </r>
  <r>
    <x v="1"/>
    <x v="1"/>
    <n v="17"/>
    <n v="2"/>
    <n v="38709"/>
    <m/>
    <m/>
    <m/>
    <n v="4.7651923395550508E-2"/>
    <n v="9.9840000000000012E-2"/>
    <n v="0.47728288657402346"/>
    <n v="7.4137941714498307E-2"/>
  </r>
  <r>
    <x v="1"/>
    <x v="1"/>
    <n v="18"/>
    <n v="1"/>
    <n v="38736"/>
    <m/>
    <m/>
    <m/>
    <n v="4.7535694292395306E-2"/>
    <n v="0.10944"/>
    <n v="0.43435393176530801"/>
    <n v="6.7469644067544507E-2"/>
  </r>
  <r>
    <x v="1"/>
    <x v="1"/>
    <n v="18"/>
    <n v="2"/>
    <n v="42810"/>
    <m/>
    <m/>
    <m/>
    <n v="2.9998014060755973E-2"/>
    <n v="0.10944"/>
    <n v="0.27410466064287259"/>
    <n v="4.2577590619859537E-2"/>
  </r>
  <r>
    <x v="1"/>
    <x v="1"/>
    <n v="19"/>
    <n v="1"/>
    <n v="45450"/>
    <m/>
    <m/>
    <m/>
    <n v="1.8633390641136956E-2"/>
    <n v="0.13439999999999999"/>
    <n v="0.1386412994132214"/>
    <n v="2.1535615175520394E-2"/>
  </r>
  <r>
    <x v="1"/>
    <x v="1"/>
    <n v="19"/>
    <n v="2"/>
    <n v="34617"/>
    <m/>
    <m/>
    <m/>
    <n v="6.5267089695959971E-2"/>
    <n v="0.13439999999999999"/>
    <n v="0.4856182269044641"/>
    <n v="7.5432697912493435E-2"/>
  </r>
  <r>
    <x v="1"/>
    <x v="1"/>
    <n v="20"/>
    <n v="1"/>
    <n v="31348"/>
    <m/>
    <m/>
    <m/>
    <n v="7.9339420740935182E-2"/>
    <n v="0.10752000000000002"/>
    <n v="0.73790383873637622"/>
    <n v="0.11462106295038378"/>
  </r>
  <r>
    <x v="1"/>
    <x v="1"/>
    <n v="20"/>
    <n v="2"/>
    <n v="30202"/>
    <m/>
    <m/>
    <m/>
    <n v="8.4272700452633423E-2"/>
    <n v="0.10752000000000002"/>
    <n v="0.78378627653118871"/>
    <n v="0.12174813495451133"/>
  </r>
  <r>
    <x v="1"/>
    <x v="1"/>
    <n v="21"/>
    <n v="1"/>
    <n v="29620"/>
    <m/>
    <m/>
    <m/>
    <n v="8.6778083342867629E-2"/>
    <n v="0.12480000000000001"/>
    <n v="0.69533720627297779"/>
    <n v="0.10800904604106921"/>
  </r>
  <r>
    <x v="1"/>
    <x v="1"/>
    <n v="21"/>
    <n v="2"/>
    <n v="33788"/>
    <m/>
    <m/>
    <m/>
    <n v="6.8835753640984265E-2"/>
    <n v="0.12480000000000001"/>
    <n v="0.55156853878993795"/>
    <n v="8.5676979692037039E-2"/>
  </r>
  <r>
    <x v="1"/>
    <x v="1"/>
    <n v="22"/>
    <n v="1"/>
    <n v="31613"/>
    <m/>
    <m/>
    <m/>
    <n v="7.819865361737495E-2"/>
    <s v="--"/>
    <m/>
    <m/>
  </r>
  <r>
    <x v="1"/>
    <x v="1"/>
    <n v="22"/>
    <n v="2"/>
    <n v="30271"/>
    <m/>
    <m/>
    <m/>
    <n v="8.3975670522347931E-2"/>
    <s v="--"/>
    <m/>
    <m/>
  </r>
  <r>
    <x v="1"/>
    <x v="1"/>
    <n v="23"/>
    <n v="1"/>
    <n v="47942"/>
    <m/>
    <m/>
    <m/>
    <n v="7.9058748980723424E-3"/>
    <s v="--"/>
    <m/>
    <m/>
  </r>
  <r>
    <x v="1"/>
    <x v="1"/>
    <n v="23"/>
    <n v="2"/>
    <n v="45157"/>
    <m/>
    <m/>
    <m/>
    <n v="1.9894691649450728E-2"/>
    <s v="--"/>
    <m/>
    <m/>
  </r>
  <r>
    <x v="1"/>
    <x v="1"/>
    <n v="24"/>
    <n v="1"/>
    <n v="31758"/>
    <m/>
    <m/>
    <m/>
    <n v="7.7574460285615557E-2"/>
    <n v="0.12096"/>
    <n v="0.64132324971573706"/>
    <n v="9.9618878122511176E-2"/>
  </r>
  <r>
    <x v="1"/>
    <x v="1"/>
    <n v="24"/>
    <n v="2"/>
    <n v="35815"/>
    <m/>
    <m/>
    <m/>
    <n v="6.0109961341148009E-2"/>
    <n v="0.12096"/>
    <n v="0.49694081796584005"/>
    <n v="7.7191473724027154E-2"/>
  </r>
  <r>
    <x v="1"/>
    <x v="1"/>
    <n v="25"/>
    <n v="1"/>
    <n v="39586"/>
    <m/>
    <m/>
    <m/>
    <n v="4.3876629933805852E-2"/>
    <n v="0.192"/>
    <n v="0.22852411423857213"/>
    <n v="3.5497412411724875E-2"/>
  </r>
  <r>
    <x v="1"/>
    <x v="1"/>
    <n v="25"/>
    <n v="2"/>
    <n v="40035"/>
    <m/>
    <m/>
    <m/>
    <n v="4.1943782996150959E-2"/>
    <n v="0.192"/>
    <n v="0.2184572031049529"/>
    <n v="3.3933685548969347E-2"/>
  </r>
  <r>
    <x v="1"/>
    <x v="1"/>
    <n v="26"/>
    <n v="1"/>
    <n v="58567"/>
    <m/>
    <m/>
    <m/>
    <n v="-3.7832429584295876E-2"/>
    <n v="0.11904000000000001"/>
    <n v="-0.31781274852399088"/>
    <m/>
  </r>
  <r>
    <x v="1"/>
    <x v="1"/>
    <n v="26"/>
    <n v="2"/>
    <n v="46038"/>
    <m/>
    <m/>
    <m/>
    <n v="1.610217906131271E-2"/>
    <n v="0.11904000000000001"/>
    <n v="0.1352669612005436"/>
    <m/>
  </r>
  <r>
    <x v="1"/>
    <x v="1"/>
    <n v="27"/>
    <n v="1"/>
    <n v="40759"/>
    <m/>
    <m/>
    <m/>
    <n v="3.8827121118952389E-2"/>
    <n v="0.14016000000000001"/>
    <n v="0.27701998515234294"/>
    <n v="4.3030437693663937E-2"/>
  </r>
  <r>
    <x v="1"/>
    <x v="1"/>
    <n v="27"/>
    <n v="2"/>
    <n v="45892"/>
    <m/>
    <m/>
    <m/>
    <n v="1.6730677174670434E-2"/>
    <n v="0.14016000000000001"/>
    <n v="0.11936841591517147"/>
    <n v="1.8541893938823301E-2"/>
  </r>
  <r>
    <x v="1"/>
    <x v="1"/>
    <n v="28"/>
    <n v="1"/>
    <n v="33372"/>
    <m/>
    <m/>
    <m/>
    <n v="7.0626542785893948E-2"/>
    <s v="--"/>
    <m/>
    <m/>
  </r>
  <r>
    <x v="1"/>
    <x v="1"/>
    <n v="28"/>
    <n v="2"/>
    <n v="40763"/>
    <m/>
    <m/>
    <m/>
    <n v="3.8809901992559029E-2"/>
    <s v="--"/>
    <m/>
    <m/>
  </r>
  <r>
    <x v="1"/>
    <x v="1"/>
    <n v="29"/>
    <n v="1"/>
    <n v="38780"/>
    <m/>
    <m/>
    <m/>
    <n v="4.7346283902068312E-2"/>
    <s v="--"/>
    <m/>
    <m/>
  </r>
  <r>
    <x v="1"/>
    <x v="1"/>
    <n v="29"/>
    <n v="2"/>
    <n v="34259"/>
    <m/>
    <m/>
    <m/>
    <n v="6.6808201508165882E-2"/>
    <s v="--"/>
    <m/>
    <m/>
  </r>
  <r>
    <x v="1"/>
    <x v="1"/>
    <n v="30"/>
    <n v="1"/>
    <n v="46377"/>
    <m/>
    <m/>
    <m/>
    <n v="1.4642858099475266E-2"/>
    <s v="--"/>
    <m/>
    <m/>
  </r>
  <r>
    <x v="1"/>
    <x v="1"/>
    <n v="30"/>
    <n v="2"/>
    <n v="32796"/>
    <m/>
    <m/>
    <m/>
    <n v="7.3106096986538097E-2"/>
    <s v="--"/>
    <m/>
    <m/>
  </r>
  <r>
    <x v="1"/>
    <x v="2"/>
    <n v="1"/>
    <n v="1"/>
    <n v="55077"/>
    <m/>
    <m/>
    <m/>
    <n v="-2.2808741806087402E-2"/>
    <n v="0.11904000000000001"/>
    <n v="-0.19160569393554605"/>
    <m/>
  </r>
  <r>
    <x v="1"/>
    <x v="2"/>
    <n v="1"/>
    <n v="2"/>
    <n v="43444"/>
    <m/>
    <m/>
    <m/>
    <n v="2.7268782527408053E-2"/>
    <n v="0.11904000000000001"/>
    <n v="0.22907243386599505"/>
    <m/>
  </r>
  <r>
    <x v="1"/>
    <x v="2"/>
    <n v="2"/>
    <n v="1"/>
    <n v="37903"/>
    <m/>
    <m/>
    <m/>
    <n v="5.1121577363812967E-2"/>
    <s v="--"/>
    <m/>
    <m/>
  </r>
  <r>
    <x v="1"/>
    <x v="2"/>
    <n v="2"/>
    <n v="2"/>
    <n v="36423"/>
    <m/>
    <m/>
    <m/>
    <n v="5.749265412935696E-2"/>
    <s v="--"/>
    <m/>
    <m/>
  </r>
  <r>
    <x v="1"/>
    <x v="2"/>
    <n v="3"/>
    <n v="1"/>
    <n v="46127"/>
    <m/>
    <m/>
    <m/>
    <n v="1.5719053499060418E-2"/>
    <n v="0.13247999999999999"/>
    <n v="0.11865227580812515"/>
    <n v="1.8430653508862107E-2"/>
  </r>
  <r>
    <x v="1"/>
    <x v="2"/>
    <n v="3"/>
    <n v="2"/>
    <n v="42740"/>
    <m/>
    <m/>
    <m/>
    <n v="3.0299348772639813E-2"/>
    <n v="0.13247999999999999"/>
    <n v="0.2287088524504817"/>
    <n v="3.5526108413974827E-2"/>
  </r>
  <r>
    <x v="1"/>
    <x v="2"/>
    <n v="4"/>
    <n v="1"/>
    <n v="48468"/>
    <m/>
    <m/>
    <m/>
    <n v="5.6415597773452142E-3"/>
    <n v="0.12288"/>
    <n v="4.5911131000530715E-2"/>
    <n v="7.1315290154157713E-3"/>
  </r>
  <r>
    <x v="1"/>
    <x v="2"/>
    <n v="4"/>
    <n v="2"/>
    <n v="48931"/>
    <m/>
    <m/>
    <m/>
    <n v="3.648445897313557E-3"/>
    <n v="0.12288"/>
    <n v="2.9691128721627252E-2"/>
    <n v="4.6120219947594337E-3"/>
  </r>
  <r>
    <x v="1"/>
    <x v="2"/>
    <n v="5"/>
    <n v="1"/>
    <n v="50635"/>
    <m/>
    <m/>
    <m/>
    <n v="-3.6869019462587422E-3"/>
    <s v="--"/>
    <m/>
    <m/>
  </r>
  <r>
    <x v="1"/>
    <x v="2"/>
    <n v="5"/>
    <n v="2"/>
    <n v="45314"/>
    <m/>
    <m/>
    <m/>
    <n v="1.9218840938511252E-2"/>
    <s v="--"/>
    <m/>
    <m/>
  </r>
  <r>
    <x v="1"/>
    <x v="2"/>
    <n v="6"/>
    <n v="1"/>
    <n v="51068"/>
    <m/>
    <m/>
    <m/>
    <n v="-5.5508723783401926E-3"/>
    <n v="0.12480000000000001"/>
    <n v="-4.4478144057213079E-2"/>
    <m/>
  </r>
  <r>
    <x v="1"/>
    <x v="2"/>
    <n v="6"/>
    <n v="2"/>
    <n v="40538"/>
    <m/>
    <m/>
    <m/>
    <n v="3.9778477852185669E-2"/>
    <n v="0.12480000000000001"/>
    <n v="0.31873780330276974"/>
    <m/>
  </r>
  <r>
    <x v="1"/>
    <x v="2"/>
    <n v="7"/>
    <n v="1"/>
    <n v="38270"/>
    <m/>
    <m/>
    <m/>
    <n v="4.9541722517221998E-2"/>
    <s v="--"/>
    <m/>
    <m/>
  </r>
  <r>
    <x v="1"/>
    <x v="2"/>
    <n v="7"/>
    <n v="2"/>
    <n v="32610"/>
    <m/>
    <m/>
    <m/>
    <n v="7.3906786363829441E-2"/>
    <s v="--"/>
    <m/>
    <m/>
  </r>
  <r>
    <x v="1"/>
    <x v="2"/>
    <n v="8"/>
    <n v="1"/>
    <n v="47921"/>
    <m/>
    <m/>
    <m/>
    <n v="7.9962753116374994E-3"/>
    <n v="0.12096"/>
    <n v="6.6106773409701544E-2"/>
    <n v="1.0268585469640308E-2"/>
  </r>
  <r>
    <x v="1"/>
    <x v="2"/>
    <n v="8"/>
    <n v="2"/>
    <n v="45652"/>
    <m/>
    <m/>
    <m/>
    <n v="1.7763824758272158E-2"/>
    <n v="0.12096"/>
    <n v="0.14685701685079497"/>
    <n v="2.2811789950823488E-2"/>
  </r>
  <r>
    <x v="1"/>
    <x v="2"/>
    <n v="9"/>
    <n v="1"/>
    <n v="49180"/>
    <m/>
    <m/>
    <m/>
    <n v="2.5765552793267565E-3"/>
    <s v="--"/>
    <m/>
    <m/>
  </r>
  <r>
    <x v="1"/>
    <x v="2"/>
    <n v="9"/>
    <n v="2"/>
    <n v="47756"/>
    <m/>
    <m/>
    <m/>
    <n v="8.7065642753636728E-3"/>
    <s v="--"/>
    <m/>
    <m/>
  </r>
  <r>
    <x v="1"/>
    <x v="2"/>
    <n v="10"/>
    <n v="1"/>
    <n v="50173"/>
    <m/>
    <m/>
    <m/>
    <n v="-1.6980928478253895E-3"/>
    <n v="0.11136"/>
    <n v="-1.524867859038604E-2"/>
    <m/>
  </r>
  <r>
    <x v="1"/>
    <x v="2"/>
    <n v="10"/>
    <n v="2"/>
    <n v="44932"/>
    <m/>
    <m/>
    <m/>
    <n v="2.0863267509077337E-2"/>
    <n v="0.11136"/>
    <n v="0.1873497441547893"/>
    <m/>
  </r>
  <r>
    <x v="1"/>
    <x v="2"/>
    <n v="11"/>
    <n v="1"/>
    <n v="37731"/>
    <m/>
    <m/>
    <m/>
    <n v="5.1861999798727534E-2"/>
    <s v="--"/>
    <m/>
    <m/>
  </r>
  <r>
    <x v="1"/>
    <x v="2"/>
    <n v="11"/>
    <n v="2"/>
    <n v="39475"/>
    <m/>
    <m/>
    <m/>
    <n v="4.4354460691221655E-2"/>
    <s v="--"/>
    <m/>
    <m/>
  </r>
  <r>
    <x v="1"/>
    <x v="2"/>
    <n v="12"/>
    <n v="1"/>
    <n v="26982"/>
    <m/>
    <m/>
    <m/>
    <n v="9.8134097199289963E-2"/>
    <s v="--"/>
    <m/>
    <m/>
  </r>
  <r>
    <x v="1"/>
    <x v="2"/>
    <n v="12"/>
    <n v="2"/>
    <n v="33038"/>
    <m/>
    <m/>
    <m/>
    <n v="7.2064339839739686E-2"/>
    <s v="--"/>
    <m/>
    <m/>
  </r>
  <r>
    <x v="1"/>
    <x v="2"/>
    <n v="13"/>
    <n v="1"/>
    <n v="37015"/>
    <m/>
    <m/>
    <m/>
    <n v="5.4944223423139357E-2"/>
    <n v="0.14400000000000002"/>
    <n v="0.38155710710513441"/>
    <n v="5.9268537303664208E-2"/>
  </r>
  <r>
    <x v="1"/>
    <x v="2"/>
    <n v="13"/>
    <n v="2"/>
    <n v="30679"/>
    <m/>
    <m/>
    <m/>
    <n v="8.2219319630224996E-2"/>
    <n v="0.14400000000000002"/>
    <n v="0.57096749743211794"/>
    <n v="8.8690284601122341E-2"/>
  </r>
  <r>
    <x v="1"/>
    <x v="2"/>
    <n v="14"/>
    <n v="1"/>
    <n v="29940"/>
    <m/>
    <m/>
    <m/>
    <n v="8.5400553231398654E-2"/>
    <s v="--"/>
    <m/>
    <m/>
  </r>
  <r>
    <x v="1"/>
    <x v="2"/>
    <n v="14"/>
    <n v="2"/>
    <n v="28527"/>
    <m/>
    <m/>
    <m/>
    <n v="9.1483209629853818E-2"/>
    <s v="--"/>
    <m/>
    <m/>
  </r>
  <r>
    <x v="1"/>
    <x v="2"/>
    <n v="15"/>
    <n v="1"/>
    <n v="37652"/>
    <m/>
    <m/>
    <m/>
    <n v="5.220207754499645E-2"/>
    <s v="--"/>
    <m/>
    <m/>
  </r>
  <r>
    <x v="1"/>
    <x v="2"/>
    <n v="15"/>
    <n v="2"/>
    <n v="38436"/>
    <m/>
    <m/>
    <m/>
    <n v="4.8827128771897474E-2"/>
    <s v="--"/>
    <m/>
    <m/>
  </r>
  <r>
    <x v="1"/>
    <x v="2"/>
    <n v="16"/>
    <n v="1"/>
    <n v="47075"/>
    <m/>
    <m/>
    <m/>
    <n v="1.1638120543833572E-2"/>
    <n v="0.12672"/>
    <n v="9.1841229039090685E-2"/>
    <n v="1.4266004244072088E-2"/>
  </r>
  <r>
    <x v="1"/>
    <x v="2"/>
    <n v="16"/>
    <n v="2"/>
    <n v="47206"/>
    <m/>
    <m/>
    <m/>
    <n v="1.1074194154450965E-2"/>
    <n v="0.12672"/>
    <n v="8.7391052355200172E-2"/>
    <n v="1.3574743465841092E-2"/>
  </r>
  <r>
    <x v="1"/>
    <x v="2"/>
    <n v="17"/>
    <n v="1"/>
    <n v="33546"/>
    <m/>
    <m/>
    <m/>
    <n v="6.9877510787782676E-2"/>
    <s v="--"/>
    <m/>
    <m/>
  </r>
  <r>
    <x v="1"/>
    <x v="2"/>
    <n v="17"/>
    <n v="2"/>
    <n v="32832"/>
    <m/>
    <m/>
    <m/>
    <n v="7.2951124848997823E-2"/>
    <s v="--"/>
    <m/>
    <m/>
  </r>
  <r>
    <x v="1"/>
    <x v="2"/>
    <n v="18"/>
    <n v="1"/>
    <n v="40234"/>
    <m/>
    <m/>
    <m/>
    <n v="4.108713145808119E-2"/>
    <n v="0.13247999999999999"/>
    <n v="0.31013837151329404"/>
    <n v="4.8174827041731677E-2"/>
  </r>
  <r>
    <x v="1"/>
    <x v="2"/>
    <n v="18"/>
    <n v="2"/>
    <n v="44749"/>
    <m/>
    <m/>
    <m/>
    <n v="2.165104254157366E-2"/>
    <n v="0.13247999999999999"/>
    <n v="0.16342876314593646"/>
    <n v="2.5385934542002133E-2"/>
  </r>
  <r>
    <x v="1"/>
    <x v="2"/>
    <n v="19"/>
    <n v="1"/>
    <n v="44152"/>
    <m/>
    <m/>
    <m/>
    <n v="2.4220997155782957E-2"/>
    <s v="--"/>
    <m/>
    <m/>
  </r>
  <r>
    <x v="1"/>
    <x v="2"/>
    <n v="19"/>
    <n v="2"/>
    <n v="41191"/>
    <m/>
    <m/>
    <m/>
    <n v="3.6967455468469294E-2"/>
    <s v="--"/>
    <m/>
    <m/>
  </r>
  <r>
    <x v="1"/>
    <x v="2"/>
    <n v="20"/>
    <n v="1"/>
    <n v="51154"/>
    <m/>
    <m/>
    <m/>
    <n v="-5.9210835957974762E-3"/>
    <s v="--"/>
    <m/>
    <m/>
  </r>
  <r>
    <x v="1"/>
    <x v="2"/>
    <n v="20"/>
    <n v="2"/>
    <n v="43787"/>
    <m/>
    <m/>
    <m/>
    <n v="2.5792242439177271E-2"/>
    <s v="--"/>
    <m/>
    <m/>
  </r>
  <r>
    <x v="1"/>
    <x v="2"/>
    <n v="21"/>
    <n v="1"/>
    <n v="41409"/>
    <m/>
    <m/>
    <m/>
    <n v="3.602901308003105E-2"/>
    <n v="9.9840000000000012E-2"/>
    <n v="0.36086751883043916"/>
    <n v="5.6054754591661551E-2"/>
  </r>
  <r>
    <x v="1"/>
    <x v="2"/>
    <n v="21"/>
    <n v="2"/>
    <n v="42359"/>
    <m/>
    <m/>
    <m/>
    <n v="3.193947056160755E-2"/>
    <n v="9.9840000000000012E-2"/>
    <n v="0.31990655610584479"/>
    <n v="4.9692151715107886E-2"/>
  </r>
  <r>
    <x v="1"/>
    <x v="2"/>
    <n v="22"/>
    <n v="1"/>
    <n v="42547"/>
    <m/>
    <m/>
    <m/>
    <n v="3.1130171621119512E-2"/>
    <s v="--"/>
    <m/>
    <m/>
  </r>
  <r>
    <x v="1"/>
    <x v="2"/>
    <n v="22"/>
    <n v="2"/>
    <n v="36472"/>
    <m/>
    <m/>
    <m/>
    <n v="5.7281719831038282E-2"/>
    <s v="--"/>
    <m/>
    <m/>
  </r>
  <r>
    <x v="1"/>
    <x v="2"/>
    <n v="23"/>
    <n v="1"/>
    <n v="39647"/>
    <m/>
    <m/>
    <m/>
    <n v="4.3614038256307087E-2"/>
    <n v="0.10176"/>
    <n v="0.4285970740596215"/>
    <n v="6.6575412170594539E-2"/>
  </r>
  <r>
    <x v="1"/>
    <x v="2"/>
    <n v="23"/>
    <n v="2"/>
    <n v="40828"/>
    <m/>
    <m/>
    <m/>
    <n v="3.8530091188666904E-2"/>
    <n v="0.10176"/>
    <n v="0.37863690240435244"/>
    <n v="5.8814932173476081E-2"/>
  </r>
  <r>
    <x v="1"/>
    <x v="2"/>
    <n v="24"/>
    <n v="1"/>
    <n v="29168"/>
    <m/>
    <m/>
    <m/>
    <n v="8.8723844625317558E-2"/>
    <s v="--"/>
    <m/>
    <m/>
  </r>
  <r>
    <x v="1"/>
    <x v="2"/>
    <n v="24"/>
    <n v="2"/>
    <n v="36025"/>
    <m/>
    <m/>
    <m/>
    <n v="5.9205957205496491E-2"/>
    <s v="--"/>
    <m/>
    <m/>
  </r>
  <r>
    <x v="1"/>
    <x v="2"/>
    <n v="25"/>
    <n v="1"/>
    <n v="38356"/>
    <m/>
    <m/>
    <m/>
    <n v="4.9171511299764714E-2"/>
    <s v="--"/>
    <m/>
    <m/>
  </r>
  <r>
    <x v="1"/>
    <x v="2"/>
    <n v="25"/>
    <n v="2"/>
    <n v="37537"/>
    <m/>
    <m/>
    <m/>
    <n v="5.2697127428805612E-2"/>
    <s v="--"/>
    <m/>
    <m/>
  </r>
  <r>
    <x v="1"/>
    <x v="2"/>
    <n v="26"/>
    <n v="1"/>
    <n v="47238"/>
    <m/>
    <m/>
    <m/>
    <n v="1.0936441143304079E-2"/>
    <n v="0.14591999999999999"/>
    <n v="7.4948198624616769E-2"/>
    <n v="1.1641953519690471E-2"/>
  </r>
  <r>
    <x v="1"/>
    <x v="2"/>
    <n v="26"/>
    <n v="2"/>
    <n v="45519"/>
    <m/>
    <m/>
    <m/>
    <n v="1.8336360710851447E-2"/>
    <n v="0.14591999999999999"/>
    <n v="0.1256603667136201"/>
    <n v="1.9519243629515657E-2"/>
  </r>
  <r>
    <x v="1"/>
    <x v="2"/>
    <n v="27"/>
    <n v="1"/>
    <n v="24166"/>
    <m/>
    <m/>
    <m/>
    <n v="0.11025636218021691"/>
    <n v="0.14400000000000002"/>
    <n v="0.76566918180706178"/>
    <n v="0.11893394624069692"/>
  </r>
  <r>
    <x v="1"/>
    <x v="2"/>
    <n v="27"/>
    <n v="2"/>
    <n v="24081"/>
    <m/>
    <m/>
    <m/>
    <n v="0.11062226861607584"/>
    <n v="0.14400000000000002"/>
    <n v="0.76821019872274876"/>
    <n v="0.11932865086826698"/>
  </r>
  <r>
    <x v="1"/>
    <x v="2"/>
    <n v="28"/>
    <n v="1"/>
    <n v="37563"/>
    <m/>
    <m/>
    <m/>
    <n v="5.2585203107248742E-2"/>
    <n v="0.11904000000000001"/>
    <n v="0.4417439777154632"/>
    <n v="6.8617564538468623E-2"/>
  </r>
  <r>
    <x v="1"/>
    <x v="2"/>
    <n v="28"/>
    <n v="2"/>
    <n v="34023"/>
    <m/>
    <m/>
    <m/>
    <n v="6.782412996537425E-2"/>
    <n v="0.11904000000000001"/>
    <n v="0.56975915629514651"/>
    <n v="8.8502588944512767E-2"/>
  </r>
  <r>
    <x v="1"/>
    <x v="2"/>
    <n v="29"/>
    <n v="1"/>
    <n v="30409"/>
    <m/>
    <m/>
    <m/>
    <n v="8.3381610661776948E-2"/>
    <s v="--"/>
    <m/>
    <m/>
  </r>
  <r>
    <x v="1"/>
    <x v="2"/>
    <n v="29"/>
    <n v="2"/>
    <n v="34973"/>
    <m/>
    <m/>
    <m/>
    <n v="6.373458744695075E-2"/>
    <s v="--"/>
    <m/>
    <m/>
  </r>
  <r>
    <x v="1"/>
    <x v="2"/>
    <n v="30"/>
    <n v="1"/>
    <n v="32844"/>
    <m/>
    <m/>
    <m/>
    <n v="7.2899467469817764E-2"/>
    <n v="0.11327999999999999"/>
    <n v="0.64353343458525569"/>
    <n v="9.9962193505576377E-2"/>
  </r>
  <r>
    <x v="1"/>
    <x v="2"/>
    <n v="30"/>
    <n v="2"/>
    <n v="39623"/>
    <m/>
    <m/>
    <m/>
    <n v="4.3717353014667247E-2"/>
    <n v="0.11327999999999999"/>
    <n v="0.38592296093456258"/>
    <n v="5.99466999318354E-2"/>
  </r>
  <r>
    <x v="2"/>
    <x v="0"/>
    <n v="1"/>
    <n v="1"/>
    <n v="56384"/>
    <m/>
    <m/>
    <m/>
    <n v="-2.8435091355118475E-2"/>
    <n v="9.0240000000000001E-2"/>
    <n v="-0.31510517902391927"/>
    <m/>
  </r>
  <r>
    <x v="2"/>
    <x v="0"/>
    <n v="1"/>
    <n v="2"/>
    <n v="42767"/>
    <m/>
    <m/>
    <m/>
    <n v="3.0183119669484615E-2"/>
    <n v="9.0240000000000001E-2"/>
    <n v="0.33447606016716108"/>
    <m/>
  </r>
  <r>
    <x v="2"/>
    <x v="0"/>
    <n v="2"/>
    <n v="1"/>
    <n v="33353"/>
    <m/>
    <m/>
    <m/>
    <n v="7.0708333636262402E-2"/>
    <n v="0.12288"/>
    <n v="0.57542589222218754"/>
    <n v="8.9382821925179781E-2"/>
  </r>
  <r>
    <x v="2"/>
    <x v="0"/>
    <n v="2"/>
    <n v="2"/>
    <n v="31151"/>
    <m/>
    <m/>
    <m/>
    <n v="8.0187462715808275E-2"/>
    <n v="0.12288"/>
    <n v="0.65256724215338768"/>
    <n v="0.10136544494782623"/>
  </r>
  <r>
    <x v="2"/>
    <x v="0"/>
    <n v="3"/>
    <n v="1"/>
    <n v="34289"/>
    <m/>
    <m/>
    <m/>
    <n v="6.6679058060215651E-2"/>
    <n v="0.12096"/>
    <n v="0.55124882655601559"/>
    <n v="8.562731772503443E-2"/>
  </r>
  <r>
    <x v="2"/>
    <x v="0"/>
    <n v="3"/>
    <n v="2"/>
    <n v="37676"/>
    <m/>
    <m/>
    <m/>
    <n v="5.2098762786636263E-2"/>
    <n v="0.12096"/>
    <n v="0.43071067118581569"/>
    <n v="6.6903724257530037E-2"/>
  </r>
  <r>
    <x v="2"/>
    <x v="0"/>
    <n v="4"/>
    <n v="1"/>
    <n v="38405"/>
    <m/>
    <m/>
    <m/>
    <n v="4.8960577001446029E-2"/>
    <s v="--"/>
    <m/>
    <m/>
  </r>
  <r>
    <x v="2"/>
    <x v="0"/>
    <n v="4"/>
    <n v="2"/>
    <n v="38390"/>
    <m/>
    <m/>
    <m/>
    <n v="4.9025148725421124E-2"/>
    <s v="--"/>
    <m/>
    <m/>
  </r>
  <r>
    <x v="2"/>
    <x v="0"/>
    <n v="5"/>
    <n v="1"/>
    <n v="38933"/>
    <m/>
    <m/>
    <m/>
    <n v="4.668765231752222E-2"/>
    <n v="0.10560000000000001"/>
    <n v="0.44211791967350583"/>
    <n v="6.8675650189284579E-2"/>
  </r>
  <r>
    <x v="2"/>
    <x v="0"/>
    <n v="5"/>
    <n v="2"/>
    <n v="37470"/>
    <m/>
    <m/>
    <m/>
    <n v="5.2985547795894421E-2"/>
    <n v="0.10560000000000001"/>
    <n v="0.50175708140051534"/>
    <n v="7.7939599977546709E-2"/>
  </r>
  <r>
    <x v="2"/>
    <x v="0"/>
    <n v="6"/>
    <n v="1"/>
    <n v="42406"/>
    <m/>
    <m/>
    <m/>
    <n v="3.1737145826485548E-2"/>
    <n v="0.10944"/>
    <n v="0.2899958500227115"/>
    <n v="4.5046022036861186E-2"/>
  </r>
  <r>
    <x v="2"/>
    <x v="0"/>
    <n v="6"/>
    <n v="2"/>
    <n v="44997"/>
    <m/>
    <m/>
    <m/>
    <n v="2.0583456705185212E-2"/>
    <n v="0.10944"/>
    <n v="0.18807983100498185"/>
    <n v="2.9215067082773848E-2"/>
  </r>
  <r>
    <x v="2"/>
    <x v="0"/>
    <n v="7"/>
    <n v="1"/>
    <n v="50881"/>
    <m/>
    <m/>
    <m/>
    <n v="-4.7458782194505101E-3"/>
    <n v="9.4079999999999997E-2"/>
    <n v="-5.0445134135315796E-2"/>
    <m/>
  </r>
  <r>
    <x v="2"/>
    <x v="0"/>
    <n v="7"/>
    <n v="2"/>
    <n v="44390"/>
    <m/>
    <m/>
    <m/>
    <n v="2.3196459135377909E-2"/>
    <n v="9.4079999999999997E-2"/>
    <n v="0.24656100271447609"/>
    <m/>
  </r>
  <r>
    <x v="2"/>
    <x v="0"/>
    <n v="8"/>
    <n v="1"/>
    <n v="40626"/>
    <m/>
    <m/>
    <m/>
    <n v="3.9399657071531702E-2"/>
    <s v="--"/>
    <m/>
    <m/>
  </r>
  <r>
    <x v="2"/>
    <x v="0"/>
    <n v="8"/>
    <n v="2"/>
    <n v="37689"/>
    <m/>
    <m/>
    <m/>
    <n v="5.2042800625857852E-2"/>
    <s v="--"/>
    <m/>
    <m/>
  </r>
  <r>
    <x v="2"/>
    <x v="0"/>
    <n v="9"/>
    <n v="1"/>
    <n v="39422"/>
    <m/>
    <m/>
    <m/>
    <n v="4.4582614115933693E-2"/>
    <n v="0.11904000000000001"/>
    <n v="0.37451792772121717"/>
    <n v="5.8175118106029072E-2"/>
  </r>
  <r>
    <x v="2"/>
    <x v="0"/>
    <n v="9"/>
    <n v="2"/>
    <n v="38574"/>
    <m/>
    <m/>
    <m/>
    <n v="4.823306891132647E-2"/>
    <n v="0.11904000000000001"/>
    <n v="0.40518371061262154"/>
    <n v="6.2938536381827226E-2"/>
  </r>
  <r>
    <x v="2"/>
    <x v="0"/>
    <n v="10"/>
    <n v="1"/>
    <n v="46037"/>
    <m/>
    <m/>
    <m/>
    <n v="1.6106483842911062E-2"/>
    <n v="0.11136"/>
    <n v="0.14463437358935938"/>
    <n v="2.2466539364213826E-2"/>
  </r>
  <r>
    <x v="2"/>
    <x v="0"/>
    <n v="10"/>
    <n v="2"/>
    <n v="39757"/>
    <m/>
    <m/>
    <m/>
    <n v="4.314051228048961E-2"/>
    <n v="0.11136"/>
    <n v="0.38739684159922422"/>
    <n v="6.0175642728412838E-2"/>
  </r>
  <r>
    <x v="2"/>
    <x v="0"/>
    <n v="11"/>
    <n v="1"/>
    <n v="32337"/>
    <m/>
    <m/>
    <m/>
    <n v="7.5081991740176407E-2"/>
    <n v="0.12672"/>
    <n v="0.59250309138396784"/>
    <n v="9.2035480194976343E-2"/>
  </r>
  <r>
    <x v="2"/>
    <x v="0"/>
    <n v="11"/>
    <n v="2"/>
    <n v="33103"/>
    <m/>
    <m/>
    <m/>
    <n v="7.1784529035847547E-2"/>
    <n v="0.12672"/>
    <n v="0.56648144756824137"/>
    <n v="8.7993451522266841E-2"/>
  </r>
  <r>
    <x v="2"/>
    <x v="0"/>
    <n v="12"/>
    <n v="1"/>
    <n v="50540"/>
    <m/>
    <m/>
    <m/>
    <n v="-3.277947694416361E-3"/>
    <n v="9.7920000000000007E-2"/>
    <n v="-3.3475773023042901E-2"/>
    <m/>
  </r>
  <r>
    <x v="2"/>
    <x v="0"/>
    <n v="12"/>
    <n v="2"/>
    <n v="48041"/>
    <m/>
    <m/>
    <m/>
    <n v="7.4797015198366235E-3"/>
    <n v="9.7920000000000007E-2"/>
    <n v="7.6385840684606035E-2"/>
    <m/>
  </r>
  <r>
    <x v="2"/>
    <x v="0"/>
    <n v="13"/>
    <n v="1"/>
    <n v="45483"/>
    <m/>
    <m/>
    <m/>
    <n v="1.8491332848391717E-2"/>
    <n v="0.10752000000000002"/>
    <n v="0.17198040223578603"/>
    <n v="2.6714289147292097E-2"/>
  </r>
  <r>
    <x v="2"/>
    <x v="0"/>
    <n v="13"/>
    <n v="2"/>
    <n v="39690"/>
    <m/>
    <m/>
    <m/>
    <n v="4.3428932647578446E-2"/>
    <n v="0.10752000000000002"/>
    <n v="0.40391492417762687"/>
    <n v="6.2741451555591368E-2"/>
  </r>
  <r>
    <x v="2"/>
    <x v="0"/>
    <n v="14"/>
    <n v="1"/>
    <n v="37728"/>
    <m/>
    <m/>
    <m/>
    <n v="5.187491414352257E-2"/>
    <n v="0.10560000000000001"/>
    <n v="0.49123971726820609"/>
    <n v="7.6305902748994681E-2"/>
  </r>
  <r>
    <x v="2"/>
    <x v="0"/>
    <n v="14"/>
    <n v="2"/>
    <n v="34189"/>
    <m/>
    <m/>
    <m/>
    <n v="6.7109536220049726E-2"/>
    <n v="0.10560000000000001"/>
    <n v="0.63550697178077387"/>
    <n v="9.8715416283280205E-2"/>
  </r>
  <r>
    <x v="2"/>
    <x v="0"/>
    <n v="15"/>
    <n v="1"/>
    <n v="42535"/>
    <m/>
    <m/>
    <m/>
    <n v="3.1181829000299619E-2"/>
    <n v="0.10176"/>
    <n v="0.3064252063708689"/>
    <n v="4.7598048722941634E-2"/>
  </r>
  <r>
    <x v="2"/>
    <x v="0"/>
    <n v="15"/>
    <n v="2"/>
    <n v="44594"/>
    <m/>
    <m/>
    <m/>
    <n v="2.2318283689316456E-2"/>
    <n v="0.10176"/>
    <n v="0.21932275638086138"/>
    <n v="3.4068134824493806E-2"/>
  </r>
  <r>
    <x v="2"/>
    <x v="0"/>
    <n v="16"/>
    <n v="1"/>
    <n v="43719"/>
    <m/>
    <m/>
    <m/>
    <n v="2.6084967587864407E-2"/>
    <n v="0.11904000000000001"/>
    <n v="0.21912775191418352"/>
    <n v="3.4037844130669841E-2"/>
  </r>
  <r>
    <x v="2"/>
    <x v="0"/>
    <n v="16"/>
    <n v="2"/>
    <n v="39917"/>
    <m/>
    <m/>
    <m/>
    <n v="4.2451747224755129E-2"/>
    <n v="0.11904000000000001"/>
    <n v="0.35661750020795635"/>
    <n v="5.5394585032302553E-2"/>
  </r>
  <r>
    <x v="2"/>
    <x v="0"/>
    <n v="17"/>
    <n v="1"/>
    <n v="35365"/>
    <m/>
    <m/>
    <m/>
    <n v="6.2047113060401261E-2"/>
    <n v="0.12096"/>
    <n v="0.51295563045966652"/>
    <n v="7.9679107931401538E-2"/>
  </r>
  <r>
    <x v="2"/>
    <x v="0"/>
    <n v="17"/>
    <n v="2"/>
    <n v="35774"/>
    <m/>
    <m/>
    <m/>
    <n v="6.0286457386679974E-2"/>
    <n v="0.12096"/>
    <n v="0.4983999453263887"/>
    <n v="7.7418124840699057E-2"/>
  </r>
  <r>
    <x v="2"/>
    <x v="0"/>
    <n v="18"/>
    <n v="1"/>
    <n v="31607"/>
    <m/>
    <m/>
    <m/>
    <n v="7.8224482306964979E-2"/>
    <s v="--"/>
    <m/>
    <m/>
  </r>
  <r>
    <x v="2"/>
    <x v="0"/>
    <n v="18"/>
    <n v="2"/>
    <n v="46877"/>
    <m/>
    <m/>
    <m/>
    <n v="1.2490467300305008E-2"/>
    <s v="--"/>
    <m/>
    <m/>
  </r>
  <r>
    <x v="2"/>
    <x v="0"/>
    <n v="19"/>
    <n v="1"/>
    <n v="47065"/>
    <m/>
    <m/>
    <m/>
    <n v="1.1681168359816998E-2"/>
    <n v="0.10560000000000001"/>
    <n v="0.11061712461947913"/>
    <n v="1.7182526690892423E-2"/>
  </r>
  <r>
    <x v="2"/>
    <x v="0"/>
    <n v="19"/>
    <n v="2"/>
    <n v="41026"/>
    <m/>
    <m/>
    <m/>
    <n v="3.7677744432195494E-2"/>
    <n v="0.10560000000000001"/>
    <n v="0.35679682227457848"/>
    <n v="5.5422439726651188E-2"/>
  </r>
  <r>
    <x v="2"/>
    <x v="0"/>
    <n v="20"/>
    <n v="1"/>
    <n v="32305"/>
    <m/>
    <m/>
    <m/>
    <n v="7.52197447513233E-2"/>
    <n v="0.11327999999999999"/>
    <n v="0.66401610832735969"/>
    <n v="0.10314383549351654"/>
  </r>
  <r>
    <x v="2"/>
    <x v="0"/>
    <n v="20"/>
    <n v="2"/>
    <n v="39849"/>
    <m/>
    <m/>
    <m/>
    <n v="4.274447237344229E-2"/>
    <n v="0.11327999999999999"/>
    <n v="0.37733467843787333"/>
    <n v="5.8612653384016326E-2"/>
  </r>
  <r>
    <x v="2"/>
    <x v="0"/>
    <n v="21"/>
    <n v="1"/>
    <n v="34702"/>
    <m/>
    <m/>
    <m/>
    <n v="6.4901183260101039E-2"/>
    <n v="0.12480000000000001"/>
    <n v="0.5200415325328609"/>
    <n v="8.07797847201044E-2"/>
  </r>
  <r>
    <x v="2"/>
    <x v="0"/>
    <n v="21"/>
    <n v="2"/>
    <n v="38542"/>
    <m/>
    <m/>
    <m/>
    <n v="4.8370821922473363E-2"/>
    <n v="0.12480000000000001"/>
    <n v="0.38758671412238271"/>
    <n v="6.0205136260343448E-2"/>
  </r>
  <r>
    <x v="2"/>
    <x v="0"/>
    <n v="22"/>
    <n v="1"/>
    <n v="42221"/>
    <m/>
    <m/>
    <m/>
    <n v="3.2533530422178547E-2"/>
    <n v="0.11904000000000001"/>
    <n v="0.27329914669168803"/>
    <m/>
  </r>
  <r>
    <x v="2"/>
    <x v="0"/>
    <n v="22"/>
    <n v="2"/>
    <n v="50961"/>
    <m/>
    <m/>
    <m/>
    <n v="-5.0902607473177286E-3"/>
    <n v="0.11904000000000001"/>
    <n v="-4.2760926976795434E-2"/>
    <m/>
  </r>
  <r>
    <x v="2"/>
    <x v="0"/>
    <n v="23"/>
    <n v="1"/>
    <n v="36039"/>
    <m/>
    <m/>
    <m/>
    <n v="5.9145690263119728E-2"/>
    <n v="0.10560000000000001"/>
    <n v="0.56009176385530035"/>
    <n v="8.7000920652189992E-2"/>
  </r>
  <r>
    <x v="2"/>
    <x v="0"/>
    <n v="23"/>
    <n v="2"/>
    <n v="39070"/>
    <m/>
    <m/>
    <m/>
    <n v="4.6097897238549575E-2"/>
    <n v="0.10560000000000001"/>
    <n v="0.43653311778929516"/>
    <n v="6.7808144296603853E-2"/>
  </r>
  <r>
    <x v="2"/>
    <x v="0"/>
    <n v="24"/>
    <n v="1"/>
    <n v="37972"/>
    <m/>
    <m/>
    <m/>
    <n v="5.0824547433527482E-2"/>
    <n v="0.13632"/>
    <n v="0.3728326542952427"/>
    <m/>
  </r>
  <r>
    <x v="2"/>
    <x v="0"/>
    <n v="24"/>
    <n v="2"/>
    <n v="49978"/>
    <m/>
    <m/>
    <m/>
    <n v="-8.5866043614898511E-4"/>
    <n v="0.13632"/>
    <n v="-6.2988588332525321E-3"/>
    <m/>
  </r>
  <r>
    <x v="2"/>
    <x v="0"/>
    <n v="25"/>
    <n v="1"/>
    <n v="48159"/>
    <m/>
    <m/>
    <m/>
    <n v="6.9717372912324284E-3"/>
    <n v="0.1152"/>
    <n v="6.0518552875281496E-2"/>
    <n v="9.4005485466270612E-3"/>
  </r>
  <r>
    <x v="2"/>
    <x v="0"/>
    <n v="25"/>
    <n v="2"/>
    <n v="40359"/>
    <m/>
    <m/>
    <m/>
    <n v="4.0549033758288625E-2"/>
    <n v="0.1152"/>
    <n v="0.35198814026292208"/>
    <n v="5.4675491120840566E-2"/>
  </r>
  <r>
    <x v="2"/>
    <x v="0"/>
    <n v="26"/>
    <n v="1"/>
    <n v="49412"/>
    <m/>
    <m/>
    <m/>
    <n v="1.5778459485117516E-3"/>
    <n v="0.11136"/>
    <n v="1.4168875256032252E-2"/>
    <n v="2.2008986231036765E-3"/>
  </r>
  <r>
    <x v="2"/>
    <x v="0"/>
    <n v="26"/>
    <n v="2"/>
    <n v="44727"/>
    <m/>
    <m/>
    <m/>
    <n v="2.1745747736737171E-2"/>
    <n v="0.11136"/>
    <n v="0.19527431516466567"/>
    <n v="3.0332610288911405E-2"/>
  </r>
  <r>
    <x v="2"/>
    <x v="0"/>
    <n v="27"/>
    <n v="1"/>
    <n v="46393"/>
    <m/>
    <m/>
    <m/>
    <n v="1.4573981593901822E-2"/>
    <n v="0.10176"/>
    <n v="0.14321915874510438"/>
    <m/>
  </r>
  <r>
    <x v="2"/>
    <x v="0"/>
    <n v="27"/>
    <n v="2"/>
    <n v="50423"/>
    <m/>
    <m/>
    <m/>
    <n v="-2.7742882474105185E-3"/>
    <n v="0.10176"/>
    <n v="-2.7263052745779465E-2"/>
    <m/>
  </r>
  <r>
    <x v="2"/>
    <x v="0"/>
    <n v="28"/>
    <n v="1"/>
    <n v="38757"/>
    <m/>
    <m/>
    <m/>
    <n v="4.7445293878830154E-2"/>
    <n v="0.11904000000000001"/>
    <n v="0.39856597680468875"/>
    <n v="6.1910581730328325E-2"/>
  </r>
  <r>
    <x v="2"/>
    <x v="0"/>
    <n v="28"/>
    <n v="2"/>
    <n v="34864"/>
    <m/>
    <m/>
    <m/>
    <n v="6.4203808641169868E-2"/>
    <n v="0.11904000000000001"/>
    <n v="0.53934651076251572"/>
    <n v="8.3778491338444089E-2"/>
  </r>
  <r>
    <x v="2"/>
    <x v="0"/>
    <n v="29"/>
    <n v="1"/>
    <n v="47749"/>
    <m/>
    <m/>
    <m/>
    <n v="8.7366977465520666E-3"/>
    <n v="9.9840000000000012E-2"/>
    <n v="8.7506988647356426E-2"/>
    <n v="1.3592752236556031E-2"/>
  </r>
  <r>
    <x v="2"/>
    <x v="0"/>
    <n v="29"/>
    <n v="2"/>
    <n v="38330"/>
    <m/>
    <m/>
    <m/>
    <n v="4.9283435621321557E-2"/>
    <n v="9.9840000000000012E-2"/>
    <n v="0.49362415486099309"/>
    <n v="7.6676285388407595E-2"/>
  </r>
  <r>
    <x v="2"/>
    <x v="0"/>
    <n v="30"/>
    <n v="1"/>
    <n v="42167"/>
    <m/>
    <m/>
    <m/>
    <n v="3.2765988628488917E-2"/>
    <n v="0.11327999999999999"/>
    <n v="0.28924778097183013"/>
    <m/>
  </r>
  <r>
    <x v="2"/>
    <x v="0"/>
    <n v="30"/>
    <n v="2"/>
    <n v="50803"/>
    <m/>
    <m/>
    <m/>
    <n v="-4.410105254779949E-3"/>
    <n v="0.11327999999999999"/>
    <n v="-3.8931013901659157E-2"/>
    <m/>
  </r>
  <r>
    <x v="2"/>
    <x v="1"/>
    <n v="1"/>
    <n v="1"/>
    <n v="37494"/>
    <m/>
    <m/>
    <m/>
    <n v="5.2882233037534254E-2"/>
    <n v="0.12864"/>
    <n v="0.41108701055297148"/>
    <n v="6.3855515639228241E-2"/>
  </r>
  <r>
    <x v="2"/>
    <x v="1"/>
    <n v="1"/>
    <n v="2"/>
    <n v="27310"/>
    <m/>
    <m/>
    <m/>
    <n v="9.6722128835034268E-2"/>
    <n v="0.12864"/>
    <n v="0.75188222042159725"/>
    <n v="0.11679237157215477"/>
  </r>
  <r>
    <x v="2"/>
    <x v="1"/>
    <n v="2"/>
    <n v="1"/>
    <n v="30486"/>
    <m/>
    <m/>
    <m/>
    <n v="8.3050142478704722E-2"/>
    <s v="--"/>
    <m/>
    <m/>
  </r>
  <r>
    <x v="2"/>
    <x v="1"/>
    <n v="2"/>
    <n v="2"/>
    <n v="29212"/>
    <m/>
    <m/>
    <m/>
    <n v="8.853443423499055E-2"/>
    <s v="--"/>
    <m/>
    <m/>
  </r>
  <r>
    <x v="2"/>
    <x v="1"/>
    <n v="3"/>
    <n v="1"/>
    <n v="29922"/>
    <m/>
    <m/>
    <m/>
    <n v="8.547803930016877E-2"/>
    <s v="--"/>
    <m/>
    <m/>
  </r>
  <r>
    <x v="2"/>
    <x v="1"/>
    <n v="3"/>
    <n v="2"/>
    <n v="27823"/>
    <m/>
    <m/>
    <m/>
    <n v="9.4513775875085554E-2"/>
    <s v="--"/>
    <m/>
    <m/>
  </r>
  <r>
    <x v="2"/>
    <x v="1"/>
    <n v="4"/>
    <n v="1"/>
    <n v="28512"/>
    <m/>
    <m/>
    <m/>
    <n v="9.1547781353828933E-2"/>
    <n v="0.14208000000000001"/>
    <n v="0.64433967732143105"/>
    <n v="0.1000874298772623"/>
  </r>
  <r>
    <x v="2"/>
    <x v="1"/>
    <n v="4"/>
    <n v="2"/>
    <n v="23828"/>
    <m/>
    <m/>
    <m/>
    <n v="0.111711378360456"/>
    <n v="0.14208000000000001"/>
    <n v="0.78625688598293908"/>
    <n v="0.12213190295601654"/>
  </r>
  <r>
    <x v="2"/>
    <x v="1"/>
    <n v="5"/>
    <n v="1"/>
    <n v="27226"/>
    <m/>
    <m/>
    <m/>
    <n v="9.7083730489294875E-2"/>
    <n v="0.11904000000000001"/>
    <n v="0.81555553166410344"/>
    <n v="0.12668295925182407"/>
  </r>
  <r>
    <x v="2"/>
    <x v="1"/>
    <n v="5"/>
    <n v="2"/>
    <n v="26241"/>
    <m/>
    <m/>
    <m/>
    <n v="0.1013239403636603"/>
    <n v="0.11904000000000001"/>
    <n v="0.85117557429150115"/>
    <n v="0.1322159392066132"/>
  </r>
  <r>
    <x v="2"/>
    <x v="1"/>
    <n v="6"/>
    <n v="1"/>
    <n v="30021"/>
    <m/>
    <m/>
    <m/>
    <n v="8.5051865921933062E-2"/>
    <s v="--"/>
    <m/>
    <m/>
  </r>
  <r>
    <x v="2"/>
    <x v="1"/>
    <n v="6"/>
    <n v="2"/>
    <n v="34512"/>
    <m/>
    <m/>
    <m/>
    <n v="6.5719091763785722E-2"/>
    <s v="--"/>
    <m/>
    <m/>
  </r>
  <r>
    <x v="2"/>
    <x v="1"/>
    <n v="7"/>
    <n v="1"/>
    <n v="35237"/>
    <m/>
    <m/>
    <m/>
    <n v="6.2598125104988828E-2"/>
    <n v="0.14400000000000002"/>
    <n v="0.43470920211797792"/>
    <n v="6.7524829395659236E-2"/>
  </r>
  <r>
    <x v="2"/>
    <x v="1"/>
    <n v="7"/>
    <n v="2"/>
    <n v="27033"/>
    <m/>
    <m/>
    <m/>
    <n v="9.7914553337774615E-2"/>
    <n v="0.14400000000000002"/>
    <n v="0.67996217595676811"/>
    <n v="0.10562079133195129"/>
  </r>
  <r>
    <x v="2"/>
    <x v="1"/>
    <n v="8"/>
    <n v="1"/>
    <n v="25526"/>
    <m/>
    <m/>
    <m/>
    <n v="0.10440185920647378"/>
    <s v="--"/>
    <m/>
    <m/>
  </r>
  <r>
    <x v="2"/>
    <x v="1"/>
    <n v="8"/>
    <n v="2"/>
    <n v="28336"/>
    <m/>
    <m/>
    <m/>
    <n v="9.2305422915136867E-2"/>
    <s v="--"/>
    <m/>
    <m/>
  </r>
  <r>
    <x v="2"/>
    <x v="1"/>
    <n v="9"/>
    <n v="1"/>
    <n v="36280"/>
    <m/>
    <m/>
    <m/>
    <n v="5.8108237897919648E-2"/>
    <n v="0.12096"/>
    <n v="0.48039217838888598"/>
    <n v="7.4620918376406956E-2"/>
  </r>
  <r>
    <x v="2"/>
    <x v="1"/>
    <n v="9"/>
    <n v="2"/>
    <n v="36420"/>
    <m/>
    <m/>
    <m/>
    <n v="5.7505568474151995E-2"/>
    <n v="0.12096"/>
    <n v="0.47540979227969576"/>
    <n v="7.3846987734112746E-2"/>
  </r>
  <r>
    <x v="2"/>
    <x v="1"/>
    <n v="10"/>
    <n v="1"/>
    <n v="28334"/>
    <m/>
    <m/>
    <m/>
    <n v="9.2314032478333558E-2"/>
    <s v="--"/>
    <m/>
    <m/>
  </r>
  <r>
    <x v="2"/>
    <x v="1"/>
    <n v="10"/>
    <n v="2"/>
    <n v="31694"/>
    <m/>
    <m/>
    <m/>
    <n v="7.7849966307909343E-2"/>
    <s v="--"/>
    <m/>
    <m/>
  </r>
  <r>
    <x v="2"/>
    <x v="1"/>
    <n v="11"/>
    <n v="1"/>
    <n v="28696"/>
    <m/>
    <m/>
    <m/>
    <n v="9.0755701539734293E-2"/>
    <s v="--"/>
    <m/>
    <m/>
  </r>
  <r>
    <x v="2"/>
    <x v="1"/>
    <n v="11"/>
    <n v="2"/>
    <n v="29095"/>
    <m/>
    <m/>
    <m/>
    <n v="8.9038093681996403E-2"/>
    <s v="--"/>
    <m/>
    <m/>
  </r>
  <r>
    <x v="2"/>
    <x v="1"/>
    <n v="12"/>
    <n v="1"/>
    <n v="23248"/>
    <m/>
    <m/>
    <m/>
    <n v="0.11420815168749353"/>
    <n v="0.13439999999999999"/>
    <n v="0.84976303338908876"/>
    <n v="0.13199652451977179"/>
  </r>
  <r>
    <x v="2"/>
    <x v="1"/>
    <n v="12"/>
    <n v="2"/>
    <n v="35842"/>
    <m/>
    <m/>
    <m/>
    <n v="5.9993732237992814E-2"/>
    <n v="0.13439999999999999"/>
    <n v="0.44638193629458944"/>
    <n v="6.9337994104426218E-2"/>
  </r>
  <r>
    <x v="2"/>
    <x v="1"/>
    <n v="13"/>
    <n v="1"/>
    <n v="29843"/>
    <m/>
    <m/>
    <m/>
    <n v="8.58181170464377E-2"/>
    <n v="0.14400000000000002"/>
    <n v="0.59595914615581724"/>
    <n v="9.2572320702870289E-2"/>
  </r>
  <r>
    <x v="2"/>
    <x v="1"/>
    <n v="13"/>
    <n v="2"/>
    <n v="27963"/>
    <m/>
    <m/>
    <m/>
    <n v="9.3911106451317908E-2"/>
    <n v="0.14400000000000002"/>
    <n v="0.65216046146748541"/>
    <n v="0.10130225834794938"/>
  </r>
  <r>
    <x v="2"/>
    <x v="1"/>
    <n v="14"/>
    <n v="1"/>
    <n v="34266"/>
    <m/>
    <m/>
    <m/>
    <n v="6.6778068036977486E-2"/>
    <s v="--"/>
    <m/>
    <m/>
  </r>
  <r>
    <x v="2"/>
    <x v="1"/>
    <n v="14"/>
    <n v="2"/>
    <n v="30136"/>
    <m/>
    <m/>
    <m/>
    <n v="8.4556816038123914E-2"/>
    <s v="--"/>
    <m/>
    <m/>
  </r>
  <r>
    <x v="2"/>
    <x v="1"/>
    <n v="15"/>
    <n v="1"/>
    <n v="24689"/>
    <m/>
    <m/>
    <m/>
    <n v="0.1080049614042848"/>
    <s v="--"/>
    <m/>
    <m/>
  </r>
  <r>
    <x v="2"/>
    <x v="1"/>
    <n v="15"/>
    <n v="2"/>
    <n v="31839"/>
    <m/>
    <m/>
    <m/>
    <n v="7.7225772976149978E-2"/>
    <s v="--"/>
    <m/>
    <m/>
  </r>
  <r>
    <x v="2"/>
    <x v="1"/>
    <n v="16"/>
    <n v="1"/>
    <n v="32798"/>
    <m/>
    <m/>
    <m/>
    <n v="7.3097487423341406E-2"/>
    <n v="0.11904000000000001"/>
    <n v="0.61405819408048889"/>
    <n v="9.5383706147169275E-2"/>
  </r>
  <r>
    <x v="2"/>
    <x v="1"/>
    <n v="16"/>
    <n v="2"/>
    <n v="30415"/>
    <m/>
    <m/>
    <m/>
    <n v="8.335578197218689E-2"/>
    <n v="0.11904000000000001"/>
    <n v="0.70023338350291398"/>
    <n v="0.10876958557078599"/>
  </r>
  <r>
    <x v="2"/>
    <x v="1"/>
    <n v="17"/>
    <n v="1"/>
    <n v="32092"/>
    <m/>
    <m/>
    <m/>
    <n v="7.6136663231769819E-2"/>
    <n v="0.1152"/>
    <n v="0.66090853499800195"/>
    <n v="0.10266112576968965"/>
  </r>
  <r>
    <x v="2"/>
    <x v="1"/>
    <n v="17"/>
    <n v="2"/>
    <n v="29789"/>
    <m/>
    <m/>
    <m/>
    <n v="8.6050575252748063E-2"/>
    <n v="0.1152"/>
    <n v="0.74696679906899366"/>
    <n v="0.11602884278871702"/>
  </r>
  <r>
    <x v="2"/>
    <x v="1"/>
    <n v="18"/>
    <n v="1"/>
    <n v="34473"/>
    <m/>
    <m/>
    <m/>
    <n v="6.5886978246121011E-2"/>
    <n v="0.12288"/>
    <n v="0.53618960161231288"/>
    <n v="8.3288118117112606E-2"/>
  </r>
  <r>
    <x v="2"/>
    <x v="1"/>
    <n v="18"/>
    <n v="2"/>
    <n v="38060"/>
    <m/>
    <m/>
    <m/>
    <n v="5.0445726652873515E-2"/>
    <n v="0.12288"/>
    <n v="0.41052837445372325"/>
    <n v="6.3768740831811679E-2"/>
  </r>
  <r>
    <x v="2"/>
    <x v="1"/>
    <n v="19"/>
    <n v="1"/>
    <n v="29421"/>
    <m/>
    <m/>
    <m/>
    <n v="8.7634734880937398E-2"/>
    <n v="0.13439999999999999"/>
    <n v="0.65204415834030804"/>
    <n v="0.10128419259552784"/>
  </r>
  <r>
    <x v="2"/>
    <x v="1"/>
    <n v="19"/>
    <n v="2"/>
    <n v="26659"/>
    <m/>
    <m/>
    <m/>
    <n v="9.9524541655553939E-2"/>
    <n v="0.13439999999999999"/>
    <n v="0.74050998255620493"/>
    <n v="0.11502588395706385"/>
  </r>
  <r>
    <x v="2"/>
    <x v="1"/>
    <n v="20"/>
    <n v="1"/>
    <n v="25350"/>
    <m/>
    <m/>
    <m/>
    <n v="0.10515950076778172"/>
    <n v="0.14400000000000002"/>
    <n v="0.73027431088737293"/>
    <n v="0.11343594295783861"/>
  </r>
  <r>
    <x v="2"/>
    <x v="1"/>
    <n v="20"/>
    <n v="2"/>
    <n v="23427"/>
    <m/>
    <m/>
    <m/>
    <n v="0.11343759578139057"/>
    <n v="0.14400000000000002"/>
    <n v="0.78776108181521221"/>
    <n v="0.12236555470862964"/>
  </r>
  <r>
    <x v="2"/>
    <x v="1"/>
    <n v="21"/>
    <n v="1"/>
    <n v="24873"/>
    <m/>
    <m/>
    <m/>
    <n v="0.10721288159019014"/>
    <n v="0.13056000000000001"/>
    <n v="0.82117709551309848"/>
    <n v="0.12755617550303464"/>
  </r>
  <r>
    <x v="2"/>
    <x v="1"/>
    <n v="21"/>
    <n v="2"/>
    <n v="29962"/>
    <m/>
    <m/>
    <m/>
    <n v="8.5305848036235157E-2"/>
    <n v="0.13056000000000001"/>
    <n v="0.65338425272851675"/>
    <n v="0.10149235392382959"/>
  </r>
  <r>
    <x v="2"/>
    <x v="1"/>
    <n v="22"/>
    <n v="1"/>
    <n v="29454"/>
    <m/>
    <m/>
    <m/>
    <n v="8.7492677088192153E-2"/>
    <n v="0.13056000000000001"/>
    <n v="0.67013386250147167"/>
    <n v="0.10409412664189528"/>
  </r>
  <r>
    <x v="2"/>
    <x v="1"/>
    <n v="22"/>
    <n v="2"/>
    <n v="26124"/>
    <m/>
    <m/>
    <m/>
    <n v="0.10182759981066614"/>
    <n v="0.13056000000000001"/>
    <n v="0.77992953286355793"/>
    <n v="0.12114905410480603"/>
  </r>
  <r>
    <x v="2"/>
    <x v="1"/>
    <n v="23"/>
    <n v="1"/>
    <n v="26797"/>
    <m/>
    <m/>
    <m/>
    <n v="9.8930481794982969E-2"/>
    <n v="0.13632"/>
    <n v="0.72572243100779765"/>
    <n v="0.11272888428321123"/>
  </r>
  <r>
    <x v="2"/>
    <x v="1"/>
    <n v="23"/>
    <n v="2"/>
    <n v="26808"/>
    <m/>
    <m/>
    <m/>
    <n v="9.8883129197401207E-2"/>
    <n v="0.13632"/>
    <n v="0.725375067469199"/>
    <n v="0.11267492714688225"/>
  </r>
  <r>
    <x v="2"/>
    <x v="1"/>
    <n v="24"/>
    <n v="1"/>
    <n v="19749"/>
    <m/>
    <m/>
    <m/>
    <n v="0.12927058250008705"/>
    <n v="0.15168000000000001"/>
    <n v="0.85225858715774683"/>
    <n v="0.13238416720517002"/>
  </r>
  <r>
    <x v="2"/>
    <x v="1"/>
    <n v="24"/>
    <n v="2"/>
    <n v="22430"/>
    <m/>
    <m/>
    <m/>
    <n v="0.11772946303493607"/>
    <n v="0.15168000000000001"/>
    <n v="0.77616998308897722"/>
    <n v="0.12056507070648781"/>
  </r>
  <r>
    <x v="2"/>
    <x v="1"/>
    <n v="25"/>
    <n v="1"/>
    <n v="32130"/>
    <m/>
    <m/>
    <m/>
    <n v="7.5973081531032882E-2"/>
    <n v="0.13247999999999999"/>
    <n v="0.5734683086581589"/>
    <n v="8.9078743944900701E-2"/>
  </r>
  <r>
    <x v="2"/>
    <x v="1"/>
    <n v="25"/>
    <n v="2"/>
    <n v="32641"/>
    <m/>
    <m/>
    <m/>
    <n v="7.3773338134280886E-2"/>
    <n v="0.13247999999999999"/>
    <n v="0.55686396538557437"/>
    <n v="8.6499535956559209E-2"/>
  </r>
  <r>
    <x v="2"/>
    <x v="1"/>
    <n v="26"/>
    <n v="1"/>
    <n v="37584"/>
    <m/>
    <m/>
    <m/>
    <n v="5.2494802693683611E-2"/>
    <n v="0.11136"/>
    <n v="0.47139729430391175"/>
    <n v="7.3223713048540973E-2"/>
  </r>
  <r>
    <x v="2"/>
    <x v="1"/>
    <n v="26"/>
    <n v="2"/>
    <n v="34429"/>
    <m/>
    <m/>
    <m/>
    <n v="6.6076388636448005E-2"/>
    <n v="0.11136"/>
    <n v="0.59335837496810351"/>
    <n v="9.2168334245045419E-2"/>
  </r>
  <r>
    <x v="2"/>
    <x v="1"/>
    <n v="27"/>
    <n v="1"/>
    <n v="27567"/>
    <m/>
    <m/>
    <m/>
    <n v="9.5615799964260742E-2"/>
    <n v="0.13632"/>
    <n v="0.70140698330590334"/>
    <n v="0.10895188474018368"/>
  </r>
  <r>
    <x v="2"/>
    <x v="1"/>
    <n v="27"/>
    <n v="2"/>
    <n v="30575"/>
    <m/>
    <m/>
    <m/>
    <n v="8.266701691645241E-2"/>
    <n v="0.13632"/>
    <n v="0.6064188447509713"/>
    <n v="9.4197060551317546E-2"/>
  </r>
  <r>
    <x v="2"/>
    <x v="1"/>
    <n v="28"/>
    <n v="1"/>
    <n v="32912"/>
    <m/>
    <m/>
    <m/>
    <n v="7.2606742321130596E-2"/>
    <s v="--"/>
    <m/>
    <m/>
  </r>
  <r>
    <x v="2"/>
    <x v="1"/>
    <n v="28"/>
    <n v="2"/>
    <n v="28060"/>
    <m/>
    <m/>
    <m/>
    <n v="9.3493542636278862E-2"/>
    <s v="--"/>
    <m/>
    <m/>
  </r>
  <r>
    <x v="2"/>
    <x v="1"/>
    <n v="29"/>
    <n v="1"/>
    <n v="29313"/>
    <m/>
    <m/>
    <m/>
    <n v="8.8099651293558151E-2"/>
    <n v="0.12480000000000001"/>
    <n v="0.70592669305735689"/>
    <n v="0.10965394632157613"/>
  </r>
  <r>
    <x v="2"/>
    <x v="1"/>
    <n v="29"/>
    <n v="2"/>
    <n v="34724"/>
    <m/>
    <m/>
    <m/>
    <n v="6.4806478064937528E-2"/>
    <n v="0.12480000000000001"/>
    <n v="0.51928267680238405"/>
    <n v="8.0661909129970316E-2"/>
  </r>
  <r>
    <x v="2"/>
    <x v="1"/>
    <n v="30"/>
    <n v="1"/>
    <n v="33560"/>
    <m/>
    <m/>
    <m/>
    <n v="6.9817243845405913E-2"/>
    <n v="0.13056000000000001"/>
    <n v="0.53475217406101339"/>
    <n v="8.3064837704144065E-2"/>
  </r>
  <r>
    <x v="2"/>
    <x v="1"/>
    <n v="30"/>
    <n v="2"/>
    <n v="29796"/>
    <m/>
    <m/>
    <m/>
    <n v="8.6020441781559695E-2"/>
    <n v="0.13056000000000001"/>
    <n v="0.65885755041023042"/>
    <n v="0.10234253949705581"/>
  </r>
  <r>
    <x v="2"/>
    <x v="2"/>
    <n v="1"/>
    <n v="1"/>
    <n v="47456"/>
    <m/>
    <m/>
    <m/>
    <n v="9.9979987548658358E-3"/>
    <n v="0.12480000000000001"/>
    <n v="8.0112169510142911E-2"/>
    <n v="1.2444090330575534E-2"/>
  </r>
  <r>
    <x v="2"/>
    <x v="2"/>
    <n v="1"/>
    <n v="2"/>
    <n v="35008"/>
    <m/>
    <m/>
    <m/>
    <n v="6.3583920091008828E-2"/>
    <n v="0.12480000000000001"/>
    <n v="0.5094865391907758"/>
    <n v="7.9140242420967177E-2"/>
  </r>
  <r>
    <x v="2"/>
    <x v="2"/>
    <n v="2"/>
    <n v="1"/>
    <n v="34640"/>
    <m/>
    <m/>
    <m/>
    <n v="6.5168079719198121E-2"/>
    <n v="0.12288"/>
    <n v="0.5303391904231618"/>
    <n v="8.2379354245731132E-2"/>
  </r>
  <r>
    <x v="2"/>
    <x v="2"/>
    <n v="2"/>
    <n v="2"/>
    <n v="37805"/>
    <m/>
    <m/>
    <m/>
    <n v="5.1543445960450338E-2"/>
    <n v="0.12288"/>
    <n v="0.41946163704793565"/>
    <n v="6.5156374288112676E-2"/>
  </r>
  <r>
    <x v="2"/>
    <x v="2"/>
    <n v="3"/>
    <n v="1"/>
    <n v="35969"/>
    <m/>
    <m/>
    <m/>
    <n v="5.9447024975003572E-2"/>
    <n v="0.1152"/>
    <n v="0.51603320290801713"/>
    <n v="8.0157157518378666E-2"/>
  </r>
  <r>
    <x v="2"/>
    <x v="2"/>
    <n v="3"/>
    <n v="2"/>
    <n v="39923"/>
    <m/>
    <m/>
    <m/>
    <n v="4.2425918535165086E-2"/>
    <n v="0.1152"/>
    <n v="0.36828054283997469"/>
    <n v="5.7206244321142734E-2"/>
  </r>
  <r>
    <x v="2"/>
    <x v="2"/>
    <n v="4"/>
    <n v="1"/>
    <n v="37929"/>
    <m/>
    <m/>
    <m/>
    <n v="5.1009653042256124E-2"/>
    <n v="0.13439999999999999"/>
    <n v="0.37953610894535811"/>
    <n v="5.8954608922845625E-2"/>
  </r>
  <r>
    <x v="2"/>
    <x v="2"/>
    <n v="4"/>
    <n v="2"/>
    <n v="34069"/>
    <m/>
    <m/>
    <m/>
    <n v="6.7626110011850579E-2"/>
    <n v="0.13439999999999999"/>
    <n v="0.50317046139769783"/>
    <n v="7.8159145003775729E-2"/>
  </r>
  <r>
    <x v="2"/>
    <x v="2"/>
    <n v="5"/>
    <n v="1"/>
    <n v="39515"/>
    <m/>
    <m/>
    <m/>
    <n v="4.4182269427288021E-2"/>
    <n v="0.12864"/>
    <n v="0.34345669641859466"/>
    <n v="5.335027351035504E-2"/>
  </r>
  <r>
    <x v="2"/>
    <x v="2"/>
    <n v="5"/>
    <n v="2"/>
    <n v="34802"/>
    <m/>
    <m/>
    <m/>
    <n v="6.4470705100266965E-2"/>
    <n v="0.12864"/>
    <n v="0.50117152596600567"/>
    <n v="7.7848643700052872E-2"/>
  </r>
  <r>
    <x v="2"/>
    <x v="2"/>
    <n v="6"/>
    <n v="1"/>
    <n v="44388"/>
    <m/>
    <m/>
    <m/>
    <n v="2.3205068698574589E-2"/>
    <s v="--"/>
    <m/>
    <m/>
  </r>
  <r>
    <x v="2"/>
    <x v="2"/>
    <n v="6"/>
    <n v="2"/>
    <n v="36266"/>
    <m/>
    <m/>
    <m/>
    <n v="5.8168504840296439E-2"/>
    <s v="--"/>
    <m/>
    <m/>
  </r>
  <r>
    <x v="2"/>
    <x v="2"/>
    <n v="7"/>
    <n v="1"/>
    <n v="45185"/>
    <m/>
    <m/>
    <m/>
    <n v="1.9774157764697202E-2"/>
    <s v="--"/>
    <m/>
    <m/>
  </r>
  <r>
    <x v="2"/>
    <x v="2"/>
    <n v="7"/>
    <n v="2"/>
    <n v="39030"/>
    <m/>
    <m/>
    <m/>
    <n v="4.6270088502483188E-2"/>
    <s v="--"/>
    <m/>
    <m/>
  </r>
  <r>
    <x v="2"/>
    <x v="2"/>
    <n v="8"/>
    <n v="1"/>
    <n v="30551"/>
    <m/>
    <m/>
    <m/>
    <n v="8.2770331674812583E-2"/>
    <n v="0.14208000000000001"/>
    <n v="0.58256145604457055"/>
    <n v="9.0491212838923293E-2"/>
  </r>
  <r>
    <x v="2"/>
    <x v="2"/>
    <n v="8"/>
    <n v="2"/>
    <n v="27324"/>
    <m/>
    <m/>
    <m/>
    <n v="9.6661861892657477E-2"/>
    <n v="0.14208000000000001"/>
    <n v="0.68033405048323103"/>
    <n v="0.10567855584172858"/>
  </r>
  <r>
    <x v="2"/>
    <x v="2"/>
    <n v="9"/>
    <n v="1"/>
    <n v="34669"/>
    <m/>
    <m/>
    <m/>
    <n v="6.5043241052846271E-2"/>
    <n v="0.12672"/>
    <n v="0.51328315224783994"/>
    <n v="7.972998298249781E-2"/>
  </r>
  <r>
    <x v="2"/>
    <x v="2"/>
    <n v="9"/>
    <n v="2"/>
    <n v="34747"/>
    <m/>
    <m/>
    <m/>
    <n v="6.4707468088175707E-2"/>
    <n v="0.12672"/>
    <n v="0.51063342872613404"/>
    <n v="7.9318392595459503E-2"/>
  </r>
  <r>
    <x v="2"/>
    <x v="2"/>
    <n v="10"/>
    <n v="1"/>
    <n v="31070"/>
    <m/>
    <m/>
    <m/>
    <n v="8.0536150025273839E-2"/>
    <n v="0.11327999999999999"/>
    <n v="0.71094765205926769"/>
    <n v="0.11043386861987294"/>
  </r>
  <r>
    <x v="2"/>
    <x v="2"/>
    <n v="10"/>
    <n v="2"/>
    <n v="35902"/>
    <m/>
    <m/>
    <m/>
    <n v="5.9735445342092373E-2"/>
    <n v="0.11327999999999999"/>
    <n v="0.5273256121300528"/>
    <n v="8.1911245084201542E-2"/>
  </r>
  <r>
    <x v="2"/>
    <x v="2"/>
    <n v="11"/>
    <n v="1"/>
    <n v="42337"/>
    <m/>
    <m/>
    <m/>
    <n v="3.2034175756771033E-2"/>
    <n v="0.12672"/>
    <n v="0.25279494757552901"/>
    <n v="3.9267481856732178E-2"/>
  </r>
  <r>
    <x v="2"/>
    <x v="2"/>
    <n v="11"/>
    <n v="2"/>
    <n v="33496"/>
    <m/>
    <m/>
    <m/>
    <n v="7.0092749867699713E-2"/>
    <n v="0.12672"/>
    <n v="0.55313091751656973"/>
    <n v="8.5919669187573836E-2"/>
  </r>
  <r>
    <x v="2"/>
    <x v="2"/>
    <n v="12"/>
    <n v="1"/>
    <n v="27386"/>
    <m/>
    <m/>
    <m/>
    <n v="9.6394965433560395E-2"/>
    <s v="--"/>
    <m/>
    <m/>
  </r>
  <r>
    <x v="2"/>
    <x v="2"/>
    <n v="12"/>
    <n v="2"/>
    <n v="24711"/>
    <m/>
    <m/>
    <m/>
    <n v="0.10791025620912133"/>
    <s v="--"/>
    <m/>
    <m/>
  </r>
  <r>
    <x v="2"/>
    <x v="2"/>
    <n v="13"/>
    <n v="1"/>
    <n v="42847"/>
    <m/>
    <m/>
    <m/>
    <n v="2.9838737141617371E-2"/>
    <n v="0.13056000000000001"/>
    <n v="0.22854424894008402"/>
    <n v="3.550054000202639E-2"/>
  </r>
  <r>
    <x v="2"/>
    <x v="2"/>
    <n v="13"/>
    <n v="2"/>
    <n v="30263"/>
    <m/>
    <m/>
    <m/>
    <n v="8.4010108775134665E-2"/>
    <n v="0.13056000000000001"/>
    <n v="0.64345977922131325"/>
    <n v="9.9950752372377327E-2"/>
  </r>
  <r>
    <x v="2"/>
    <x v="2"/>
    <n v="14"/>
    <n v="1"/>
    <n v="38811"/>
    <m/>
    <m/>
    <m/>
    <n v="4.7212835672519757E-2"/>
    <s v="--"/>
    <m/>
    <m/>
  </r>
  <r>
    <x v="2"/>
    <x v="2"/>
    <n v="14"/>
    <n v="2"/>
    <n v="41910"/>
    <m/>
    <m/>
    <m/>
    <n v="3.3872317499262443E-2"/>
    <s v="--"/>
    <m/>
    <m/>
  </r>
  <r>
    <x v="2"/>
    <x v="2"/>
    <n v="15"/>
    <n v="1"/>
    <n v="30118"/>
    <m/>
    <m/>
    <m/>
    <n v="8.463430210689403E-2"/>
    <n v="0.13056000000000001"/>
    <n v="0.64824067177461719"/>
    <n v="0.10069338434899054"/>
  </r>
  <r>
    <x v="2"/>
    <x v="2"/>
    <n v="15"/>
    <n v="2"/>
    <n v="31598"/>
    <m/>
    <m/>
    <m/>
    <n v="7.8263225341350023E-2"/>
    <n v="0.13056000000000001"/>
    <n v="0.59944259605813432"/>
    <n v="9.3113416587696882E-2"/>
  </r>
  <r>
    <x v="2"/>
    <x v="2"/>
    <n v="16"/>
    <n v="1"/>
    <n v="40339"/>
    <m/>
    <m/>
    <m/>
    <n v="4.0635129390255431E-2"/>
    <n v="0.11136"/>
    <n v="0.36489879121996616"/>
    <n v="5.6680945569501415E-2"/>
  </r>
  <r>
    <x v="2"/>
    <x v="2"/>
    <n v="16"/>
    <n v="2"/>
    <n v="42103"/>
    <m/>
    <m/>
    <m/>
    <n v="3.3041494650782717E-2"/>
    <n v="0.11136"/>
    <n v="0.29670882409108046"/>
    <n v="4.6088770675481165E-2"/>
  </r>
  <r>
    <x v="2"/>
    <x v="2"/>
    <n v="17"/>
    <n v="1"/>
    <n v="39408"/>
    <m/>
    <m/>
    <m/>
    <n v="4.4642881058310456E-2"/>
    <n v="0.12096"/>
    <n v="0.36907143732068831"/>
    <n v="5.7329096597146925E-2"/>
  </r>
  <r>
    <x v="2"/>
    <x v="2"/>
    <n v="17"/>
    <n v="2"/>
    <n v="32415"/>
    <m/>
    <m/>
    <m/>
    <n v="7.4746218775505843E-2"/>
    <n v="0.12096"/>
    <n v="0.61794162347475068"/>
    <n v="9.5986932179744619E-2"/>
  </r>
  <r>
    <x v="2"/>
    <x v="2"/>
    <n v="18"/>
    <n v="1"/>
    <n v="37209"/>
    <m/>
    <m/>
    <m/>
    <n v="5.41090957930613E-2"/>
    <n v="0.13632"/>
    <n v="0.39692705247257409"/>
    <n v="6.1656002150739846E-2"/>
  </r>
  <r>
    <x v="2"/>
    <x v="2"/>
    <n v="18"/>
    <n v="2"/>
    <n v="45533"/>
    <m/>
    <m/>
    <m/>
    <n v="1.8276093768474683E-2"/>
    <n v="0.13632"/>
    <n v="0.13406758926404552"/>
    <n v="2.0825165532348401E-2"/>
  </r>
  <r>
    <x v="2"/>
    <x v="2"/>
    <n v="19"/>
    <n v="1"/>
    <n v="56596"/>
    <m/>
    <m/>
    <m/>
    <n v="-2.9347705053966649E-2"/>
    <n v="0.11904000000000001"/>
    <n v="-0.24653650078937037"/>
    <m/>
  </r>
  <r>
    <x v="2"/>
    <x v="2"/>
    <n v="19"/>
    <n v="2"/>
    <n v="36621"/>
    <m/>
    <m/>
    <m/>
    <n v="5.664030737288555E-2"/>
    <n v="0.11904000000000001"/>
    <n v="0.47580903371039607"/>
    <m/>
  </r>
  <r>
    <x v="2"/>
    <x v="2"/>
    <n v="20"/>
    <n v="1"/>
    <n v="33397"/>
    <m/>
    <m/>
    <m/>
    <n v="7.0518923245935422E-2"/>
    <n v="0.12864"/>
    <n v="0.54818814712325414"/>
    <n v="8.5151892186478825E-2"/>
  </r>
  <r>
    <x v="2"/>
    <x v="2"/>
    <n v="20"/>
    <n v="2"/>
    <n v="32305"/>
    <m/>
    <m/>
    <m/>
    <n v="7.52197447513233E-2"/>
    <n v="0.12864"/>
    <n v="0.5847306028554361"/>
    <n v="9.0828153643544393E-2"/>
  </r>
  <r>
    <x v="2"/>
    <x v="2"/>
    <n v="21"/>
    <n v="1"/>
    <n v="26645"/>
    <m/>
    <m/>
    <m/>
    <n v="9.958480859793073E-2"/>
    <s v="--"/>
    <m/>
    <m/>
  </r>
  <r>
    <x v="2"/>
    <x v="2"/>
    <n v="21"/>
    <n v="2"/>
    <n v="29331"/>
    <m/>
    <m/>
    <m/>
    <n v="8.8022165224788035E-2"/>
    <s v="--"/>
    <m/>
    <m/>
  </r>
  <r>
    <x v="2"/>
    <x v="2"/>
    <n v="22"/>
    <n v="1"/>
    <n v="43381"/>
    <m/>
    <m/>
    <m/>
    <n v="2.7539983768103522E-2"/>
    <n v="0.12672"/>
    <n v="0.21732941736192804"/>
    <n v="3.3758502830219493E-2"/>
  </r>
  <r>
    <x v="2"/>
    <x v="2"/>
    <n v="22"/>
    <n v="2"/>
    <n v="35232"/>
    <m/>
    <m/>
    <m/>
    <n v="6.2619649012980547E-2"/>
    <n v="0.12672"/>
    <n v="0.49415758375142477"/>
    <n v="7.6759144676054644E-2"/>
  </r>
  <r>
    <x v="2"/>
    <x v="2"/>
    <n v="23"/>
    <n v="1"/>
    <n v="33090"/>
    <m/>
    <m/>
    <m/>
    <n v="7.1840491196625958E-2"/>
    <n v="0.13824"/>
    <n v="0.51967947914225954"/>
    <n v="8.0723545760097659E-2"/>
  </r>
  <r>
    <x v="2"/>
    <x v="2"/>
    <n v="23"/>
    <n v="2"/>
    <n v="36265"/>
    <m/>
    <m/>
    <m/>
    <n v="5.8172809621894764E-2"/>
    <n v="0.13824"/>
    <n v="0.42081025478801187"/>
    <n v="6.5365859577071181E-2"/>
  </r>
  <r>
    <x v="2"/>
    <x v="2"/>
    <n v="24"/>
    <n v="1"/>
    <n v="41912"/>
    <m/>
    <m/>
    <m/>
    <n v="3.3863707936065759E-2"/>
    <n v="0.12096"/>
    <n v="0.27995790291059658"/>
    <m/>
  </r>
  <r>
    <x v="2"/>
    <x v="2"/>
    <n v="24"/>
    <n v="2"/>
    <n v="50023"/>
    <m/>
    <m/>
    <m/>
    <n v="-1.0523756080743313E-3"/>
    <n v="0.12096"/>
    <n v="-8.7001951725721831E-3"/>
    <m/>
  </r>
  <r>
    <x v="2"/>
    <x v="2"/>
    <n v="25"/>
    <n v="1"/>
    <n v="48392"/>
    <m/>
    <m/>
    <m/>
    <n v="5.9687231788190954E-3"/>
    <n v="0.12096"/>
    <n v="4.9344602999496494E-2"/>
    <n v="7.6648616659217893E-3"/>
  </r>
  <r>
    <x v="2"/>
    <x v="2"/>
    <n v="25"/>
    <n v="2"/>
    <n v="45961"/>
    <m/>
    <m/>
    <m/>
    <n v="1.6433647244384945E-2"/>
    <n v="0.12096"/>
    <n v="0.1358601789383676"/>
    <n v="2.1103614461759769E-2"/>
  </r>
  <r>
    <x v="2"/>
    <x v="2"/>
    <n v="26"/>
    <n v="1"/>
    <n v="35979"/>
    <m/>
    <m/>
    <m/>
    <n v="5.9403977159020169E-2"/>
    <n v="0.13247999999999999"/>
    <n v="0.44839958604332864"/>
    <n v="6.9651402365397047E-2"/>
  </r>
  <r>
    <x v="2"/>
    <x v="2"/>
    <n v="26"/>
    <n v="2"/>
    <n v="36985"/>
    <m/>
    <m/>
    <m/>
    <n v="5.5073366871089588E-2"/>
    <n v="0.13247999999999999"/>
    <n v="0.4157108006573792"/>
    <n v="6.4573744368779565E-2"/>
  </r>
  <r>
    <x v="2"/>
    <x v="2"/>
    <n v="27"/>
    <n v="1"/>
    <n v="44861"/>
    <m/>
    <m/>
    <m/>
    <n v="2.116890700255953E-2"/>
    <n v="0.12672"/>
    <n v="0.16705261207827912"/>
    <n v="2.5948839076159358E-2"/>
  </r>
  <r>
    <x v="2"/>
    <x v="2"/>
    <n v="27"/>
    <n v="2"/>
    <n v="47650"/>
    <m/>
    <m/>
    <m/>
    <n v="9.1628711247877612E-3"/>
    <n v="0.12672"/>
    <n v="7.2308010770105444E-2"/>
    <n v="1.1231844339623043E-2"/>
  </r>
  <r>
    <x v="2"/>
    <x v="2"/>
    <n v="28"/>
    <n v="1"/>
    <n v="51326"/>
    <m/>
    <m/>
    <m/>
    <n v="-6.6615060307120433E-3"/>
    <n v="0.11327999999999999"/>
    <n v="-5.8805667643997563E-2"/>
    <m/>
  </r>
  <r>
    <x v="2"/>
    <x v="2"/>
    <n v="28"/>
    <n v="2"/>
    <n v="45091"/>
    <m/>
    <m/>
    <m/>
    <n v="2.0178807234941205E-2"/>
    <n v="0.11327999999999999"/>
    <n v="0.1781321260146646"/>
    <m/>
  </r>
  <r>
    <x v="2"/>
    <x v="2"/>
    <n v="29"/>
    <n v="1"/>
    <n v="42337"/>
    <m/>
    <m/>
    <m/>
    <n v="3.2034175756771033E-2"/>
    <n v="0.12480000000000001"/>
    <n v="0.25668410061515251"/>
    <n v="3.9871596962220361E-2"/>
  </r>
  <r>
    <x v="2"/>
    <x v="2"/>
    <n v="29"/>
    <n v="2"/>
    <n v="40667"/>
    <m/>
    <m/>
    <m/>
    <n v="3.9223161025999743E-2"/>
    <n v="0.12480000000000001"/>
    <n v="0.31428814924679277"/>
    <n v="4.8819425849668481E-2"/>
  </r>
  <r>
    <x v="2"/>
    <x v="2"/>
    <n v="30"/>
    <n v="1"/>
    <n v="41812"/>
    <m/>
    <m/>
    <m/>
    <n v="3.4294186095899806E-2"/>
    <n v="0.12288"/>
    <n v="0.27908680091064297"/>
    <n v="4.3351483074786541E-2"/>
  </r>
  <r>
    <x v="2"/>
    <x v="2"/>
    <n v="30"/>
    <n v="2"/>
    <n v="42518"/>
    <m/>
    <m/>
    <m/>
    <n v="3.1255010287471394E-2"/>
    <n v="0.12288"/>
    <n v="0.25435392486548986"/>
    <n v="3.9509642995772754E-2"/>
  </r>
  <r>
    <x v="3"/>
    <x v="0"/>
    <n v="1"/>
    <n v="1"/>
    <n v="44072"/>
    <m/>
    <m/>
    <m/>
    <n v="2.4565379683650197E-2"/>
    <n v="0.12672"/>
    <n v="0.19385558462476482"/>
    <n v="3.0112234145046803E-2"/>
  </r>
  <r>
    <x v="3"/>
    <x v="0"/>
    <n v="1"/>
    <n v="2"/>
    <n v="37625"/>
    <m/>
    <m/>
    <m/>
    <n v="5.2318306648151645E-2"/>
    <n v="0.12672"/>
    <n v="0.41286542493806538"/>
    <n v="6.413176267371283E-2"/>
  </r>
  <r>
    <x v="3"/>
    <x v="0"/>
    <n v="2"/>
    <n v="1"/>
    <n v="37848"/>
    <m/>
    <m/>
    <m/>
    <n v="5.1358340351721696E-2"/>
    <n v="0.13056000000000001"/>
    <n v="0.39336964117433892"/>
    <n v="6.1103417595747313E-2"/>
  </r>
  <r>
    <x v="3"/>
    <x v="0"/>
    <n v="2"/>
    <n v="2"/>
    <n v="35461"/>
    <m/>
    <m/>
    <m/>
    <n v="6.1633854026960547E-2"/>
    <n v="0.13056000000000001"/>
    <n v="0.47207302410355806"/>
    <n v="7.3328676410752691E-2"/>
  </r>
  <r>
    <x v="3"/>
    <x v="0"/>
    <n v="3"/>
    <n v="1"/>
    <n v="35048"/>
    <m/>
    <m/>
    <m/>
    <n v="6.3411728827075201E-2"/>
    <n v="0.1152"/>
    <n v="0.55044903495725006"/>
    <n v="8.5503083430026175E-2"/>
  </r>
  <r>
    <x v="3"/>
    <x v="0"/>
    <n v="3"/>
    <n v="2"/>
    <n v="41424"/>
    <m/>
    <m/>
    <m/>
    <n v="3.5964441356055935E-2"/>
    <n v="0.1152"/>
    <n v="0.31219133121576331"/>
    <n v="4.849372011551524E-2"/>
  </r>
  <r>
    <x v="3"/>
    <x v="0"/>
    <n v="4"/>
    <n v="1"/>
    <n v="48491"/>
    <m/>
    <m/>
    <m/>
    <n v="5.5425498005833773E-3"/>
    <n v="0.1152"/>
    <n v="4.8112411463397377E-2"/>
    <n v="7.4734612473143927E-3"/>
  </r>
  <r>
    <x v="3"/>
    <x v="0"/>
    <n v="4"/>
    <n v="2"/>
    <n v="42698"/>
    <m/>
    <m/>
    <m/>
    <n v="3.0480149599770103E-2"/>
    <n v="0.1152"/>
    <n v="0.2645846319424488"/>
    <n v="4.1098812828393713E-2"/>
  </r>
  <r>
    <x v="3"/>
    <x v="0"/>
    <n v="5"/>
    <n v="1"/>
    <n v="54910"/>
    <m/>
    <m/>
    <m/>
    <n v="-2.2089843279164523E-2"/>
    <n v="0.11136"/>
    <n v="-0.19836425358445153"/>
    <m/>
  </r>
  <r>
    <x v="3"/>
    <x v="0"/>
    <n v="5"/>
    <n v="2"/>
    <n v="51706"/>
    <m/>
    <m/>
    <m/>
    <n v="-8.2973230380814257E-3"/>
    <n v="0.11136"/>
    <n v="-7.4509007166679464E-2"/>
    <m/>
  </r>
  <r>
    <x v="3"/>
    <x v="0"/>
    <n v="6"/>
    <n v="1"/>
    <n v="45336"/>
    <m/>
    <m/>
    <m/>
    <n v="1.9124135743347766E-2"/>
    <n v="0.12096"/>
    <n v="0.15810297406868193"/>
    <n v="2.4558661972001933E-2"/>
  </r>
  <r>
    <x v="3"/>
    <x v="0"/>
    <n v="6"/>
    <n v="2"/>
    <n v="42084"/>
    <m/>
    <m/>
    <m/>
    <n v="3.3123285501151192E-2"/>
    <n v="0.12096"/>
    <n v="0.27383668569073405"/>
    <n v="4.2535965177294029E-2"/>
  </r>
  <r>
    <x v="3"/>
    <x v="0"/>
    <n v="7"/>
    <n v="1"/>
    <n v="41131"/>
    <m/>
    <m/>
    <m/>
    <n v="3.7225742364369728E-2"/>
    <n v="0.12480000000000001"/>
    <n v="0.29828319202219333"/>
    <n v="4.6333322494114031E-2"/>
  </r>
  <r>
    <x v="3"/>
    <x v="0"/>
    <n v="7"/>
    <n v="2"/>
    <n v="41909"/>
    <m/>
    <m/>
    <m/>
    <n v="3.3876622280860795E-2"/>
    <n v="0.12480000000000001"/>
    <n v="0.27144729391715378"/>
    <n v="4.2164812988464556E-2"/>
  </r>
  <r>
    <x v="3"/>
    <x v="0"/>
    <n v="8"/>
    <n v="1"/>
    <n v="55552"/>
    <m/>
    <m/>
    <m/>
    <n v="-2.4853513065299117E-2"/>
    <n v="0.11904000000000001"/>
    <n v="-0.20878287185231112"/>
    <m/>
  </r>
  <r>
    <x v="3"/>
    <x v="0"/>
    <n v="8"/>
    <n v="2"/>
    <n v="41906"/>
    <m/>
    <m/>
    <m/>
    <n v="3.3889536625655803E-2"/>
    <n v="0.11904000000000001"/>
    <n v="0.28469032783649029"/>
    <m/>
  </r>
  <r>
    <x v="3"/>
    <x v="0"/>
    <n v="9"/>
    <n v="1"/>
    <n v="33814"/>
    <m/>
    <m/>
    <m/>
    <n v="6.8723829319427415E-2"/>
    <n v="0.12480000000000001"/>
    <n v="0.55067170929028375"/>
    <n v="8.5537672176424093E-2"/>
  </r>
  <r>
    <x v="3"/>
    <x v="0"/>
    <n v="9"/>
    <n v="2"/>
    <n v="38742"/>
    <m/>
    <m/>
    <m/>
    <n v="4.7509865602805269E-2"/>
    <n v="0.12480000000000001"/>
    <n v="0.38068802566350374"/>
    <n v="5.9133539986397581E-2"/>
  </r>
  <r>
    <x v="3"/>
    <x v="0"/>
    <n v="10"/>
    <n v="1"/>
    <n v="42916"/>
    <m/>
    <m/>
    <m/>
    <n v="2.9541707211331862E-2"/>
    <n v="0.11904000000000001"/>
    <n v="0.24816622321347329"/>
    <n v="3.854848667249286E-2"/>
  </r>
  <r>
    <x v="3"/>
    <x v="0"/>
    <n v="10"/>
    <n v="2"/>
    <n v="39993"/>
    <m/>
    <m/>
    <m/>
    <n v="4.2124583823281249E-2"/>
    <n v="0.11904000000000001"/>
    <n v="0.35386915174127392"/>
    <n v="5.4967674903811214E-2"/>
  </r>
  <r>
    <x v="3"/>
    <x v="0"/>
    <n v="11"/>
    <n v="1"/>
    <n v="44887"/>
    <m/>
    <m/>
    <m/>
    <n v="2.1056982681002662E-2"/>
    <n v="0.11327999999999999"/>
    <n v="0.18588438101167606"/>
    <n v="2.8874040517147016E-2"/>
  </r>
  <r>
    <x v="3"/>
    <x v="0"/>
    <n v="11"/>
    <n v="2"/>
    <n v="48783"/>
    <m/>
    <m/>
    <m/>
    <n v="4.285553573867935E-3"/>
    <n v="0.11327999999999999"/>
    <n v="3.7831511068749428E-2"/>
    <n v="5.8764947193457439E-3"/>
  </r>
  <r>
    <x v="3"/>
    <x v="0"/>
    <n v="12"/>
    <n v="1"/>
    <n v="44366"/>
    <m/>
    <m/>
    <m/>
    <n v="2.32997738937381E-2"/>
    <n v="0.12480000000000001"/>
    <n v="0.18669690619982451"/>
    <n v="2.9000252763039407E-2"/>
  </r>
  <r>
    <x v="3"/>
    <x v="0"/>
    <n v="12"/>
    <n v="2"/>
    <n v="48050"/>
    <m/>
    <m/>
    <m/>
    <n v="7.4409584854515497E-3"/>
    <n v="0.12480000000000001"/>
    <n v="5.9623064787272029E-2"/>
    <n v="9.261449396956254E-3"/>
  </r>
  <r>
    <x v="3"/>
    <x v="0"/>
    <n v="13"/>
    <n v="1"/>
    <n v="51192"/>
    <m/>
    <m/>
    <m/>
    <n v="-6.0846652965343816E-3"/>
    <n v="0.10560000000000001"/>
    <n v="-5.761993652021194E-2"/>
    <m/>
  </r>
  <r>
    <x v="3"/>
    <x v="0"/>
    <n v="13"/>
    <n v="2"/>
    <n v="39890"/>
    <m/>
    <m/>
    <m/>
    <n v="4.2567976327910324E-2"/>
    <n v="0.10560000000000001"/>
    <n v="0.4031058364385447"/>
    <m/>
  </r>
  <r>
    <x v="3"/>
    <x v="0"/>
    <n v="14"/>
    <n v="1"/>
    <n v="44069"/>
    <m/>
    <m/>
    <m/>
    <n v="2.4578294028445229E-2"/>
    <n v="0.11136"/>
    <n v="0.22071025528417051"/>
    <n v="3.4283659654141159E-2"/>
  </r>
  <r>
    <x v="3"/>
    <x v="0"/>
    <n v="14"/>
    <n v="2"/>
    <n v="46287"/>
    <m/>
    <m/>
    <m/>
    <n v="1.503028844332591E-2"/>
    <n v="0.11136"/>
    <n v="0.13497026260170536"/>
    <n v="2.0965380790798235E-2"/>
  </r>
  <r>
    <x v="3"/>
    <x v="0"/>
    <n v="15"/>
    <n v="1"/>
    <n v="42342"/>
    <m/>
    <m/>
    <m/>
    <n v="3.2012651848779342E-2"/>
    <n v="0.12864"/>
    <n v="0.24885456971998865"/>
    <n v="3.8655409829838235E-2"/>
  </r>
  <r>
    <x v="3"/>
    <x v="0"/>
    <n v="15"/>
    <n v="2"/>
    <n v="37758"/>
    <m/>
    <m/>
    <m/>
    <n v="5.1745770695572339E-2"/>
    <n v="0.12864"/>
    <n v="0.40225257070563075"/>
    <n v="6.2483232649607978E-2"/>
  </r>
  <r>
    <x v="3"/>
    <x v="0"/>
    <n v="16"/>
    <n v="1"/>
    <n v="46985"/>
    <m/>
    <m/>
    <m/>
    <n v="1.202555088768424E-2"/>
    <n v="0.12096"/>
    <n v="9.9417583396860451E-2"/>
    <n v="1.5442864620978991E-2"/>
  </r>
  <r>
    <x v="3"/>
    <x v="0"/>
    <n v="16"/>
    <n v="2"/>
    <n v="43499"/>
    <m/>
    <m/>
    <m/>
    <n v="2.7032019539499328E-2"/>
    <n v="0.12096"/>
    <n v="0.22347899751570213"/>
    <n v="3.4713737614105733E-2"/>
  </r>
  <r>
    <x v="3"/>
    <x v="0"/>
    <n v="17"/>
    <n v="1"/>
    <n v="46838"/>
    <m/>
    <m/>
    <m/>
    <n v="1.2658353782640288E-2"/>
    <n v="0.11712"/>
    <n v="0.10808020647746147"/>
    <n v="1.6788458739499017E-2"/>
  </r>
  <r>
    <x v="3"/>
    <x v="0"/>
    <n v="17"/>
    <n v="2"/>
    <n v="47050"/>
    <m/>
    <m/>
    <m/>
    <n v="1.1745740083792089E-2"/>
    <n v="0.11712"/>
    <n v="0.10028808131653082"/>
    <n v="1.557808196450112E-2"/>
  </r>
  <r>
    <x v="3"/>
    <x v="0"/>
    <n v="18"/>
    <n v="1"/>
    <n v="35532"/>
    <m/>
    <m/>
    <m/>
    <n v="6.1328214533478378E-2"/>
    <n v="0.13632"/>
    <n v="0.44988420285708908"/>
    <n v="6.9882012843801175E-2"/>
  </r>
  <r>
    <x v="3"/>
    <x v="0"/>
    <n v="18"/>
    <n v="2"/>
    <n v="37769"/>
    <m/>
    <m/>
    <m/>
    <n v="5.1698418097990605E-2"/>
    <n v="0.13632"/>
    <n v="0.37924309050756022"/>
    <n v="5.8909093392174358E-2"/>
  </r>
  <r>
    <x v="3"/>
    <x v="0"/>
    <n v="19"/>
    <n v="1"/>
    <n v="39381"/>
    <m/>
    <m/>
    <m/>
    <n v="4.4759110161465658E-2"/>
    <n v="0.13056000000000001"/>
    <n v="0.34282406680044158"/>
    <n v="5.3252005043001926E-2"/>
  </r>
  <r>
    <x v="3"/>
    <x v="0"/>
    <n v="19"/>
    <n v="2"/>
    <n v="37436"/>
    <m/>
    <m/>
    <m/>
    <n v="5.3131910370238011E-2"/>
    <n v="0.13056000000000001"/>
    <n v="0.40695397036027886"/>
    <n v="6.3213516729296648E-2"/>
  </r>
  <r>
    <x v="3"/>
    <x v="0"/>
    <n v="20"/>
    <n v="1"/>
    <n v="40390"/>
    <m/>
    <m/>
    <m/>
    <n v="4.0415585528740069E-2"/>
    <n v="0.10368000000000001"/>
    <n v="0.38981081721392813"/>
    <m/>
  </r>
  <r>
    <x v="3"/>
    <x v="0"/>
    <n v="20"/>
    <n v="2"/>
    <n v="52442"/>
    <m/>
    <m/>
    <m/>
    <n v="-1.1465642294460074E-2"/>
    <n v="0.10368000000000001"/>
    <n v="-0.1105868276857646"/>
    <m/>
  </r>
  <r>
    <x v="3"/>
    <x v="0"/>
    <n v="21"/>
    <n v="1"/>
    <n v="36916"/>
    <m/>
    <m/>
    <m/>
    <n v="5.5370396801375073E-2"/>
    <n v="0.1152"/>
    <n v="0.48064580556749198"/>
    <n v="7.4660315131483759E-2"/>
  </r>
  <r>
    <x v="3"/>
    <x v="0"/>
    <n v="21"/>
    <n v="2"/>
    <n v="35126"/>
    <m/>
    <m/>
    <m/>
    <n v="6.3075955862404637E-2"/>
    <n v="0.1152"/>
    <n v="0.54753433908337357"/>
    <n v="8.5050334004284037E-2"/>
  </r>
  <r>
    <x v="3"/>
    <x v="0"/>
    <n v="22"/>
    <n v="1"/>
    <n v="52094"/>
    <m/>
    <m/>
    <m/>
    <n v="-9.9675782982375782E-3"/>
    <n v="0.12096"/>
    <n v="-8.2403921116382103E-2"/>
    <m/>
  </r>
  <r>
    <x v="3"/>
    <x v="0"/>
    <n v="22"/>
    <n v="2"/>
    <n v="44293"/>
    <m/>
    <m/>
    <m/>
    <n v="2.3614022950416948E-2"/>
    <n v="0.12096"/>
    <n v="0.19522175058215069"/>
    <m/>
  </r>
  <r>
    <x v="3"/>
    <x v="0"/>
    <n v="23"/>
    <n v="1"/>
    <n v="41101"/>
    <m/>
    <m/>
    <m/>
    <n v="3.7354885812319938E-2"/>
    <n v="0.13056000000000001"/>
    <n v="0.28611278961642106"/>
    <n v="4.4442853320417412E-2"/>
  </r>
  <r>
    <x v="3"/>
    <x v="0"/>
    <n v="23"/>
    <n v="2"/>
    <n v="39277"/>
    <m/>
    <m/>
    <m/>
    <n v="4.5206807447693065E-2"/>
    <n v="0.13056000000000001"/>
    <n v="0.34625312076970788"/>
    <n v="5.3784651426227965E-2"/>
  </r>
  <r>
    <x v="3"/>
    <x v="0"/>
    <n v="24"/>
    <n v="1"/>
    <n v="37039"/>
    <m/>
    <m/>
    <m/>
    <n v="5.4840908664779191E-2"/>
    <n v="0.11712"/>
    <n v="0.46824546332632505"/>
    <n v="7.2734128636689169E-2"/>
  </r>
  <r>
    <x v="3"/>
    <x v="0"/>
    <n v="24"/>
    <n v="2"/>
    <n v="46671"/>
    <m/>
    <m/>
    <m/>
    <n v="1.3377252309563168E-2"/>
    <n v="0.11712"/>
    <n v="0.11421834280706257"/>
    <n v="1.7741915916030384E-2"/>
  </r>
  <r>
    <x v="3"/>
    <x v="0"/>
    <n v="25"/>
    <n v="1"/>
    <n v="43769"/>
    <m/>
    <m/>
    <m/>
    <n v="2.5869728507947394E-2"/>
    <n v="0.13247999999999999"/>
    <n v="0.19527270914815364"/>
    <n v="3.0332360821013205E-2"/>
  </r>
  <r>
    <x v="3"/>
    <x v="0"/>
    <n v="25"/>
    <n v="2"/>
    <n v="40765"/>
    <m/>
    <m/>
    <m/>
    <n v="3.8801292429362352E-2"/>
    <n v="0.13247999999999999"/>
    <n v="0.29288415179168448"/>
    <n v="4.5494671578308325E-2"/>
  </r>
  <r>
    <x v="3"/>
    <x v="0"/>
    <n v="26"/>
    <n v="1"/>
    <n v="45209"/>
    <m/>
    <m/>
    <m/>
    <n v="1.9670843006337011E-2"/>
    <s v="--"/>
    <m/>
    <m/>
  </r>
  <r>
    <x v="3"/>
    <x v="0"/>
    <n v="26"/>
    <n v="2"/>
    <n v="47398"/>
    <m/>
    <m/>
    <m/>
    <n v="1.0247676087569593E-2"/>
    <s v="--"/>
    <m/>
    <m/>
  </r>
  <r>
    <x v="3"/>
    <x v="0"/>
    <n v="27"/>
    <n v="1"/>
    <n v="49333"/>
    <m/>
    <m/>
    <m/>
    <n v="1.9179236947806416E-3"/>
    <n v="0.12480000000000001"/>
    <n v="1.5367978323562832E-2"/>
    <m/>
  </r>
  <r>
    <x v="3"/>
    <x v="0"/>
    <n v="27"/>
    <n v="2"/>
    <n v="52623"/>
    <m/>
    <m/>
    <m/>
    <n v="-1.2244807763759691E-2"/>
    <n v="0.12480000000000001"/>
    <n v="-9.811544682499751E-2"/>
    <m/>
  </r>
  <r>
    <x v="3"/>
    <x v="0"/>
    <n v="28"/>
    <n v="1"/>
    <n v="44217"/>
    <m/>
    <m/>
    <m/>
    <n v="2.3941186351890829E-2"/>
    <n v="0.12480000000000001"/>
    <n v="0.19183642910168933"/>
    <n v="2.9798591987129076E-2"/>
  </r>
  <r>
    <x v="3"/>
    <x v="0"/>
    <n v="28"/>
    <n v="2"/>
    <n v="47416"/>
    <m/>
    <m/>
    <m/>
    <n v="1.0170190018799445E-2"/>
    <n v="0.12480000000000001"/>
    <n v="8.1491907201918623E-2"/>
    <n v="1.2658409585364695E-2"/>
  </r>
  <r>
    <x v="3"/>
    <x v="0"/>
    <n v="29"/>
    <n v="1"/>
    <n v="53395"/>
    <m/>
    <m/>
    <m/>
    <n v="-1.5568099157678586E-2"/>
    <n v="0.12288"/>
    <n v="-0.12669351528058745"/>
    <m/>
  </r>
  <r>
    <x v="3"/>
    <x v="0"/>
    <n v="29"/>
    <n v="2"/>
    <n v="45879"/>
    <m/>
    <m/>
    <m/>
    <n v="1.6786639335448866E-2"/>
    <n v="0.12288"/>
    <n v="0.13661002063353569"/>
    <m/>
  </r>
  <r>
    <x v="3"/>
    <x v="0"/>
    <n v="30"/>
    <n v="1"/>
    <n v="40744"/>
    <m/>
    <m/>
    <m/>
    <n v="3.8891692842927504E-2"/>
    <n v="0.12480000000000001"/>
    <n v="0.31163215419012419"/>
    <n v="4.8406861284199298E-2"/>
  </r>
  <r>
    <x v="3"/>
    <x v="0"/>
    <n v="30"/>
    <n v="2"/>
    <n v="49313"/>
    <m/>
    <m/>
    <m/>
    <n v="2.0040193267474699E-3"/>
    <n v="0.12480000000000001"/>
    <n v="1.6057847169450881E-2"/>
    <n v="2.4943189269880368E-3"/>
  </r>
  <r>
    <x v="3"/>
    <x v="1"/>
    <n v="1"/>
    <n v="1"/>
    <n v="45418"/>
    <m/>
    <m/>
    <m/>
    <n v="1.8771143652283846E-2"/>
    <n v="0.12096"/>
    <n v="0.15518471934758471"/>
    <n v="2.4105359738658155E-2"/>
  </r>
  <r>
    <x v="3"/>
    <x v="1"/>
    <n v="1"/>
    <n v="2"/>
    <n v="40046"/>
    <m/>
    <m/>
    <m/>
    <n v="4.1896430398569204E-2"/>
    <n v="0.12096"/>
    <n v="0.34636599205166341"/>
    <n v="5.380218409869171E-2"/>
  </r>
  <r>
    <x v="3"/>
    <x v="1"/>
    <n v="2"/>
    <n v="1"/>
    <n v="32407"/>
    <m/>
    <m/>
    <m/>
    <n v="7.4780657028292577E-2"/>
    <n v="0.1152"/>
    <n v="0.6491376478150398"/>
    <n v="0.10083271462726949"/>
  </r>
  <r>
    <x v="3"/>
    <x v="1"/>
    <n v="2"/>
    <n v="2"/>
    <n v="30571"/>
    <m/>
    <m/>
    <m/>
    <n v="8.2684236042845777E-2"/>
    <n v="0.1152"/>
    <n v="0.71774510453859186"/>
    <n v="0.11148973957166128"/>
  </r>
  <r>
    <x v="3"/>
    <x v="1"/>
    <n v="3"/>
    <n v="1"/>
    <n v="37070"/>
    <m/>
    <m/>
    <m/>
    <n v="5.4707460435230629E-2"/>
    <n v="0.11327999999999999"/>
    <n v="0.48294015214716307"/>
    <n v="7.5016703633526E-2"/>
  </r>
  <r>
    <x v="3"/>
    <x v="1"/>
    <n v="3"/>
    <n v="2"/>
    <n v="39277"/>
    <m/>
    <m/>
    <m/>
    <n v="4.5206807447693065E-2"/>
    <n v="0.11327999999999999"/>
    <n v="0.39907139342949388"/>
    <n v="6.198908977938139E-2"/>
  </r>
  <r>
    <x v="3"/>
    <x v="1"/>
    <n v="4"/>
    <n v="1"/>
    <n v="39004"/>
    <m/>
    <m/>
    <m/>
    <n v="4.6382012824040031E-2"/>
    <n v="0.11327999999999999"/>
    <n v="0.40944573467549467"/>
    <n v="6.3600570786260177E-2"/>
  </r>
  <r>
    <x v="3"/>
    <x v="1"/>
    <n v="4"/>
    <n v="2"/>
    <n v="36507"/>
    <m/>
    <m/>
    <m/>
    <n v="5.713105247509636E-2"/>
    <n v="0.11327999999999999"/>
    <n v="0.50433485588891569"/>
    <n v="7.834001428141156E-2"/>
  </r>
  <r>
    <x v="3"/>
    <x v="1"/>
    <n v="5"/>
    <n v="1"/>
    <n v="33776"/>
    <m/>
    <m/>
    <m/>
    <n v="6.8887411020164366E-2"/>
    <n v="0.11136"/>
    <n v="0.61860103286785528"/>
    <n v="9.6089360438806878E-2"/>
  </r>
  <r>
    <x v="3"/>
    <x v="1"/>
    <n v="5"/>
    <n v="2"/>
    <n v="34165"/>
    <m/>
    <m/>
    <m/>
    <n v="6.7212850978409885E-2"/>
    <n v="0.11136"/>
    <n v="0.60356367617106577"/>
    <n v="9.3753557698572229E-2"/>
  </r>
  <r>
    <x v="3"/>
    <x v="1"/>
    <n v="6"/>
    <n v="1"/>
    <n v="34113"/>
    <m/>
    <m/>
    <m/>
    <n v="6.7436699621523613E-2"/>
    <n v="0.12480000000000001"/>
    <n v="0.54035817004425968"/>
    <n v="8.3935635746875001E-2"/>
  </r>
  <r>
    <x v="3"/>
    <x v="1"/>
    <n v="6"/>
    <n v="2"/>
    <n v="36076"/>
    <m/>
    <m/>
    <m/>
    <n v="5.898641334398113E-2"/>
    <n v="0.12480000000000001"/>
    <n v="0.47264754282036159"/>
    <n v="7.3417918318096173E-2"/>
  </r>
  <r>
    <x v="3"/>
    <x v="1"/>
    <n v="7"/>
    <n v="1"/>
    <n v="42299"/>
    <m/>
    <m/>
    <m/>
    <n v="3.2197757457507983E-2"/>
    <n v="0.1152"/>
    <n v="0.27949442237420125"/>
    <n v="4.341480027545927E-2"/>
  </r>
  <r>
    <x v="3"/>
    <x v="1"/>
    <n v="7"/>
    <n v="2"/>
    <n v="35657"/>
    <m/>
    <m/>
    <m/>
    <n v="6.0790116833685813E-2"/>
    <n v="0.1152"/>
    <n v="0.52769198640352266"/>
    <n v="8.1968155221347205E-2"/>
  </r>
  <r>
    <x v="3"/>
    <x v="1"/>
    <n v="8"/>
    <n v="1"/>
    <n v="39327"/>
    <m/>
    <m/>
    <m/>
    <n v="4.4991568367776055E-2"/>
    <n v="0.12096"/>
    <n v="0.3719541035695772"/>
    <n v="5.7776870754474324E-2"/>
  </r>
  <r>
    <x v="3"/>
    <x v="1"/>
    <n v="8"/>
    <n v="2"/>
    <n v="36212"/>
    <m/>
    <m/>
    <m/>
    <n v="5.8400963046606809E-2"/>
    <n v="0.12096"/>
    <n v="0.48281219449906421"/>
    <n v="7.4996827545521311E-2"/>
  </r>
  <r>
    <x v="3"/>
    <x v="1"/>
    <n v="9"/>
    <n v="1"/>
    <n v="36070"/>
    <m/>
    <m/>
    <m/>
    <n v="5.9012242033571173E-2"/>
    <n v="0.12864"/>
    <n v="0.4587394436689301"/>
    <n v="7.1257526916573805E-2"/>
  </r>
  <r>
    <x v="3"/>
    <x v="1"/>
    <n v="9"/>
    <n v="2"/>
    <n v="45205"/>
    <m/>
    <m/>
    <m/>
    <n v="1.9688062132730371E-2"/>
    <n v="0.12864"/>
    <n v="0.15304774667856319"/>
    <n v="2.3773416650736821E-2"/>
  </r>
  <r>
    <x v="3"/>
    <x v="1"/>
    <n v="10"/>
    <n v="1"/>
    <n v="40650"/>
    <m/>
    <m/>
    <m/>
    <n v="3.9296342313171514E-2"/>
    <n v="0.10944"/>
    <n v="0.35906745534696194"/>
    <n v="5.5775144730561423E-2"/>
  </r>
  <r>
    <x v="3"/>
    <x v="1"/>
    <n v="10"/>
    <n v="2"/>
    <n v="39333"/>
    <m/>
    <m/>
    <m/>
    <n v="4.4965739678186012E-2"/>
    <n v="0.10944"/>
    <n v="0.41087115934015001"/>
    <n v="6.3821986750836626E-2"/>
  </r>
  <r>
    <x v="3"/>
    <x v="1"/>
    <n v="11"/>
    <n v="1"/>
    <n v="34259"/>
    <m/>
    <m/>
    <m/>
    <n v="6.6808201508165882E-2"/>
    <n v="0.12096"/>
    <n v="0.55231648072227091"/>
    <n v="8.5793160005526073E-2"/>
  </r>
  <r>
    <x v="3"/>
    <x v="1"/>
    <n v="11"/>
    <n v="2"/>
    <n v="32545"/>
    <m/>
    <m/>
    <m/>
    <n v="7.4186597167721566E-2"/>
    <n v="0.12096"/>
    <n v="0.61331512208764527"/>
    <n v="9.5268282297614235E-2"/>
  </r>
  <r>
    <x v="3"/>
    <x v="1"/>
    <n v="12"/>
    <n v="1"/>
    <n v="34327"/>
    <m/>
    <m/>
    <m/>
    <n v="6.6515476359478728E-2"/>
    <n v="0.10752000000000002"/>
    <n v="0.61863352268860416"/>
    <n v="9.6094407190963183E-2"/>
  </r>
  <r>
    <x v="3"/>
    <x v="1"/>
    <n v="12"/>
    <n v="2"/>
    <n v="39743"/>
    <m/>
    <m/>
    <m/>
    <n v="4.3200779222866373E-2"/>
    <n v="0.10752000000000002"/>
    <n v="0.40179296152219462"/>
    <n v="6.2411840023114236E-2"/>
  </r>
  <r>
    <x v="3"/>
    <x v="1"/>
    <n v="13"/>
    <n v="1"/>
    <n v="51516"/>
    <m/>
    <m/>
    <m/>
    <n v="-7.4794145343967588E-3"/>
    <n v="0.1152"/>
    <n v="-6.492547338886076E-2"/>
    <m/>
  </r>
  <r>
    <x v="3"/>
    <x v="1"/>
    <n v="13"/>
    <n v="2"/>
    <n v="38863"/>
    <m/>
    <m/>
    <m/>
    <n v="4.6988987029406064E-2"/>
    <n v="0.1152"/>
    <n v="0.40789051240803875"/>
    <m/>
  </r>
  <r>
    <x v="3"/>
    <x v="1"/>
    <n v="14"/>
    <n v="1"/>
    <n v="37120"/>
    <m/>
    <m/>
    <m/>
    <n v="5.4492221355313619E-2"/>
    <n v="0.11136"/>
    <n v="0.48933388429699731"/>
    <n v="7.6009863360800248E-2"/>
  </r>
  <r>
    <x v="3"/>
    <x v="1"/>
    <n v="14"/>
    <n v="2"/>
    <n v="40012"/>
    <m/>
    <m/>
    <m/>
    <n v="4.2042792972912794E-2"/>
    <n v="0.11136"/>
    <n v="0.37753944839181747"/>
    <n v="5.8644460983528983E-2"/>
  </r>
  <r>
    <x v="3"/>
    <x v="1"/>
    <n v="15"/>
    <n v="1"/>
    <n v="39077"/>
    <m/>
    <m/>
    <m/>
    <n v="4.6067763767361179E-2"/>
    <n v="0.12480000000000001"/>
    <n v="0.36913272249488122"/>
    <n v="5.7338616227538226E-2"/>
  </r>
  <r>
    <x v="3"/>
    <x v="1"/>
    <n v="15"/>
    <n v="2"/>
    <n v="41594"/>
    <m/>
    <m/>
    <m/>
    <n v="3.5232628484338051E-2"/>
    <n v="0.12480000000000001"/>
    <n v="0.28231272823988823"/>
    <n v="4.3852577119929299E-2"/>
  </r>
  <r>
    <x v="3"/>
    <x v="1"/>
    <n v="16"/>
    <n v="1"/>
    <n v="29613"/>
    <m/>
    <m/>
    <m/>
    <n v="8.6808216814056011E-2"/>
    <n v="0.12288"/>
    <n v="0.7064470769373048"/>
    <n v="0.10973477928426133"/>
  </r>
  <r>
    <x v="3"/>
    <x v="1"/>
    <n v="16"/>
    <n v="2"/>
    <n v="30973"/>
    <m/>
    <m/>
    <m/>
    <n v="8.0953713840312885E-2"/>
    <n v="0.12288"/>
    <n v="0.6588030097681713"/>
    <n v="0.10233406751732262"/>
  </r>
  <r>
    <x v="3"/>
    <x v="1"/>
    <n v="17"/>
    <n v="1"/>
    <n v="42058"/>
    <m/>
    <m/>
    <m/>
    <n v="3.3235209822708042E-2"/>
    <n v="0.13439999999999999"/>
    <n v="0.2472857873713396"/>
    <n v="3.841172563834809E-2"/>
  </r>
  <r>
    <x v="3"/>
    <x v="1"/>
    <n v="17"/>
    <n v="2"/>
    <n v="36756"/>
    <m/>
    <m/>
    <m/>
    <n v="5.605916185710956E-2"/>
    <n v="0.13439999999999999"/>
    <n v="0.41710685905587475"/>
    <n v="6.4790598773345864E-2"/>
  </r>
  <r>
    <x v="3"/>
    <x v="1"/>
    <n v="18"/>
    <n v="1"/>
    <n v="36367"/>
    <m/>
    <m/>
    <m/>
    <n v="5.773372189886404E-2"/>
    <n v="0.1152"/>
    <n v="0.50116078037208367"/>
    <n v="7.7846974551130349E-2"/>
  </r>
  <r>
    <x v="3"/>
    <x v="1"/>
    <n v="18"/>
    <n v="2"/>
    <n v="36559"/>
    <m/>
    <m/>
    <m/>
    <n v="5.6907203831982646E-2"/>
    <n v="0.1152"/>
    <n v="0.49398614437484939"/>
    <n v="7.6732514426226611E-2"/>
  </r>
  <r>
    <x v="3"/>
    <x v="1"/>
    <n v="19"/>
    <n v="1"/>
    <n v="42026"/>
    <m/>
    <m/>
    <m/>
    <n v="3.3372962833854949E-2"/>
    <n v="0.1152"/>
    <n v="0.28969585793276864"/>
    <n v="4.499942326555674E-2"/>
  </r>
  <r>
    <x v="3"/>
    <x v="1"/>
    <n v="19"/>
    <n v="2"/>
    <n v="35513"/>
    <m/>
    <m/>
    <m/>
    <n v="6.1410005383846854E-2"/>
    <n v="0.1152"/>
    <n v="0.53307296340144839"/>
    <n v="8.2804000315024995E-2"/>
  </r>
  <r>
    <x v="3"/>
    <x v="1"/>
    <n v="20"/>
    <n v="1"/>
    <n v="42006"/>
    <m/>
    <m/>
    <m/>
    <n v="3.3459058465821756E-2"/>
    <n v="0.11136"/>
    <n v="0.30045849915429018"/>
    <n v="4.6671220201966408E-2"/>
  </r>
  <r>
    <x v="3"/>
    <x v="1"/>
    <n v="20"/>
    <n v="2"/>
    <n v="36866"/>
    <m/>
    <m/>
    <m/>
    <n v="5.558563588129211E-2"/>
    <n v="0.11136"/>
    <n v="0.49915262106045355"/>
    <n v="7.7535040471390468E-2"/>
  </r>
  <r>
    <x v="3"/>
    <x v="1"/>
    <n v="21"/>
    <n v="1"/>
    <n v="34755"/>
    <m/>
    <m/>
    <m/>
    <n v="6.4673029835388959E-2"/>
    <n v="0.10944"/>
    <n v="0.59094508256020617"/>
    <n v="9.17934694910187E-2"/>
  </r>
  <r>
    <x v="3"/>
    <x v="1"/>
    <n v="21"/>
    <n v="2"/>
    <n v="38748"/>
    <m/>
    <m/>
    <m/>
    <n v="4.7484036913215226E-2"/>
    <n v="0.10944"/>
    <n v="0.43388191623917421"/>
    <n v="6.739632432248506E-2"/>
  </r>
  <r>
    <x v="3"/>
    <x v="1"/>
    <n v="22"/>
    <n v="1"/>
    <n v="39302"/>
    <m/>
    <m/>
    <m/>
    <n v="4.5099187907734574E-2"/>
    <n v="0.10752000000000002"/>
    <n v="0.41944929229663847"/>
    <n v="6.5154456736744512E-2"/>
  </r>
  <r>
    <x v="3"/>
    <x v="1"/>
    <n v="22"/>
    <n v="2"/>
    <n v="36444"/>
    <m/>
    <m/>
    <m/>
    <n v="5.7402253715791808E-2"/>
    <n v="0.10752000000000002"/>
    <n v="0.53387512756502786"/>
    <n v="8.2928603148434338E-2"/>
  </r>
  <r>
    <x v="3"/>
    <x v="1"/>
    <n v="23"/>
    <n v="1"/>
    <n v="40370"/>
    <m/>
    <m/>
    <m/>
    <n v="4.0501681160706869E-2"/>
    <n v="0.10752000000000002"/>
    <n v="0.37668974293812185"/>
    <n v="5.8512473403054939E-2"/>
  </r>
  <r>
    <x v="3"/>
    <x v="1"/>
    <n v="23"/>
    <n v="2"/>
    <n v="36815"/>
    <m/>
    <m/>
    <m/>
    <n v="5.5805179742807472E-2"/>
    <n v="0.10752000000000002"/>
    <n v="0.51902138897700389"/>
    <n v="8.0621322421094627E-2"/>
  </r>
  <r>
    <x v="3"/>
    <x v="1"/>
    <n v="24"/>
    <n v="1"/>
    <n v="35960"/>
    <m/>
    <m/>
    <m/>
    <n v="5.9485768009388644E-2"/>
    <n v="0.12480000000000001"/>
    <n v="0.47664878212651152"/>
    <n v="7.4039444156984796E-2"/>
  </r>
  <r>
    <x v="3"/>
    <x v="1"/>
    <n v="24"/>
    <n v="2"/>
    <n v="43180"/>
    <m/>
    <m/>
    <m/>
    <n v="2.8405244869369968E-2"/>
    <n v="0.12480000000000001"/>
    <n v="0.2276061287609773"/>
    <n v="3.5354818667538479E-2"/>
  </r>
  <r>
    <x v="3"/>
    <x v="1"/>
    <n v="25"/>
    <n v="1"/>
    <n v="44897"/>
    <m/>
    <m/>
    <m/>
    <n v="2.1013934865019259E-2"/>
    <n v="0.1152"/>
    <n v="0.18241262903662553"/>
    <n v="2.8334761710355833E-2"/>
  </r>
  <r>
    <x v="3"/>
    <x v="1"/>
    <n v="25"/>
    <n v="2"/>
    <n v="38677"/>
    <m/>
    <m/>
    <m/>
    <n v="4.7789676406697394E-2"/>
    <n v="0.1152"/>
    <n v="0.41484094103035934"/>
    <n v="6.4438626173382488E-2"/>
  </r>
  <r>
    <x v="3"/>
    <x v="1"/>
    <n v="26"/>
    <n v="1"/>
    <n v="38874"/>
    <m/>
    <m/>
    <m/>
    <n v="4.6941634431824308E-2"/>
    <n v="0.11327999999999999"/>
    <n v="0.41438589717359031"/>
    <n v="6.43679426942977E-2"/>
  </r>
  <r>
    <x v="3"/>
    <x v="1"/>
    <n v="26"/>
    <n v="2"/>
    <n v="31923"/>
    <m/>
    <m/>
    <m/>
    <n v="7.6864171321889385E-2"/>
    <n v="0.11327999999999999"/>
    <n v="0.67853258582176368"/>
    <n v="0.10539872833098063"/>
  </r>
  <r>
    <x v="3"/>
    <x v="1"/>
    <n v="27"/>
    <n v="1"/>
    <n v="41264"/>
    <m/>
    <m/>
    <m/>
    <n v="3.6653206411790422E-2"/>
    <n v="0.11136"/>
    <n v="0.32914158056564674"/>
    <n v="5.1126658847863792E-2"/>
  </r>
  <r>
    <x v="3"/>
    <x v="1"/>
    <n v="27"/>
    <n v="2"/>
    <n v="44148"/>
    <m/>
    <m/>
    <m/>
    <n v="2.4238216282176317E-2"/>
    <n v="0.11136"/>
    <n v="0.21765639621207181"/>
    <n v="3.3809293544941818E-2"/>
  </r>
  <r>
    <x v="3"/>
    <x v="1"/>
    <n v="28"/>
    <n v="1"/>
    <n v="42398"/>
    <m/>
    <m/>
    <m/>
    <n v="3.1771584079272268E-2"/>
    <n v="0.12480000000000001"/>
    <n v="0.25458000063519443"/>
    <n v="3.9544760098666865E-2"/>
  </r>
  <r>
    <x v="3"/>
    <x v="1"/>
    <n v="28"/>
    <n v="2"/>
    <n v="38822"/>
    <m/>
    <m/>
    <m/>
    <n v="4.7165483074938022E-2"/>
    <n v="0.12480000000000001"/>
    <n v="0.37792855027995209"/>
    <n v="5.8704901476819234E-2"/>
  </r>
  <r>
    <x v="3"/>
    <x v="1"/>
    <n v="29"/>
    <n v="1"/>
    <n v="37603"/>
    <m/>
    <m/>
    <m/>
    <n v="5.2413011843315135E-2"/>
    <n v="0.10944"/>
    <n v="0.47892006435777723"/>
    <n v="7.439224999690805E-2"/>
  </r>
  <r>
    <x v="3"/>
    <x v="1"/>
    <n v="29"/>
    <n v="2"/>
    <n v="36537"/>
    <m/>
    <m/>
    <m/>
    <n v="5.700190902714615E-2"/>
    <n v="0.10944"/>
    <n v="0.52085077692933257"/>
    <n v="8.0905487349689664E-2"/>
  </r>
  <r>
    <x v="3"/>
    <x v="1"/>
    <n v="30"/>
    <n v="1"/>
    <n v="36953"/>
    <m/>
    <m/>
    <m/>
    <n v="5.5211119882236474E-2"/>
    <n v="0.11904000000000001"/>
    <n v="0.46380309040857248"/>
    <n v="7.2044080043464923E-2"/>
  </r>
  <r>
    <x v="3"/>
    <x v="1"/>
    <n v="30"/>
    <n v="2"/>
    <n v="41690"/>
    <m/>
    <m/>
    <m/>
    <n v="3.4819369450897364E-2"/>
    <n v="0.11904000000000001"/>
    <n v="0.2925014234786405"/>
    <n v="4.5435221113682152E-2"/>
  </r>
  <r>
    <x v="3"/>
    <x v="2"/>
    <n v="1"/>
    <n v="1"/>
    <n v="45398"/>
    <m/>
    <m/>
    <m/>
    <n v="1.8857239284250649E-2"/>
    <n v="0.13056000000000001"/>
    <n v="0.14443351167471391"/>
    <n v="2.243533881347223E-2"/>
  </r>
  <r>
    <x v="3"/>
    <x v="2"/>
    <n v="1"/>
    <n v="2"/>
    <n v="32637"/>
    <m/>
    <m/>
    <m/>
    <n v="7.3790557260674225E-2"/>
    <n v="0.13056000000000001"/>
    <n v="0.56518502803825232"/>
    <n v="8.779207435527521E-2"/>
  </r>
  <r>
    <x v="3"/>
    <x v="2"/>
    <n v="2"/>
    <n v="1"/>
    <n v="35966"/>
    <m/>
    <m/>
    <m/>
    <n v="5.945993931979858E-2"/>
    <n v="0.10560000000000001"/>
    <n v="0.56306760719506221"/>
    <n v="8.7463168317633011E-2"/>
  </r>
  <r>
    <x v="3"/>
    <x v="2"/>
    <n v="2"/>
    <n v="2"/>
    <n v="34169"/>
    <m/>
    <m/>
    <m/>
    <n v="6.7195631852016532E-2"/>
    <n v="0.10560000000000001"/>
    <n v="0.63632227132591401"/>
    <n v="9.8842059479291991E-2"/>
  </r>
  <r>
    <x v="3"/>
    <x v="2"/>
    <n v="3"/>
    <n v="1"/>
    <n v="36746"/>
    <m/>
    <m/>
    <m/>
    <n v="5.6102209673092963E-2"/>
    <n v="0.12864"/>
    <n v="0.43611792345376993"/>
    <n v="6.7743650776485587E-2"/>
  </r>
  <r>
    <x v="3"/>
    <x v="2"/>
    <n v="3"/>
    <n v="2"/>
    <n v="33947"/>
    <m/>
    <m/>
    <m/>
    <n v="6.8151293366848137E-2"/>
    <n v="0.12864"/>
    <n v="0.52978306410796128"/>
    <n v="8.2292969291436632E-2"/>
  </r>
  <r>
    <x v="3"/>
    <x v="2"/>
    <n v="4"/>
    <n v="1"/>
    <n v="39375"/>
    <m/>
    <m/>
    <m/>
    <n v="4.4784938851055701E-2"/>
    <n v="0.1152"/>
    <n v="0.38875814974874739"/>
    <n v="6.0387099260972098E-2"/>
  </r>
  <r>
    <x v="3"/>
    <x v="2"/>
    <n v="4"/>
    <n v="2"/>
    <n v="36960"/>
    <m/>
    <m/>
    <m/>
    <n v="5.5180986411048107E-2"/>
    <n v="0.1152"/>
    <n v="0.47900161815145925"/>
    <n v="7.4404918019526672E-2"/>
  </r>
  <r>
    <x v="3"/>
    <x v="2"/>
    <n v="5"/>
    <n v="1"/>
    <n v="31247"/>
    <m/>
    <m/>
    <m/>
    <n v="7.9774203682367553E-2"/>
    <n v="0.12864"/>
    <n v="0.62013528981939947"/>
    <n v="9.6327681685280067E-2"/>
  </r>
  <r>
    <x v="3"/>
    <x v="2"/>
    <n v="5"/>
    <n v="2"/>
    <n v="31183"/>
    <m/>
    <m/>
    <m/>
    <n v="8.0049709704661368E-2"/>
    <n v="0.12864"/>
    <n v="0.62227697220663369"/>
    <n v="9.666035634943046E-2"/>
  </r>
  <r>
    <x v="3"/>
    <x v="2"/>
    <n v="6"/>
    <n v="1"/>
    <n v="35660"/>
    <m/>
    <m/>
    <m/>
    <n v="6.0777202488890784E-2"/>
    <n v="0.1152"/>
    <n v="0.52757988271606582"/>
    <n v="8.195074178189557E-2"/>
  </r>
  <r>
    <x v="3"/>
    <x v="2"/>
    <n v="6"/>
    <n v="2"/>
    <n v="34691"/>
    <m/>
    <m/>
    <m/>
    <n v="6.494853585768276E-2"/>
    <n v="0.1152"/>
    <n v="0.56378937376460736"/>
    <n v="8.7575282724769013E-2"/>
  </r>
  <r>
    <x v="3"/>
    <x v="2"/>
    <n v="7"/>
    <n v="1"/>
    <n v="38001"/>
    <m/>
    <m/>
    <m/>
    <n v="5.0699708767175604E-2"/>
    <n v="0.11904000000000001"/>
    <n v="0.42590481155221438"/>
    <n v="6.6157214061110636E-2"/>
  </r>
  <r>
    <x v="3"/>
    <x v="2"/>
    <n v="7"/>
    <n v="2"/>
    <n v="32141"/>
    <m/>
    <m/>
    <m/>
    <n v="7.5925728933451148E-2"/>
    <n v="0.11904000000000001"/>
    <n v="0.63781694332536243"/>
    <n v="9.9074231863206283E-2"/>
  </r>
  <r>
    <x v="3"/>
    <x v="2"/>
    <n v="8"/>
    <n v="1"/>
    <n v="33544"/>
    <m/>
    <m/>
    <m/>
    <n v="6.988612035097938E-2"/>
    <n v="0.12480000000000001"/>
    <n v="0.55998493870977062"/>
    <n v="8.6984327146251053E-2"/>
  </r>
  <r>
    <x v="3"/>
    <x v="2"/>
    <n v="8"/>
    <n v="2"/>
    <n v="35334"/>
    <m/>
    <m/>
    <m/>
    <n v="6.2180561289949816E-2"/>
    <n v="0.12480000000000001"/>
    <n v="0.49824167700280297"/>
    <n v="7.7393540494435392E-2"/>
  </r>
  <r>
    <x v="3"/>
    <x v="2"/>
    <n v="9"/>
    <n v="1"/>
    <n v="36533"/>
    <m/>
    <m/>
    <m/>
    <n v="5.701912815353951E-2"/>
    <n v="0.12480000000000001"/>
    <n v="0.45688403969182295"/>
    <n v="7.096932083212984E-2"/>
  </r>
  <r>
    <x v="3"/>
    <x v="2"/>
    <n v="9"/>
    <n v="2"/>
    <n v="38905"/>
    <m/>
    <m/>
    <m/>
    <n v="4.6808186202275746E-2"/>
    <n v="0.12480000000000001"/>
    <n v="0.37506559456951716"/>
    <n v="5.8260189023131674E-2"/>
  </r>
  <r>
    <x v="3"/>
    <x v="2"/>
    <n v="10"/>
    <n v="1"/>
    <n v="36209"/>
    <m/>
    <m/>
    <m/>
    <n v="5.8413877391401844E-2"/>
    <n v="0.11136"/>
    <n v="0.52454990473600793"/>
    <n v="8.1480085202326566E-2"/>
  </r>
  <r>
    <x v="3"/>
    <x v="2"/>
    <n v="10"/>
    <n v="2"/>
    <n v="36352"/>
    <m/>
    <m/>
    <m/>
    <n v="5.7798293622839128E-2"/>
    <n v="0.11136"/>
    <n v="0.51902203325106977"/>
    <n v="8.0621422498332845E-2"/>
  </r>
  <r>
    <x v="3"/>
    <x v="2"/>
    <n v="11"/>
    <n v="1"/>
    <n v="29079"/>
    <m/>
    <m/>
    <m/>
    <n v="8.9106970187569842E-2"/>
    <n v="0.11904000000000001"/>
    <n v="0.74854645654880581"/>
    <n v="0.11627421625058118"/>
  </r>
  <r>
    <x v="3"/>
    <x v="2"/>
    <n v="11"/>
    <n v="2"/>
    <n v="34058"/>
    <m/>
    <m/>
    <m/>
    <n v="6.7673462609432328E-2"/>
    <n v="0.11904000000000001"/>
    <n v="0.56849346950127955"/>
    <n v="8.8305985595865444E-2"/>
  </r>
  <r>
    <x v="3"/>
    <x v="2"/>
    <n v="12"/>
    <n v="1"/>
    <n v="32375"/>
    <m/>
    <m/>
    <m/>
    <n v="7.4918410039439456E-2"/>
    <n v="0.10944"/>
    <n v="0.68456149524341614"/>
    <n v="0.10633521892781062"/>
  </r>
  <r>
    <x v="3"/>
    <x v="2"/>
    <n v="12"/>
    <n v="2"/>
    <n v="37640"/>
    <m/>
    <m/>
    <m/>
    <n v="5.225373492417653E-2"/>
    <n v="0.10944"/>
    <n v="0.47746468315219787"/>
    <n v="7.4166180782974739E-2"/>
  </r>
  <r>
    <x v="3"/>
    <x v="2"/>
    <n v="13"/>
    <n v="1"/>
    <n v="42048"/>
    <m/>
    <m/>
    <m/>
    <n v="3.3278257638691446E-2"/>
    <n v="0.12480000000000001"/>
    <n v="0.26665270543823272"/>
    <n v="4.1420053578072151E-2"/>
  </r>
  <r>
    <x v="3"/>
    <x v="2"/>
    <n v="13"/>
    <n v="2"/>
    <n v="30571"/>
    <m/>
    <m/>
    <m/>
    <n v="8.2684236042845777E-2"/>
    <n v="0.12480000000000001"/>
    <n v="0.66253394265100773"/>
    <n v="0.10291360575845655"/>
  </r>
  <r>
    <x v="3"/>
    <x v="2"/>
    <n v="14"/>
    <n v="1"/>
    <n v="28947"/>
    <m/>
    <m/>
    <m/>
    <n v="8.9675201358550796E-2"/>
    <n v="0.11136"/>
    <n v="0.80527300070537711"/>
    <n v="0.12508573944290194"/>
  </r>
  <r>
    <x v="3"/>
    <x v="2"/>
    <n v="14"/>
    <n v="2"/>
    <n v="31217"/>
    <m/>
    <m/>
    <m/>
    <n v="7.9903347130317784E-2"/>
    <n v="0.11136"/>
    <n v="0.71752287293748007"/>
    <n v="0.11145521959628858"/>
  </r>
  <r>
    <x v="3"/>
    <x v="2"/>
    <n v="15"/>
    <n v="1"/>
    <n v="29683"/>
    <m/>
    <m/>
    <m/>
    <n v="8.6506882102172181E-2"/>
    <n v="0.11136"/>
    <n v="0.77682185795772429"/>
    <n v="0.12066632860276652"/>
  </r>
  <r>
    <x v="3"/>
    <x v="2"/>
    <n v="15"/>
    <n v="2"/>
    <n v="36035"/>
    <m/>
    <m/>
    <m/>
    <n v="5.9162909389513088E-2"/>
    <n v="0.11136"/>
    <n v="0.53127612598341489"/>
    <n v="8.2524891569423789E-2"/>
  </r>
  <r>
    <x v="3"/>
    <x v="2"/>
    <n v="16"/>
    <n v="1"/>
    <n v="38584"/>
    <m/>
    <m/>
    <m/>
    <n v="4.8190021095343073E-2"/>
    <n v="0.10944"/>
    <n v="0.4403327950963366"/>
    <n v="6.8398360838297617E-2"/>
  </r>
  <r>
    <x v="3"/>
    <x v="2"/>
    <n v="16"/>
    <n v="2"/>
    <n v="38549"/>
    <m/>
    <m/>
    <m/>
    <n v="4.8340688451284988E-2"/>
    <n v="0.10944"/>
    <n v="0.44170950704756023"/>
    <n v="6.8612210094721029E-2"/>
  </r>
  <r>
    <x v="3"/>
    <x v="2"/>
    <n v="17"/>
    <n v="1"/>
    <n v="28018"/>
    <m/>
    <m/>
    <m/>
    <n v="9.3674343463409152E-2"/>
    <n v="0.12096"/>
    <n v="0.77442413577553859"/>
    <n v="0.12029388242380035"/>
  </r>
  <r>
    <x v="3"/>
    <x v="2"/>
    <n v="17"/>
    <n v="2"/>
    <n v="31438"/>
    <m/>
    <m/>
    <m/>
    <n v="7.8951990397084545E-2"/>
    <n v="0.12096"/>
    <n v="0.65271156082245818"/>
    <n v="0.10138786244775519"/>
  </r>
  <r>
    <x v="3"/>
    <x v="2"/>
    <n v="18"/>
    <n v="1"/>
    <n v="33638"/>
    <m/>
    <m/>
    <m/>
    <n v="6.9481470880735349E-2"/>
    <n v="0.13247999999999999"/>
    <n v="0.52446762440168593"/>
    <n v="8.1467304323728562E-2"/>
  </r>
  <r>
    <x v="3"/>
    <x v="2"/>
    <n v="18"/>
    <n v="2"/>
    <n v="38195"/>
    <m/>
    <m/>
    <m/>
    <n v="4.9864581137097526E-2"/>
    <n v="0.13247999999999999"/>
    <n v="0.3763932754913763"/>
    <n v="5.8466422126327119E-2"/>
  </r>
  <r>
    <x v="3"/>
    <x v="2"/>
    <n v="19"/>
    <n v="1"/>
    <n v="35381"/>
    <m/>
    <m/>
    <m/>
    <n v="6.1978236554827794E-2"/>
    <n v="0.11327999999999999"/>
    <n v="0.54712426337242048"/>
    <n v="8.4986635577182654E-2"/>
  </r>
  <r>
    <x v="3"/>
    <x v="2"/>
    <n v="19"/>
    <n v="2"/>
    <n v="32247"/>
    <m/>
    <m/>
    <m/>
    <n v="7.5469422084027044E-2"/>
    <n v="0.11327999999999999"/>
    <n v="0.66622018082650991"/>
    <n v="0.10348620142171788"/>
  </r>
  <r>
    <x v="3"/>
    <x v="2"/>
    <n v="20"/>
    <n v="1"/>
    <n v="34025"/>
    <m/>
    <m/>
    <m/>
    <n v="6.7815520402177573E-2"/>
    <n v="0.10944"/>
    <n v="0.61965936040001435"/>
    <n v="9.6253753982135565E-2"/>
  </r>
  <r>
    <x v="3"/>
    <x v="2"/>
    <n v="20"/>
    <n v="2"/>
    <n v="34663"/>
    <m/>
    <m/>
    <m/>
    <n v="6.5069069742436314E-2"/>
    <n v="0.10944"/>
    <n v="0.59456386826056573"/>
    <n v="9.2355587536474562E-2"/>
  </r>
  <r>
    <x v="3"/>
    <x v="2"/>
    <n v="21"/>
    <n v="1"/>
    <n v="32555"/>
    <m/>
    <m/>
    <m/>
    <n v="7.4143549351738169E-2"/>
    <n v="0.12672"/>
    <n v="0.58509745384894385"/>
    <n v="9.0885137831202611E-2"/>
  </r>
  <r>
    <x v="3"/>
    <x v="2"/>
    <n v="21"/>
    <n v="2"/>
    <n v="36655"/>
    <m/>
    <m/>
    <m/>
    <n v="5.6493944798541959E-2"/>
    <n v="0.12672"/>
    <n v="0.44581711488748388"/>
    <n v="6.9250258512522492E-2"/>
  </r>
  <r>
    <x v="3"/>
    <x v="2"/>
    <n v="22"/>
    <n v="1"/>
    <n v="32470"/>
    <m/>
    <m/>
    <m/>
    <n v="7.4509455787597087E-2"/>
    <n v="0.11712"/>
    <n v="0.63618046266732486"/>
    <n v="9.8820031867657795E-2"/>
  </r>
  <r>
    <x v="3"/>
    <x v="2"/>
    <n v="22"/>
    <n v="2"/>
    <n v="33242"/>
    <m/>
    <m/>
    <m/>
    <n v="7.1186164393678197E-2"/>
    <n v="0.11712"/>
    <n v="0.60780536538318131"/>
    <n v="9.4412433422854172E-2"/>
  </r>
  <r>
    <x v="3"/>
    <x v="2"/>
    <n v="23"/>
    <n v="1"/>
    <n v="31195"/>
    <m/>
    <m/>
    <m/>
    <n v="7.9998052325481281E-2"/>
    <n v="0.10560000000000001"/>
    <n v="0.75755731368826962"/>
    <n v="0.11767390272624456"/>
  </r>
  <r>
    <x v="3"/>
    <x v="2"/>
    <n v="23"/>
    <n v="2"/>
    <n v="32547"/>
    <m/>
    <m/>
    <m/>
    <n v="7.4177987604524889E-2"/>
    <n v="0.10560000000000001"/>
    <n v="0.70244306443678861"/>
    <n v="0.10911282267584783"/>
  </r>
  <r>
    <x v="3"/>
    <x v="2"/>
    <n v="24"/>
    <n v="1"/>
    <n v="35804"/>
    <m/>
    <m/>
    <m/>
    <n v="6.0157313938729765E-2"/>
    <n v="0.12672"/>
    <n v="0.47472627792558209"/>
    <n v="7.3740815171107102E-2"/>
  </r>
  <r>
    <x v="3"/>
    <x v="2"/>
    <n v="24"/>
    <n v="2"/>
    <n v="41160"/>
    <m/>
    <m/>
    <m/>
    <n v="3.7100903698017849E-2"/>
    <n v="0.12672"/>
    <n v="0.29277859610178225"/>
    <n v="4.5478275261143522E-2"/>
  </r>
  <r>
    <x v="3"/>
    <x v="2"/>
    <n v="25"/>
    <n v="1"/>
    <n v="38439"/>
    <m/>
    <m/>
    <m/>
    <n v="4.8814214427102438E-2"/>
    <n v="0.1152"/>
    <n v="0.42373450023526421"/>
    <n v="6.5820092369877709E-2"/>
  </r>
  <r>
    <x v="3"/>
    <x v="2"/>
    <n v="25"/>
    <n v="2"/>
    <n v="34491"/>
    <m/>
    <m/>
    <m/>
    <n v="6.5809492177350881E-2"/>
    <n v="0.1152"/>
    <n v="0.57126295292839313"/>
    <n v="8.8736178688210404E-2"/>
  </r>
  <r>
    <x v="3"/>
    <x v="2"/>
    <n v="26"/>
    <n v="1"/>
    <n v="39666"/>
    <m/>
    <m/>
    <m/>
    <n v="4.3532247405938605E-2"/>
    <n v="0.11136"/>
    <n v="0.39091457799873031"/>
    <n v="6.0722064449136116E-2"/>
  </r>
  <r>
    <x v="3"/>
    <x v="2"/>
    <n v="26"/>
    <n v="2"/>
    <n v="41728"/>
    <m/>
    <m/>
    <m/>
    <n v="3.4655787750160413E-2"/>
    <n v="0.11136"/>
    <n v="0.31120499057256118"/>
    <n v="4.8340508535604496E-2"/>
  </r>
  <r>
    <x v="3"/>
    <x v="2"/>
    <n v="27"/>
    <n v="1"/>
    <n v="52929"/>
    <m/>
    <m/>
    <m/>
    <n v="-1.356207093285192E-2"/>
    <n v="0.12672"/>
    <n v="-0.10702391834636932"/>
    <m/>
  </r>
  <r>
    <x v="3"/>
    <x v="2"/>
    <n v="27"/>
    <n v="2"/>
    <n v="53033"/>
    <m/>
    <m/>
    <m/>
    <n v="-1.4009768219079352E-2"/>
    <n v="0.12672"/>
    <n v="-0.11055688304197721"/>
    <m/>
  </r>
  <r>
    <x v="3"/>
    <x v="2"/>
    <n v="28"/>
    <n v="1"/>
    <n v="43149"/>
    <m/>
    <m/>
    <m/>
    <n v="2.8538693098918527E-2"/>
    <n v="0.13056000000000001"/>
    <n v="0.21858680376009898"/>
    <n v="3.3953816850735383E-2"/>
  </r>
  <r>
    <x v="3"/>
    <x v="2"/>
    <n v="28"/>
    <n v="2"/>
    <n v="41051"/>
    <m/>
    <m/>
    <m/>
    <n v="3.7570124892236975E-2"/>
    <n v="0.13056000000000001"/>
    <n v="0.2877613732554915"/>
    <n v="4.4698933312353015E-2"/>
  </r>
  <r>
    <x v="3"/>
    <x v="2"/>
    <n v="29"/>
    <n v="1"/>
    <n v="36278"/>
    <m/>
    <m/>
    <m/>
    <n v="5.8116847461116332E-2"/>
    <n v="0.12096"/>
    <n v="0.48046335533330303"/>
    <n v="7.4631974528439726E-2"/>
  </r>
  <r>
    <x v="3"/>
    <x v="2"/>
    <n v="29"/>
    <n v="2"/>
    <n v="39557"/>
    <m/>
    <m/>
    <m/>
    <n v="4.4001468600157731E-2"/>
    <n v="0.12096"/>
    <n v="0.36376875496162148"/>
    <n v="5.6505413270705199E-2"/>
  </r>
  <r>
    <x v="3"/>
    <x v="2"/>
    <n v="30"/>
    <n v="1"/>
    <n v="45415"/>
    <m/>
    <m/>
    <m/>
    <n v="1.8784057997078878E-2"/>
    <n v="0.13824"/>
    <n v="0.13588004916868401"/>
    <n v="2.1106700970868916E-2"/>
  </r>
  <r>
    <x v="3"/>
    <x v="2"/>
    <n v="30"/>
    <n v="2"/>
    <n v="41503"/>
    <m/>
    <m/>
    <m/>
    <n v="3.5624363609787046E-2"/>
    <n v="0.13824"/>
    <n v="0.25769938953839011"/>
    <n v="4.0029305174963267E-2"/>
  </r>
  <r>
    <x v="4"/>
    <x v="0"/>
    <n v="1"/>
    <n v="1"/>
    <n v="32808"/>
    <m/>
    <m/>
    <m/>
    <n v="7.3054439607357996E-2"/>
    <n v="0.12480000000000001"/>
    <n v="0.58537211223844543"/>
    <n v="9.092780143437186E-2"/>
  </r>
  <r>
    <x v="4"/>
    <x v="0"/>
    <n v="1"/>
    <n v="2"/>
    <n v="32095"/>
    <m/>
    <m/>
    <m/>
    <n v="7.6123748886974818E-2"/>
    <n v="0.12480000000000001"/>
    <n v="0.6099659365943495"/>
    <n v="9.4748042150988948E-2"/>
  </r>
  <r>
    <x v="4"/>
    <x v="0"/>
    <n v="2"/>
    <n v="1"/>
    <n v="30127"/>
    <m/>
    <m/>
    <m/>
    <n v="8.4595559072508972E-2"/>
    <n v="0.11136"/>
    <n v="0.759658396843651"/>
    <n v="0.11800027097638047"/>
  </r>
  <r>
    <x v="4"/>
    <x v="0"/>
    <n v="2"/>
    <n v="2"/>
    <n v="30788"/>
    <m/>
    <m/>
    <m/>
    <n v="8.1750098436005877E-2"/>
    <n v="0.11136"/>
    <n v="0.73410648739229412"/>
    <n v="0.11403120770826969"/>
  </r>
  <r>
    <x v="4"/>
    <x v="0"/>
    <n v="3"/>
    <n v="1"/>
    <n v="29356"/>
    <m/>
    <m/>
    <m/>
    <n v="8.7914545684829523E-2"/>
    <n v="0.10944"/>
    <n v="0.80331273469325226"/>
    <n v="0.12478124478901852"/>
  </r>
  <r>
    <x v="4"/>
    <x v="0"/>
    <n v="3"/>
    <n v="2"/>
    <n v="30962"/>
    <m/>
    <m/>
    <m/>
    <n v="8.1001066437894634E-2"/>
    <n v="0.10944"/>
    <n v="0.74014132344567463"/>
    <n v="0.11496861890856147"/>
  </r>
  <r>
    <x v="4"/>
    <x v="0"/>
    <n v="4"/>
    <n v="1"/>
    <n v="31651"/>
    <m/>
    <m/>
    <m/>
    <n v="7.8035071916637985E-2"/>
    <n v="0.12480000000000001"/>
    <n v="0.62528102497306071"/>
    <n v="9.7126985879148767E-2"/>
  </r>
  <r>
    <x v="4"/>
    <x v="0"/>
    <n v="4"/>
    <n v="2"/>
    <n v="38156"/>
    <m/>
    <m/>
    <m/>
    <n v="5.0032467619432808E-2"/>
    <n v="0.12480000000000001"/>
    <n v="0.40090118284801929"/>
    <n v="6.2273317069058989E-2"/>
  </r>
  <r>
    <x v="4"/>
    <x v="0"/>
    <n v="5"/>
    <n v="1"/>
    <n v="29919"/>
    <m/>
    <m/>
    <m/>
    <n v="8.5490953644963827E-2"/>
    <n v="0.12864"/>
    <n v="0.66457519935450737"/>
    <n v="0.10323068096640013"/>
  </r>
  <r>
    <x v="4"/>
    <x v="0"/>
    <n v="5"/>
    <n v="2"/>
    <n v="34631"/>
    <m/>
    <m/>
    <m/>
    <n v="6.5206822753583207E-2"/>
    <n v="0.12864"/>
    <n v="0.50689383359439677"/>
    <n v="7.8737508818329638E-2"/>
  </r>
  <r>
    <x v="4"/>
    <x v="0"/>
    <n v="6"/>
    <n v="1"/>
    <n v="29653"/>
    <m/>
    <m/>
    <m/>
    <n v="8.6636025550122397E-2"/>
    <n v="0.12480000000000001"/>
    <n v="0.6941989226772628"/>
    <n v="0.10783223265586814"/>
  </r>
  <r>
    <x v="4"/>
    <x v="0"/>
    <n v="6"/>
    <n v="2"/>
    <n v="33649"/>
    <m/>
    <m/>
    <m/>
    <n v="6.9434118283153615E-2"/>
    <n v="0.12480000000000001"/>
    <n v="0.55636312726885906"/>
    <n v="8.6421739102429451E-2"/>
  </r>
  <r>
    <x v="4"/>
    <x v="0"/>
    <n v="7"/>
    <n v="1"/>
    <n v="42731"/>
    <m/>
    <m/>
    <m/>
    <n v="3.0338091807024865E-2"/>
    <n v="0.12672"/>
    <n v="0.23941044670947653"/>
    <n v="3.718842272220535E-2"/>
  </r>
  <r>
    <x v="4"/>
    <x v="0"/>
    <n v="7"/>
    <n v="2"/>
    <n v="29993"/>
    <m/>
    <m/>
    <m/>
    <n v="8.5172399806686602E-2"/>
    <n v="0.12672"/>
    <n v="0.67213068029266576"/>
    <n v="0.10440429900546078"/>
  </r>
  <r>
    <x v="4"/>
    <x v="0"/>
    <n v="8"/>
    <n v="1"/>
    <n v="31143"/>
    <m/>
    <m/>
    <m/>
    <n v="8.0221900968595009E-2"/>
    <n v="0.13247999999999999"/>
    <n v="0.60553971141753482"/>
    <n v="9.4060501840190408E-2"/>
  </r>
  <r>
    <x v="4"/>
    <x v="0"/>
    <n v="8"/>
    <n v="2"/>
    <n v="27854"/>
    <m/>
    <m/>
    <m/>
    <n v="9.4380327645537027E-2"/>
    <n v="0.13247999999999999"/>
    <n v="0.71241189345966971"/>
    <n v="0.11066131411740202"/>
  </r>
  <r>
    <x v="4"/>
    <x v="0"/>
    <n v="9"/>
    <n v="1"/>
    <n v="25398"/>
    <m/>
    <m/>
    <m/>
    <n v="0.10495287125106136"/>
    <n v="0.12480000000000001"/>
    <n v="0.8409685196399147"/>
    <n v="0.13063044338406676"/>
  </r>
  <r>
    <x v="4"/>
    <x v="0"/>
    <n v="9"/>
    <n v="2"/>
    <n v="26182"/>
    <m/>
    <m/>
    <m/>
    <n v="0.10157792247796239"/>
    <n v="0.12480000000000001"/>
    <n v="0.81392566088110885"/>
    <n v="0.12642978599019891"/>
  </r>
  <r>
    <x v="4"/>
    <x v="0"/>
    <n v="10"/>
    <n v="1"/>
    <n v="35032"/>
    <m/>
    <m/>
    <m/>
    <n v="6.348060533264864E-2"/>
    <n v="9.9840000000000012E-2"/>
    <n v="0.63582337071963779"/>
    <n v="9.8764563585117066E-2"/>
  </r>
  <r>
    <x v="4"/>
    <x v="0"/>
    <n v="10"/>
    <n v="2"/>
    <n v="31585"/>
    <m/>
    <m/>
    <m/>
    <n v="7.8319187502128476E-2"/>
    <n v="9.9840000000000012E-2"/>
    <n v="0.7844469902056137"/>
    <n v="0.12185076581193867"/>
  </r>
  <r>
    <x v="4"/>
    <x v="0"/>
    <n v="11"/>
    <n v="1"/>
    <n v="29710"/>
    <m/>
    <m/>
    <m/>
    <n v="8.6390652999016979E-2"/>
    <n v="0.11136"/>
    <n v="0.77577813397105766"/>
    <n v="0.12050420347683763"/>
  </r>
  <r>
    <x v="4"/>
    <x v="0"/>
    <n v="11"/>
    <n v="2"/>
    <n v="29044"/>
    <m/>
    <m/>
    <m/>
    <n v="8.9257637543511778E-2"/>
    <n v="0.11136"/>
    <n v="0.80152332564216755"/>
    <n v="0.12450328991641668"/>
  </r>
  <r>
    <x v="4"/>
    <x v="0"/>
    <n v="12"/>
    <n v="1"/>
    <n v="29629"/>
    <m/>
    <m/>
    <m/>
    <n v="8.6739340308482557E-2"/>
    <n v="0.11136"/>
    <n v="0.77890930593105745"/>
    <n v="0.12099057885462425"/>
  </r>
  <r>
    <x v="4"/>
    <x v="0"/>
    <n v="12"/>
    <n v="2"/>
    <n v="35486"/>
    <m/>
    <m/>
    <m/>
    <n v="6.1526234487002056E-2"/>
    <n v="0.11136"/>
    <n v="0.55249851371230296"/>
    <n v="8.5821435796644405E-2"/>
  </r>
  <r>
    <x v="4"/>
    <x v="0"/>
    <n v="13"/>
    <n v="1"/>
    <n v="32033"/>
    <m/>
    <m/>
    <m/>
    <n v="7.63906453460719E-2"/>
    <n v="0.13056000000000001"/>
    <n v="0.58509991839822229"/>
    <n v="9.0885520657857211E-2"/>
  </r>
  <r>
    <x v="4"/>
    <x v="0"/>
    <n v="13"/>
    <n v="2"/>
    <n v="26466"/>
    <m/>
    <m/>
    <m/>
    <n v="0.10035536450403366"/>
    <n v="0.13056000000000001"/>
    <n v="0.76865322077231657"/>
    <n v="0.11939746695996652"/>
  </r>
  <r>
    <x v="4"/>
    <x v="0"/>
    <n v="14"/>
    <n v="1"/>
    <n v="33481"/>
    <m/>
    <m/>
    <m/>
    <n v="7.0157321591674829E-2"/>
    <n v="0.11712"/>
    <n v="0.59902084692345314"/>
    <n v="9.3047904888776387E-2"/>
  </r>
  <r>
    <x v="4"/>
    <x v="0"/>
    <n v="14"/>
    <n v="2"/>
    <n v="32052"/>
    <m/>
    <m/>
    <m/>
    <n v="7.6308854495703446E-2"/>
    <n v="0.11712"/>
    <n v="0.65154418114500889"/>
    <n v="0.10120652947119141"/>
  </r>
  <r>
    <x v="4"/>
    <x v="0"/>
    <n v="15"/>
    <n v="1"/>
    <n v="28475"/>
    <m/>
    <m/>
    <m/>
    <n v="9.1707058272967545E-2"/>
    <n v="0.12672"/>
    <n v="0.72369837652278679"/>
    <n v="0.11241448115320621"/>
  </r>
  <r>
    <x v="4"/>
    <x v="0"/>
    <n v="15"/>
    <n v="2"/>
    <n v="26501"/>
    <m/>
    <m/>
    <m/>
    <n v="0.10020469714809176"/>
    <n v="0.12672"/>
    <n v="0.79075676411057261"/>
    <n v="0.1228308840251756"/>
  </r>
  <r>
    <x v="4"/>
    <x v="0"/>
    <n v="16"/>
    <n v="1"/>
    <n v="31111"/>
    <m/>
    <m/>
    <m/>
    <n v="8.0359653979741888E-2"/>
    <n v="0.12864"/>
    <n v="0.62468636489227214"/>
    <n v="9.7034615346599601E-2"/>
  </r>
  <r>
    <x v="4"/>
    <x v="0"/>
    <n v="16"/>
    <n v="2"/>
    <n v="26768"/>
    <m/>
    <m/>
    <m/>
    <n v="9.905532046133482E-2"/>
    <n v="0.12864"/>
    <n v="0.77001959313848578"/>
    <n v="0.11960971013417813"/>
  </r>
  <r>
    <x v="4"/>
    <x v="0"/>
    <n v="17"/>
    <n v="1"/>
    <n v="27642"/>
    <m/>
    <m/>
    <m/>
    <n v="9.5292941344385193E-2"/>
    <n v="0.12480000000000001"/>
    <n v="0.7635652351312916"/>
    <n v="0.11860713319039397"/>
  </r>
  <r>
    <x v="4"/>
    <x v="0"/>
    <n v="17"/>
    <n v="2"/>
    <n v="27203"/>
    <m/>
    <m/>
    <m/>
    <n v="9.7182740466056697E-2"/>
    <n v="0.12480000000000001"/>
    <n v="0.77870785629853112"/>
    <n v="0.12095928701170516"/>
  </r>
  <r>
    <x v="4"/>
    <x v="0"/>
    <n v="18"/>
    <n v="1"/>
    <n v="24569"/>
    <m/>
    <m/>
    <m/>
    <n v="0.10852153519608566"/>
    <n v="0.12096"/>
    <n v="0.8971687764226659"/>
    <n v="0.1393602166043208"/>
  </r>
  <r>
    <x v="4"/>
    <x v="0"/>
    <n v="18"/>
    <n v="2"/>
    <n v="31369"/>
    <m/>
    <m/>
    <m/>
    <n v="7.9249020327370037E-2"/>
    <n v="0.12096"/>
    <n v="0.65516716540484488"/>
    <n v="0.10176929969288591"/>
  </r>
  <r>
    <x v="4"/>
    <x v="0"/>
    <n v="19"/>
    <n v="1"/>
    <n v="27916"/>
    <m/>
    <m/>
    <m/>
    <n v="9.4113431186439903E-2"/>
    <n v="0.13247999999999999"/>
    <n v="0.71039727646769257"/>
    <n v="0.11034837694464826"/>
  </r>
  <r>
    <x v="4"/>
    <x v="0"/>
    <n v="19"/>
    <n v="2"/>
    <n v="21953"/>
    <m/>
    <m/>
    <m/>
    <n v="0.11978284385734451"/>
    <n v="0.13247999999999999"/>
    <n v="0.90415793974444847"/>
    <n v="0.14044586664030434"/>
  </r>
  <r>
    <x v="4"/>
    <x v="0"/>
    <n v="20"/>
    <n v="1"/>
    <n v="28274"/>
    <m/>
    <m/>
    <m/>
    <n v="9.2572319374233977E-2"/>
    <n v="0.13247999999999999"/>
    <n v="0.6987644880301479"/>
    <n v="0.10854141714068298"/>
  </r>
  <r>
    <x v="4"/>
    <x v="0"/>
    <n v="20"/>
    <n v="2"/>
    <n v="32455"/>
    <m/>
    <m/>
    <m/>
    <n v="7.4574027511572202E-2"/>
    <n v="0.13247999999999999"/>
    <n v="0.56290781636150522"/>
    <n v="8.7438347474820488E-2"/>
  </r>
  <r>
    <x v="4"/>
    <x v="0"/>
    <n v="21"/>
    <n v="1"/>
    <n v="25958"/>
    <m/>
    <m/>
    <m/>
    <n v="0.10254219355599067"/>
    <n v="0.11712"/>
    <n v="0.87553102421440121"/>
    <n v="0.13599915242797034"/>
  </r>
  <r>
    <x v="4"/>
    <x v="0"/>
    <n v="21"/>
    <n v="2"/>
    <n v="29991"/>
    <m/>
    <m/>
    <m/>
    <n v="8.5181009369883293E-2"/>
    <n v="0.11712"/>
    <n v="0.72729686961990514"/>
    <n v="0.11297344708095861"/>
  </r>
  <r>
    <x v="4"/>
    <x v="0"/>
    <n v="22"/>
    <n v="1"/>
    <n v="34360"/>
    <m/>
    <m/>
    <m/>
    <n v="6.6373418566733483E-2"/>
    <n v="0.1152"/>
    <n v="0.57615814728067261"/>
    <n v="8.9496565544264495E-2"/>
  </r>
  <r>
    <x v="4"/>
    <x v="0"/>
    <n v="22"/>
    <n v="2"/>
    <n v="31723"/>
    <m/>
    <m/>
    <m/>
    <n v="7.7725127641557465E-2"/>
    <n v="0.1152"/>
    <n v="0.67469728855518629"/>
    <n v="0.10480297882223896"/>
  </r>
  <r>
    <x v="4"/>
    <x v="0"/>
    <n v="23"/>
    <n v="1"/>
    <n v="29269"/>
    <m/>
    <m/>
    <m/>
    <n v="8.8289061683885159E-2"/>
    <n v="9.7920000000000007E-2"/>
    <n v="0.90164482928804279"/>
    <n v="0.14005549681607599"/>
  </r>
  <r>
    <x v="4"/>
    <x v="0"/>
    <n v="23"/>
    <n v="2"/>
    <n v="36257"/>
    <m/>
    <m/>
    <m/>
    <n v="5.8207247874681491E-2"/>
    <n v="9.7920000000000007E-2"/>
    <n v="0.59443676342607732"/>
    <n v="9.2335843918850677E-2"/>
  </r>
  <r>
    <x v="4"/>
    <x v="0"/>
    <n v="24"/>
    <n v="1"/>
    <n v="27986"/>
    <m/>
    <m/>
    <m/>
    <n v="9.3812096474556059E-2"/>
    <n v="0.12480000000000001"/>
    <n v="0.7516994909820196"/>
    <n v="0.11676398759920707"/>
  </r>
  <r>
    <x v="4"/>
    <x v="0"/>
    <n v="24"/>
    <n v="2"/>
    <n v="27701"/>
    <m/>
    <m/>
    <m/>
    <n v="9.5038959230083112E-2"/>
    <n v="0.12480000000000001"/>
    <n v="0.7615301220359223"/>
    <n v="0.11829101228957993"/>
  </r>
  <r>
    <x v="4"/>
    <x v="0"/>
    <n v="25"/>
    <n v="1"/>
    <n v="45048"/>
    <m/>
    <m/>
    <m/>
    <n v="2.0363912843669847E-2"/>
    <n v="0.12288"/>
    <n v="0.16572194696996945"/>
    <n v="2.5742142429335261E-2"/>
  </r>
  <r>
    <x v="4"/>
    <x v="0"/>
    <n v="25"/>
    <n v="2"/>
    <n v="47407"/>
    <m/>
    <m/>
    <m/>
    <n v="1.0208933053184519E-2"/>
    <n v="0.12288"/>
    <n v="8.3080509872920885E-2"/>
    <n v="1.2905172533593712E-2"/>
  </r>
  <r>
    <x v="4"/>
    <x v="0"/>
    <n v="26"/>
    <n v="1"/>
    <n v="37957"/>
    <m/>
    <m/>
    <m/>
    <n v="5.088911915750257E-2"/>
    <n v="0.12864"/>
    <n v="0.39559327703282471"/>
    <n v="6.1448822365765446E-2"/>
  </r>
  <r>
    <x v="4"/>
    <x v="0"/>
    <n v="26"/>
    <n v="2"/>
    <n v="43218"/>
    <m/>
    <m/>
    <m/>
    <n v="2.8241663168633017E-2"/>
    <n v="0.12864"/>
    <n v="0.21954029204472184"/>
    <n v="3.4101925364280118E-2"/>
  </r>
  <r>
    <x v="4"/>
    <x v="0"/>
    <n v="27"/>
    <n v="1"/>
    <n v="48495"/>
    <m/>
    <m/>
    <m/>
    <n v="5.5253306741900165E-3"/>
    <n v="0.12864"/>
    <n v="4.2951886459810448E-2"/>
    <m/>
  </r>
  <r>
    <x v="4"/>
    <x v="0"/>
    <n v="27"/>
    <n v="2"/>
    <n v="50398"/>
    <m/>
    <m/>
    <m/>
    <n v="-2.6666687074520246E-3"/>
    <n v="0.12864"/>
    <n v="-2.0729700773103425E-2"/>
    <m/>
  </r>
  <r>
    <x v="4"/>
    <x v="0"/>
    <n v="28"/>
    <n v="1"/>
    <n v="47068"/>
    <m/>
    <m/>
    <m/>
    <n v="1.1668254015021964E-2"/>
    <n v="0.13247999999999999"/>
    <n v="8.8075588881506378E-2"/>
    <n v="1.368107480626066E-2"/>
  </r>
  <r>
    <x v="4"/>
    <x v="0"/>
    <n v="28"/>
    <n v="2"/>
    <n v="40258"/>
    <m/>
    <m/>
    <m/>
    <n v="4.0983816699721003E-2"/>
    <n v="0.13247999999999999"/>
    <n v="0.3093585197744641"/>
    <n v="4.8053690071633431E-2"/>
  </r>
  <r>
    <x v="4"/>
    <x v="0"/>
    <n v="29"/>
    <n v="1"/>
    <n v="36468"/>
    <m/>
    <m/>
    <m/>
    <n v="5.7298938957431642E-2"/>
    <n v="0.12480000000000001"/>
    <n v="0.45912611344095866"/>
    <n v="7.1317589621162233E-2"/>
  </r>
  <r>
    <x v="4"/>
    <x v="0"/>
    <n v="29"/>
    <n v="2"/>
    <n v="37331"/>
    <m/>
    <m/>
    <m/>
    <n v="5.3583912438063749E-2"/>
    <n v="0.12480000000000001"/>
    <n v="0.42935827274089539"/>
    <n v="6.6693651699085754E-2"/>
  </r>
  <r>
    <x v="4"/>
    <x v="0"/>
    <n v="30"/>
    <n v="1"/>
    <n v="41661"/>
    <m/>
    <m/>
    <m/>
    <n v="3.4944208117249242E-2"/>
    <n v="0.12864"/>
    <n v="0.27164340887165145"/>
    <n v="4.2195276178063193E-2"/>
  </r>
  <r>
    <x v="4"/>
    <x v="0"/>
    <n v="30"/>
    <n v="2"/>
    <n v="32909"/>
    <m/>
    <m/>
    <m/>
    <n v="7.2619656665925597E-2"/>
    <n v="0.12864"/>
    <n v="0.56451847532591415"/>
    <n v="8.768853650062533E-2"/>
  </r>
  <r>
    <x v="4"/>
    <x v="1"/>
    <n v="1"/>
    <n v="1"/>
    <n v="42914"/>
    <m/>
    <m/>
    <m/>
    <n v="2.9550316774528542E-2"/>
    <n v="0.1152"/>
    <n v="0.25651316644556027"/>
    <n v="3.9845045187877029E-2"/>
  </r>
  <r>
    <x v="4"/>
    <x v="1"/>
    <n v="1"/>
    <n v="2"/>
    <n v="40132"/>
    <m/>
    <m/>
    <m/>
    <n v="4.152621918111192E-2"/>
    <n v="0.1152"/>
    <n v="0.36047065261381878"/>
    <n v="5.5993108039346519E-2"/>
  </r>
  <r>
    <x v="4"/>
    <x v="1"/>
    <n v="2"/>
    <n v="1"/>
    <n v="33149"/>
    <m/>
    <m/>
    <m/>
    <n v="7.1586509082323876E-2"/>
    <s v="--"/>
    <m/>
    <m/>
  </r>
  <r>
    <x v="4"/>
    <x v="1"/>
    <n v="2"/>
    <n v="2"/>
    <n v="31577"/>
    <m/>
    <m/>
    <m/>
    <n v="7.8353625754915196E-2"/>
    <s v="--"/>
    <m/>
    <m/>
  </r>
  <r>
    <x v="4"/>
    <x v="1"/>
    <n v="3"/>
    <n v="1"/>
    <n v="36091"/>
    <m/>
    <m/>
    <m/>
    <n v="5.8921841620006014E-2"/>
    <n v="0.1152"/>
    <n v="0.51147431961810774"/>
    <n v="7.9449010980679413E-2"/>
  </r>
  <r>
    <x v="4"/>
    <x v="1"/>
    <n v="3"/>
    <n v="2"/>
    <n v="34869"/>
    <m/>
    <m/>
    <m/>
    <n v="6.4182284733178149E-2"/>
    <n v="0.1152"/>
    <n v="0.55713788830883815"/>
    <n v="8.65420853173062E-2"/>
  </r>
  <r>
    <x v="4"/>
    <x v="1"/>
    <n v="4"/>
    <n v="1"/>
    <n v="32813"/>
    <m/>
    <m/>
    <m/>
    <n v="7.3032915699366291E-2"/>
    <n v="0.11904000000000001"/>
    <n v="0.61351575688311732"/>
    <n v="9.5299447569177562E-2"/>
  </r>
  <r>
    <x v="4"/>
    <x v="1"/>
    <n v="4"/>
    <n v="2"/>
    <n v="31171"/>
    <m/>
    <m/>
    <m/>
    <n v="8.010136708384144E-2"/>
    <n v="0.11904000000000001"/>
    <n v="0.67289454875538846"/>
    <n v="0.10452295324000367"/>
  </r>
  <r>
    <x v="4"/>
    <x v="1"/>
    <n v="5"/>
    <n v="1"/>
    <n v="30992"/>
    <m/>
    <m/>
    <m/>
    <n v="8.0871922989944403E-2"/>
    <n v="0.12480000000000001"/>
    <n v="0.64801220344506727"/>
    <n v="0.10065789560180045"/>
  </r>
  <r>
    <x v="4"/>
    <x v="1"/>
    <n v="5"/>
    <n v="2"/>
    <n v="32753"/>
    <m/>
    <m/>
    <m/>
    <n v="7.3291202595266711E-2"/>
    <n v="0.12480000000000001"/>
    <n v="0.58726925156463705"/>
    <n v="9.122249040970698E-2"/>
  </r>
  <r>
    <x v="4"/>
    <x v="1"/>
    <n v="6"/>
    <n v="1"/>
    <n v="33433"/>
    <m/>
    <m/>
    <m/>
    <n v="7.0363951108395148E-2"/>
    <n v="0.13056000000000001"/>
    <n v="0.53893957650425206"/>
    <n v="8.3715280883660481E-2"/>
  </r>
  <r>
    <x v="4"/>
    <x v="1"/>
    <n v="6"/>
    <n v="2"/>
    <n v="40973"/>
    <m/>
    <m/>
    <m/>
    <n v="3.7905897856907532E-2"/>
    <n v="0.13056000000000001"/>
    <n v="0.29033316373244122"/>
    <n v="4.5098418099772546E-2"/>
  </r>
  <r>
    <x v="4"/>
    <x v="1"/>
    <n v="7"/>
    <n v="1"/>
    <n v="42987"/>
    <m/>
    <m/>
    <m/>
    <n v="2.9236067717849694E-2"/>
    <n v="0.12096"/>
    <n v="0.24170029528645581"/>
    <n v="3.7544112534496132E-2"/>
  </r>
  <r>
    <x v="4"/>
    <x v="1"/>
    <n v="7"/>
    <n v="2"/>
    <n v="31831"/>
    <m/>
    <m/>
    <m/>
    <n v="7.7260211228936698E-2"/>
    <n v="0.12096"/>
    <n v="0.63872529124451638"/>
    <n v="9.9215328573314887E-2"/>
  </r>
  <r>
    <x v="4"/>
    <x v="1"/>
    <n v="8"/>
    <n v="1"/>
    <n v="30742"/>
    <m/>
    <m/>
    <m/>
    <n v="8.1948118389529534E-2"/>
    <n v="0.12480000000000001"/>
    <n v="0.65663556401866607"/>
    <n v="0.1019973909442328"/>
  </r>
  <r>
    <x v="4"/>
    <x v="1"/>
    <n v="8"/>
    <n v="2"/>
    <n v="29652"/>
    <m/>
    <m/>
    <m/>
    <n v="8.6640330331720722E-2"/>
    <n v="0.12480000000000001"/>
    <n v="0.69423341611955702"/>
    <n v="0.10783759063723787"/>
  </r>
  <r>
    <x v="4"/>
    <x v="1"/>
    <n v="9"/>
    <n v="1"/>
    <n v="32557"/>
    <m/>
    <m/>
    <m/>
    <n v="7.4134939788541479E-2"/>
    <n v="0.12288"/>
    <n v="0.60331168447706285"/>
    <n v="9.3714414988770436E-2"/>
  </r>
  <r>
    <x v="4"/>
    <x v="1"/>
    <n v="9"/>
    <n v="2"/>
    <n v="31762"/>
    <m/>
    <m/>
    <m/>
    <n v="7.7557241159222176E-2"/>
    <n v="0.12288"/>
    <n v="0.63116244432960755"/>
    <n v="9.8040566352532388E-2"/>
  </r>
  <r>
    <x v="4"/>
    <x v="1"/>
    <n v="10"/>
    <n v="1"/>
    <n v="30991"/>
    <m/>
    <m/>
    <m/>
    <n v="8.0876227771542755E-2"/>
    <n v="0.12672"/>
    <n v="0.63822780754058361"/>
    <n v="9.9138052771303997E-2"/>
  </r>
  <r>
    <x v="4"/>
    <x v="1"/>
    <n v="10"/>
    <n v="2"/>
    <n v="31188"/>
    <m/>
    <m/>
    <m/>
    <n v="8.0028185796669676E-2"/>
    <n v="0.12672"/>
    <n v="0.63153555710755738"/>
    <n v="9.8098523204040583E-2"/>
  </r>
  <r>
    <x v="4"/>
    <x v="1"/>
    <n v="11"/>
    <n v="1"/>
    <n v="35257"/>
    <m/>
    <m/>
    <m/>
    <n v="6.2512029473022021E-2"/>
    <n v="0.12288"/>
    <n v="0.5087241981854006"/>
    <n v="7.9021825451465563E-2"/>
  </r>
  <r>
    <x v="4"/>
    <x v="1"/>
    <n v="11"/>
    <n v="2"/>
    <n v="31673"/>
    <m/>
    <m/>
    <m/>
    <n v="7.7940366721474516E-2"/>
    <n v="0.12288"/>
    <n v="0.63428032813699964"/>
    <n v="9.85248776372806E-2"/>
  </r>
  <r>
    <x v="4"/>
    <x v="1"/>
    <n v="12"/>
    <n v="1"/>
    <n v="30361"/>
    <m/>
    <m/>
    <m/>
    <n v="8.3588240178497294E-2"/>
    <n v="0.12672"/>
    <n v="0.65962942060051521"/>
    <n v="0.10246243666661338"/>
  </r>
  <r>
    <x v="4"/>
    <x v="1"/>
    <n v="12"/>
    <n v="2"/>
    <n v="35170"/>
    <m/>
    <m/>
    <m/>
    <n v="6.2886545472077657E-2"/>
    <n v="0.12672"/>
    <n v="0.49626377424303708"/>
    <n v="7.7086306265751775E-2"/>
  </r>
  <r>
    <x v="4"/>
    <x v="1"/>
    <n v="13"/>
    <n v="1"/>
    <n v="40847"/>
    <m/>
    <m/>
    <m/>
    <n v="3.8448300338298429E-2"/>
    <n v="0.11712"/>
    <n v="0.32828125288847704"/>
    <n v="5.0993021282010095E-2"/>
  </r>
  <r>
    <x v="4"/>
    <x v="1"/>
    <n v="13"/>
    <n v="2"/>
    <n v="42980"/>
    <m/>
    <m/>
    <m/>
    <n v="2.9266201189038062E-2"/>
    <n v="0.11712"/>
    <n v="0.24988218228345338"/>
    <n v="3.8815032314696435E-2"/>
  </r>
  <r>
    <x v="4"/>
    <x v="1"/>
    <n v="14"/>
    <n v="1"/>
    <n v="37271"/>
    <m/>
    <m/>
    <m/>
    <n v="5.3842199333964183E-2"/>
    <n v="0.12096"/>
    <n v="0.44512400243025946"/>
    <n v="6.9142595044166977E-2"/>
  </r>
  <r>
    <x v="4"/>
    <x v="1"/>
    <n v="14"/>
    <n v="2"/>
    <n v="33436"/>
    <m/>
    <m/>
    <m/>
    <n v="7.0351036763600147E-2"/>
    <n v="0.12096"/>
    <n v="0.58160579334986895"/>
    <n v="9.0342766567012969E-2"/>
  </r>
  <r>
    <x v="4"/>
    <x v="1"/>
    <n v="15"/>
    <n v="1"/>
    <n v="35512"/>
    <m/>
    <m/>
    <m/>
    <n v="6.1414310165445185E-2"/>
    <n v="0.12480000000000001"/>
    <n v="0.49210184427440051"/>
    <n v="7.6439819810623547E-2"/>
  </r>
  <r>
    <x v="4"/>
    <x v="1"/>
    <n v="15"/>
    <n v="2"/>
    <n v="31404"/>
    <m/>
    <m/>
    <m/>
    <n v="7.9098352971428101E-2"/>
    <n v="0.12480000000000001"/>
    <n v="0.63380090521977639"/>
    <n v="9.8450407277471966E-2"/>
  </r>
  <r>
    <x v="4"/>
    <x v="1"/>
    <n v="16"/>
    <n v="1"/>
    <n v="27712"/>
    <m/>
    <m/>
    <m/>
    <n v="9.4991606632501363E-2"/>
    <n v="0.11712"/>
    <n v="0.81106221509990917"/>
    <n v="0.12598499741218591"/>
  </r>
  <r>
    <x v="4"/>
    <x v="1"/>
    <n v="16"/>
    <n v="2"/>
    <n v="27058"/>
    <m/>
    <m/>
    <m/>
    <n v="9.780693379781609E-2"/>
    <n v="0.11712"/>
    <n v="0.83510018611523296"/>
    <n v="0.12971889557656621"/>
  </r>
  <r>
    <x v="4"/>
    <x v="1"/>
    <n v="17"/>
    <n v="1"/>
    <n v="26395"/>
    <m/>
    <m/>
    <m/>
    <n v="0.10066100399751586"/>
    <n v="0.12672"/>
    <n v="0.7943576704349421"/>
    <n v="0.123390224807561"/>
  </r>
  <r>
    <x v="4"/>
    <x v="1"/>
    <n v="17"/>
    <n v="2"/>
    <n v="25230"/>
    <m/>
    <m/>
    <m/>
    <n v="0.10567607455958258"/>
    <n v="0.12672"/>
    <n v="0.83393366918862522"/>
    <n v="0.12953769661396644"/>
  </r>
  <r>
    <x v="4"/>
    <x v="1"/>
    <n v="18"/>
    <n v="1"/>
    <n v="33230"/>
    <m/>
    <m/>
    <m/>
    <n v="7.1237821772858298E-2"/>
    <n v="0.10368000000000001"/>
    <n v="0.68709318839562394"/>
    <n v="0.10672847526412027"/>
  </r>
  <r>
    <x v="4"/>
    <x v="1"/>
    <n v="18"/>
    <n v="2"/>
    <n v="46444"/>
    <m/>
    <m/>
    <m/>
    <n v="1.4354437732386458E-2"/>
    <n v="0.10368000000000001"/>
    <n v="0.13844943800527063"/>
    <n v="2.150581270348537E-2"/>
  </r>
  <r>
    <x v="4"/>
    <x v="1"/>
    <n v="19"/>
    <n v="1"/>
    <n v="45951"/>
    <m/>
    <m/>
    <m/>
    <n v="1.6476695060368345E-2"/>
    <n v="0.12480000000000001"/>
    <n v="0.13202480016320789"/>
    <n v="2.0507852292018295E-2"/>
  </r>
  <r>
    <x v="4"/>
    <x v="1"/>
    <n v="19"/>
    <n v="2"/>
    <n v="34503"/>
    <m/>
    <m/>
    <m/>
    <n v="6.5757834798170794E-2"/>
    <n v="0.12480000000000001"/>
    <n v="0.52690572754944542"/>
    <n v="8.1846023012680527E-2"/>
  </r>
  <r>
    <x v="4"/>
    <x v="1"/>
    <n v="20"/>
    <n v="1"/>
    <n v="36724"/>
    <m/>
    <m/>
    <m/>
    <n v="5.6196914868256467E-2"/>
    <n v="0.12672"/>
    <n v="0.44347312869520572"/>
    <n v="6.888615932398863E-2"/>
  </r>
  <r>
    <x v="4"/>
    <x v="1"/>
    <n v="20"/>
    <n v="2"/>
    <n v="40184"/>
    <m/>
    <m/>
    <m/>
    <n v="4.13023705379982E-2"/>
    <n v="0.12672"/>
    <n v="0.32593411093748581"/>
    <n v="5.0628431898956133E-2"/>
  </r>
  <r>
    <x v="4"/>
    <x v="1"/>
    <n v="21"/>
    <n v="1"/>
    <n v="33996"/>
    <m/>
    <m/>
    <m/>
    <n v="6.7940359068529452E-2"/>
    <n v="0.11712"/>
    <n v="0.58009186363156973"/>
    <n v="9.0107602817437155E-2"/>
  </r>
  <r>
    <x v="4"/>
    <x v="1"/>
    <n v="21"/>
    <n v="2"/>
    <n v="32157"/>
    <m/>
    <m/>
    <m/>
    <n v="7.5856852427877694E-2"/>
    <n v="0.11712"/>
    <n v="0.64768487387190654"/>
    <n v="0.10060705040810282"/>
  </r>
  <r>
    <x v="4"/>
    <x v="1"/>
    <n v="22"/>
    <n v="1"/>
    <n v="26988"/>
    <m/>
    <m/>
    <m/>
    <n v="9.810826850969992E-2"/>
    <n v="0.12480000000000001"/>
    <n v="0.78612394639182626"/>
    <n v="0.12211125300619703"/>
  </r>
  <r>
    <x v="4"/>
    <x v="1"/>
    <n v="22"/>
    <n v="2"/>
    <n v="26817"/>
    <m/>
    <m/>
    <m/>
    <n v="9.8844386163016135E-2"/>
    <n v="0.12480000000000001"/>
    <n v="0.79202232502416769"/>
    <n v="0.12302746782042072"/>
  </r>
  <r>
    <x v="4"/>
    <x v="1"/>
    <n v="23"/>
    <n v="1"/>
    <n v="27960"/>
    <m/>
    <m/>
    <m/>
    <n v="9.3924020796112923E-2"/>
    <n v="0.12864"/>
    <n v="0.73013075867625088"/>
    <n v="0.11341364451437763"/>
  </r>
  <r>
    <x v="4"/>
    <x v="1"/>
    <n v="23"/>
    <n v="2"/>
    <n v="27327"/>
    <m/>
    <m/>
    <m/>
    <n v="9.6648947547862477E-2"/>
    <n v="0.12864"/>
    <n v="0.75131333603748818"/>
    <n v="0.11670400486448983"/>
  </r>
  <r>
    <x v="4"/>
    <x v="1"/>
    <n v="24"/>
    <n v="1"/>
    <n v="41647"/>
    <m/>
    <m/>
    <m/>
    <n v="3.5004475059626006E-2"/>
    <n v="0.13247999999999999"/>
    <n v="0.26422460038968909"/>
    <n v="4.1042887927198374E-2"/>
  </r>
  <r>
    <x v="4"/>
    <x v="1"/>
    <n v="24"/>
    <n v="2"/>
    <n v="40524"/>
    <m/>
    <m/>
    <m/>
    <n v="3.9838744794562432E-2"/>
    <n v="0.13247999999999999"/>
    <n v="0.30071516300243384"/>
    <n v="4.6711088653044727E-2"/>
  </r>
  <r>
    <x v="4"/>
    <x v="1"/>
    <n v="25"/>
    <n v="1"/>
    <n v="43851"/>
    <m/>
    <m/>
    <m/>
    <n v="2.5516736416883474E-2"/>
    <n v="0.13439999999999999"/>
    <n v="0.18985666976847823"/>
    <n v="2.9491069370703615E-2"/>
  </r>
  <r>
    <x v="4"/>
    <x v="1"/>
    <n v="25"/>
    <n v="2"/>
    <n v="38713"/>
    <m/>
    <m/>
    <m/>
    <n v="4.7634704269157148E-2"/>
    <n v="0.13439999999999999"/>
    <n v="0.35442488295503832"/>
    <n v="5.5053998485682619E-2"/>
  </r>
  <r>
    <x v="4"/>
    <x v="1"/>
    <n v="26"/>
    <n v="1"/>
    <n v="33578"/>
    <m/>
    <m/>
    <m/>
    <n v="6.9739757776635783E-2"/>
    <n v="0.12672"/>
    <n v="0.5503453107373405"/>
    <n v="8.5486971601200223E-2"/>
  </r>
  <r>
    <x v="4"/>
    <x v="1"/>
    <n v="26"/>
    <n v="2"/>
    <n v="33682"/>
    <m/>
    <m/>
    <m/>
    <n v="6.9292060490408383E-2"/>
    <n v="0.12672"/>
    <n v="0.54681234604173279"/>
    <n v="8.4938184418482499E-2"/>
  </r>
  <r>
    <x v="4"/>
    <x v="1"/>
    <n v="27"/>
    <n v="1"/>
    <n v="30904"/>
    <m/>
    <m/>
    <m/>
    <n v="8.1250743770598363E-2"/>
    <n v="0.13056000000000001"/>
    <n v="0.62232493696843105"/>
    <n v="9.6667806875762971E-2"/>
  </r>
  <r>
    <x v="4"/>
    <x v="1"/>
    <n v="27"/>
    <n v="2"/>
    <n v="31375"/>
    <m/>
    <m/>
    <m/>
    <n v="7.9223191637779994E-2"/>
    <n v="0.13056000000000001"/>
    <n v="0.60679527908838837"/>
    <n v="9.4255533351729676E-2"/>
  </r>
  <r>
    <x v="4"/>
    <x v="1"/>
    <n v="28"/>
    <n v="1"/>
    <n v="29678"/>
    <m/>
    <m/>
    <m/>
    <n v="8.6528406010163872E-2"/>
    <n v="0.12288"/>
    <n v="0.70416997078583876"/>
    <n v="0.1093810687954003"/>
  </r>
  <r>
    <x v="4"/>
    <x v="1"/>
    <n v="28"/>
    <n v="2"/>
    <n v="28791"/>
    <m/>
    <m/>
    <m/>
    <n v="9.0346747287891924E-2"/>
    <n v="0.12288"/>
    <n v="0.73524371165276625"/>
    <n v="0.11420785654339638"/>
  </r>
  <r>
    <x v="4"/>
    <x v="1"/>
    <n v="29"/>
    <n v="1"/>
    <n v="29893"/>
    <m/>
    <m/>
    <m/>
    <n v="8.5602877966520663E-2"/>
    <n v="0.11904000000000001"/>
    <n v="0.71911019797144371"/>
    <n v="0.1117017840848976"/>
  </r>
  <r>
    <x v="4"/>
    <x v="1"/>
    <n v="29"/>
    <n v="2"/>
    <n v="29008"/>
    <m/>
    <m/>
    <m/>
    <n v="8.9412609681052038E-2"/>
    <n v="0.11904000000000001"/>
    <n v="0.75111399261636458"/>
    <n v="0.11667304018640863"/>
  </r>
  <r>
    <x v="4"/>
    <x v="1"/>
    <n v="30"/>
    <n v="1"/>
    <n v="32319"/>
    <m/>
    <m/>
    <m/>
    <n v="7.5159477808946523E-2"/>
    <n v="0.11904000000000001"/>
    <n v="0.6313800219165534"/>
    <n v="9.8074363404371298E-2"/>
  </r>
  <r>
    <x v="4"/>
    <x v="1"/>
    <n v="30"/>
    <n v="2"/>
    <n v="29012"/>
    <m/>
    <m/>
    <m/>
    <n v="8.9395390554658685E-2"/>
    <n v="0.11904000000000001"/>
    <n v="0.7509693426970655"/>
    <n v="0.11665057123227751"/>
  </r>
  <r>
    <x v="4"/>
    <x v="2"/>
    <n v="1"/>
    <n v="1"/>
    <n v="51687"/>
    <m/>
    <m/>
    <m/>
    <n v="-8.2155321877129504E-3"/>
    <n v="0.12864"/>
    <n v="-6.3864522603489973E-2"/>
    <m/>
  </r>
  <r>
    <x v="4"/>
    <x v="2"/>
    <n v="1"/>
    <n v="2"/>
    <n v="42867"/>
    <m/>
    <m/>
    <m/>
    <n v="2.9752641509650544E-2"/>
    <n v="0.12864"/>
    <n v="0.23128608138720883"/>
    <m/>
  </r>
  <r>
    <x v="4"/>
    <x v="2"/>
    <n v="2"/>
    <n v="1"/>
    <n v="39763"/>
    <m/>
    <m/>
    <m/>
    <n v="4.3114683590899573E-2"/>
    <n v="0.11327999999999999"/>
    <n v="0.38060278593661351"/>
    <n v="5.9120299415487292E-2"/>
  </r>
  <r>
    <x v="4"/>
    <x v="2"/>
    <n v="2"/>
    <n v="2"/>
    <n v="41849"/>
    <m/>
    <m/>
    <m/>
    <n v="3.4134909176761208E-2"/>
    <n v="0.11327999999999999"/>
    <n v="0.3013321784671717"/>
    <n v="4.6806931721900667E-2"/>
  </r>
  <r>
    <x v="4"/>
    <x v="2"/>
    <n v="3"/>
    <n v="1"/>
    <n v="38638"/>
    <m/>
    <m/>
    <m/>
    <n v="4.7957562889032676E-2"/>
    <n v="0.13056000000000001"/>
    <n v="0.36732201967702721"/>
    <n v="5.7057353723164901E-2"/>
  </r>
  <r>
    <x v="4"/>
    <x v="2"/>
    <n v="3"/>
    <n v="2"/>
    <n v="41091"/>
    <m/>
    <m/>
    <m/>
    <n v="3.7397933628303341E-2"/>
    <n v="0.13056000000000001"/>
    <n v="0.28644250634423513"/>
    <n v="4.4494069318804522E-2"/>
  </r>
  <r>
    <x v="4"/>
    <x v="2"/>
    <n v="4"/>
    <n v="1"/>
    <n v="40337"/>
    <m/>
    <m/>
    <m/>
    <n v="4.0643738953452115E-2"/>
    <n v="0.13056000000000001"/>
    <n v="0.31130314762141631"/>
    <n v="4.835575559719333E-2"/>
  </r>
  <r>
    <x v="4"/>
    <x v="2"/>
    <n v="4"/>
    <n v="2"/>
    <n v="40781"/>
    <m/>
    <m/>
    <m/>
    <n v="3.8732415923788906E-2"/>
    <n v="0.13056000000000001"/>
    <n v="0.29666372490647136"/>
    <n v="4.6081765268805225E-2"/>
  </r>
  <r>
    <x v="4"/>
    <x v="2"/>
    <n v="5"/>
    <n v="1"/>
    <n v="40973"/>
    <m/>
    <m/>
    <m/>
    <n v="3.7905897856907532E-2"/>
    <n v="0.12864"/>
    <n v="0.29466649453441801"/>
    <n v="4.5771528817679603E-2"/>
  </r>
  <r>
    <x v="4"/>
    <x v="2"/>
    <n v="5"/>
    <n v="2"/>
    <n v="41459"/>
    <m/>
    <m/>
    <m/>
    <n v="3.581377400011402E-2"/>
    <n v="0.12864"/>
    <n v="0.27840309390635898"/>
    <n v="4.3245280586787761E-2"/>
  </r>
  <r>
    <x v="4"/>
    <x v="2"/>
    <n v="6"/>
    <n v="1"/>
    <n v="39127"/>
    <m/>
    <m/>
    <m/>
    <n v="4.5852524687444149E-2"/>
    <n v="0.11136"/>
    <n v="0.41175040128811197"/>
    <n v="6.3958562333420066E-2"/>
  </r>
  <r>
    <x v="4"/>
    <x v="2"/>
    <n v="6"/>
    <n v="2"/>
    <n v="42525"/>
    <m/>
    <m/>
    <m/>
    <n v="3.1224876816283022E-2"/>
    <n v="0.11136"/>
    <n v="0.28039580474392084"/>
    <n v="4.3554815003555701E-2"/>
  </r>
  <r>
    <x v="4"/>
    <x v="2"/>
    <n v="7"/>
    <n v="1"/>
    <n v="47483"/>
    <m/>
    <m/>
    <m/>
    <n v="9.8817696517106389E-3"/>
    <n v="0.13056000000000001"/>
    <n v="7.568757392547977E-2"/>
    <n v="1.1756803149757855E-2"/>
  </r>
  <r>
    <x v="4"/>
    <x v="2"/>
    <n v="7"/>
    <n v="2"/>
    <n v="30849"/>
    <m/>
    <m/>
    <m/>
    <n v="8.1487506758507119E-2"/>
    <n v="0.13056000000000001"/>
    <n v="0.62413837897140867"/>
    <n v="9.6949494866892139E-2"/>
  </r>
  <r>
    <x v="4"/>
    <x v="2"/>
    <n v="8"/>
    <n v="1"/>
    <n v="28452"/>
    <m/>
    <m/>
    <m/>
    <n v="9.1806068249729381E-2"/>
    <n v="0.13056000000000001"/>
    <n v="0.70317147862844187"/>
    <n v="0.10922596968028464"/>
  </r>
  <r>
    <x v="4"/>
    <x v="2"/>
    <n v="8"/>
    <n v="2"/>
    <n v="29147"/>
    <m/>
    <m/>
    <m/>
    <n v="8.8814245038882689E-2"/>
    <n v="0.13056000000000001"/>
    <n v="0.68025616604536365"/>
    <n v="0.10566645779237983"/>
  </r>
  <r>
    <x v="4"/>
    <x v="2"/>
    <n v="9"/>
    <n v="1"/>
    <n v="38498"/>
    <m/>
    <m/>
    <m/>
    <n v="4.8560232312800357E-2"/>
    <n v="0.12480000000000001"/>
    <n v="0.38910442558333619"/>
    <n v="6.0440887440611553E-2"/>
  </r>
  <r>
    <x v="4"/>
    <x v="2"/>
    <n v="9"/>
    <n v="2"/>
    <n v="39186"/>
    <m/>
    <m/>
    <m/>
    <n v="4.559854257314206E-2"/>
    <n v="0.12480000000000001"/>
    <n v="0.36537293728479214"/>
    <n v="5.6754596258237713E-2"/>
  </r>
  <r>
    <x v="4"/>
    <x v="2"/>
    <n v="10"/>
    <n v="1"/>
    <n v="41857"/>
    <m/>
    <m/>
    <m/>
    <n v="3.4100470923974488E-2"/>
    <n v="0.12480000000000001"/>
    <n v="0.27324095291646222"/>
    <n v="4.2443428019690456E-2"/>
  </r>
  <r>
    <x v="4"/>
    <x v="2"/>
    <n v="10"/>
    <n v="2"/>
    <n v="41939"/>
    <m/>
    <m/>
    <m/>
    <n v="3.3747478832910564E-2"/>
    <n v="0.12480000000000001"/>
    <n v="0.27041249064832179"/>
    <n v="4.200407354737265E-2"/>
  </r>
  <r>
    <x v="4"/>
    <x v="2"/>
    <n v="11"/>
    <n v="1"/>
    <n v="41575"/>
    <m/>
    <m/>
    <m/>
    <n v="3.5314419334706526E-2"/>
    <n v="0.12864"/>
    <n v="0.27452129457949725"/>
    <n v="4.2642307758015245E-2"/>
  </r>
  <r>
    <x v="4"/>
    <x v="2"/>
    <n v="11"/>
    <n v="2"/>
    <n v="37224"/>
    <m/>
    <m/>
    <m/>
    <n v="5.4044524069086185E-2"/>
    <n v="0.12864"/>
    <n v="0.42012223312411523"/>
    <n v="6.5258986878612563E-2"/>
  </r>
  <r>
    <x v="4"/>
    <x v="2"/>
    <n v="12"/>
    <n v="1"/>
    <n v="48384"/>
    <m/>
    <m/>
    <m/>
    <n v="6.0031614316058178E-3"/>
    <n v="0.13632"/>
    <n v="4.4037275760019208E-2"/>
    <n v="6.8404568347229825E-3"/>
  </r>
  <r>
    <x v="4"/>
    <x v="2"/>
    <n v="12"/>
    <n v="2"/>
    <n v="52409"/>
    <m/>
    <m/>
    <m/>
    <n v="-1.1323584501714858E-2"/>
    <n v="0.13632"/>
    <n v="-8.3066200863518624E-2"/>
    <m/>
  </r>
  <r>
    <x v="4"/>
    <x v="2"/>
    <n v="13"/>
    <n v="1"/>
    <n v="46546"/>
    <m/>
    <m/>
    <m/>
    <n v="1.3915350009355731E-2"/>
    <n v="0.12288"/>
    <n v="0.11324340827926213"/>
    <m/>
  </r>
  <r>
    <x v="4"/>
    <x v="2"/>
    <n v="13"/>
    <n v="2"/>
    <n v="38491"/>
    <m/>
    <m/>
    <m/>
    <n v="4.8590365783988745E-2"/>
    <n v="0.12288"/>
    <n v="0.39542940904938756"/>
    <n v="6.1423368205671541E-2"/>
  </r>
  <r>
    <x v="4"/>
    <x v="2"/>
    <n v="14"/>
    <n v="1"/>
    <n v="32502"/>
    <m/>
    <m/>
    <m/>
    <n v="7.4371702776450208E-2"/>
    <n v="0.12096"/>
    <n v="0.61484542639261086"/>
    <n v="9.550598956631888E-2"/>
  </r>
  <r>
    <x v="4"/>
    <x v="2"/>
    <n v="14"/>
    <n v="2"/>
    <n v="38448"/>
    <m/>
    <m/>
    <m/>
    <n v="4.8775471392717387E-2"/>
    <n v="0.12096"/>
    <n v="0.40323637064085144"/>
    <n v="6.2636049572878938E-2"/>
  </r>
  <r>
    <x v="4"/>
    <x v="2"/>
    <n v="15"/>
    <n v="1"/>
    <n v="36974"/>
    <m/>
    <m/>
    <m/>
    <n v="5.5120719468671343E-2"/>
    <n v="0.13247999999999999"/>
    <n v="0.4160682327043429"/>
    <n v="6.462926548007461E-2"/>
  </r>
  <r>
    <x v="4"/>
    <x v="2"/>
    <n v="15"/>
    <n v="2"/>
    <n v="36044"/>
    <m/>
    <m/>
    <m/>
    <n v="5.9124166355128016E-2"/>
    <n v="0.13247999999999999"/>
    <n v="0.44628748758399778"/>
    <n v="6.9323323071380991E-2"/>
  </r>
  <r>
    <x v="4"/>
    <x v="2"/>
    <n v="16"/>
    <n v="1"/>
    <n v="40059"/>
    <m/>
    <m/>
    <m/>
    <n v="4.1840468237790765E-2"/>
    <n v="0.12480000000000001"/>
    <n v="0.33526016216178495"/>
    <n v="5.2077078522463932E-2"/>
  </r>
  <r>
    <x v="4"/>
    <x v="2"/>
    <n v="16"/>
    <n v="2"/>
    <n v="40279"/>
    <m/>
    <m/>
    <m/>
    <n v="4.0893416286155872E-2"/>
    <n v="0.12480000000000001"/>
    <n v="0.32767160485701818"/>
    <n v="5.0898322621123489E-2"/>
  </r>
  <r>
    <x v="4"/>
    <x v="2"/>
    <n v="17"/>
    <n v="1"/>
    <n v="39224"/>
    <m/>
    <m/>
    <m/>
    <n v="4.5434960872405131E-2"/>
    <n v="0.13056000000000001"/>
    <n v="0.34800061942712263"/>
    <n v="5.4056096217679719E-2"/>
  </r>
  <r>
    <x v="4"/>
    <x v="2"/>
    <n v="17"/>
    <n v="2"/>
    <n v="39370"/>
    <m/>
    <m/>
    <m/>
    <n v="4.4806462759047413E-2"/>
    <n v="0.13056000000000001"/>
    <n v="0.34318675520103714"/>
    <n v="5.3308342641227774E-2"/>
  </r>
  <r>
    <x v="4"/>
    <x v="2"/>
    <n v="18"/>
    <n v="1"/>
    <n v="37328"/>
    <m/>
    <m/>
    <m/>
    <n v="5.3596826782858778E-2"/>
    <n v="0.11327999999999999"/>
    <n v="0.47313582965094264"/>
    <n v="7.349376553911309E-2"/>
  </r>
  <r>
    <x v="4"/>
    <x v="2"/>
    <n v="18"/>
    <n v="2"/>
    <n v="41663"/>
    <m/>
    <m/>
    <m/>
    <n v="3.4935598554052559E-2"/>
    <n v="0.11327999999999999"/>
    <n v="0.30840041096444704"/>
    <n v="4.7904863836477449E-2"/>
  </r>
  <r>
    <x v="4"/>
    <x v="2"/>
    <n v="19"/>
    <n v="1"/>
    <n v="54190"/>
    <m/>
    <m/>
    <m/>
    <n v="-1.8990400528359319E-2"/>
    <n v="0.1152"/>
    <n v="-0.16484722680867464"/>
    <m/>
  </r>
  <r>
    <x v="4"/>
    <x v="2"/>
    <n v="19"/>
    <n v="2"/>
    <n v="40664"/>
    <m/>
    <m/>
    <m/>
    <n v="3.9236075370794751E-2"/>
    <n v="0.1152"/>
    <n v="0.34059093203814889"/>
    <m/>
  </r>
  <r>
    <x v="4"/>
    <x v="2"/>
    <n v="20"/>
    <n v="1"/>
    <n v="44077"/>
    <m/>
    <m/>
    <m/>
    <n v="2.4543855775658509E-2"/>
    <n v="0.12096"/>
    <n v="0.20290886057918742"/>
    <n v="3.1518509676633784E-2"/>
  </r>
  <r>
    <x v="4"/>
    <x v="2"/>
    <n v="20"/>
    <n v="2"/>
    <n v="39954"/>
    <m/>
    <m/>
    <m/>
    <n v="4.2292470305616524E-2"/>
    <n v="0.12096"/>
    <n v="0.34964013149484563"/>
    <n v="5.4310767092199362E-2"/>
  </r>
  <r>
    <x v="4"/>
    <x v="2"/>
    <n v="21"/>
    <n v="1"/>
    <n v="43453"/>
    <m/>
    <m/>
    <m/>
    <n v="2.7230039493023002E-2"/>
    <n v="0.10944"/>
    <n v="0.24881249536753475"/>
    <n v="3.864887428042374E-2"/>
  </r>
  <r>
    <x v="4"/>
    <x v="2"/>
    <n v="21"/>
    <n v="2"/>
    <n v="41261"/>
    <m/>
    <m/>
    <m/>
    <n v="3.6666120756585451E-2"/>
    <n v="0.10944"/>
    <n v="0.33503399814131446"/>
    <n v="5.2041947711284182E-2"/>
  </r>
  <r>
    <x v="4"/>
    <x v="2"/>
    <n v="22"/>
    <n v="1"/>
    <n v="44379"/>
    <m/>
    <m/>
    <m/>
    <n v="2.3243811732959665E-2"/>
    <n v="0.12864"/>
    <n v="0.18068883498880337"/>
    <n v="2.8066999034927455E-2"/>
  </r>
  <r>
    <x v="4"/>
    <x v="2"/>
    <n v="22"/>
    <n v="2"/>
    <n v="49058"/>
    <m/>
    <m/>
    <m/>
    <n v="3.1017386343242881E-3"/>
    <n v="0.12864"/>
    <n v="2.411177420961045E-2"/>
    <n v="3.7453622605594901E-3"/>
  </r>
  <r>
    <x v="4"/>
    <x v="2"/>
    <n v="23"/>
    <n v="1"/>
    <n v="41318"/>
    <m/>
    <m/>
    <m/>
    <n v="3.6420748205480045E-2"/>
    <n v="0.13247999999999999"/>
    <n v="0.27491506797614773"/>
    <n v="4.2703473892294952E-2"/>
  </r>
  <r>
    <x v="4"/>
    <x v="2"/>
    <n v="23"/>
    <n v="2"/>
    <n v="38267"/>
    <m/>
    <m/>
    <m/>
    <n v="4.9554636862017006E-2"/>
    <n v="0.13247999999999999"/>
    <n v="0.37405372027488687"/>
    <n v="5.8103011216032431E-2"/>
  </r>
  <r>
    <x v="4"/>
    <x v="2"/>
    <n v="24"/>
    <n v="1"/>
    <n v="33684"/>
    <m/>
    <m/>
    <m/>
    <n v="6.9283450927211693E-2"/>
    <n v="0.12480000000000001"/>
    <n v="0.55515585678855517"/>
    <n v="8.6234209754488908E-2"/>
  </r>
  <r>
    <x v="4"/>
    <x v="2"/>
    <n v="24"/>
    <n v="2"/>
    <n v="45657"/>
    <m/>
    <m/>
    <m/>
    <n v="1.774230085028047E-2"/>
    <n v="0.12480000000000001"/>
    <n v="0.14216587219776017"/>
    <n v="2.2083098814718743E-2"/>
  </r>
  <r>
    <x v="4"/>
    <x v="2"/>
    <n v="25"/>
    <n v="1"/>
    <n v="47385"/>
    <m/>
    <m/>
    <m/>
    <n v="1.0303638248348004E-2"/>
    <n v="0.12288"/>
    <n v="8.3851222724186228E-2"/>
    <m/>
  </r>
  <r>
    <x v="4"/>
    <x v="2"/>
    <n v="25"/>
    <n v="2"/>
    <n v="50138"/>
    <m/>
    <m/>
    <m/>
    <n v="-1.5474254918834696E-3"/>
    <n v="0.12288"/>
    <n v="-1.2592980890978756E-2"/>
    <m/>
  </r>
  <r>
    <x v="4"/>
    <x v="2"/>
    <n v="26"/>
    <n v="1"/>
    <n v="38554"/>
    <m/>
    <m/>
    <m/>
    <n v="4.8319164543293276E-2"/>
    <n v="0.12096"/>
    <n v="0.39946399258674997"/>
    <n v="6.2050073515141836E-2"/>
  </r>
  <r>
    <x v="4"/>
    <x v="2"/>
    <n v="26"/>
    <n v="2"/>
    <n v="40704"/>
    <m/>
    <m/>
    <m/>
    <n v="3.9063884106861138E-2"/>
    <n v="0.12096"/>
    <n v="0.32294877733846838"/>
    <n v="5.0164710079908761E-2"/>
  </r>
  <r>
    <x v="4"/>
    <x v="2"/>
    <n v="27"/>
    <n v="1"/>
    <n v="39622"/>
    <m/>
    <m/>
    <m/>
    <n v="4.3721657796265599E-2"/>
    <n v="0.13247999999999999"/>
    <n v="0.33002459085345415"/>
    <n v="5.1263819779236545E-2"/>
  </r>
  <r>
    <x v="4"/>
    <x v="2"/>
    <n v="27"/>
    <n v="2"/>
    <n v="39022"/>
    <m/>
    <m/>
    <m/>
    <n v="4.6304526755269908E-2"/>
    <n v="0.13247999999999999"/>
    <n v="0.3495208843241992"/>
    <n v="5.4292244031692284E-2"/>
  </r>
  <r>
    <x v="4"/>
    <x v="2"/>
    <n v="28"/>
    <n v="1"/>
    <n v="37159"/>
    <m/>
    <m/>
    <m/>
    <n v="5.4324334872978337E-2"/>
    <n v="0.12096"/>
    <n v="0.44910991131761191"/>
    <n v="6.9761739558002384E-2"/>
  </r>
  <r>
    <x v="4"/>
    <x v="2"/>
    <n v="28"/>
    <n v="2"/>
    <n v="43077"/>
    <m/>
    <m/>
    <m/>
    <n v="2.8848637373999047E-2"/>
    <n v="0.12096"/>
    <n v="0.23849733278769053"/>
    <n v="3.7046585693021265E-2"/>
  </r>
  <r>
    <x v="4"/>
    <x v="2"/>
    <n v="29"/>
    <n v="1"/>
    <n v="44447"/>
    <m/>
    <m/>
    <m/>
    <n v="2.2951086584272504E-2"/>
    <n v="0.12288"/>
    <n v="0.18677642077044682"/>
    <n v="2.9012604026342738E-2"/>
  </r>
  <r>
    <x v="4"/>
    <x v="2"/>
    <n v="29"/>
    <n v="2"/>
    <n v="43656"/>
    <m/>
    <m/>
    <m/>
    <n v="2.6356168828559876E-2"/>
    <n v="0.12288"/>
    <n v="0.21448705101367085"/>
    <n v="3.3316988590790207E-2"/>
  </r>
  <r>
    <x v="4"/>
    <x v="2"/>
    <n v="30"/>
    <n v="1"/>
    <n v="38730"/>
    <m/>
    <m/>
    <m/>
    <n v="4.7561522981985349E-2"/>
    <n v="0.11904000000000001"/>
    <n v="0.39954236375995755"/>
    <n v="6.2062247170713403E-2"/>
  </r>
  <r>
    <x v="4"/>
    <x v="2"/>
    <n v="30"/>
    <n v="2"/>
    <n v="35855"/>
    <m/>
    <m/>
    <m/>
    <n v="5.9937770077214382E-2"/>
    <n v="0.11904000000000001"/>
    <n v="0.50350949325616923"/>
    <n v="7.8211807952458287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x v="0"/>
    <n v="1"/>
    <n v="1"/>
    <n v="45108"/>
    <s v="C1"/>
    <n v="1"/>
    <n v="55064"/>
    <n v="2.010562594776941E-2"/>
    <n v="0.11904000000000001"/>
    <n v="0.16889806743757904"/>
    <n v="2.6235499808637278E-2"/>
    <x v="0"/>
  </r>
  <r>
    <x v="0"/>
    <x v="0"/>
    <n v="1"/>
    <n v="2"/>
    <n v="33104"/>
    <s v="C1"/>
    <n v="2"/>
    <n v="59170"/>
    <n v="7.1780224254249195E-2"/>
    <n v="0.11904000000000001"/>
    <n v="0.60299247525410948"/>
    <n v="9.3664831156138342E-2"/>
    <x v="0"/>
  </r>
  <r>
    <x v="0"/>
    <x v="0"/>
    <n v="2"/>
    <n v="1"/>
    <n v="39717"/>
    <s v="C1"/>
    <n v="3"/>
    <n v="53517"/>
    <n v="4.3312703544423244E-2"/>
    <n v="0.13824"/>
    <m/>
    <m/>
    <x v="0"/>
  </r>
  <r>
    <x v="0"/>
    <x v="0"/>
    <n v="2"/>
    <n v="2"/>
    <n v="36334"/>
    <s v="C2"/>
    <n v="1"/>
    <n v="56860"/>
    <n v="5.7875779691609279E-2"/>
    <n v="0.13824"/>
    <m/>
    <m/>
    <x v="0"/>
  </r>
  <r>
    <x v="0"/>
    <x v="0"/>
    <n v="3"/>
    <n v="1"/>
    <n v="38281"/>
    <s v="C2"/>
    <n v="2"/>
    <n v="51054"/>
    <n v="4.9494369919640242E-2"/>
    <n v="0.12480000000000001"/>
    <n v="0.39658950256121989"/>
    <n v="6.1603569397842825E-2"/>
    <x v="0"/>
  </r>
  <r>
    <x v="0"/>
    <x v="0"/>
    <n v="3"/>
    <n v="2"/>
    <n v="42915"/>
    <s v="C2"/>
    <n v="3"/>
    <n v="58863"/>
    <n v="2.9546011992930214E-2"/>
    <n v="0.12480000000000001"/>
    <n v="0.2367468909689921"/>
    <n v="3.6774683730516768E-2"/>
    <x v="0"/>
  </r>
  <r>
    <x v="0"/>
    <x v="0"/>
    <n v="4"/>
    <n v="1"/>
    <n v="32107"/>
    <s v="C3"/>
    <n v="1"/>
    <n v="53095"/>
    <n v="7.6072091507794704E-2"/>
    <n v="0.12288"/>
    <n v="0.61907626552567308"/>
    <n v="9.6163179911654545E-2"/>
    <x v="0"/>
  </r>
  <r>
    <x v="0"/>
    <x v="0"/>
    <n v="4"/>
    <n v="2"/>
    <n v="39843"/>
    <s v="C3"/>
    <n v="2"/>
    <n v="56328"/>
    <n v="4.2770301063032326E-2"/>
    <n v="0.12288"/>
    <n v="0.34806560109889589"/>
    <n v="5.4066190037361829E-2"/>
    <x v="0"/>
  </r>
  <r>
    <x v="0"/>
    <x v="0"/>
    <n v="5"/>
    <n v="1"/>
    <n v="33263"/>
    <s v="C3"/>
    <n v="3"/>
    <n v="56229"/>
    <n v="7.1095763980113066E-2"/>
    <n v="0.12480000000000001"/>
    <n v="0.56967759599449563"/>
    <n v="8.8489919911144993E-2"/>
    <x v="0"/>
  </r>
  <r>
    <x v="0"/>
    <x v="0"/>
    <n v="5"/>
    <n v="2"/>
    <n v="35360"/>
    <s v="C4"/>
    <n v="1"/>
    <n v="49478"/>
    <n v="6.2068636968392946E-2"/>
    <n v="0.12480000000000001"/>
    <n v="0.49734484750314856"/>
    <n v="7.7254232978822418E-2"/>
    <x v="0"/>
  </r>
  <r>
    <x v="0"/>
    <x v="0"/>
    <n v="6"/>
    <n v="1"/>
    <n v="37766"/>
    <s v="C4"/>
    <n v="2"/>
    <n v="45474"/>
    <n v="5.1711332442785619E-2"/>
    <n v="0.13439999999999999"/>
    <n v="0.38475693781834541"/>
    <n v="5.9765577674449649E-2"/>
    <x v="0"/>
  </r>
  <r>
    <x v="0"/>
    <x v="0"/>
    <n v="6"/>
    <n v="2"/>
    <n v="39076"/>
    <s v="C4"/>
    <n v="3"/>
    <n v="46374"/>
    <n v="4.6072068548959531E-2"/>
    <n v="0.13439999999999999"/>
    <n v="0.34279812908452034"/>
    <n v="5.3247976051128833E-2"/>
    <x v="0"/>
  </r>
  <r>
    <x v="0"/>
    <x v="0"/>
    <n v="7"/>
    <n v="1"/>
    <n v="33801"/>
    <s v="C5"/>
    <n v="1"/>
    <n v="40973"/>
    <n v="6.8779791480205854E-2"/>
    <n v="0.12288"/>
    <n v="0.55973137597823774"/>
    <n v="8.6944940401952928E-2"/>
    <x v="0"/>
  </r>
  <r>
    <x v="0"/>
    <x v="0"/>
    <n v="7"/>
    <n v="2"/>
    <n v="33683"/>
    <s v="C5"/>
    <n v="2"/>
    <n v="49742"/>
    <n v="6.9287755708810031E-2"/>
    <n v="0.12288"/>
    <n v="0.56386519945320657"/>
    <n v="8.7587060981731427E-2"/>
    <x v="0"/>
  </r>
  <r>
    <x v="0"/>
    <x v="0"/>
    <n v="8"/>
    <n v="1"/>
    <n v="36998"/>
    <s v="C5"/>
    <n v="3"/>
    <n v="50886"/>
    <n v="5.5017404710311149E-2"/>
    <n v="0.13439999999999999"/>
    <n v="0.40935568980886272"/>
    <n v="6.3586583816976683E-2"/>
    <x v="0"/>
  </r>
  <r>
    <x v="0"/>
    <x v="0"/>
    <n v="8"/>
    <n v="2"/>
    <n v="33152"/>
    <s v="C6"/>
    <n v="1"/>
    <n v="45860"/>
    <n v="7.1573594737528862E-2"/>
    <n v="0.13439999999999999"/>
    <n v="0.53254162751137546"/>
    <n v="8.2721466140100341E-2"/>
    <x v="0"/>
  </r>
  <r>
    <x v="0"/>
    <x v="0"/>
    <n v="9"/>
    <n v="1"/>
    <n v="44480"/>
    <s v="C6"/>
    <n v="2"/>
    <n v="51332"/>
    <n v="2.2809028791527266E-2"/>
    <n v="0.12480000000000001"/>
    <n v="0.18276465377826334"/>
    <n v="2.8389442886890239E-2"/>
    <x v="0"/>
  </r>
  <r>
    <x v="0"/>
    <x v="0"/>
    <n v="9"/>
    <n v="2"/>
    <n v="40735"/>
    <s v="C6"/>
    <n v="3"/>
    <n v="51647"/>
    <n v="3.8930435877312583E-2"/>
    <n v="0.12480000000000001"/>
    <n v="0.31194259517077388"/>
    <n v="4.8455083116526881E-2"/>
    <x v="0"/>
  </r>
  <r>
    <x v="0"/>
    <x v="0"/>
    <n v="10"/>
    <n v="1"/>
    <n v="32307"/>
    <s v="C7"/>
    <n v="1"/>
    <n v="48293"/>
    <n v="7.521113518812661E-2"/>
    <n v="0.12480000000000001"/>
    <n v="0.60265332682793749"/>
    <n v="9.3612150100606306E-2"/>
    <x v="0"/>
  </r>
  <r>
    <x v="0"/>
    <x v="0"/>
    <n v="10"/>
    <n v="2"/>
    <n v="32548"/>
    <s v="C7"/>
    <n v="2"/>
    <n v="54065"/>
    <n v="7.4173682822926537E-2"/>
    <n v="0.12480000000000001"/>
    <n v="0.59434040723498827"/>
    <n v="9.2320876590501491E-2"/>
    <x v="0"/>
  </r>
  <r>
    <x v="0"/>
    <x v="0"/>
    <n v="11"/>
    <n v="1"/>
    <n v="23920"/>
    <s v="C7"/>
    <n v="3"/>
    <n v="59491"/>
    <n v="0.11131533845340869"/>
    <n v="0.13824"/>
    <n v="0.80523248302523642"/>
    <n v="0.12507944569658672"/>
    <x v="0"/>
  </r>
  <r>
    <x v="0"/>
    <x v="0"/>
    <n v="11"/>
    <n v="2"/>
    <n v="30034"/>
    <s v="C8"/>
    <n v="1"/>
    <n v="52938"/>
    <n v="8.4995903761154651E-2"/>
    <n v="0.13824"/>
    <n v="0.61484305382779691"/>
    <n v="9.5505621027917806E-2"/>
    <x v="0"/>
  </r>
  <r>
    <x v="0"/>
    <x v="0"/>
    <n v="12"/>
    <n v="1"/>
    <n v="29748"/>
    <s v="C8"/>
    <n v="2"/>
    <n v="51276"/>
    <n v="8.6227071298280028E-2"/>
    <n v="0.13439999999999999"/>
    <n v="0.6415704709693455"/>
    <n v="9.9657279823905001E-2"/>
    <x v="0"/>
  </r>
  <r>
    <x v="0"/>
    <x v="0"/>
    <n v="12"/>
    <n v="2"/>
    <n v="34228"/>
    <s v="C8"/>
    <n v="3"/>
    <n v="51738"/>
    <n v="6.6941649737714451E-2"/>
    <n v="0.13439999999999999"/>
    <n v="0.49807775102466112"/>
    <n v="7.7368077325830689E-2"/>
    <x v="0"/>
  </r>
  <r>
    <x v="0"/>
    <x v="0"/>
    <n v="13"/>
    <n v="1"/>
    <n v="51502"/>
    <s v="C9"/>
    <n v="1"/>
    <n v="41494"/>
    <n v="-7.4191475920199713E-3"/>
    <n v="0.11904000000000001"/>
    <n v="-6.2324828561995727E-2"/>
    <m/>
    <x v="0"/>
  </r>
  <r>
    <x v="0"/>
    <x v="0"/>
    <n v="13"/>
    <n v="2"/>
    <n v="47318"/>
    <s v="C9"/>
    <n v="2"/>
    <n v="50865"/>
    <n v="1.0592058615436837E-2"/>
    <n v="0.11904000000000001"/>
    <n v="8.8978987024839015E-2"/>
    <m/>
    <x v="0"/>
  </r>
  <r>
    <x v="0"/>
    <x v="0"/>
    <n v="14"/>
    <n v="1"/>
    <n v="47328"/>
    <s v="C9"/>
    <n v="3"/>
    <n v="48485"/>
    <n v="1.0549010799453433E-2"/>
    <n v="0.12096"/>
    <n v="8.7210737429343863E-2"/>
    <m/>
    <x v="0"/>
  </r>
  <r>
    <x v="0"/>
    <x v="0"/>
    <n v="14"/>
    <n v="2"/>
    <n v="57204"/>
    <s v="C10"/>
    <n v="1"/>
    <n v="44388"/>
    <n v="-3.1965012265757702E-2"/>
    <n v="0.12096"/>
    <n v="-0.26426101410183284"/>
    <m/>
    <x v="0"/>
  </r>
  <r>
    <x v="0"/>
    <x v="0"/>
    <n v="15"/>
    <n v="1"/>
    <n v="35763"/>
    <s v="C10"/>
    <n v="2"/>
    <n v="43012"/>
    <n v="6.033380998426173E-2"/>
    <n v="0.14784"/>
    <n v="0.40810206969874008"/>
    <n v="6.3391854826537614E-2"/>
    <x v="0"/>
  </r>
  <r>
    <x v="0"/>
    <x v="0"/>
    <n v="15"/>
    <n v="2"/>
    <n v="35420"/>
    <s v="C10"/>
    <n v="3"/>
    <n v="49764"/>
    <n v="6.1810350072492512E-2"/>
    <n v="0.14784"/>
    <n v="0.41808948912670801"/>
    <n v="6.494323397768198E-2"/>
    <x v="0"/>
  </r>
  <r>
    <x v="0"/>
    <x v="0"/>
    <n v="16"/>
    <n v="1"/>
    <n v="48713"/>
    <s v="C11"/>
    <n v="1"/>
    <n v="54101"/>
    <n v="4.5868882857517746E-3"/>
    <n v="0.11136"/>
    <n v="4.1189729577512345E-2"/>
    <n v="6.3981379943735843E-3"/>
    <x v="0"/>
  </r>
  <r>
    <x v="0"/>
    <x v="0"/>
    <n v="16"/>
    <n v="2"/>
    <n v="45312"/>
    <s v="C11"/>
    <n v="2"/>
    <n v="49632"/>
    <n v="1.9227450501707932E-2"/>
    <n v="0.11136"/>
    <n v="0.17266029545355543"/>
    <n v="2.6819899227118943E-2"/>
    <x v="0"/>
  </r>
  <r>
    <x v="0"/>
    <x v="0"/>
    <n v="17"/>
    <n v="1"/>
    <n v="52647"/>
    <s v="C11"/>
    <n v="3"/>
    <n v="51289"/>
    <n v="-1.2348122522119904E-2"/>
    <n v="0.13056000000000001"/>
    <n v="-9.4578144317707599E-2"/>
    <m/>
    <x v="0"/>
  </r>
  <r>
    <x v="0"/>
    <x v="0"/>
    <n v="17"/>
    <n v="2"/>
    <n v="38879"/>
    <s v="C12"/>
    <n v="1"/>
    <n v="46400"/>
    <n v="4.6920110523832617E-2"/>
    <n v="0.13056000000000001"/>
    <n v="0.35937584653670812"/>
    <m/>
    <x v="0"/>
  </r>
  <r>
    <x v="0"/>
    <x v="0"/>
    <n v="18"/>
    <n v="1"/>
    <n v="43648"/>
    <s v="C12"/>
    <n v="2"/>
    <n v="49309"/>
    <n v="2.63906070813466E-2"/>
    <n v="0.12864"/>
    <n v="0.20515086350549283"/>
    <n v="3.1866767464519892E-2"/>
    <x v="0"/>
  </r>
  <r>
    <x v="0"/>
    <x v="0"/>
    <n v="18"/>
    <n v="2"/>
    <n v="42707"/>
    <s v="C12"/>
    <n v="3"/>
    <n v="50694"/>
    <n v="3.0441406565385028E-2"/>
    <n v="0.12864"/>
    <n v="0.23664028735529405"/>
    <n v="3.6758124635855684E-2"/>
    <x v="0"/>
  </r>
  <r>
    <x v="0"/>
    <x v="0"/>
    <n v="19"/>
    <n v="1"/>
    <n v="52241"/>
    <s v="C13"/>
    <n v="1"/>
    <n v="42488"/>
    <n v="-1.0600381193193604E-2"/>
    <n v="0.10176"/>
    <n v="-0.10417041266896231"/>
    <m/>
    <x v="0"/>
  </r>
  <r>
    <x v="0"/>
    <x v="0"/>
    <n v="19"/>
    <n v="2"/>
    <n v="49151"/>
    <s v="C13"/>
    <n v="2"/>
    <n v="46235"/>
    <n v="2.7013939456786351E-3"/>
    <n v="0.10176"/>
    <n v="2.6546717233477152E-2"/>
    <m/>
    <x v="0"/>
  </r>
  <r>
    <x v="0"/>
    <x v="0"/>
    <n v="20"/>
    <n v="1"/>
    <n v="42786"/>
    <s v="C13"/>
    <n v="3"/>
    <n v="43826"/>
    <n v="3.010132881911614E-2"/>
    <n v="0.12864"/>
    <n v="0.23399664815855206"/>
    <n v="3.6347479347295091E-2"/>
    <x v="0"/>
  </r>
  <r>
    <x v="0"/>
    <x v="0"/>
    <n v="20"/>
    <n v="2"/>
    <n v="38150"/>
    <s v="C14"/>
    <n v="1"/>
    <n v="48554"/>
    <n v="5.0058296309022851E-2"/>
    <n v="0.12864"/>
    <n v="0.38913476608382191"/>
    <n v="6.0445600331686999E-2"/>
    <x v="0"/>
  </r>
  <r>
    <x v="0"/>
    <x v="0"/>
    <n v="21"/>
    <n v="1"/>
    <n v="48912"/>
    <s v="C14"/>
    <n v="2"/>
    <n v="40871"/>
    <n v="3.7302367476820092E-3"/>
    <n v="0.11904000000000001"/>
    <n v="3.1335994184156661E-2"/>
    <n v="4.8675244299390017E-3"/>
    <x v="0"/>
  </r>
  <r>
    <x v="0"/>
    <x v="0"/>
    <n v="21"/>
    <n v="2"/>
    <n v="43957"/>
    <s v="C14"/>
    <n v="3"/>
    <n v="45997"/>
    <n v="2.5060429567459359E-2"/>
    <n v="0.11904000000000001"/>
    <n v="0.21052108171588843"/>
    <n v="3.2700941359868008E-2"/>
    <x v="0"/>
  </r>
  <r>
    <x v="0"/>
    <x v="0"/>
    <n v="22"/>
    <n v="1"/>
    <n v="41469"/>
    <s v="C15"/>
    <n v="1"/>
    <n v="52424"/>
    <n v="3.5770726184130616E-2"/>
    <n v="0.12672"/>
    <n v="0.28228161445810146"/>
    <n v="4.384774411249176E-2"/>
    <x v="0"/>
  </r>
  <r>
    <x v="0"/>
    <x v="0"/>
    <n v="22"/>
    <n v="2"/>
    <n v="32388"/>
    <s v="C15"/>
    <n v="2"/>
    <n v="42612"/>
    <n v="7.4862447878661018E-2"/>
    <n v="0.12672"/>
    <n v="0.5907705798505446"/>
    <n v="9.1766363403451262E-2"/>
    <x v="0"/>
  </r>
  <r>
    <x v="0"/>
    <x v="0"/>
    <n v="23"/>
    <n v="1"/>
    <n v="40935"/>
    <s v="C15"/>
    <n v="3"/>
    <n v="47847"/>
    <n v="3.8069479557644462E-2"/>
    <n v="0.12288"/>
    <n v="0.30981021775426809"/>
    <n v="4.8123853824496313E-2"/>
    <x v="0"/>
  </r>
  <r>
    <x v="0"/>
    <x v="0"/>
    <n v="23"/>
    <n v="2"/>
    <n v="42860"/>
    <s v="C150_1"/>
    <n v="1"/>
    <n v="53324"/>
    <n v="2.9782774980838939E-2"/>
    <n v="0.12288"/>
    <n v="0.24237284326854605"/>
    <n v="3.7648581654380821E-2"/>
    <x v="0"/>
  </r>
  <r>
    <x v="0"/>
    <x v="0"/>
    <n v="24"/>
    <n v="1"/>
    <n v="46368"/>
    <s v="C150_1"/>
    <n v="2"/>
    <n v="47098"/>
    <n v="1.468160113386034E-2"/>
    <n v="0.11904000000000001"/>
    <n v="0.12333334285836979"/>
    <m/>
    <x v="0"/>
  </r>
  <r>
    <x v="0"/>
    <x v="0"/>
    <n v="24"/>
    <n v="2"/>
    <n v="52814"/>
    <s v="C150_2"/>
    <n v="1"/>
    <n v="46040"/>
    <n v="-1.3067021049042735E-2"/>
    <n v="0.11904000000000001"/>
    <n v="-0.10977000209209287"/>
    <m/>
    <x v="0"/>
  </r>
  <r>
    <x v="0"/>
    <x v="0"/>
    <n v="25"/>
    <n v="1"/>
    <n v="54232"/>
    <s v="C150_2"/>
    <n v="2"/>
    <n v="56551"/>
    <n v="-1.9171201355489633E-2"/>
    <n v="0.11712"/>
    <n v="-0.16368853616367515"/>
    <m/>
    <x v="0"/>
  </r>
  <r>
    <x v="0"/>
    <x v="0"/>
    <n v="25"/>
    <n v="2"/>
    <n v="48777"/>
    <s v="C150_3"/>
    <n v="1"/>
    <n v="50807"/>
    <n v="4.3113822634580001E-3"/>
    <n v="0.11712"/>
    <n v="3.6811665500836747E-2"/>
    <m/>
    <x v="0"/>
  </r>
  <r>
    <x v="0"/>
    <x v="0"/>
    <n v="26"/>
    <n v="1"/>
    <n v="37135"/>
    <s v="C150_3"/>
    <n v="2"/>
    <n v="50486"/>
    <n v="5.4427649631338504E-2"/>
    <n v="0.12672"/>
    <n v="0.42951112398467883"/>
    <n v="6.6717394592286774E-2"/>
    <x v="0"/>
  </r>
  <r>
    <x v="0"/>
    <x v="0"/>
    <n v="26"/>
    <n v="2"/>
    <n v="44214"/>
    <s v="C150_4"/>
    <n v="1"/>
    <n v="55451"/>
    <n v="2.3954100696685861E-2"/>
    <n v="0.12672"/>
    <n v="0.18903172898268514"/>
    <n v="2.9362928568643764E-2"/>
    <x v="0"/>
  </r>
  <r>
    <x v="0"/>
    <x v="0"/>
    <n v="27"/>
    <n v="1"/>
    <n v="33800"/>
    <s v="C150_4"/>
    <n v="2"/>
    <n v="52912"/>
    <n v="6.8784096261804178E-2"/>
    <n v="0.13056000000000001"/>
    <n v="0.52683897259347556"/>
    <n v="8.1835653742853232E-2"/>
    <x v="0"/>
  </r>
  <r>
    <x v="0"/>
    <x v="0"/>
    <n v="27"/>
    <n v="2"/>
    <n v="38006"/>
    <s v="C150_5"/>
    <n v="1"/>
    <n v="47246"/>
    <n v="5.0678184859183892E-2"/>
    <n v="0.13056000000000001"/>
    <n v="0.38816011687487662"/>
    <n v="6.0294204821230837E-2"/>
    <x v="0"/>
  </r>
  <r>
    <x v="0"/>
    <x v="0"/>
    <n v="28"/>
    <n v="1"/>
    <n v="54135"/>
    <s v="C150_5"/>
    <n v="2"/>
    <n v="47690"/>
    <n v="-1.8753637540450594E-2"/>
    <n v="0.12288"/>
    <n v="-0.15261749300496902"/>
    <m/>
    <x v="0"/>
  </r>
  <r>
    <x v="0"/>
    <x v="0"/>
    <n v="28"/>
    <n v="2"/>
    <n v="53527"/>
    <s v="C300_1"/>
    <n v="1"/>
    <n v="47503"/>
    <n v="-1.6136330328659545E-2"/>
    <n v="0.12288"/>
    <n v="-0.13131779238817989"/>
    <m/>
    <x v="0"/>
  </r>
  <r>
    <x v="0"/>
    <x v="0"/>
    <n v="29"/>
    <n v="1"/>
    <n v="43118"/>
    <s v="C300_1"/>
    <n v="2"/>
    <n v="50970"/>
    <n v="2.8672141328467089E-2"/>
    <n v="0.13632"/>
    <n v="0.2103296752381682"/>
    <n v="3.2671209553662123E-2"/>
    <x v="0"/>
  </r>
  <r>
    <x v="0"/>
    <x v="0"/>
    <n v="29"/>
    <n v="2"/>
    <n v="40659"/>
    <s v="C300_2"/>
    <n v="1"/>
    <n v="48137"/>
    <n v="3.9257599278786463E-2"/>
    <n v="0.13632"/>
    <n v="0.28798121536668475"/>
    <n v="4.4733082120291694E-2"/>
    <x v="0"/>
  </r>
  <r>
    <x v="0"/>
    <x v="0"/>
    <n v="30"/>
    <n v="1"/>
    <n v="43517"/>
    <s v="C300_2"/>
    <n v="2"/>
    <n v="48157"/>
    <n v="2.6954533470729205E-2"/>
    <n v="0.11712"/>
    <n v="0.23014458222958678"/>
    <n v="3.5749125106329147E-2"/>
    <x v="0"/>
  </r>
  <r>
    <x v="0"/>
    <x v="0"/>
    <n v="30"/>
    <n v="2"/>
    <n v="45916"/>
    <s v="C300_3"/>
    <n v="1"/>
    <n v="46541"/>
    <n v="1.6627362416310267E-2"/>
    <n v="0.11712"/>
    <n v="0.1419685998660371"/>
    <n v="2.2052455845857761E-2"/>
    <x v="0"/>
  </r>
  <r>
    <x v="0"/>
    <x v="1"/>
    <n v="1"/>
    <n v="1"/>
    <n v="42844"/>
    <s v="C300_3"/>
    <n v="2"/>
    <n v="47442"/>
    <n v="2.9851651486412382E-2"/>
    <n v="0.13439999999999999"/>
    <n v="0.22211050213104452"/>
    <n v="3.4501164664355592E-2"/>
    <x v="1"/>
  </r>
  <r>
    <x v="0"/>
    <x v="1"/>
    <n v="1"/>
    <n v="2"/>
    <n v="35528"/>
    <s v="C300_4"/>
    <n v="1"/>
    <n v="53911"/>
    <n v="6.1345433659871738E-2"/>
    <n v="0.13439999999999999"/>
    <n v="0.45643923854071239"/>
    <n v="7.0900228386657327E-2"/>
    <x v="1"/>
  </r>
  <r>
    <x v="0"/>
    <x v="1"/>
    <n v="2"/>
    <n v="1"/>
    <n v="35106"/>
    <s v="C300_4"/>
    <n v="2"/>
    <n v="52716"/>
    <n v="6.3162051494371443E-2"/>
    <n v="0.11904000000000001"/>
    <n v="0.53059519064492133"/>
    <n v="8.2419119613511116E-2"/>
    <x v="1"/>
  </r>
  <r>
    <x v="0"/>
    <x v="1"/>
    <n v="2"/>
    <n v="2"/>
    <n v="34414"/>
    <s v="C300_5"/>
    <n v="1"/>
    <n v="49318"/>
    <n v="6.6140960360423093E-2"/>
    <n v="0.11904000000000001"/>
    <n v="0.55561962668366172"/>
    <n v="8.6306248678195446E-2"/>
    <x v="1"/>
  </r>
  <r>
    <x v="0"/>
    <x v="1"/>
    <n v="3"/>
    <n v="1"/>
    <n v="35923"/>
    <s v="C300_5"/>
    <n v="2"/>
    <n v="53437"/>
    <n v="5.9645044928527222E-2"/>
    <n v="0.1152"/>
    <n v="0.51775212611568766"/>
    <n v="8.0424163589970163E-2"/>
    <x v="1"/>
  </r>
  <r>
    <x v="0"/>
    <x v="1"/>
    <n v="3"/>
    <n v="2"/>
    <n v="38771"/>
    <m/>
    <m/>
    <m/>
    <n v="4.7385026936453391E-2"/>
    <n v="0.1152"/>
    <n v="0.41132835882338015"/>
    <n v="6.3893005070565057E-2"/>
    <x v="1"/>
  </r>
  <r>
    <x v="0"/>
    <x v="1"/>
    <n v="4"/>
    <n v="1"/>
    <n v="1859"/>
    <m/>
    <m/>
    <m/>
    <n v="0.20628312529439924"/>
    <s v="--"/>
    <m/>
    <m/>
    <x v="1"/>
  </r>
  <r>
    <x v="0"/>
    <x v="1"/>
    <n v="4"/>
    <n v="2"/>
    <n v="1829"/>
    <m/>
    <m/>
    <m/>
    <n v="0.20641226874234947"/>
    <s v="--"/>
    <m/>
    <m/>
    <x v="1"/>
  </r>
  <r>
    <x v="0"/>
    <x v="1"/>
    <n v="5"/>
    <n v="1"/>
    <n v="26694"/>
    <m/>
    <m/>
    <m/>
    <n v="9.9373874299612017E-2"/>
    <n v="0.13824"/>
    <n v="0.71885036385714707"/>
    <n v="0.1116614231858102"/>
    <x v="1"/>
  </r>
  <r>
    <x v="0"/>
    <x v="1"/>
    <n v="5"/>
    <n v="2"/>
    <n v="28213"/>
    <m/>
    <m/>
    <m/>
    <n v="9.2834911051732735E-2"/>
    <n v="0.13824"/>
    <n v="0.67154883573302038"/>
    <n v="0.10431391915052918"/>
    <x v="1"/>
  </r>
  <r>
    <x v="0"/>
    <x v="1"/>
    <n v="6"/>
    <n v="1"/>
    <n v="36368"/>
    <m/>
    <m/>
    <m/>
    <n v="5.7729417117265688E-2"/>
    <n v="0.11136"/>
    <n v="0.51840353014786"/>
    <n v="8.0525348349634249E-2"/>
    <x v="1"/>
  </r>
  <r>
    <x v="0"/>
    <x v="1"/>
    <n v="6"/>
    <n v="2"/>
    <n v="41104"/>
    <m/>
    <m/>
    <m/>
    <n v="3.734197146752493E-2"/>
    <n v="0.11136"/>
    <n v="0.33532661159774541"/>
    <n v="5.2087400334849793E-2"/>
    <x v="1"/>
  </r>
  <r>
    <x v="0"/>
    <x v="1"/>
    <n v="7"/>
    <n v="1"/>
    <n v="48304"/>
    <m/>
    <m/>
    <m/>
    <n v="6.3475439594730598E-3"/>
    <n v="0.1152"/>
    <n v="5.5100207981536982E-2"/>
    <n v="8.5588989731320772E-3"/>
    <x v="1"/>
  </r>
  <r>
    <x v="0"/>
    <x v="1"/>
    <n v="7"/>
    <n v="2"/>
    <n v="32354"/>
    <m/>
    <m/>
    <m/>
    <n v="7.5008810453004601E-2"/>
    <n v="0.1152"/>
    <n v="0.65111814629344278"/>
    <n v="0.10114035205758146"/>
    <x v="1"/>
  </r>
  <r>
    <x v="0"/>
    <x v="1"/>
    <n v="8"/>
    <n v="1"/>
    <n v="43131"/>
    <m/>
    <m/>
    <m/>
    <n v="2.8616179167688653E-2"/>
    <s v="--"/>
    <m/>
    <m/>
    <x v="1"/>
  </r>
  <r>
    <x v="0"/>
    <x v="1"/>
    <n v="8"/>
    <n v="2"/>
    <n v="44702"/>
    <m/>
    <m/>
    <m/>
    <n v="2.1853367276695661E-2"/>
    <s v="--"/>
    <m/>
    <m/>
    <x v="1"/>
  </r>
  <r>
    <x v="0"/>
    <x v="1"/>
    <n v="9"/>
    <n v="1"/>
    <n v="37125"/>
    <m/>
    <m/>
    <m/>
    <n v="5.4470697447321907E-2"/>
    <n v="0.12480000000000001"/>
    <n v="0.43646392185354088"/>
    <n v="6.7797395861250026E-2"/>
    <x v="1"/>
  </r>
  <r>
    <x v="0"/>
    <x v="1"/>
    <n v="9"/>
    <n v="2"/>
    <n v="40352"/>
    <m/>
    <m/>
    <m/>
    <n v="4.0579167229476999E-2"/>
    <n v="0.12480000000000001"/>
    <n v="0.32515358356952723"/>
    <n v="5.0507189981133224E-2"/>
    <x v="1"/>
  </r>
  <r>
    <x v="0"/>
    <x v="1"/>
    <n v="10"/>
    <n v="1"/>
    <n v="37739"/>
    <m/>
    <m/>
    <m/>
    <n v="5.1827561545940815E-2"/>
    <n v="0.12864"/>
    <n v="0.4028883826643409"/>
    <n v="6.258199544052763E-2"/>
    <x v="1"/>
  </r>
  <r>
    <x v="0"/>
    <x v="1"/>
    <n v="10"/>
    <n v="2"/>
    <n v="40457"/>
    <m/>
    <m/>
    <m/>
    <n v="4.0127165161651233E-2"/>
    <n v="0.12864"/>
    <n v="0.31193380878149279"/>
    <n v="4.8453718297391882E-2"/>
    <x v="1"/>
  </r>
  <r>
    <x v="0"/>
    <x v="1"/>
    <n v="11"/>
    <n v="1"/>
    <n v="37850"/>
    <m/>
    <m/>
    <m/>
    <n v="5.1349730788525012E-2"/>
    <n v="0.12480000000000001"/>
    <n v="0.41145617619010422"/>
    <n v="6.3912859368196184E-2"/>
    <x v="1"/>
  </r>
  <r>
    <x v="0"/>
    <x v="1"/>
    <n v="11"/>
    <n v="2"/>
    <n v="34751"/>
    <m/>
    <m/>
    <m/>
    <n v="6.4690248961782354E-2"/>
    <n v="0.12480000000000001"/>
    <n v="0.51835135386043552"/>
    <n v="8.0517243632987665E-2"/>
    <x v="1"/>
  </r>
  <r>
    <x v="0"/>
    <x v="1"/>
    <n v="12"/>
    <n v="1"/>
    <n v="33136"/>
    <m/>
    <m/>
    <m/>
    <n v="7.1642471243102301E-2"/>
    <n v="0.12288"/>
    <m/>
    <m/>
    <x v="1"/>
  </r>
  <r>
    <x v="0"/>
    <x v="1"/>
    <n v="12"/>
    <n v="2"/>
    <n v="31540"/>
    <m/>
    <m/>
    <m/>
    <n v="7.8512902674053794E-2"/>
    <n v="0.12288"/>
    <m/>
    <m/>
    <x v="1"/>
  </r>
  <r>
    <x v="0"/>
    <x v="1"/>
    <n v="13"/>
    <n v="1"/>
    <n v="49728"/>
    <m/>
    <m/>
    <m/>
    <n v="2.1753496343614374E-4"/>
    <n v="0.11327999999999999"/>
    <n v="1.9203298325930769E-3"/>
    <n v="2.9829123399612468E-4"/>
    <x v="1"/>
  </r>
  <r>
    <x v="0"/>
    <x v="1"/>
    <n v="13"/>
    <n v="2"/>
    <n v="38229"/>
    <m/>
    <m/>
    <m/>
    <n v="4.9718218562753956E-2"/>
    <n v="0.11327999999999999"/>
    <n v="0.43889670341414161"/>
    <n v="6.8175287930330009E-2"/>
    <x v="1"/>
  </r>
  <r>
    <x v="0"/>
    <x v="1"/>
    <n v="14"/>
    <n v="1"/>
    <n v="38233"/>
    <m/>
    <m/>
    <m/>
    <n v="4.9700999436360596E-2"/>
    <n v="0.12672"/>
    <n v="0.39221116979451226"/>
    <n v="6.0923468374747582E-2"/>
    <x v="1"/>
  </r>
  <r>
    <x v="0"/>
    <x v="1"/>
    <n v="14"/>
    <n v="2"/>
    <n v="36363"/>
    <m/>
    <m/>
    <m/>
    <n v="5.77509410252574E-2"/>
    <n v="0.12672"/>
    <n v="0.45573659268669037"/>
    <n v="7.0791084063999227E-2"/>
    <x v="1"/>
  </r>
  <r>
    <x v="0"/>
    <x v="1"/>
    <n v="15"/>
    <n v="1"/>
    <n v="38755"/>
    <m/>
    <m/>
    <m/>
    <n v="4.745390344202683E-2"/>
    <n v="0.13056000000000001"/>
    <n v="0.36346433396160255"/>
    <n v="5.6458126542035601E-2"/>
    <x v="1"/>
  </r>
  <r>
    <x v="0"/>
    <x v="1"/>
    <n v="15"/>
    <n v="2"/>
    <n v="40920"/>
    <m/>
    <m/>
    <m/>
    <n v="3.8134051281619577E-2"/>
    <n v="0.13056000000000001"/>
    <n v="0.29208066238985581"/>
    <n v="4.5369862891224272E-2"/>
    <x v="1"/>
  </r>
  <r>
    <x v="0"/>
    <x v="1"/>
    <n v="16"/>
    <n v="1"/>
    <n v="40191"/>
    <m/>
    <m/>
    <m/>
    <n v="4.1272237066809832E-2"/>
    <n v="0.10944"/>
    <n v="0.3771220492215811"/>
    <n v="5.8579624979085594E-2"/>
    <x v="1"/>
  </r>
  <r>
    <x v="0"/>
    <x v="1"/>
    <n v="16"/>
    <n v="2"/>
    <n v="34243"/>
    <m/>
    <m/>
    <m/>
    <n v="6.6877078013739336E-2"/>
    <n v="0.10944"/>
    <n v="0.61108441167524985"/>
    <n v="9.4921778613555469E-2"/>
    <x v="1"/>
  </r>
  <r>
    <x v="0"/>
    <x v="1"/>
    <n v="17"/>
    <n v="1"/>
    <n v="35533"/>
    <m/>
    <m/>
    <m/>
    <n v="6.1323909751880026E-2"/>
    <n v="0.12480000000000001"/>
    <n v="0.49137748198621811"/>
    <n v="7.6327302201859237E-2"/>
    <x v="1"/>
  </r>
  <r>
    <x v="0"/>
    <x v="1"/>
    <n v="17"/>
    <n v="2"/>
    <n v="33146"/>
    <m/>
    <m/>
    <m/>
    <n v="7.1599423427118905E-2"/>
    <n v="0.12480000000000001"/>
    <n v="0.5737133287429399"/>
    <n v="8.9116803731403335E-2"/>
    <x v="1"/>
  </r>
  <r>
    <x v="0"/>
    <x v="1"/>
    <n v="18"/>
    <n v="1"/>
    <n v="42986"/>
    <m/>
    <m/>
    <m/>
    <n v="2.9240372499448022E-2"/>
    <n v="0.12480000000000001"/>
    <n v="0.2342978565660899"/>
    <n v="3.6394267053265969E-2"/>
    <x v="1"/>
  </r>
  <r>
    <x v="0"/>
    <x v="1"/>
    <n v="18"/>
    <n v="2"/>
    <n v="45001"/>
    <m/>
    <m/>
    <m/>
    <n v="2.0566237578791852E-2"/>
    <n v="0.12480000000000001"/>
    <n v="0.16479357034288342"/>
    <n v="2.5597934593261224E-2"/>
    <x v="1"/>
  </r>
  <r>
    <x v="0"/>
    <x v="1"/>
    <n v="19"/>
    <n v="1"/>
    <n v="45296"/>
    <m/>
    <m/>
    <m/>
    <n v="1.92963270072814E-2"/>
    <n v="0.12480000000000001"/>
    <n v="0.15461800486603686"/>
    <n v="2.4017330089191057E-2"/>
    <x v="1"/>
  </r>
  <r>
    <x v="0"/>
    <x v="1"/>
    <n v="19"/>
    <n v="2"/>
    <n v="32854"/>
    <m/>
    <m/>
    <m/>
    <n v="7.2856419653834312E-2"/>
    <n v="0.12480000000000001"/>
    <n v="0.58378541389290306"/>
    <n v="9.0681334291364296E-2"/>
    <x v="1"/>
  </r>
  <r>
    <x v="0"/>
    <x v="1"/>
    <n v="20"/>
    <n v="1"/>
    <n v="37841"/>
    <m/>
    <m/>
    <m/>
    <n v="5.1388473822910084E-2"/>
    <n v="0.11904000000000001"/>
    <n v="0.43169080832417744"/>
    <n v="6.7055972226355565E-2"/>
    <x v="1"/>
  </r>
  <r>
    <x v="0"/>
    <x v="1"/>
    <n v="20"/>
    <n v="2"/>
    <n v="36679"/>
    <m/>
    <m/>
    <m/>
    <n v="5.6390630040181793E-2"/>
    <n v="0.11904000000000001"/>
    <n v="0.47371160988055938"/>
    <n v="7.3583203401446889E-2"/>
    <x v="1"/>
  </r>
  <r>
    <x v="0"/>
    <x v="1"/>
    <n v="21"/>
    <n v="1"/>
    <n v="31262"/>
    <m/>
    <m/>
    <m/>
    <n v="7.9709631958392466E-2"/>
    <n v="0.11136"/>
    <n v="0.71578333295970242"/>
    <n v="0.1111850110530738"/>
    <x v="1"/>
  </r>
  <r>
    <x v="0"/>
    <x v="1"/>
    <n v="21"/>
    <n v="2"/>
    <n v="34318"/>
    <m/>
    <m/>
    <m/>
    <n v="6.65542193938638E-2"/>
    <n v="0.11136"/>
    <n v="0.5976492402466218"/>
    <n v="9.2834848651641905E-2"/>
    <x v="1"/>
  </r>
  <r>
    <x v="0"/>
    <x v="1"/>
    <n v="22"/>
    <n v="1"/>
    <n v="40307"/>
    <m/>
    <m/>
    <m/>
    <n v="4.0772882401402318E-2"/>
    <n v="0.12480000000000001"/>
    <n v="0.32670578847277498"/>
    <n v="5.0748299142771049E-2"/>
    <x v="2"/>
  </r>
  <r>
    <x v="0"/>
    <x v="1"/>
    <n v="22"/>
    <n v="2"/>
    <n v="37294"/>
    <m/>
    <m/>
    <m/>
    <n v="5.3743189357202348E-2"/>
    <n v="0.12480000000000001"/>
    <n v="0.430634530105788"/>
    <n v="6.6891897009765736E-2"/>
    <x v="2"/>
  </r>
  <r>
    <x v="0"/>
    <x v="1"/>
    <n v="23"/>
    <n v="1"/>
    <n v="38034"/>
    <m/>
    <m/>
    <m/>
    <n v="5.0557650974430365E-2"/>
    <n v="0.12672"/>
    <n v="0.39897136185630022"/>
    <n v="6.1973551541678627E-2"/>
    <x v="1"/>
  </r>
  <r>
    <x v="0"/>
    <x v="1"/>
    <n v="23"/>
    <n v="2"/>
    <n v="34853"/>
    <m/>
    <m/>
    <m/>
    <n v="6.4251161238751603E-2"/>
    <n v="0.12672"/>
    <n v="0.50703252240176455"/>
    <n v="7.8759051813074091E-2"/>
    <x v="1"/>
  </r>
  <r>
    <x v="0"/>
    <x v="1"/>
    <n v="25"/>
    <n v="1"/>
    <n v="36239"/>
    <m/>
    <m/>
    <m/>
    <n v="5.8284733943451614E-2"/>
    <n v="0.13247999999999999"/>
    <n v="0.43995119220600559"/>
    <n v="6.8339085189332877E-2"/>
    <x v="1"/>
  </r>
  <r>
    <x v="0"/>
    <x v="1"/>
    <n v="25"/>
    <n v="2"/>
    <n v="47550"/>
    <m/>
    <m/>
    <m/>
    <n v="9.5933492846218306E-3"/>
    <n v="0.13247999999999999"/>
    <n v="7.2413566460007781E-2"/>
    <n v="1.1248240656787877E-2"/>
    <x v="1"/>
  </r>
  <r>
    <x v="0"/>
    <x v="1"/>
    <n v="24"/>
    <n v="1"/>
    <n v="43248"/>
    <m/>
    <m/>
    <m/>
    <n v="2.8112519720682811E-2"/>
    <n v="0.12096"/>
    <n v="0.23241170404003647"/>
    <n v="3.6101284694218992E-2"/>
    <x v="2"/>
  </r>
  <r>
    <x v="0"/>
    <x v="1"/>
    <n v="24"/>
    <n v="2"/>
    <n v="39495"/>
    <m/>
    <m/>
    <m/>
    <n v="4.4268365059254848E-2"/>
    <n v="0.12096"/>
    <n v="0.36597524023854866"/>
    <n v="5.6848153983721228E-2"/>
    <x v="2"/>
  </r>
  <r>
    <x v="0"/>
    <x v="1"/>
    <n v="26"/>
    <n v="1"/>
    <n v="35740"/>
    <m/>
    <m/>
    <m/>
    <n v="6.0432819961023544E-2"/>
    <n v="0.10752000000000002"/>
    <n v="0.56206119755416228"/>
    <n v="8.7306839353413226E-2"/>
    <x v="2"/>
  </r>
  <r>
    <x v="0"/>
    <x v="1"/>
    <n v="26"/>
    <n v="2"/>
    <n v="38945"/>
    <m/>
    <m/>
    <m/>
    <n v="4.663599493834214E-2"/>
    <n v="0.10752000000000002"/>
    <n v="0.43374251244737844"/>
    <n v="6.7374670266826128E-2"/>
    <x v="2"/>
  </r>
  <r>
    <x v="0"/>
    <x v="1"/>
    <n v="27"/>
    <n v="1"/>
    <n v="46465"/>
    <m/>
    <m/>
    <m/>
    <n v="1.4264037318821301E-2"/>
    <n v="0.12864"/>
    <n v="0.11088337467989196"/>
    <n v="1.7223884200276551E-2"/>
    <x v="1"/>
  </r>
  <r>
    <x v="0"/>
    <x v="1"/>
    <n v="27"/>
    <n v="2"/>
    <n v="42596"/>
    <m/>
    <m/>
    <m/>
    <n v="3.091923732280083E-2"/>
    <n v="0.12864"/>
    <n v="0.2403547677456532"/>
    <n v="3.7335107256491466E-2"/>
    <x v="1"/>
  </r>
  <r>
    <x v="0"/>
    <x v="1"/>
    <n v="28"/>
    <n v="1"/>
    <n v="39907"/>
    <m/>
    <m/>
    <m/>
    <n v="4.2494795040738532E-2"/>
    <n v="0.12480000000000001"/>
    <n v="0.3405031653905331"/>
    <n v="5.2891491690662804E-2"/>
    <x v="1"/>
  </r>
  <r>
    <x v="0"/>
    <x v="1"/>
    <n v="28"/>
    <n v="2"/>
    <n v="33233"/>
    <m/>
    <m/>
    <m/>
    <n v="7.1224907428063269E-2"/>
    <n v="0.12480000000000001"/>
    <n v="0.5707123992633274"/>
    <n v="8.8650659352236871E-2"/>
    <x v="1"/>
  </r>
  <r>
    <x v="0"/>
    <x v="1"/>
    <n v="29"/>
    <n v="1"/>
    <n v="37769"/>
    <m/>
    <m/>
    <m/>
    <n v="5.1698418097990605E-2"/>
    <n v="0.11136"/>
    <n v="0.46424585217304781"/>
    <n v="7.2112855704213441E-2"/>
    <x v="1"/>
  </r>
  <r>
    <x v="0"/>
    <x v="1"/>
    <n v="29"/>
    <n v="2"/>
    <n v="35685"/>
    <m/>
    <m/>
    <m/>
    <n v="6.0669582948932287E-2"/>
    <n v="0.11136"/>
    <n v="0.5448058813661304"/>
    <n v="8.4626513572205589E-2"/>
    <x v="1"/>
  </r>
  <r>
    <x v="0"/>
    <x v="1"/>
    <n v="30"/>
    <n v="1"/>
    <n v="35999"/>
    <m/>
    <m/>
    <m/>
    <n v="5.9317881527053362E-2"/>
    <n v="0.12480000000000001"/>
    <n v="0.47530353787703011"/>
    <n v="7.3830482883565363E-2"/>
    <x v="1"/>
  </r>
  <r>
    <x v="0"/>
    <x v="1"/>
    <n v="30"/>
    <n v="2"/>
    <n v="42601"/>
    <m/>
    <m/>
    <m/>
    <n v="3.0897713414809142E-2"/>
    <n v="0.12480000000000001"/>
    <n v="0.24757783184943222"/>
    <n v="3.8457089880611806E-2"/>
    <x v="1"/>
  </r>
  <r>
    <x v="0"/>
    <x v="2"/>
    <n v="1"/>
    <n v="1"/>
    <n v="46845"/>
    <m/>
    <m/>
    <m/>
    <n v="1.2628220311451896E-2"/>
    <n v="0.13439999999999999"/>
    <n v="9.3959972555445664E-2"/>
    <n v="1.459511573694589E-2"/>
    <x v="1"/>
  </r>
  <r>
    <x v="0"/>
    <x v="2"/>
    <n v="1"/>
    <n v="2"/>
    <n v="36864"/>
    <m/>
    <m/>
    <m/>
    <n v="5.5594245444488787E-2"/>
    <n v="0.13439999999999999"/>
    <n v="0.41364765955720828"/>
    <n v="6.4253269784553022E-2"/>
    <x v="1"/>
  </r>
  <r>
    <x v="0"/>
    <x v="2"/>
    <n v="2"/>
    <n v="1"/>
    <n v="41224"/>
    <m/>
    <m/>
    <m/>
    <n v="3.6825397675724056E-2"/>
    <n v="0.13439999999999999"/>
    <n v="0.27399849461104209"/>
    <n v="4.256109949624854E-2"/>
    <x v="2"/>
  </r>
  <r>
    <x v="0"/>
    <x v="2"/>
    <n v="2"/>
    <n v="2"/>
    <n v="44287"/>
    <m/>
    <m/>
    <m/>
    <n v="2.3639851640006988E-2"/>
    <n v="0.13439999999999999"/>
    <n v="0.17589175327386153"/>
    <n v="2.7321852341873162E-2"/>
    <x v="2"/>
  </r>
  <r>
    <x v="0"/>
    <x v="2"/>
    <n v="3"/>
    <n v="1"/>
    <n v="37521"/>
    <m/>
    <m/>
    <m/>
    <n v="5.2766003934379059E-2"/>
    <n v="0.11136"/>
    <n v="0.47383265027280047"/>
    <n v="7.3602005009041668E-2"/>
    <x v="1"/>
  </r>
  <r>
    <x v="0"/>
    <x v="2"/>
    <n v="3"/>
    <n v="2"/>
    <n v="37128"/>
    <m/>
    <m/>
    <m/>
    <n v="5.4457783102526899E-2"/>
    <n v="0.11136"/>
    <n v="0.48902463274539243"/>
    <n v="7.5961826286450956E-2"/>
    <x v="1"/>
  </r>
  <r>
    <x v="0"/>
    <x v="2"/>
    <n v="4"/>
    <n v="1"/>
    <n v="40825"/>
    <m/>
    <m/>
    <m/>
    <n v="3.854300553346194E-2"/>
    <n v="0.10560000000000001"/>
    <n v="0.36499058270323803"/>
    <n v="5.6695203846569633E-2"/>
    <x v="1"/>
  </r>
  <r>
    <x v="0"/>
    <x v="2"/>
    <n v="4"/>
    <n v="2"/>
    <n v="48359"/>
    <m/>
    <m/>
    <m/>
    <n v="6.1107809715643347E-3"/>
    <n v="0.10560000000000001"/>
    <n v="5.7867244048904677E-2"/>
    <n v="8.9887119089298619E-3"/>
    <x v="1"/>
  </r>
  <r>
    <x v="0"/>
    <x v="2"/>
    <n v="5"/>
    <n v="1"/>
    <n v="41127"/>
    <m/>
    <m/>
    <m/>
    <n v="3.7242961490763095E-2"/>
    <n v="0.12480000000000001"/>
    <n v="0.29842116579137096"/>
    <n v="4.6354754419592949E-2"/>
    <x v="1"/>
  </r>
  <r>
    <x v="0"/>
    <x v="2"/>
    <n v="5"/>
    <n v="2"/>
    <n v="42224"/>
    <m/>
    <m/>
    <m/>
    <n v="3.2520616077383512E-2"/>
    <n v="0.12480000000000001"/>
    <n v="0.26058185959441915"/>
    <n v="4.0477048856999778E-2"/>
    <x v="1"/>
  </r>
  <r>
    <x v="0"/>
    <x v="2"/>
    <n v="6"/>
    <n v="1"/>
    <n v="38735"/>
    <m/>
    <m/>
    <m/>
    <n v="4.7539999073993637E-2"/>
    <n v="0.11327999999999999"/>
    <n v="0.419668070921554"/>
    <n v="6.5188440349814719E-2"/>
    <x v="1"/>
  </r>
  <r>
    <x v="0"/>
    <x v="2"/>
    <n v="6"/>
    <n v="2"/>
    <n v="37973"/>
    <m/>
    <m/>
    <m/>
    <n v="5.082024265192913E-2"/>
    <n v="0.11327999999999999"/>
    <n v="0.44862502341039134"/>
    <n v="6.9686420303080782E-2"/>
    <x v="1"/>
  </r>
  <r>
    <x v="0"/>
    <x v="2"/>
    <n v="7"/>
    <n v="1"/>
    <n v="50849"/>
    <m/>
    <m/>
    <m/>
    <n v="-4.6081252083036229E-3"/>
    <n v="0.1152"/>
    <n v="-4.0001086877635615E-2"/>
    <m/>
    <x v="1"/>
  </r>
  <r>
    <x v="0"/>
    <x v="2"/>
    <n v="7"/>
    <n v="2"/>
    <n v="40787"/>
    <m/>
    <m/>
    <m/>
    <n v="3.8706587234198862E-2"/>
    <n v="0.1152"/>
    <n v="0.33599468085242068"/>
    <m/>
    <x v="1"/>
  </r>
  <r>
    <x v="0"/>
    <x v="2"/>
    <n v="8"/>
    <n v="1"/>
    <n v="47169"/>
    <m/>
    <m/>
    <m/>
    <n v="1.1233471073589565E-2"/>
    <n v="0.13247999999999999"/>
    <n v="8.4793712813930902E-2"/>
    <n v="1.317129005709727E-2"/>
    <x v="2"/>
  </r>
  <r>
    <x v="0"/>
    <x v="2"/>
    <n v="8"/>
    <n v="2"/>
    <n v="40490"/>
    <m/>
    <m/>
    <m/>
    <n v="3.9985107368905995E-2"/>
    <n v="0.13247999999999999"/>
    <n v="0.30181995296577596"/>
    <n v="4.6882699360683872E-2"/>
    <x v="2"/>
  </r>
  <r>
    <x v="0"/>
    <x v="2"/>
    <n v="9"/>
    <n v="1"/>
    <n v="42429"/>
    <m/>
    <m/>
    <m/>
    <n v="3.1638135849723706E-2"/>
    <n v="0.11904000000000001"/>
    <n v="0.26577735088813598"/>
    <n v="4.1284081837957121E-2"/>
    <x v="1"/>
  </r>
  <r>
    <x v="0"/>
    <x v="2"/>
    <n v="9"/>
    <n v="2"/>
    <n v="47634"/>
    <m/>
    <m/>
    <m/>
    <n v="9.2317476303612287E-3"/>
    <n v="0.11904000000000001"/>
    <n v="7.7551643400211936E-2"/>
    <n v="1.2046355274832918E-2"/>
    <x v="1"/>
  </r>
  <r>
    <x v="0"/>
    <x v="2"/>
    <n v="10"/>
    <n v="1"/>
    <n v="36484"/>
    <m/>
    <m/>
    <m/>
    <n v="5.7230062451858195E-2"/>
    <n v="0.12096"/>
    <n v="0.47313213005835147"/>
    <n v="7.3493190869063932E-2"/>
    <x v="1"/>
  </r>
  <r>
    <x v="0"/>
    <x v="2"/>
    <n v="10"/>
    <n v="2"/>
    <n v="38876"/>
    <m/>
    <m/>
    <m/>
    <n v="4.6933024868627625E-2"/>
    <n v="0.12096"/>
    <n v="0.38800450453561197"/>
    <n v="6.0270033037865066E-2"/>
    <x v="1"/>
  </r>
  <r>
    <x v="0"/>
    <x v="2"/>
    <n v="11"/>
    <n v="1"/>
    <n v="35290"/>
    <m/>
    <m/>
    <m/>
    <n v="6.236997168027679E-2"/>
    <n v="0.12096"/>
    <n v="0.51562476587530415"/>
    <n v="8.009371363263057E-2"/>
    <x v="2"/>
  </r>
  <r>
    <x v="0"/>
    <x v="2"/>
    <n v="11"/>
    <n v="2"/>
    <n v="35194"/>
    <m/>
    <m/>
    <m/>
    <n v="6.2783230713717469E-2"/>
    <n v="0.12096"/>
    <n v="0.51904125920732036"/>
    <n v="8.0624408930203784E-2"/>
    <x v="2"/>
  </r>
  <r>
    <x v="0"/>
    <x v="2"/>
    <n v="12"/>
    <n v="1"/>
    <n v="43087"/>
    <m/>
    <m/>
    <m/>
    <n v="2.8805589558015647E-2"/>
    <n v="0.13439999999999999"/>
    <n v="0.214327303259045"/>
    <n v="3.3292174439571658E-2"/>
    <x v="1"/>
  </r>
  <r>
    <x v="0"/>
    <x v="2"/>
    <n v="12"/>
    <n v="2"/>
    <n v="42270"/>
    <m/>
    <m/>
    <m/>
    <n v="3.2322596123859862E-2"/>
    <n v="0.13439999999999999"/>
    <n v="0.24049550687395732"/>
    <n v="3.7356968734421368E-2"/>
    <x v="1"/>
  </r>
  <r>
    <x v="0"/>
    <x v="2"/>
    <n v="13"/>
    <n v="1"/>
    <n v="44746"/>
    <m/>
    <m/>
    <m/>
    <n v="2.1663956886368692E-2"/>
    <n v="0.1152"/>
    <n v="0.18805518130528379"/>
    <n v="2.9211238162754085E-2"/>
    <x v="2"/>
  </r>
  <r>
    <x v="0"/>
    <x v="2"/>
    <n v="13"/>
    <n v="2"/>
    <n v="41755"/>
    <m/>
    <m/>
    <m/>
    <n v="3.4539558647005239E-2"/>
    <n v="0.1152"/>
    <n v="0.29982255769969829"/>
    <n v="4.65724372960198E-2"/>
    <x v="2"/>
  </r>
  <r>
    <x v="0"/>
    <x v="2"/>
    <n v="14"/>
    <n v="1"/>
    <n v="36614"/>
    <m/>
    <m/>
    <m/>
    <n v="5.6670440844073917E-2"/>
    <n v="0.11712"/>
    <n v="0.48386646895554913"/>
    <n v="7.5160591511095318E-2"/>
    <x v="1"/>
  </r>
  <r>
    <x v="0"/>
    <x v="2"/>
    <n v="14"/>
    <n v="2"/>
    <n v="43370"/>
    <m/>
    <m/>
    <m/>
    <n v="2.7587336365685253E-2"/>
    <n v="0.11712"/>
    <n v="0.23554761241193009"/>
    <n v="3.6588395794653145E-2"/>
    <x v="1"/>
  </r>
  <r>
    <x v="0"/>
    <x v="2"/>
    <n v="15"/>
    <n v="1"/>
    <n v="45863"/>
    <m/>
    <m/>
    <m/>
    <n v="1.6855515841022312E-2"/>
    <n v="9.9840000000000012E-2"/>
    <n v="0.16882527885639334"/>
    <n v="2.62241933156931E-2"/>
    <x v="1"/>
  </r>
  <r>
    <x v="0"/>
    <x v="2"/>
    <n v="15"/>
    <n v="2"/>
    <n v="42787"/>
    <m/>
    <m/>
    <m/>
    <n v="3.0097024037517787E-2"/>
    <n v="9.9840000000000012E-2"/>
    <n v="0.30145256447834318"/>
    <n v="4.6825631682302644E-2"/>
    <x v="1"/>
  </r>
  <r>
    <x v="0"/>
    <x v="2"/>
    <n v="16"/>
    <n v="1"/>
    <n v="49030"/>
    <m/>
    <m/>
    <m/>
    <n v="3.2222725190778384E-3"/>
    <n v="0.12864"/>
    <n v="2.5048760254025484E-2"/>
    <n v="3.8909074261252916E-3"/>
    <x v="1"/>
  </r>
  <r>
    <x v="0"/>
    <x v="2"/>
    <n v="16"/>
    <n v="2"/>
    <n v="46687"/>
    <m/>
    <m/>
    <m/>
    <n v="1.33083758039897E-2"/>
    <n v="0.12864"/>
    <n v="0.10345441389917366"/>
    <n v="1.6069918959004975E-2"/>
    <x v="1"/>
  </r>
  <r>
    <x v="0"/>
    <x v="2"/>
    <n v="17"/>
    <n v="1"/>
    <n v="42334"/>
    <m/>
    <m/>
    <m/>
    <n v="3.2047090101566068E-2"/>
    <n v="0.13056000000000001"/>
    <n v="0.24545871707694597"/>
    <n v="3.8127920719285606E-2"/>
    <x v="1"/>
  </r>
  <r>
    <x v="0"/>
    <x v="2"/>
    <n v="17"/>
    <n v="2"/>
    <n v="44335"/>
    <m/>
    <m/>
    <m/>
    <n v="2.3433222123286659E-2"/>
    <n v="0.13056000000000001"/>
    <n v="0.17948239984135"/>
    <n v="2.7879599442023038E-2"/>
    <x v="1"/>
  </r>
  <r>
    <x v="0"/>
    <x v="2"/>
    <n v="18"/>
    <n v="1"/>
    <n v="35011"/>
    <m/>
    <m/>
    <m/>
    <n v="6.3571005746213799E-2"/>
    <n v="0.1152"/>
    <n v="0.55183164710255039"/>
    <n v="8.571784918326282E-2"/>
    <x v="1"/>
  </r>
  <r>
    <x v="0"/>
    <x v="2"/>
    <n v="18"/>
    <n v="2"/>
    <n v="40532"/>
    <m/>
    <m/>
    <m/>
    <n v="3.9804306541775705E-2"/>
    <n v="0.1152"/>
    <n v="0.34552349428624746"/>
    <n v="5.3671316112463778E-2"/>
    <x v="1"/>
  </r>
  <r>
    <x v="0"/>
    <x v="2"/>
    <n v="19"/>
    <n v="1"/>
    <n v="51144"/>
    <m/>
    <m/>
    <m/>
    <n v="-5.8780357798140503E-3"/>
    <n v="0.13247999999999999"/>
    <n v="-4.4369231429755816E-2"/>
    <m/>
    <x v="2"/>
  </r>
  <r>
    <x v="0"/>
    <x v="2"/>
    <n v="19"/>
    <n v="2"/>
    <n v="40685"/>
    <m/>
    <m/>
    <m/>
    <n v="3.9145674957229593E-2"/>
    <n v="0.13247999999999999"/>
    <n v="0.29548365758778378"/>
    <m/>
    <x v="2"/>
  </r>
  <r>
    <x v="0"/>
    <x v="2"/>
    <n v="20"/>
    <n v="1"/>
    <n v="46538"/>
    <m/>
    <m/>
    <m/>
    <n v="1.3949788262142453E-2"/>
    <n v="0.13056000000000001"/>
    <n v="0.10684580470390971"/>
    <n v="1.6596714997340643E-2"/>
    <x v="1"/>
  </r>
  <r>
    <x v="0"/>
    <x v="2"/>
    <n v="20"/>
    <n v="2"/>
    <n v="49033"/>
    <m/>
    <m/>
    <m/>
    <n v="3.2093581742828059E-3"/>
    <n v="0.13056000000000001"/>
    <n v="2.4581481114298451E-2"/>
    <n v="3.8183233997543596E-3"/>
    <x v="1"/>
  </r>
  <r>
    <x v="0"/>
    <x v="2"/>
    <n v="21"/>
    <n v="1"/>
    <n v="43423"/>
    <m/>
    <m/>
    <m/>
    <n v="2.7359182940973208E-2"/>
    <n v="0.11327999999999999"/>
    <n v="0.2415182109902296"/>
    <n v="3.7515828773815672E-2"/>
    <x v="1"/>
  </r>
  <r>
    <x v="0"/>
    <x v="2"/>
    <n v="21"/>
    <n v="2"/>
    <n v="45069"/>
    <m/>
    <m/>
    <m/>
    <n v="2.0273512430104692E-2"/>
    <n v="0.11327999999999999"/>
    <n v="0.17896815351434228"/>
    <n v="2.7799719845894501E-2"/>
    <x v="1"/>
  </r>
  <r>
    <x v="0"/>
    <x v="2"/>
    <n v="22"/>
    <n v="1"/>
    <n v="50589"/>
    <m/>
    <m/>
    <m/>
    <n v="-3.4888819927350679E-3"/>
    <n v="0.10176"/>
    <n v="-3.4285396941185806E-2"/>
    <m/>
    <x v="2"/>
  </r>
  <r>
    <x v="0"/>
    <x v="2"/>
    <n v="22"/>
    <n v="2"/>
    <n v="47116"/>
    <m/>
    <m/>
    <m/>
    <n v="1.146162449830161E-2"/>
    <n v="0.10176"/>
    <n v="0.11263388854463061"/>
    <m/>
    <x v="2"/>
  </r>
  <r>
    <x v="0"/>
    <x v="2"/>
    <n v="23"/>
    <n v="1"/>
    <n v="37399"/>
    <m/>
    <m/>
    <m/>
    <n v="5.329118728937661E-2"/>
    <n v="0.12480000000000001"/>
    <n v="0.42701271866487667"/>
    <n v="6.6329308965944189E-2"/>
    <x v="2"/>
  </r>
  <r>
    <x v="0"/>
    <x v="2"/>
    <n v="23"/>
    <n v="2"/>
    <n v="40896"/>
    <m/>
    <m/>
    <m/>
    <n v="3.8237366039979744E-2"/>
    <n v="0.12480000000000001"/>
    <n v="0.30638915096137614"/>
    <n v="4.7592448116000427E-2"/>
    <x v="2"/>
  </r>
  <r>
    <x v="0"/>
    <x v="2"/>
    <n v="24"/>
    <n v="1"/>
    <n v="44559"/>
    <m/>
    <m/>
    <m/>
    <n v="2.2468951045258374E-2"/>
    <n v="0.12288"/>
    <n v="0.18285279170945942"/>
    <m/>
    <x v="2"/>
  </r>
  <r>
    <x v="0"/>
    <x v="2"/>
    <n v="24"/>
    <n v="2"/>
    <n v="57881"/>
    <m/>
    <m/>
    <m/>
    <n v="-3.4879349407834263E-2"/>
    <n v="0.12288"/>
    <n v="-0.2838488721340679"/>
    <m/>
    <x v="2"/>
  </r>
  <r>
    <x v="0"/>
    <x v="2"/>
    <n v="25"/>
    <n v="1"/>
    <n v="46330"/>
    <m/>
    <m/>
    <m/>
    <n v="1.4845182834597268E-2"/>
    <n v="0.11327999999999999"/>
    <n v="0.13104857728281488"/>
    <n v="2.0356212337930578E-2"/>
    <x v="2"/>
  </r>
  <r>
    <x v="0"/>
    <x v="2"/>
    <n v="25"/>
    <n v="2"/>
    <n v="42281"/>
    <m/>
    <m/>
    <m/>
    <n v="3.2275243526278106E-2"/>
    <n v="0.11327999999999999"/>
    <n v="0.28491563847350027"/>
    <n v="4.4256895842883712E-2"/>
    <x v="2"/>
  </r>
  <r>
    <x v="0"/>
    <x v="2"/>
    <n v="26"/>
    <n v="1"/>
    <n v="35662"/>
    <m/>
    <m/>
    <m/>
    <n v="6.0768592925694101E-2"/>
    <n v="0.14400000000000002"/>
    <n v="0.42200411753954231"/>
    <n v="6.5551306257808917E-2"/>
    <x v="1"/>
  </r>
  <r>
    <x v="0"/>
    <x v="2"/>
    <n v="26"/>
    <n v="2"/>
    <n v="38256"/>
    <m/>
    <m/>
    <m/>
    <n v="4.9601989459598761E-2"/>
    <n v="0.14400000000000002"/>
    <n v="0.34445826013610248"/>
    <n v="5.3505849741141254E-2"/>
    <x v="1"/>
  </r>
  <r>
    <x v="0"/>
    <x v="2"/>
    <n v="27"/>
    <n v="1"/>
    <n v="45431"/>
    <m/>
    <m/>
    <m/>
    <n v="1.871518149150541E-2"/>
    <n v="0.11904000000000001"/>
    <n v="0.15721758645417849"/>
    <n v="2.4421131762549064E-2"/>
    <x v="1"/>
  </r>
  <r>
    <x v="0"/>
    <x v="2"/>
    <n v="27"/>
    <n v="2"/>
    <n v="46700"/>
    <m/>
    <m/>
    <m/>
    <n v="1.3252413643211289E-2"/>
    <n v="0.11904000000000001"/>
    <n v="0.11132739955654644"/>
    <n v="1.7292856064450215E-2"/>
    <x v="1"/>
  </r>
  <r>
    <x v="0"/>
    <x v="2"/>
    <n v="28"/>
    <n v="1"/>
    <n v="48116"/>
    <m/>
    <m/>
    <m/>
    <n v="7.1568428999610944E-3"/>
    <n v="0.13632"/>
    <n v="5.2500314700418826E-2"/>
    <n v="8.1550488834650579E-3"/>
    <x v="2"/>
  </r>
  <r>
    <x v="0"/>
    <x v="2"/>
    <n v="28"/>
    <n v="2"/>
    <n v="41017"/>
    <m/>
    <m/>
    <m/>
    <n v="3.7716487466580538E-2"/>
    <n v="0.13632"/>
    <n v="0.27667611111047929"/>
    <n v="4.297702259249446E-2"/>
    <x v="2"/>
  </r>
  <r>
    <x v="0"/>
    <x v="2"/>
    <n v="29"/>
    <n v="1"/>
    <n v="53472"/>
    <m/>
    <m/>
    <m/>
    <n v="-1.589956734075082E-2"/>
    <s v="--"/>
    <m/>
    <m/>
    <x v="1"/>
  </r>
  <r>
    <x v="0"/>
    <x v="2"/>
    <n v="29"/>
    <n v="2"/>
    <n v="44143"/>
    <m/>
    <m/>
    <m/>
    <n v="2.4259740190168029E-2"/>
    <s v="--"/>
    <m/>
    <m/>
    <x v="1"/>
  </r>
  <r>
    <x v="0"/>
    <x v="2"/>
    <n v="30"/>
    <n v="1"/>
    <n v="44238"/>
    <m/>
    <m/>
    <m/>
    <n v="2.3850785938325673E-2"/>
    <n v="9.6000000000000002E-2"/>
    <n v="0.24844568685755911"/>
    <m/>
    <x v="1"/>
  </r>
  <r>
    <x v="0"/>
    <x v="2"/>
    <n v="30"/>
    <n v="2"/>
    <n v="50587"/>
    <m/>
    <m/>
    <m/>
    <n v="-3.4802724295383636E-3"/>
    <n v="9.6000000000000002E-2"/>
    <n v="-3.6252837807691285E-2"/>
    <m/>
    <x v="1"/>
  </r>
  <r>
    <x v="1"/>
    <x v="0"/>
    <n v="1"/>
    <n v="1"/>
    <n v="37550"/>
    <m/>
    <m/>
    <m/>
    <n v="5.264116526802718E-2"/>
    <n v="0.10752000000000002"/>
    <n v="0.48959417101959796"/>
    <n v="7.6050294565044224E-2"/>
    <x v="0"/>
  </r>
  <r>
    <x v="1"/>
    <x v="0"/>
    <n v="1"/>
    <n v="2"/>
    <n v="47182"/>
    <m/>
    <m/>
    <m/>
    <n v="1.1177508912811154E-2"/>
    <n v="0.10752000000000002"/>
    <n v="0.10395748616825848"/>
    <n v="1.6148062851469486E-2"/>
    <x v="0"/>
  </r>
  <r>
    <x v="1"/>
    <x v="0"/>
    <n v="2"/>
    <n v="1"/>
    <n v="49182"/>
    <m/>
    <m/>
    <m/>
    <n v="2.5679457161300761E-3"/>
    <n v="0.12288"/>
    <n v="2.0897995736735644E-2"/>
    <n v="3.2461553377729369E-3"/>
    <x v="0"/>
  </r>
  <r>
    <x v="1"/>
    <x v="0"/>
    <n v="2"/>
    <n v="2"/>
    <n v="41122"/>
    <m/>
    <m/>
    <m/>
    <n v="3.7264485398754779E-2"/>
    <n v="0.12288"/>
    <n v="0.30325915851851221"/>
    <n v="4.7106255956542234E-2"/>
    <x v="0"/>
  </r>
  <r>
    <x v="1"/>
    <x v="0"/>
    <n v="3"/>
    <n v="1"/>
    <n v="43377"/>
    <m/>
    <m/>
    <m/>
    <n v="2.7557202894496886E-2"/>
    <s v="--"/>
    <m/>
    <m/>
    <x v="0"/>
  </r>
  <r>
    <x v="1"/>
    <x v="0"/>
    <n v="3"/>
    <n v="2"/>
    <n v="37225"/>
    <m/>
    <m/>
    <m/>
    <n v="5.404021928748786E-2"/>
    <s v="--"/>
    <m/>
    <m/>
    <x v="0"/>
  </r>
  <r>
    <x v="1"/>
    <x v="0"/>
    <n v="4"/>
    <n v="1"/>
    <n v="36370"/>
    <m/>
    <m/>
    <m/>
    <n v="5.7720807554069005E-2"/>
    <n v="0.11136"/>
    <n v="0.51832621725995875"/>
    <n v="8.0513339081046909E-2"/>
    <x v="0"/>
  </r>
  <r>
    <x v="1"/>
    <x v="0"/>
    <n v="4"/>
    <n v="2"/>
    <n v="37176"/>
    <m/>
    <m/>
    <m/>
    <n v="5.4251153585806546E-2"/>
    <n v="0.11136"/>
    <n v="0.4871691234357628"/>
    <n v="7.5673603840355153E-2"/>
    <x v="0"/>
  </r>
  <r>
    <x v="1"/>
    <x v="0"/>
    <n v="5"/>
    <n v="1"/>
    <n v="29471"/>
    <m/>
    <m/>
    <m/>
    <n v="8.7419495801020361E-2"/>
    <n v="0.13824"/>
    <n v="0.63237482494951069"/>
    <n v="9.8228889475490661E-2"/>
    <x v="0"/>
  </r>
  <r>
    <x v="1"/>
    <x v="0"/>
    <n v="5"/>
    <n v="2"/>
    <n v="33179"/>
    <m/>
    <m/>
    <m/>
    <n v="7.1457365634373674E-2"/>
    <n v="0.13824"/>
    <n v="0.51690802686902249"/>
    <n v="8.02930468403215E-2"/>
    <x v="0"/>
  </r>
  <r>
    <x v="1"/>
    <x v="0"/>
    <n v="6"/>
    <n v="1"/>
    <n v="30970"/>
    <m/>
    <m/>
    <m/>
    <n v="8.0966628185107914E-2"/>
    <s v="--"/>
    <m/>
    <m/>
    <x v="0"/>
  </r>
  <r>
    <x v="1"/>
    <x v="0"/>
    <n v="6"/>
    <n v="2"/>
    <n v="25665"/>
    <m/>
    <m/>
    <m/>
    <n v="0.10380349456430445"/>
    <s v="--"/>
    <m/>
    <m/>
    <x v="0"/>
  </r>
  <r>
    <x v="1"/>
    <x v="0"/>
    <n v="7"/>
    <n v="1"/>
    <n v="33103"/>
    <m/>
    <m/>
    <m/>
    <n v="7.1784529035847547E-2"/>
    <s v="--"/>
    <m/>
    <m/>
    <x v="0"/>
  </r>
  <r>
    <x v="1"/>
    <x v="0"/>
    <n v="7"/>
    <n v="2"/>
    <n v="31776"/>
    <m/>
    <m/>
    <m/>
    <n v="7.7496974216845427E-2"/>
    <s v="--"/>
    <m/>
    <m/>
    <x v="0"/>
  </r>
  <r>
    <x v="1"/>
    <x v="0"/>
    <n v="8"/>
    <n v="1"/>
    <n v="33771"/>
    <m/>
    <m/>
    <m/>
    <n v="6.8908934928156057E-2"/>
    <n v="0.12480000000000001"/>
    <n v="0.55215492730894278"/>
    <n v="8.5768065375322444E-2"/>
    <x v="0"/>
  </r>
  <r>
    <x v="1"/>
    <x v="0"/>
    <n v="8"/>
    <n v="2"/>
    <n v="30850"/>
    <m/>
    <m/>
    <m/>
    <n v="8.1483201976908753E-2"/>
    <n v="0.12480000000000001"/>
    <n v="0.65291027225087139"/>
    <n v="0.10141872895630204"/>
    <x v="0"/>
  </r>
  <r>
    <x v="1"/>
    <x v="0"/>
    <n v="9"/>
    <n v="1"/>
    <n v="38397"/>
    <m/>
    <m/>
    <m/>
    <n v="4.8995015254232756E-2"/>
    <s v="--"/>
    <m/>
    <m/>
    <x v="0"/>
  </r>
  <r>
    <x v="1"/>
    <x v="0"/>
    <n v="9"/>
    <n v="2"/>
    <n v="35838"/>
    <m/>
    <m/>
    <m/>
    <n v="6.0010951364386174E-2"/>
    <s v="--"/>
    <m/>
    <m/>
    <x v="0"/>
  </r>
  <r>
    <x v="1"/>
    <x v="0"/>
    <n v="10"/>
    <n v="1"/>
    <n v="36385"/>
    <m/>
    <m/>
    <m/>
    <n v="5.7656235830093917E-2"/>
    <n v="0.12480000000000001"/>
    <n v="0.46198906915139354"/>
    <n v="7.1762302074849793E-2"/>
    <x v="0"/>
  </r>
  <r>
    <x v="1"/>
    <x v="0"/>
    <n v="10"/>
    <n v="2"/>
    <n v="43205"/>
    <m/>
    <m/>
    <m/>
    <n v="2.8297625329411453E-2"/>
    <n v="0.12480000000000001"/>
    <n v="0.22674379270361739"/>
    <n v="3.5220869133295238E-2"/>
    <x v="0"/>
  </r>
  <r>
    <x v="1"/>
    <x v="0"/>
    <n v="11"/>
    <n v="1"/>
    <n v="39079"/>
    <m/>
    <m/>
    <m/>
    <n v="4.6059154204164503E-2"/>
    <n v="0.12288"/>
    <n v="0.37483035647920332"/>
    <n v="5.8223648706436253E-2"/>
    <x v="0"/>
  </r>
  <r>
    <x v="1"/>
    <x v="0"/>
    <n v="11"/>
    <n v="2"/>
    <n v="44155"/>
    <m/>
    <m/>
    <m/>
    <n v="2.4208082810987946E-2"/>
    <n v="0.12288"/>
    <n v="0.19700588225087845"/>
    <n v="3.0601580376303127E-2"/>
    <x v="0"/>
  </r>
  <r>
    <x v="1"/>
    <x v="0"/>
    <n v="12"/>
    <n v="1"/>
    <n v="30252"/>
    <m/>
    <m/>
    <m/>
    <n v="8.4057461372716413E-2"/>
    <n v="0.15360000000000001"/>
    <n v="0.54724909747862238"/>
    <n v="8.5006026475012694E-2"/>
    <x v="0"/>
  </r>
  <r>
    <x v="1"/>
    <x v="0"/>
    <n v="12"/>
    <n v="2"/>
    <n v="38007"/>
    <m/>
    <m/>
    <m/>
    <n v="5.0673880077585561E-2"/>
    <n v="0.15360000000000001"/>
    <n v="0.32990807342178097"/>
    <n v="5.1245720738183308E-2"/>
    <x v="0"/>
  </r>
  <r>
    <x v="1"/>
    <x v="0"/>
    <n v="13"/>
    <n v="1"/>
    <n v="36620"/>
    <m/>
    <m/>
    <m/>
    <n v="5.6644612154483874E-2"/>
    <n v="0.1152"/>
    <n v="0.49170670272989475"/>
    <n v="7.6378441157376992E-2"/>
    <x v="0"/>
  </r>
  <r>
    <x v="1"/>
    <x v="0"/>
    <n v="13"/>
    <n v="2"/>
    <n v="42287"/>
    <m/>
    <m/>
    <m/>
    <n v="3.224941483668807E-2"/>
    <n v="0.1152"/>
    <n v="0.2799428371240284"/>
    <n v="4.3484454033265743E-2"/>
    <x v="0"/>
  </r>
  <r>
    <x v="1"/>
    <x v="0"/>
    <n v="14"/>
    <n v="1"/>
    <n v="43513"/>
    <m/>
    <m/>
    <m/>
    <n v="2.6971752597122565E-2"/>
    <n v="0.1152"/>
    <n v="0.23412979685002228"/>
    <n v="3.636816177737013E-2"/>
    <x v="0"/>
  </r>
  <r>
    <x v="1"/>
    <x v="0"/>
    <n v="14"/>
    <n v="2"/>
    <n v="39755"/>
    <m/>
    <m/>
    <m/>
    <n v="4.3149121843686293E-2"/>
    <n v="0.1152"/>
    <n v="0.37455834933755466"/>
    <n v="5.8181396930433484E-2"/>
    <x v="0"/>
  </r>
  <r>
    <x v="1"/>
    <x v="0"/>
    <n v="15"/>
    <n v="1"/>
    <n v="34987"/>
    <m/>
    <m/>
    <m/>
    <n v="6.3674320504573986E-2"/>
    <s v="--"/>
    <m/>
    <m/>
    <x v="0"/>
  </r>
  <r>
    <x v="1"/>
    <x v="0"/>
    <n v="15"/>
    <n v="2"/>
    <n v="40070"/>
    <m/>
    <m/>
    <m/>
    <n v="4.1793115640209037E-2"/>
    <s v="--"/>
    <m/>
    <m/>
    <x v="0"/>
  </r>
  <r>
    <x v="1"/>
    <x v="0"/>
    <n v="16"/>
    <n v="1"/>
    <n v="41889"/>
    <m/>
    <m/>
    <m/>
    <n v="3.3962717912827602E-2"/>
    <n v="0.11712"/>
    <n v="0.28998222261635587"/>
    <n v="4.5043905246407279E-2"/>
    <x v="0"/>
  </r>
  <r>
    <x v="1"/>
    <x v="0"/>
    <n v="16"/>
    <n v="2"/>
    <n v="34813"/>
    <m/>
    <m/>
    <m/>
    <n v="6.442335250268523E-2"/>
    <n v="0.11712"/>
    <n v="0.55006277751609656"/>
    <n v="8.5443084774167011E-2"/>
    <x v="0"/>
  </r>
  <r>
    <x v="1"/>
    <x v="0"/>
    <n v="17"/>
    <n v="1"/>
    <n v="39871"/>
    <m/>
    <m/>
    <m/>
    <n v="4.26497671782788E-2"/>
    <n v="0.12288"/>
    <n v="0.34708469383364909"/>
    <n v="5.3913822442160163E-2"/>
    <x v="0"/>
  </r>
  <r>
    <x v="1"/>
    <x v="0"/>
    <n v="17"/>
    <n v="2"/>
    <n v="35898"/>
    <m/>
    <m/>
    <m/>
    <n v="5.975266446848574E-2"/>
    <n v="0.12288"/>
    <n v="0.48626842829171335"/>
    <n v="7.5533695861312811E-2"/>
    <x v="0"/>
  </r>
  <r>
    <x v="1"/>
    <x v="0"/>
    <n v="18"/>
    <n v="1"/>
    <n v="24539"/>
    <m/>
    <m/>
    <m/>
    <n v="0.10865067864403589"/>
    <s v="--"/>
    <m/>
    <m/>
    <x v="0"/>
  </r>
  <r>
    <x v="1"/>
    <x v="0"/>
    <n v="18"/>
    <n v="2"/>
    <n v="37408"/>
    <m/>
    <m/>
    <m/>
    <n v="5.3252444254991538E-2"/>
    <s v="--"/>
    <m/>
    <m/>
    <x v="0"/>
  </r>
  <r>
    <x v="1"/>
    <x v="0"/>
    <n v="19"/>
    <n v="1"/>
    <n v="31718"/>
    <m/>
    <m/>
    <m/>
    <n v="7.7746651549549184E-2"/>
    <n v="0.13824"/>
    <n v="0.56240344002856757"/>
    <n v="8.7360001017770833E-2"/>
    <x v="0"/>
  </r>
  <r>
    <x v="1"/>
    <x v="0"/>
    <n v="19"/>
    <n v="2"/>
    <n v="27245"/>
    <m/>
    <m/>
    <m/>
    <n v="9.7001939638926407E-2"/>
    <n v="0.13824"/>
    <n v="0.70169227169362269"/>
    <n v="0.10899619953640939"/>
    <x v="0"/>
  </r>
  <r>
    <x v="1"/>
    <x v="0"/>
    <n v="20"/>
    <n v="1"/>
    <n v="26964"/>
    <m/>
    <m/>
    <m/>
    <n v="9.8211583268060093E-2"/>
    <s v="--"/>
    <m/>
    <m/>
    <x v="0"/>
  </r>
  <r>
    <x v="1"/>
    <x v="0"/>
    <n v="20"/>
    <n v="2"/>
    <n v="28915"/>
    <m/>
    <m/>
    <m/>
    <n v="8.981295436969769E-2"/>
    <s v="--"/>
    <m/>
    <m/>
    <x v="0"/>
  </r>
  <r>
    <x v="1"/>
    <x v="0"/>
    <n v="21"/>
    <n v="1"/>
    <n v="34359"/>
    <m/>
    <m/>
    <m/>
    <n v="6.6377723348331835E-2"/>
    <n v="0.11712"/>
    <n v="0.56674968705884421"/>
    <n v="8.8035118056473807E-2"/>
    <x v="0"/>
  </r>
  <r>
    <x v="1"/>
    <x v="0"/>
    <n v="21"/>
    <n v="2"/>
    <n v="40000"/>
    <m/>
    <m/>
    <m/>
    <n v="4.2094450352092874E-2"/>
    <n v="0.11712"/>
    <n v="0.35941299822483669"/>
    <n v="5.5828819057591302E-2"/>
    <x v="0"/>
  </r>
  <r>
    <x v="1"/>
    <x v="0"/>
    <n v="22"/>
    <n v="1"/>
    <n v="36916"/>
    <m/>
    <m/>
    <m/>
    <n v="5.5370396801375073E-2"/>
    <n v="0.14591999999999999"/>
    <n v="0.3794572149217042"/>
    <n v="5.8942354051171389E-2"/>
    <x v="0"/>
  </r>
  <r>
    <x v="1"/>
    <x v="0"/>
    <n v="22"/>
    <n v="2"/>
    <n v="37401"/>
    <m/>
    <m/>
    <m/>
    <n v="5.3282577726179933E-2"/>
    <n v="0.14591999999999999"/>
    <n v="0.36514924428577256"/>
    <n v="5.6719849279056676E-2"/>
    <x v="0"/>
  </r>
  <r>
    <x v="1"/>
    <x v="0"/>
    <n v="23"/>
    <n v="1"/>
    <n v="43921"/>
    <m/>
    <m/>
    <m/>
    <n v="2.5215401704999633E-2"/>
    <n v="0.10560000000000001"/>
    <n v="0.2387822131155268"/>
    <m/>
    <x v="0"/>
  </r>
  <r>
    <x v="1"/>
    <x v="0"/>
    <n v="23"/>
    <n v="2"/>
    <n v="40605"/>
    <m/>
    <m/>
    <m/>
    <n v="3.9490057485096833E-2"/>
    <n v="0.10560000000000001"/>
    <n v="0.37395887769978059"/>
    <m/>
    <x v="0"/>
  </r>
  <r>
    <x v="1"/>
    <x v="0"/>
    <n v="24"/>
    <n v="1"/>
    <n v="33513"/>
    <m/>
    <m/>
    <m/>
    <n v="7.0019568580527908E-2"/>
    <n v="0.11136"/>
    <n v="0.62876767762686703"/>
    <n v="9.7668579258040011E-2"/>
    <x v="0"/>
  </r>
  <r>
    <x v="1"/>
    <x v="0"/>
    <n v="24"/>
    <n v="2"/>
    <n v="45507"/>
    <m/>
    <m/>
    <m/>
    <n v="1.8388018090031526E-2"/>
    <n v="0.11136"/>
    <n v="0.16512228888318539"/>
    <n v="2.5648995539854804E-2"/>
    <x v="0"/>
  </r>
  <r>
    <x v="1"/>
    <x v="0"/>
    <n v="25"/>
    <n v="1"/>
    <n v="37897"/>
    <m/>
    <m/>
    <m/>
    <n v="5.1147406053403011E-2"/>
    <n v="0.5152000000000001"/>
    <n v="9.9276797463903346E-2"/>
    <n v="1.5420995872726318E-2"/>
    <x v="0"/>
  </r>
  <r>
    <x v="1"/>
    <x v="0"/>
    <n v="25"/>
    <n v="2"/>
    <n v="37887"/>
    <m/>
    <m/>
    <m/>
    <n v="5.1190453869386414E-2"/>
    <n v="0.5152000000000001"/>
    <n v="9.9360353007349383E-2"/>
    <n v="1.5433974833808272E-2"/>
    <x v="0"/>
  </r>
  <r>
    <x v="1"/>
    <x v="0"/>
    <n v="26"/>
    <n v="1"/>
    <n v="38466"/>
    <m/>
    <m/>
    <m/>
    <n v="4.8697985323947243E-2"/>
    <s v="--"/>
    <m/>
    <m/>
    <x v="0"/>
  </r>
  <r>
    <x v="1"/>
    <x v="0"/>
    <n v="26"/>
    <n v="2"/>
    <n v="43077"/>
    <m/>
    <m/>
    <m/>
    <n v="2.8848637373999047E-2"/>
    <s v="--"/>
    <m/>
    <m/>
    <x v="0"/>
  </r>
  <r>
    <x v="1"/>
    <x v="0"/>
    <n v="27"/>
    <n v="1"/>
    <n v="42199"/>
    <m/>
    <m/>
    <m/>
    <n v="3.262823561734203E-2"/>
    <n v="0.12864"/>
    <n v="0.2536398913039648"/>
    <n v="3.9398729782549199E-2"/>
    <x v="0"/>
  </r>
  <r>
    <x v="1"/>
    <x v="0"/>
    <n v="27"/>
    <n v="2"/>
    <n v="43009"/>
    <m/>
    <m/>
    <m/>
    <n v="2.9141362522686207E-2"/>
    <n v="0.12864"/>
    <n v="0.22653422359053332"/>
    <n v="3.5188316064396173E-2"/>
    <x v="0"/>
  </r>
  <r>
    <x v="1"/>
    <x v="0"/>
    <n v="28"/>
    <n v="1"/>
    <n v="48242"/>
    <m/>
    <m/>
    <m/>
    <n v="6.6144404185701777E-3"/>
    <s v="--"/>
    <m/>
    <m/>
    <x v="0"/>
  </r>
  <r>
    <x v="1"/>
    <x v="0"/>
    <n v="28"/>
    <n v="2"/>
    <n v="47484"/>
    <m/>
    <m/>
    <m/>
    <n v="9.8774648701123093E-3"/>
    <s v="--"/>
    <m/>
    <m/>
    <x v="0"/>
  </r>
  <r>
    <x v="1"/>
    <x v="0"/>
    <n v="29"/>
    <n v="1"/>
    <n v="41022"/>
    <m/>
    <m/>
    <m/>
    <n v="3.7694963558588854E-2"/>
    <n v="0.10560000000000001"/>
    <n v="0.35695988218360652"/>
    <n v="5.5447768365853543E-2"/>
    <x v="0"/>
  </r>
  <r>
    <x v="1"/>
    <x v="0"/>
    <n v="29"/>
    <n v="2"/>
    <n v="35343"/>
    <m/>
    <m/>
    <m/>
    <n v="6.2141818255564744E-2"/>
    <n v="0.10560000000000001"/>
    <n v="0.58846418802618117"/>
    <n v="9.1408103873400162E-2"/>
    <x v="0"/>
  </r>
  <r>
    <x v="1"/>
    <x v="0"/>
    <n v="30"/>
    <n v="1"/>
    <n v="49198"/>
    <m/>
    <m/>
    <m/>
    <n v="2.4990692105566321E-3"/>
    <n v="0.11712"/>
    <n v="2.133768110106414E-2"/>
    <n v="3.3144531310319632E-3"/>
    <x v="0"/>
  </r>
  <r>
    <x v="1"/>
    <x v="0"/>
    <n v="30"/>
    <n v="2"/>
    <n v="44068"/>
    <m/>
    <m/>
    <m/>
    <n v="2.4582598810043561E-2"/>
    <n v="0.11712"/>
    <n v="0.20989240787263969"/>
    <n v="3.2603287356216697E-2"/>
    <x v="0"/>
  </r>
  <r>
    <x v="1"/>
    <x v="1"/>
    <n v="1"/>
    <n v="1"/>
    <n v="24847"/>
    <m/>
    <m/>
    <m/>
    <n v="0.10732480591174701"/>
    <n v="0.14208000000000001"/>
    <n v="0.75538292449146249"/>
    <n v="0.11733614760434052"/>
    <x v="1"/>
  </r>
  <r>
    <x v="1"/>
    <x v="1"/>
    <n v="1"/>
    <n v="2"/>
    <n v="25031"/>
    <m/>
    <m/>
    <m/>
    <n v="0.10653272609765232"/>
    <n v="0.14208000000000001"/>
    <n v="0.74980803841253041"/>
    <n v="0.1164701819667464"/>
    <x v="1"/>
  </r>
  <r>
    <x v="1"/>
    <x v="1"/>
    <n v="2"/>
    <n v="1"/>
    <n v="37864"/>
    <m/>
    <m/>
    <m/>
    <n v="5.1289463846148249E-2"/>
    <n v="0.12480000000000001"/>
    <n v="0.41097326799798273"/>
    <n v="6.3837847629019992E-2"/>
    <x v="1"/>
  </r>
  <r>
    <x v="1"/>
    <x v="1"/>
    <n v="2"/>
    <n v="2"/>
    <n v="35500"/>
    <m/>
    <m/>
    <m/>
    <n v="6.1465967544625265E-2"/>
    <n v="0.12480000000000001"/>
    <n v="0.49251576558193316"/>
    <n v="7.6504115587060301E-2"/>
    <x v="1"/>
  </r>
  <r>
    <x v="1"/>
    <x v="1"/>
    <n v="3"/>
    <n v="1"/>
    <n v="34900"/>
    <m/>
    <m/>
    <m/>
    <n v="6.4048836503629594E-2"/>
    <s v="--"/>
    <m/>
    <m/>
    <x v="1"/>
  </r>
  <r>
    <x v="1"/>
    <x v="1"/>
    <n v="3"/>
    <n v="2"/>
    <n v="38583"/>
    <m/>
    <m/>
    <m/>
    <n v="4.8194325876941398E-2"/>
    <s v="--"/>
    <m/>
    <m/>
    <x v="1"/>
  </r>
  <r>
    <x v="1"/>
    <x v="1"/>
    <n v="4"/>
    <n v="1"/>
    <n v="24801"/>
    <m/>
    <m/>
    <m/>
    <n v="0.10752282586527066"/>
    <n v="0.10560000000000001"/>
    <n v="1.0182085782696084"/>
    <n v="0.15816173249121251"/>
    <x v="1"/>
  </r>
  <r>
    <x v="1"/>
    <x v="1"/>
    <n v="4"/>
    <n v="2"/>
    <n v="25137"/>
    <m/>
    <m/>
    <m/>
    <n v="0.10607641924822826"/>
    <n v="0.10560000000000001"/>
    <n v="1.0045115459112524"/>
    <n v="0.15603412679821455"/>
    <x v="1"/>
  </r>
  <r>
    <x v="1"/>
    <x v="1"/>
    <n v="5"/>
    <n v="1"/>
    <n v="36049"/>
    <m/>
    <m/>
    <m/>
    <n v="5.9102642447136325E-2"/>
    <n v="0.10560000000000001"/>
    <n v="0.55968411408273033"/>
    <n v="8.693759905418412E-2"/>
    <x v="1"/>
  </r>
  <r>
    <x v="1"/>
    <x v="1"/>
    <n v="5"/>
    <n v="2"/>
    <n v="37821"/>
    <m/>
    <m/>
    <m/>
    <n v="5.1474569454876891E-2"/>
    <n v="0.10560000000000001"/>
    <n v="0.48744857438330386"/>
    <n v="7.5717011887539862E-2"/>
    <x v="1"/>
  </r>
  <r>
    <x v="1"/>
    <x v="1"/>
    <n v="6"/>
    <n v="1"/>
    <n v="34891"/>
    <m/>
    <m/>
    <m/>
    <n v="6.4087579538014666E-2"/>
    <n v="0.11327999999999999"/>
    <n v="0.56574487586524247"/>
    <n v="8.7879037384401018E-2"/>
    <x v="1"/>
  </r>
  <r>
    <x v="1"/>
    <x v="1"/>
    <n v="6"/>
    <n v="2"/>
    <n v="34751"/>
    <m/>
    <m/>
    <m/>
    <n v="6.4690248961782354E-2"/>
    <n v="0.11327999999999999"/>
    <n v="0.5710650508631917"/>
    <n v="8.8705437900749126E-2"/>
    <x v="1"/>
  </r>
  <r>
    <x v="1"/>
    <x v="1"/>
    <n v="7"/>
    <n v="1"/>
    <n v="48394"/>
    <m/>
    <m/>
    <m/>
    <n v="5.9601136156224154E-3"/>
    <n v="0.12672"/>
    <n v="4.7033724870757701E-2"/>
    <n v="7.3059052632576957E-3"/>
    <x v="2"/>
  </r>
  <r>
    <x v="1"/>
    <x v="1"/>
    <n v="7"/>
    <n v="2"/>
    <n v="42084"/>
    <m/>
    <m/>
    <m/>
    <n v="3.3123285501151192E-2"/>
    <n v="0.12672"/>
    <n v="0.26138956361388249"/>
    <n v="4.0602512214689752E-2"/>
    <x v="2"/>
  </r>
  <r>
    <x v="1"/>
    <x v="1"/>
    <n v="8"/>
    <n v="1"/>
    <n v="47869"/>
    <m/>
    <m/>
    <m/>
    <n v="8.2201239547511906E-3"/>
    <n v="0.1152"/>
    <n v="7.1355242662770754E-2"/>
    <n v="1.1083847693617057E-2"/>
    <x v="1"/>
  </r>
  <r>
    <x v="1"/>
    <x v="1"/>
    <n v="8"/>
    <n v="2"/>
    <n v="40549"/>
    <m/>
    <m/>
    <m/>
    <n v="3.9731125254603913E-2"/>
    <n v="0.1152"/>
    <n v="0.34488824005732566"/>
    <n v="5.3572639955571259E-2"/>
    <x v="1"/>
  </r>
  <r>
    <x v="1"/>
    <x v="1"/>
    <n v="9"/>
    <n v="1"/>
    <n v="36389"/>
    <m/>
    <m/>
    <m/>
    <n v="5.763901670370055E-2"/>
    <n v="0.12288"/>
    <n v="0.46906751874756308"/>
    <n v="7.2861821245454816E-2"/>
    <x v="1"/>
  </r>
  <r>
    <x v="1"/>
    <x v="1"/>
    <n v="9"/>
    <n v="2"/>
    <n v="35039"/>
    <m/>
    <m/>
    <m/>
    <n v="6.3450471861460273E-2"/>
    <n v="0.12288"/>
    <n v="0.51636126189339415"/>
    <n v="8.0208116014107211E-2"/>
    <x v="1"/>
  </r>
  <r>
    <x v="1"/>
    <x v="1"/>
    <n v="10"/>
    <n v="1"/>
    <n v="33764"/>
    <m/>
    <m/>
    <m/>
    <n v="6.8939068399344453E-2"/>
    <s v="--"/>
    <m/>
    <m/>
    <x v="1"/>
  </r>
  <r>
    <x v="1"/>
    <x v="1"/>
    <n v="10"/>
    <n v="2"/>
    <n v="33904"/>
    <m/>
    <m/>
    <m/>
    <n v="6.8336398975576779E-2"/>
    <s v="--"/>
    <m/>
    <m/>
    <x v="1"/>
  </r>
  <r>
    <x v="1"/>
    <x v="1"/>
    <n v="11"/>
    <n v="1"/>
    <n v="34630"/>
    <m/>
    <m/>
    <m/>
    <n v="6.5211127535181559E-2"/>
    <n v="0.11327999999999999"/>
    <n v="0.57566320211141919"/>
    <n v="8.9419684061307111E-2"/>
    <x v="1"/>
  </r>
  <r>
    <x v="1"/>
    <x v="1"/>
    <n v="11"/>
    <n v="2"/>
    <n v="30396"/>
    <m/>
    <m/>
    <m/>
    <n v="8.3437572822555373E-2"/>
    <n v="0.11327999999999999"/>
    <n v="0.73656049454939421"/>
    <n v="0.11441239682000591"/>
    <x v="1"/>
  </r>
  <r>
    <x v="1"/>
    <x v="1"/>
    <n v="12"/>
    <n v="1"/>
    <n v="31205"/>
    <m/>
    <m/>
    <m/>
    <n v="7.9955004509497885E-2"/>
    <n v="0.1152"/>
    <n v="0.69405385858939139"/>
    <n v="0.10780969936755211"/>
    <x v="1"/>
  </r>
  <r>
    <x v="1"/>
    <x v="1"/>
    <n v="12"/>
    <n v="2"/>
    <n v="38177"/>
    <m/>
    <m/>
    <m/>
    <n v="4.9942067205867677E-2"/>
    <n v="0.1152"/>
    <n v="0.4335248889398236"/>
    <n v="6.7340866081985931E-2"/>
    <x v="1"/>
  </r>
  <r>
    <x v="1"/>
    <x v="1"/>
    <n v="13"/>
    <n v="1"/>
    <n v="48520"/>
    <m/>
    <m/>
    <m/>
    <n v="5.4177111342314987E-3"/>
    <n v="0.15168000000000001"/>
    <n v="3.5718032266821589E-2"/>
    <n v="5.5482010121129539E-3"/>
    <x v="1"/>
  </r>
  <r>
    <x v="1"/>
    <x v="1"/>
    <n v="13"/>
    <n v="2"/>
    <n v="39600"/>
    <m/>
    <m/>
    <m/>
    <n v="4.3816362991429089E-2"/>
    <n v="0.15168000000000001"/>
    <n v="0.28887370115657363"/>
    <n v="4.4871714912987769E-2"/>
    <x v="1"/>
  </r>
  <r>
    <x v="1"/>
    <x v="1"/>
    <n v="14"/>
    <n v="1"/>
    <n v="35784"/>
    <m/>
    <m/>
    <m/>
    <n v="6.0243409570696571E-2"/>
    <n v="0.11136"/>
    <n v="0.54097889341501948"/>
    <n v="8.4032054777133033E-2"/>
    <x v="1"/>
  </r>
  <r>
    <x v="1"/>
    <x v="1"/>
    <n v="14"/>
    <n v="2"/>
    <n v="38922"/>
    <m/>
    <m/>
    <m/>
    <n v="4.6735004915103975E-2"/>
    <n v="0.11136"/>
    <n v="0.41967497229798828"/>
    <n v="6.5189512363620861E-2"/>
    <x v="1"/>
  </r>
  <r>
    <x v="1"/>
    <x v="1"/>
    <n v="15"/>
    <n v="1"/>
    <n v="40910"/>
    <m/>
    <m/>
    <m/>
    <n v="3.817709909760298E-2"/>
    <n v="0.12864"/>
    <n v="0.2967747131343515"/>
    <n v="4.6099005440202602E-2"/>
    <x v="1"/>
  </r>
  <r>
    <x v="1"/>
    <x v="1"/>
    <n v="15"/>
    <n v="2"/>
    <n v="36283"/>
    <m/>
    <m/>
    <m/>
    <n v="5.8095323553124641E-2"/>
    <n v="0.12864"/>
    <n v="0.45161165697391664"/>
    <n v="7.0150344049948396E-2"/>
    <x v="1"/>
  </r>
  <r>
    <x v="1"/>
    <x v="1"/>
    <n v="16"/>
    <n v="1"/>
    <n v="40063"/>
    <m/>
    <m/>
    <m/>
    <n v="4.1823249111397405E-2"/>
    <n v="0.12096"/>
    <n v="0.34576098802411875"/>
    <n v="5.3708206806413125E-2"/>
    <x v="1"/>
  </r>
  <r>
    <x v="1"/>
    <x v="1"/>
    <n v="16"/>
    <n v="2"/>
    <n v="40139"/>
    <m/>
    <m/>
    <m/>
    <n v="4.1496085709923525E-2"/>
    <n v="0.12096"/>
    <n v="0.34305626413627255"/>
    <n v="5.3288073029167667E-2"/>
    <x v="1"/>
  </r>
  <r>
    <x v="1"/>
    <x v="1"/>
    <n v="17"/>
    <n v="1"/>
    <n v="41557"/>
    <m/>
    <m/>
    <m/>
    <n v="3.5391905403476649E-2"/>
    <n v="9.9840000000000012E-2"/>
    <n v="0.35448623200597601"/>
    <n v="5.5063528038261617E-2"/>
    <x v="1"/>
  </r>
  <r>
    <x v="1"/>
    <x v="1"/>
    <n v="17"/>
    <n v="2"/>
    <n v="38709"/>
    <m/>
    <m/>
    <m/>
    <n v="4.7651923395550508E-2"/>
    <n v="9.9840000000000012E-2"/>
    <n v="0.47728288657402346"/>
    <n v="7.4137941714498307E-2"/>
    <x v="1"/>
  </r>
  <r>
    <x v="1"/>
    <x v="1"/>
    <n v="18"/>
    <n v="1"/>
    <n v="38736"/>
    <m/>
    <m/>
    <m/>
    <n v="4.7535694292395306E-2"/>
    <n v="0.10944"/>
    <n v="0.43435393176530801"/>
    <n v="6.7469644067544507E-2"/>
    <x v="1"/>
  </r>
  <r>
    <x v="1"/>
    <x v="1"/>
    <n v="18"/>
    <n v="2"/>
    <n v="42810"/>
    <m/>
    <m/>
    <m/>
    <n v="2.9998014060755973E-2"/>
    <n v="0.10944"/>
    <n v="0.27410466064287259"/>
    <n v="4.2577590619859537E-2"/>
    <x v="1"/>
  </r>
  <r>
    <x v="1"/>
    <x v="1"/>
    <n v="19"/>
    <n v="1"/>
    <n v="45450"/>
    <m/>
    <m/>
    <m/>
    <n v="1.8633390641136956E-2"/>
    <n v="0.13439999999999999"/>
    <n v="0.1386412994132214"/>
    <n v="2.1535615175520394E-2"/>
    <x v="1"/>
  </r>
  <r>
    <x v="1"/>
    <x v="1"/>
    <n v="19"/>
    <n v="2"/>
    <n v="34617"/>
    <m/>
    <m/>
    <m/>
    <n v="6.5267089695959971E-2"/>
    <n v="0.13439999999999999"/>
    <n v="0.4856182269044641"/>
    <n v="7.5432697912493435E-2"/>
    <x v="1"/>
  </r>
  <r>
    <x v="1"/>
    <x v="1"/>
    <n v="20"/>
    <n v="1"/>
    <n v="31348"/>
    <m/>
    <m/>
    <m/>
    <n v="7.9339420740935182E-2"/>
    <n v="0.10752000000000002"/>
    <n v="0.73790383873637622"/>
    <n v="0.11462106295038378"/>
    <x v="1"/>
  </r>
  <r>
    <x v="1"/>
    <x v="1"/>
    <n v="20"/>
    <n v="2"/>
    <n v="30202"/>
    <m/>
    <m/>
    <m/>
    <n v="8.4272700452633423E-2"/>
    <n v="0.10752000000000002"/>
    <n v="0.78378627653118871"/>
    <n v="0.12174813495451133"/>
    <x v="1"/>
  </r>
  <r>
    <x v="1"/>
    <x v="1"/>
    <n v="21"/>
    <n v="1"/>
    <n v="29620"/>
    <m/>
    <m/>
    <m/>
    <n v="8.6778083342867629E-2"/>
    <n v="0.12480000000000001"/>
    <n v="0.69533720627297779"/>
    <n v="0.10800904604106921"/>
    <x v="1"/>
  </r>
  <r>
    <x v="1"/>
    <x v="1"/>
    <n v="21"/>
    <n v="2"/>
    <n v="33788"/>
    <m/>
    <m/>
    <m/>
    <n v="6.8835753640984265E-2"/>
    <n v="0.12480000000000001"/>
    <n v="0.55156853878993795"/>
    <n v="8.5676979692037039E-2"/>
    <x v="1"/>
  </r>
  <r>
    <x v="1"/>
    <x v="1"/>
    <n v="22"/>
    <n v="1"/>
    <n v="31613"/>
    <m/>
    <m/>
    <m/>
    <n v="7.819865361737495E-2"/>
    <s v="--"/>
    <m/>
    <m/>
    <x v="1"/>
  </r>
  <r>
    <x v="1"/>
    <x v="1"/>
    <n v="22"/>
    <n v="2"/>
    <n v="30271"/>
    <m/>
    <m/>
    <m/>
    <n v="8.3975670522347931E-2"/>
    <s v="--"/>
    <m/>
    <m/>
    <x v="1"/>
  </r>
  <r>
    <x v="1"/>
    <x v="1"/>
    <n v="23"/>
    <n v="1"/>
    <n v="47942"/>
    <m/>
    <m/>
    <m/>
    <n v="7.9058748980723424E-3"/>
    <s v="--"/>
    <m/>
    <m/>
    <x v="1"/>
  </r>
  <r>
    <x v="1"/>
    <x v="1"/>
    <n v="23"/>
    <n v="2"/>
    <n v="45157"/>
    <m/>
    <m/>
    <m/>
    <n v="1.9894691649450728E-2"/>
    <s v="--"/>
    <m/>
    <m/>
    <x v="1"/>
  </r>
  <r>
    <x v="1"/>
    <x v="1"/>
    <n v="24"/>
    <n v="1"/>
    <n v="31758"/>
    <m/>
    <m/>
    <m/>
    <n v="7.7574460285615557E-2"/>
    <n v="0.12096"/>
    <n v="0.64132324971573706"/>
    <n v="9.9618878122511176E-2"/>
    <x v="1"/>
  </r>
  <r>
    <x v="1"/>
    <x v="1"/>
    <n v="24"/>
    <n v="2"/>
    <n v="35815"/>
    <m/>
    <m/>
    <m/>
    <n v="6.0109961341148009E-2"/>
    <n v="0.12096"/>
    <n v="0.49694081796584005"/>
    <n v="7.7191473724027154E-2"/>
    <x v="1"/>
  </r>
  <r>
    <x v="1"/>
    <x v="1"/>
    <n v="25"/>
    <n v="1"/>
    <n v="39586"/>
    <m/>
    <m/>
    <m/>
    <n v="4.3876629933805852E-2"/>
    <n v="0.192"/>
    <n v="0.22852411423857213"/>
    <n v="3.5497412411724875E-2"/>
    <x v="1"/>
  </r>
  <r>
    <x v="1"/>
    <x v="1"/>
    <n v="25"/>
    <n v="2"/>
    <n v="40035"/>
    <m/>
    <m/>
    <m/>
    <n v="4.1943782996150959E-2"/>
    <n v="0.192"/>
    <n v="0.2184572031049529"/>
    <n v="3.3933685548969347E-2"/>
    <x v="1"/>
  </r>
  <r>
    <x v="1"/>
    <x v="1"/>
    <n v="26"/>
    <n v="1"/>
    <n v="58567"/>
    <m/>
    <m/>
    <m/>
    <n v="-3.7832429584295876E-2"/>
    <n v="0.11904000000000001"/>
    <n v="-0.31781274852399088"/>
    <m/>
    <x v="1"/>
  </r>
  <r>
    <x v="1"/>
    <x v="1"/>
    <n v="26"/>
    <n v="2"/>
    <n v="46038"/>
    <m/>
    <m/>
    <m/>
    <n v="1.610217906131271E-2"/>
    <n v="0.11904000000000001"/>
    <n v="0.1352669612005436"/>
    <m/>
    <x v="1"/>
  </r>
  <r>
    <x v="1"/>
    <x v="1"/>
    <n v="27"/>
    <n v="1"/>
    <n v="40759"/>
    <m/>
    <m/>
    <m/>
    <n v="3.8827121118952389E-2"/>
    <n v="0.14016000000000001"/>
    <n v="0.27701998515234294"/>
    <n v="4.3030437693663937E-2"/>
    <x v="1"/>
  </r>
  <r>
    <x v="1"/>
    <x v="1"/>
    <n v="27"/>
    <n v="2"/>
    <n v="45892"/>
    <m/>
    <m/>
    <m/>
    <n v="1.6730677174670434E-2"/>
    <n v="0.14016000000000001"/>
    <n v="0.11936841591517147"/>
    <n v="1.8541893938823301E-2"/>
    <x v="1"/>
  </r>
  <r>
    <x v="1"/>
    <x v="1"/>
    <n v="28"/>
    <n v="1"/>
    <n v="33372"/>
    <m/>
    <m/>
    <m/>
    <n v="7.0626542785893948E-2"/>
    <s v="--"/>
    <m/>
    <m/>
    <x v="1"/>
  </r>
  <r>
    <x v="1"/>
    <x v="1"/>
    <n v="28"/>
    <n v="2"/>
    <n v="40763"/>
    <m/>
    <m/>
    <m/>
    <n v="3.8809901992559029E-2"/>
    <s v="--"/>
    <m/>
    <m/>
    <x v="1"/>
  </r>
  <r>
    <x v="1"/>
    <x v="1"/>
    <n v="29"/>
    <n v="1"/>
    <n v="38780"/>
    <m/>
    <m/>
    <m/>
    <n v="4.7346283902068312E-2"/>
    <s v="--"/>
    <m/>
    <m/>
    <x v="1"/>
  </r>
  <r>
    <x v="1"/>
    <x v="1"/>
    <n v="29"/>
    <n v="2"/>
    <n v="34259"/>
    <m/>
    <m/>
    <m/>
    <n v="6.6808201508165882E-2"/>
    <s v="--"/>
    <m/>
    <m/>
    <x v="1"/>
  </r>
  <r>
    <x v="1"/>
    <x v="1"/>
    <n v="30"/>
    <n v="1"/>
    <n v="46377"/>
    <m/>
    <m/>
    <m/>
    <n v="1.4642858099475266E-2"/>
    <s v="--"/>
    <m/>
    <m/>
    <x v="1"/>
  </r>
  <r>
    <x v="1"/>
    <x v="1"/>
    <n v="30"/>
    <n v="2"/>
    <n v="32796"/>
    <m/>
    <m/>
    <m/>
    <n v="7.3106096986538097E-2"/>
    <s v="--"/>
    <m/>
    <m/>
    <x v="1"/>
  </r>
  <r>
    <x v="1"/>
    <x v="2"/>
    <n v="1"/>
    <n v="1"/>
    <n v="55077"/>
    <m/>
    <m/>
    <m/>
    <n v="-2.2808741806087402E-2"/>
    <n v="0.11904000000000001"/>
    <n v="-0.19160569393554605"/>
    <m/>
    <x v="1"/>
  </r>
  <r>
    <x v="1"/>
    <x v="2"/>
    <n v="1"/>
    <n v="2"/>
    <n v="43444"/>
    <m/>
    <m/>
    <m/>
    <n v="2.7268782527408053E-2"/>
    <n v="0.11904000000000001"/>
    <n v="0.22907243386599505"/>
    <m/>
    <x v="1"/>
  </r>
  <r>
    <x v="1"/>
    <x v="2"/>
    <n v="2"/>
    <n v="1"/>
    <n v="37903"/>
    <m/>
    <m/>
    <m/>
    <n v="5.1121577363812967E-2"/>
    <s v="--"/>
    <m/>
    <m/>
    <x v="1"/>
  </r>
  <r>
    <x v="1"/>
    <x v="2"/>
    <n v="2"/>
    <n v="2"/>
    <n v="36423"/>
    <m/>
    <m/>
    <m/>
    <n v="5.749265412935696E-2"/>
    <s v="--"/>
    <m/>
    <m/>
    <x v="1"/>
  </r>
  <r>
    <x v="1"/>
    <x v="2"/>
    <n v="3"/>
    <n v="1"/>
    <n v="46127"/>
    <m/>
    <m/>
    <m/>
    <n v="1.5719053499060418E-2"/>
    <n v="0.13247999999999999"/>
    <n v="0.11865227580812515"/>
    <n v="1.8430653508862107E-2"/>
    <x v="2"/>
  </r>
  <r>
    <x v="1"/>
    <x v="2"/>
    <n v="3"/>
    <n v="2"/>
    <n v="42740"/>
    <m/>
    <m/>
    <m/>
    <n v="3.0299348772639813E-2"/>
    <n v="0.13247999999999999"/>
    <n v="0.2287088524504817"/>
    <n v="3.5526108413974827E-2"/>
    <x v="2"/>
  </r>
  <r>
    <x v="1"/>
    <x v="2"/>
    <n v="4"/>
    <n v="1"/>
    <n v="48468"/>
    <m/>
    <m/>
    <m/>
    <n v="5.6415597773452142E-3"/>
    <n v="0.12288"/>
    <n v="4.5911131000530715E-2"/>
    <n v="7.1315290154157713E-3"/>
    <x v="2"/>
  </r>
  <r>
    <x v="1"/>
    <x v="2"/>
    <n v="4"/>
    <n v="2"/>
    <n v="48931"/>
    <m/>
    <m/>
    <m/>
    <n v="3.648445897313557E-3"/>
    <n v="0.12288"/>
    <n v="2.9691128721627252E-2"/>
    <n v="4.6120219947594337E-3"/>
    <x v="2"/>
  </r>
  <r>
    <x v="1"/>
    <x v="2"/>
    <n v="5"/>
    <n v="1"/>
    <n v="50635"/>
    <m/>
    <m/>
    <m/>
    <n v="-3.6869019462587422E-3"/>
    <s v="--"/>
    <m/>
    <m/>
    <x v="1"/>
  </r>
  <r>
    <x v="1"/>
    <x v="2"/>
    <n v="5"/>
    <n v="2"/>
    <n v="45314"/>
    <m/>
    <m/>
    <m/>
    <n v="1.9218840938511252E-2"/>
    <s v="--"/>
    <m/>
    <m/>
    <x v="1"/>
  </r>
  <r>
    <x v="1"/>
    <x v="2"/>
    <n v="6"/>
    <n v="1"/>
    <n v="51068"/>
    <m/>
    <m/>
    <m/>
    <n v="-5.5508723783401926E-3"/>
    <n v="0.12480000000000001"/>
    <n v="-4.4478144057213079E-2"/>
    <m/>
    <x v="1"/>
  </r>
  <r>
    <x v="1"/>
    <x v="2"/>
    <n v="6"/>
    <n v="2"/>
    <n v="40538"/>
    <m/>
    <m/>
    <m/>
    <n v="3.9778477852185669E-2"/>
    <n v="0.12480000000000001"/>
    <n v="0.31873780330276974"/>
    <m/>
    <x v="1"/>
  </r>
  <r>
    <x v="1"/>
    <x v="2"/>
    <n v="7"/>
    <n v="1"/>
    <n v="38270"/>
    <m/>
    <m/>
    <m/>
    <n v="4.9541722517221998E-2"/>
    <s v="--"/>
    <m/>
    <m/>
    <x v="1"/>
  </r>
  <r>
    <x v="1"/>
    <x v="2"/>
    <n v="7"/>
    <n v="2"/>
    <n v="32610"/>
    <m/>
    <m/>
    <m/>
    <n v="7.3906786363829441E-2"/>
    <s v="--"/>
    <m/>
    <m/>
    <x v="1"/>
  </r>
  <r>
    <x v="1"/>
    <x v="2"/>
    <n v="8"/>
    <n v="1"/>
    <n v="47921"/>
    <m/>
    <m/>
    <m/>
    <n v="7.9962753116374994E-3"/>
    <n v="0.12096"/>
    <n v="6.6106773409701544E-2"/>
    <n v="1.0268585469640308E-2"/>
    <x v="2"/>
  </r>
  <r>
    <x v="1"/>
    <x v="2"/>
    <n v="8"/>
    <n v="2"/>
    <n v="45652"/>
    <m/>
    <m/>
    <m/>
    <n v="1.7763824758272158E-2"/>
    <n v="0.12096"/>
    <n v="0.14685701685079497"/>
    <n v="2.2811789950823488E-2"/>
    <x v="2"/>
  </r>
  <r>
    <x v="1"/>
    <x v="2"/>
    <n v="9"/>
    <n v="1"/>
    <n v="49180"/>
    <m/>
    <m/>
    <m/>
    <n v="2.5765552793267565E-3"/>
    <s v="--"/>
    <m/>
    <m/>
    <x v="1"/>
  </r>
  <r>
    <x v="1"/>
    <x v="2"/>
    <n v="9"/>
    <n v="2"/>
    <n v="47756"/>
    <m/>
    <m/>
    <m/>
    <n v="8.7065642753636728E-3"/>
    <s v="--"/>
    <m/>
    <m/>
    <x v="1"/>
  </r>
  <r>
    <x v="1"/>
    <x v="2"/>
    <n v="10"/>
    <n v="1"/>
    <n v="50173"/>
    <m/>
    <m/>
    <m/>
    <n v="-1.6980928478253895E-3"/>
    <n v="0.11136"/>
    <n v="-1.524867859038604E-2"/>
    <m/>
    <x v="1"/>
  </r>
  <r>
    <x v="1"/>
    <x v="2"/>
    <n v="10"/>
    <n v="2"/>
    <n v="44932"/>
    <m/>
    <m/>
    <m/>
    <n v="2.0863267509077337E-2"/>
    <n v="0.11136"/>
    <n v="0.1873497441547893"/>
    <m/>
    <x v="1"/>
  </r>
  <r>
    <x v="1"/>
    <x v="2"/>
    <n v="11"/>
    <n v="1"/>
    <n v="37731"/>
    <m/>
    <m/>
    <m/>
    <n v="5.1861999798727534E-2"/>
    <s v="--"/>
    <m/>
    <m/>
    <x v="1"/>
  </r>
  <r>
    <x v="1"/>
    <x v="2"/>
    <n v="11"/>
    <n v="2"/>
    <n v="39475"/>
    <m/>
    <m/>
    <m/>
    <n v="4.4354460691221655E-2"/>
    <s v="--"/>
    <m/>
    <m/>
    <x v="1"/>
  </r>
  <r>
    <x v="1"/>
    <x v="2"/>
    <n v="12"/>
    <n v="1"/>
    <n v="26982"/>
    <m/>
    <m/>
    <m/>
    <n v="9.8134097199289963E-2"/>
    <s v="--"/>
    <m/>
    <m/>
    <x v="1"/>
  </r>
  <r>
    <x v="1"/>
    <x v="2"/>
    <n v="12"/>
    <n v="2"/>
    <n v="33038"/>
    <m/>
    <m/>
    <m/>
    <n v="7.2064339839739686E-2"/>
    <s v="--"/>
    <m/>
    <m/>
    <x v="1"/>
  </r>
  <r>
    <x v="1"/>
    <x v="2"/>
    <n v="13"/>
    <n v="1"/>
    <n v="37015"/>
    <m/>
    <m/>
    <m/>
    <n v="5.4944223423139357E-2"/>
    <n v="0.14400000000000002"/>
    <n v="0.38155710710513441"/>
    <n v="5.9268537303664208E-2"/>
    <x v="1"/>
  </r>
  <r>
    <x v="1"/>
    <x v="2"/>
    <n v="13"/>
    <n v="2"/>
    <n v="30679"/>
    <m/>
    <m/>
    <m/>
    <n v="8.2219319630224996E-2"/>
    <n v="0.14400000000000002"/>
    <n v="0.57096749743211794"/>
    <n v="8.8690284601122341E-2"/>
    <x v="1"/>
  </r>
  <r>
    <x v="1"/>
    <x v="2"/>
    <n v="14"/>
    <n v="1"/>
    <n v="29940"/>
    <m/>
    <m/>
    <m/>
    <n v="8.5400553231398654E-2"/>
    <s v="--"/>
    <m/>
    <m/>
    <x v="1"/>
  </r>
  <r>
    <x v="1"/>
    <x v="2"/>
    <n v="14"/>
    <n v="2"/>
    <n v="28527"/>
    <m/>
    <m/>
    <m/>
    <n v="9.1483209629853818E-2"/>
    <s v="--"/>
    <m/>
    <m/>
    <x v="1"/>
  </r>
  <r>
    <x v="1"/>
    <x v="2"/>
    <n v="15"/>
    <n v="1"/>
    <n v="37652"/>
    <m/>
    <m/>
    <m/>
    <n v="5.220207754499645E-2"/>
    <s v="--"/>
    <m/>
    <m/>
    <x v="1"/>
  </r>
  <r>
    <x v="1"/>
    <x v="2"/>
    <n v="15"/>
    <n v="2"/>
    <n v="38436"/>
    <m/>
    <m/>
    <m/>
    <n v="4.8827128771897474E-2"/>
    <s v="--"/>
    <m/>
    <m/>
    <x v="1"/>
  </r>
  <r>
    <x v="1"/>
    <x v="2"/>
    <n v="16"/>
    <n v="1"/>
    <n v="47075"/>
    <m/>
    <m/>
    <m/>
    <n v="1.1638120543833572E-2"/>
    <n v="0.12672"/>
    <n v="9.1841229039090685E-2"/>
    <n v="1.4266004244072088E-2"/>
    <x v="1"/>
  </r>
  <r>
    <x v="1"/>
    <x v="2"/>
    <n v="16"/>
    <n v="2"/>
    <n v="47206"/>
    <m/>
    <m/>
    <m/>
    <n v="1.1074194154450965E-2"/>
    <n v="0.12672"/>
    <n v="8.7391052355200172E-2"/>
    <n v="1.3574743465841092E-2"/>
    <x v="1"/>
  </r>
  <r>
    <x v="1"/>
    <x v="2"/>
    <n v="17"/>
    <n v="1"/>
    <n v="33546"/>
    <m/>
    <m/>
    <m/>
    <n v="6.9877510787782676E-2"/>
    <s v="--"/>
    <m/>
    <m/>
    <x v="1"/>
  </r>
  <r>
    <x v="1"/>
    <x v="2"/>
    <n v="17"/>
    <n v="2"/>
    <n v="32832"/>
    <m/>
    <m/>
    <m/>
    <n v="7.2951124848997823E-2"/>
    <s v="--"/>
    <m/>
    <m/>
    <x v="1"/>
  </r>
  <r>
    <x v="1"/>
    <x v="2"/>
    <n v="18"/>
    <n v="1"/>
    <n v="40234"/>
    <m/>
    <m/>
    <m/>
    <n v="4.108713145808119E-2"/>
    <n v="0.13247999999999999"/>
    <n v="0.31013837151329404"/>
    <n v="4.8174827041731677E-2"/>
    <x v="1"/>
  </r>
  <r>
    <x v="1"/>
    <x v="2"/>
    <n v="18"/>
    <n v="2"/>
    <n v="44749"/>
    <m/>
    <m/>
    <m/>
    <n v="2.165104254157366E-2"/>
    <n v="0.13247999999999999"/>
    <n v="0.16342876314593646"/>
    <n v="2.5385934542002133E-2"/>
    <x v="1"/>
  </r>
  <r>
    <x v="1"/>
    <x v="2"/>
    <n v="19"/>
    <n v="1"/>
    <n v="44152"/>
    <m/>
    <m/>
    <m/>
    <n v="2.4220997155782957E-2"/>
    <s v="--"/>
    <m/>
    <m/>
    <x v="1"/>
  </r>
  <r>
    <x v="1"/>
    <x v="2"/>
    <n v="19"/>
    <n v="2"/>
    <n v="41191"/>
    <m/>
    <m/>
    <m/>
    <n v="3.6967455468469294E-2"/>
    <s v="--"/>
    <m/>
    <m/>
    <x v="1"/>
  </r>
  <r>
    <x v="1"/>
    <x v="2"/>
    <n v="20"/>
    <n v="1"/>
    <n v="51154"/>
    <m/>
    <m/>
    <m/>
    <n v="-5.9210835957974762E-3"/>
    <s v="--"/>
    <m/>
    <m/>
    <x v="1"/>
  </r>
  <r>
    <x v="1"/>
    <x v="2"/>
    <n v="20"/>
    <n v="2"/>
    <n v="43787"/>
    <m/>
    <m/>
    <m/>
    <n v="2.5792242439177271E-2"/>
    <s v="--"/>
    <m/>
    <m/>
    <x v="1"/>
  </r>
  <r>
    <x v="1"/>
    <x v="2"/>
    <n v="21"/>
    <n v="1"/>
    <n v="41409"/>
    <m/>
    <m/>
    <m/>
    <n v="3.602901308003105E-2"/>
    <n v="9.9840000000000012E-2"/>
    <n v="0.36086751883043916"/>
    <n v="5.6054754591661551E-2"/>
    <x v="1"/>
  </r>
  <r>
    <x v="1"/>
    <x v="2"/>
    <n v="21"/>
    <n v="2"/>
    <n v="42359"/>
    <m/>
    <m/>
    <m/>
    <n v="3.193947056160755E-2"/>
    <n v="9.9840000000000012E-2"/>
    <n v="0.31990655610584479"/>
    <n v="4.9692151715107886E-2"/>
    <x v="1"/>
  </r>
  <r>
    <x v="1"/>
    <x v="2"/>
    <n v="22"/>
    <n v="1"/>
    <n v="42547"/>
    <m/>
    <m/>
    <m/>
    <n v="3.1130171621119512E-2"/>
    <s v="--"/>
    <m/>
    <m/>
    <x v="1"/>
  </r>
  <r>
    <x v="1"/>
    <x v="2"/>
    <n v="22"/>
    <n v="2"/>
    <n v="36472"/>
    <m/>
    <m/>
    <m/>
    <n v="5.7281719831038282E-2"/>
    <s v="--"/>
    <m/>
    <m/>
    <x v="1"/>
  </r>
  <r>
    <x v="1"/>
    <x v="2"/>
    <n v="23"/>
    <n v="1"/>
    <n v="39647"/>
    <m/>
    <m/>
    <m/>
    <n v="4.3614038256307087E-2"/>
    <n v="0.10176"/>
    <n v="0.4285970740596215"/>
    <n v="6.6575412170594539E-2"/>
    <x v="1"/>
  </r>
  <r>
    <x v="1"/>
    <x v="2"/>
    <n v="23"/>
    <n v="2"/>
    <n v="40828"/>
    <m/>
    <m/>
    <m/>
    <n v="3.8530091188666904E-2"/>
    <n v="0.10176"/>
    <n v="0.37863690240435244"/>
    <n v="5.8814932173476081E-2"/>
    <x v="1"/>
  </r>
  <r>
    <x v="1"/>
    <x v="2"/>
    <n v="24"/>
    <n v="1"/>
    <n v="29168"/>
    <m/>
    <m/>
    <m/>
    <n v="8.8723844625317558E-2"/>
    <s v="--"/>
    <m/>
    <m/>
    <x v="1"/>
  </r>
  <r>
    <x v="1"/>
    <x v="2"/>
    <n v="24"/>
    <n v="2"/>
    <n v="36025"/>
    <m/>
    <m/>
    <m/>
    <n v="5.9205957205496491E-2"/>
    <s v="--"/>
    <m/>
    <m/>
    <x v="1"/>
  </r>
  <r>
    <x v="1"/>
    <x v="2"/>
    <n v="25"/>
    <n v="1"/>
    <n v="38356"/>
    <m/>
    <m/>
    <m/>
    <n v="4.9171511299764714E-2"/>
    <s v="--"/>
    <m/>
    <m/>
    <x v="1"/>
  </r>
  <r>
    <x v="1"/>
    <x v="2"/>
    <n v="25"/>
    <n v="2"/>
    <n v="37537"/>
    <m/>
    <m/>
    <m/>
    <n v="5.2697127428805612E-2"/>
    <s v="--"/>
    <m/>
    <m/>
    <x v="1"/>
  </r>
  <r>
    <x v="1"/>
    <x v="2"/>
    <n v="26"/>
    <n v="1"/>
    <n v="47238"/>
    <m/>
    <m/>
    <m/>
    <n v="1.0936441143304079E-2"/>
    <n v="0.14591999999999999"/>
    <n v="7.4948198624616769E-2"/>
    <n v="1.1641953519690471E-2"/>
    <x v="1"/>
  </r>
  <r>
    <x v="1"/>
    <x v="2"/>
    <n v="26"/>
    <n v="2"/>
    <n v="45519"/>
    <m/>
    <m/>
    <m/>
    <n v="1.8336360710851447E-2"/>
    <n v="0.14591999999999999"/>
    <n v="0.1256603667136201"/>
    <n v="1.9519243629515657E-2"/>
    <x v="1"/>
  </r>
  <r>
    <x v="1"/>
    <x v="2"/>
    <n v="27"/>
    <n v="1"/>
    <n v="24166"/>
    <m/>
    <m/>
    <m/>
    <n v="0.11025636218021691"/>
    <n v="0.14400000000000002"/>
    <n v="0.76566918180706178"/>
    <n v="0.11893394624069692"/>
    <x v="1"/>
  </r>
  <r>
    <x v="1"/>
    <x v="2"/>
    <n v="27"/>
    <n v="2"/>
    <n v="24081"/>
    <m/>
    <m/>
    <m/>
    <n v="0.11062226861607584"/>
    <n v="0.14400000000000002"/>
    <n v="0.76821019872274876"/>
    <n v="0.11932865086826698"/>
    <x v="1"/>
  </r>
  <r>
    <x v="1"/>
    <x v="2"/>
    <n v="28"/>
    <n v="1"/>
    <n v="37563"/>
    <m/>
    <m/>
    <m/>
    <n v="5.2585203107248742E-2"/>
    <n v="0.11904000000000001"/>
    <n v="0.4417439777154632"/>
    <n v="6.8617564538468623E-2"/>
    <x v="1"/>
  </r>
  <r>
    <x v="1"/>
    <x v="2"/>
    <n v="28"/>
    <n v="2"/>
    <n v="34023"/>
    <m/>
    <m/>
    <m/>
    <n v="6.782412996537425E-2"/>
    <n v="0.11904000000000001"/>
    <n v="0.56975915629514651"/>
    <n v="8.8502588944512767E-2"/>
    <x v="1"/>
  </r>
  <r>
    <x v="1"/>
    <x v="2"/>
    <n v="29"/>
    <n v="1"/>
    <n v="30409"/>
    <m/>
    <m/>
    <m/>
    <n v="8.3381610661776948E-2"/>
    <s v="--"/>
    <m/>
    <m/>
    <x v="1"/>
  </r>
  <r>
    <x v="1"/>
    <x v="2"/>
    <n v="29"/>
    <n v="2"/>
    <n v="34973"/>
    <m/>
    <m/>
    <m/>
    <n v="6.373458744695075E-2"/>
    <s v="--"/>
    <m/>
    <m/>
    <x v="1"/>
  </r>
  <r>
    <x v="1"/>
    <x v="2"/>
    <n v="30"/>
    <n v="1"/>
    <n v="32844"/>
    <m/>
    <m/>
    <m/>
    <n v="7.2899467469817764E-2"/>
    <n v="0.11327999999999999"/>
    <n v="0.64353343458525569"/>
    <n v="9.9962193505576377E-2"/>
    <x v="1"/>
  </r>
  <r>
    <x v="1"/>
    <x v="2"/>
    <n v="30"/>
    <n v="2"/>
    <n v="39623"/>
    <m/>
    <m/>
    <m/>
    <n v="4.3717353014667247E-2"/>
    <n v="0.11327999999999999"/>
    <n v="0.38592296093456258"/>
    <n v="5.99466999318354E-2"/>
    <x v="1"/>
  </r>
  <r>
    <x v="2"/>
    <x v="0"/>
    <n v="1"/>
    <n v="1"/>
    <n v="56384"/>
    <m/>
    <m/>
    <m/>
    <n v="-2.8435091355118475E-2"/>
    <n v="9.0240000000000001E-2"/>
    <n v="-0.31510517902391927"/>
    <m/>
    <x v="0"/>
  </r>
  <r>
    <x v="2"/>
    <x v="0"/>
    <n v="1"/>
    <n v="2"/>
    <n v="42767"/>
    <m/>
    <m/>
    <m/>
    <n v="3.0183119669484615E-2"/>
    <n v="9.0240000000000001E-2"/>
    <n v="0.33447606016716108"/>
    <m/>
    <x v="0"/>
  </r>
  <r>
    <x v="2"/>
    <x v="0"/>
    <n v="2"/>
    <n v="1"/>
    <n v="33353"/>
    <m/>
    <m/>
    <m/>
    <n v="7.0708333636262402E-2"/>
    <n v="0.12288"/>
    <n v="0.57542589222218754"/>
    <n v="8.9382821925179781E-2"/>
    <x v="0"/>
  </r>
  <r>
    <x v="2"/>
    <x v="0"/>
    <n v="2"/>
    <n v="2"/>
    <n v="31151"/>
    <m/>
    <m/>
    <m/>
    <n v="8.0187462715808275E-2"/>
    <n v="0.12288"/>
    <n v="0.65256724215338768"/>
    <n v="0.10136544494782623"/>
    <x v="0"/>
  </r>
  <r>
    <x v="2"/>
    <x v="0"/>
    <n v="3"/>
    <n v="1"/>
    <n v="34289"/>
    <m/>
    <m/>
    <m/>
    <n v="6.6679058060215651E-2"/>
    <n v="0.12096"/>
    <n v="0.55124882655601559"/>
    <n v="8.562731772503443E-2"/>
    <x v="0"/>
  </r>
  <r>
    <x v="2"/>
    <x v="0"/>
    <n v="3"/>
    <n v="2"/>
    <n v="37676"/>
    <m/>
    <m/>
    <m/>
    <n v="5.2098762786636263E-2"/>
    <n v="0.12096"/>
    <n v="0.43071067118581569"/>
    <n v="6.6903724257530037E-2"/>
    <x v="0"/>
  </r>
  <r>
    <x v="2"/>
    <x v="0"/>
    <n v="4"/>
    <n v="1"/>
    <n v="38405"/>
    <m/>
    <m/>
    <m/>
    <n v="4.8960577001446029E-2"/>
    <s v="--"/>
    <m/>
    <m/>
    <x v="0"/>
  </r>
  <r>
    <x v="2"/>
    <x v="0"/>
    <n v="4"/>
    <n v="2"/>
    <n v="38390"/>
    <m/>
    <m/>
    <m/>
    <n v="4.9025148725421124E-2"/>
    <s v="--"/>
    <m/>
    <m/>
    <x v="0"/>
  </r>
  <r>
    <x v="2"/>
    <x v="0"/>
    <n v="5"/>
    <n v="1"/>
    <n v="38933"/>
    <m/>
    <m/>
    <m/>
    <n v="4.668765231752222E-2"/>
    <n v="0.10560000000000001"/>
    <n v="0.44211791967350583"/>
    <n v="6.8675650189284579E-2"/>
    <x v="0"/>
  </r>
  <r>
    <x v="2"/>
    <x v="0"/>
    <n v="5"/>
    <n v="2"/>
    <n v="37470"/>
    <m/>
    <m/>
    <m/>
    <n v="5.2985547795894421E-2"/>
    <n v="0.10560000000000001"/>
    <n v="0.50175708140051534"/>
    <n v="7.7939599977546709E-2"/>
    <x v="0"/>
  </r>
  <r>
    <x v="2"/>
    <x v="0"/>
    <n v="6"/>
    <n v="1"/>
    <n v="42406"/>
    <m/>
    <m/>
    <m/>
    <n v="3.1737145826485548E-2"/>
    <n v="0.10944"/>
    <n v="0.2899958500227115"/>
    <n v="4.5046022036861186E-2"/>
    <x v="0"/>
  </r>
  <r>
    <x v="2"/>
    <x v="0"/>
    <n v="6"/>
    <n v="2"/>
    <n v="44997"/>
    <m/>
    <m/>
    <m/>
    <n v="2.0583456705185212E-2"/>
    <n v="0.10944"/>
    <n v="0.18807983100498185"/>
    <n v="2.9215067082773848E-2"/>
    <x v="0"/>
  </r>
  <r>
    <x v="2"/>
    <x v="0"/>
    <n v="7"/>
    <n v="1"/>
    <n v="50881"/>
    <m/>
    <m/>
    <m/>
    <n v="-4.7458782194505101E-3"/>
    <n v="9.4079999999999997E-2"/>
    <n v="-5.0445134135315796E-2"/>
    <m/>
    <x v="0"/>
  </r>
  <r>
    <x v="2"/>
    <x v="0"/>
    <n v="7"/>
    <n v="2"/>
    <n v="44390"/>
    <m/>
    <m/>
    <m/>
    <n v="2.3196459135377909E-2"/>
    <n v="9.4079999999999997E-2"/>
    <n v="0.24656100271447609"/>
    <m/>
    <x v="0"/>
  </r>
  <r>
    <x v="2"/>
    <x v="0"/>
    <n v="8"/>
    <n v="1"/>
    <n v="40626"/>
    <m/>
    <m/>
    <m/>
    <n v="3.9399657071531702E-2"/>
    <s v="--"/>
    <m/>
    <m/>
    <x v="0"/>
  </r>
  <r>
    <x v="2"/>
    <x v="0"/>
    <n v="8"/>
    <n v="2"/>
    <n v="37689"/>
    <m/>
    <m/>
    <m/>
    <n v="5.2042800625857852E-2"/>
    <s v="--"/>
    <m/>
    <m/>
    <x v="0"/>
  </r>
  <r>
    <x v="2"/>
    <x v="0"/>
    <n v="9"/>
    <n v="1"/>
    <n v="39422"/>
    <m/>
    <m/>
    <m/>
    <n v="4.4582614115933693E-2"/>
    <n v="0.11904000000000001"/>
    <n v="0.37451792772121717"/>
    <n v="5.8175118106029072E-2"/>
    <x v="0"/>
  </r>
  <r>
    <x v="2"/>
    <x v="0"/>
    <n v="9"/>
    <n v="2"/>
    <n v="38574"/>
    <m/>
    <m/>
    <m/>
    <n v="4.823306891132647E-2"/>
    <n v="0.11904000000000001"/>
    <n v="0.40518371061262154"/>
    <n v="6.2938536381827226E-2"/>
    <x v="0"/>
  </r>
  <r>
    <x v="2"/>
    <x v="0"/>
    <n v="10"/>
    <n v="1"/>
    <n v="46037"/>
    <m/>
    <m/>
    <m/>
    <n v="1.6106483842911062E-2"/>
    <n v="0.11136"/>
    <n v="0.14463437358935938"/>
    <n v="2.2466539364213826E-2"/>
    <x v="0"/>
  </r>
  <r>
    <x v="2"/>
    <x v="0"/>
    <n v="10"/>
    <n v="2"/>
    <n v="39757"/>
    <m/>
    <m/>
    <m/>
    <n v="4.314051228048961E-2"/>
    <n v="0.11136"/>
    <n v="0.38739684159922422"/>
    <n v="6.0175642728412838E-2"/>
    <x v="0"/>
  </r>
  <r>
    <x v="2"/>
    <x v="0"/>
    <n v="11"/>
    <n v="1"/>
    <n v="32337"/>
    <m/>
    <m/>
    <m/>
    <n v="7.5081991740176407E-2"/>
    <n v="0.12672"/>
    <n v="0.59250309138396784"/>
    <n v="9.2035480194976343E-2"/>
    <x v="0"/>
  </r>
  <r>
    <x v="2"/>
    <x v="0"/>
    <n v="11"/>
    <n v="2"/>
    <n v="33103"/>
    <m/>
    <m/>
    <m/>
    <n v="7.1784529035847547E-2"/>
    <n v="0.12672"/>
    <n v="0.56648144756824137"/>
    <n v="8.7993451522266841E-2"/>
    <x v="0"/>
  </r>
  <r>
    <x v="2"/>
    <x v="0"/>
    <n v="12"/>
    <n v="1"/>
    <n v="50540"/>
    <m/>
    <m/>
    <m/>
    <n v="-3.277947694416361E-3"/>
    <n v="9.7920000000000007E-2"/>
    <n v="-3.3475773023042901E-2"/>
    <m/>
    <x v="0"/>
  </r>
  <r>
    <x v="2"/>
    <x v="0"/>
    <n v="12"/>
    <n v="2"/>
    <n v="48041"/>
    <m/>
    <m/>
    <m/>
    <n v="7.4797015198366235E-3"/>
    <n v="9.7920000000000007E-2"/>
    <n v="7.6385840684606035E-2"/>
    <m/>
    <x v="0"/>
  </r>
  <r>
    <x v="2"/>
    <x v="0"/>
    <n v="13"/>
    <n v="1"/>
    <n v="45483"/>
    <m/>
    <m/>
    <m/>
    <n v="1.8491332848391717E-2"/>
    <n v="0.10752000000000002"/>
    <n v="0.17198040223578603"/>
    <n v="2.6714289147292097E-2"/>
    <x v="0"/>
  </r>
  <r>
    <x v="2"/>
    <x v="0"/>
    <n v="13"/>
    <n v="2"/>
    <n v="39690"/>
    <m/>
    <m/>
    <m/>
    <n v="4.3428932647578446E-2"/>
    <n v="0.10752000000000002"/>
    <n v="0.40391492417762687"/>
    <n v="6.2741451555591368E-2"/>
    <x v="0"/>
  </r>
  <r>
    <x v="2"/>
    <x v="0"/>
    <n v="14"/>
    <n v="1"/>
    <n v="37728"/>
    <m/>
    <m/>
    <m/>
    <n v="5.187491414352257E-2"/>
    <n v="0.10560000000000001"/>
    <n v="0.49123971726820609"/>
    <n v="7.6305902748994681E-2"/>
    <x v="0"/>
  </r>
  <r>
    <x v="2"/>
    <x v="0"/>
    <n v="14"/>
    <n v="2"/>
    <n v="34189"/>
    <m/>
    <m/>
    <m/>
    <n v="6.7109536220049726E-2"/>
    <n v="0.10560000000000001"/>
    <n v="0.63550697178077387"/>
    <n v="9.8715416283280205E-2"/>
    <x v="0"/>
  </r>
  <r>
    <x v="2"/>
    <x v="0"/>
    <n v="15"/>
    <n v="1"/>
    <n v="42535"/>
    <m/>
    <m/>
    <m/>
    <n v="3.1181829000299619E-2"/>
    <n v="0.10176"/>
    <n v="0.3064252063708689"/>
    <n v="4.7598048722941634E-2"/>
    <x v="0"/>
  </r>
  <r>
    <x v="2"/>
    <x v="0"/>
    <n v="15"/>
    <n v="2"/>
    <n v="44594"/>
    <m/>
    <m/>
    <m/>
    <n v="2.2318283689316456E-2"/>
    <n v="0.10176"/>
    <n v="0.21932275638086138"/>
    <n v="3.4068134824493806E-2"/>
    <x v="0"/>
  </r>
  <r>
    <x v="2"/>
    <x v="0"/>
    <n v="16"/>
    <n v="1"/>
    <n v="43719"/>
    <m/>
    <m/>
    <m/>
    <n v="2.6084967587864407E-2"/>
    <n v="0.11904000000000001"/>
    <n v="0.21912775191418352"/>
    <n v="3.4037844130669841E-2"/>
    <x v="0"/>
  </r>
  <r>
    <x v="2"/>
    <x v="0"/>
    <n v="16"/>
    <n v="2"/>
    <n v="39917"/>
    <m/>
    <m/>
    <m/>
    <n v="4.2451747224755129E-2"/>
    <n v="0.11904000000000001"/>
    <n v="0.35661750020795635"/>
    <n v="5.5394585032302553E-2"/>
    <x v="0"/>
  </r>
  <r>
    <x v="2"/>
    <x v="0"/>
    <n v="17"/>
    <n v="1"/>
    <n v="35365"/>
    <m/>
    <m/>
    <m/>
    <n v="6.2047113060401261E-2"/>
    <n v="0.12096"/>
    <n v="0.51295563045966652"/>
    <n v="7.9679107931401538E-2"/>
    <x v="0"/>
  </r>
  <r>
    <x v="2"/>
    <x v="0"/>
    <n v="17"/>
    <n v="2"/>
    <n v="35774"/>
    <m/>
    <m/>
    <m/>
    <n v="6.0286457386679974E-2"/>
    <n v="0.12096"/>
    <n v="0.4983999453263887"/>
    <n v="7.7418124840699057E-2"/>
    <x v="0"/>
  </r>
  <r>
    <x v="2"/>
    <x v="0"/>
    <n v="18"/>
    <n v="1"/>
    <n v="31607"/>
    <m/>
    <m/>
    <m/>
    <n v="7.8224482306964979E-2"/>
    <s v="--"/>
    <m/>
    <m/>
    <x v="0"/>
  </r>
  <r>
    <x v="2"/>
    <x v="0"/>
    <n v="18"/>
    <n v="2"/>
    <n v="46877"/>
    <m/>
    <m/>
    <m/>
    <n v="1.2490467300305008E-2"/>
    <s v="--"/>
    <m/>
    <m/>
    <x v="0"/>
  </r>
  <r>
    <x v="2"/>
    <x v="0"/>
    <n v="19"/>
    <n v="1"/>
    <n v="47065"/>
    <m/>
    <m/>
    <m/>
    <n v="1.1681168359816998E-2"/>
    <n v="0.10560000000000001"/>
    <n v="0.11061712461947913"/>
    <n v="1.7182526690892423E-2"/>
    <x v="0"/>
  </r>
  <r>
    <x v="2"/>
    <x v="0"/>
    <n v="19"/>
    <n v="2"/>
    <n v="41026"/>
    <m/>
    <m/>
    <m/>
    <n v="3.7677744432195494E-2"/>
    <n v="0.10560000000000001"/>
    <n v="0.35679682227457848"/>
    <n v="5.5422439726651188E-2"/>
    <x v="0"/>
  </r>
  <r>
    <x v="2"/>
    <x v="0"/>
    <n v="20"/>
    <n v="1"/>
    <n v="32305"/>
    <m/>
    <m/>
    <m/>
    <n v="7.52197447513233E-2"/>
    <n v="0.11327999999999999"/>
    <n v="0.66401610832735969"/>
    <n v="0.10314383549351654"/>
    <x v="0"/>
  </r>
  <r>
    <x v="2"/>
    <x v="0"/>
    <n v="20"/>
    <n v="2"/>
    <n v="39849"/>
    <m/>
    <m/>
    <m/>
    <n v="4.274447237344229E-2"/>
    <n v="0.11327999999999999"/>
    <n v="0.37733467843787333"/>
    <n v="5.8612653384016326E-2"/>
    <x v="0"/>
  </r>
  <r>
    <x v="2"/>
    <x v="0"/>
    <n v="21"/>
    <n v="1"/>
    <n v="34702"/>
    <m/>
    <m/>
    <m/>
    <n v="6.4901183260101039E-2"/>
    <n v="0.12480000000000001"/>
    <n v="0.5200415325328609"/>
    <n v="8.07797847201044E-2"/>
    <x v="0"/>
  </r>
  <r>
    <x v="2"/>
    <x v="0"/>
    <n v="21"/>
    <n v="2"/>
    <n v="38542"/>
    <m/>
    <m/>
    <m/>
    <n v="4.8370821922473363E-2"/>
    <n v="0.12480000000000001"/>
    <n v="0.38758671412238271"/>
    <n v="6.0205136260343448E-2"/>
    <x v="0"/>
  </r>
  <r>
    <x v="2"/>
    <x v="0"/>
    <n v="22"/>
    <n v="1"/>
    <n v="42221"/>
    <m/>
    <m/>
    <m/>
    <n v="3.2533530422178547E-2"/>
    <n v="0.11904000000000001"/>
    <n v="0.27329914669168803"/>
    <m/>
    <x v="0"/>
  </r>
  <r>
    <x v="2"/>
    <x v="0"/>
    <n v="22"/>
    <n v="2"/>
    <n v="50961"/>
    <m/>
    <m/>
    <m/>
    <n v="-5.0902607473177286E-3"/>
    <n v="0.11904000000000001"/>
    <n v="-4.2760926976795434E-2"/>
    <m/>
    <x v="0"/>
  </r>
  <r>
    <x v="2"/>
    <x v="0"/>
    <n v="23"/>
    <n v="1"/>
    <n v="36039"/>
    <m/>
    <m/>
    <m/>
    <n v="5.9145690263119728E-2"/>
    <n v="0.10560000000000001"/>
    <n v="0.56009176385530035"/>
    <n v="8.7000920652189992E-2"/>
    <x v="0"/>
  </r>
  <r>
    <x v="2"/>
    <x v="0"/>
    <n v="23"/>
    <n v="2"/>
    <n v="39070"/>
    <m/>
    <m/>
    <m/>
    <n v="4.6097897238549575E-2"/>
    <n v="0.10560000000000001"/>
    <n v="0.43653311778929516"/>
    <n v="6.7808144296603853E-2"/>
    <x v="0"/>
  </r>
  <r>
    <x v="2"/>
    <x v="0"/>
    <n v="24"/>
    <n v="1"/>
    <n v="37972"/>
    <m/>
    <m/>
    <m/>
    <n v="5.0824547433527482E-2"/>
    <n v="0.13632"/>
    <n v="0.3728326542952427"/>
    <m/>
    <x v="0"/>
  </r>
  <r>
    <x v="2"/>
    <x v="0"/>
    <n v="24"/>
    <n v="2"/>
    <n v="49978"/>
    <m/>
    <m/>
    <m/>
    <n v="-8.5866043614898511E-4"/>
    <n v="0.13632"/>
    <n v="-6.2988588332525321E-3"/>
    <m/>
    <x v="0"/>
  </r>
  <r>
    <x v="2"/>
    <x v="0"/>
    <n v="25"/>
    <n v="1"/>
    <n v="48159"/>
    <m/>
    <m/>
    <m/>
    <n v="6.9717372912324284E-3"/>
    <n v="0.1152"/>
    <n v="6.0518552875281496E-2"/>
    <n v="9.4005485466270612E-3"/>
    <x v="0"/>
  </r>
  <r>
    <x v="2"/>
    <x v="0"/>
    <n v="25"/>
    <n v="2"/>
    <n v="40359"/>
    <m/>
    <m/>
    <m/>
    <n v="4.0549033758288625E-2"/>
    <n v="0.1152"/>
    <n v="0.35198814026292208"/>
    <n v="5.4675491120840566E-2"/>
    <x v="0"/>
  </r>
  <r>
    <x v="2"/>
    <x v="0"/>
    <n v="26"/>
    <n v="1"/>
    <n v="49412"/>
    <m/>
    <m/>
    <m/>
    <n v="1.5778459485117516E-3"/>
    <n v="0.11136"/>
    <n v="1.4168875256032252E-2"/>
    <n v="2.2008986231036765E-3"/>
    <x v="0"/>
  </r>
  <r>
    <x v="2"/>
    <x v="0"/>
    <n v="26"/>
    <n v="2"/>
    <n v="44727"/>
    <m/>
    <m/>
    <m/>
    <n v="2.1745747736737171E-2"/>
    <n v="0.11136"/>
    <n v="0.19527431516466567"/>
    <n v="3.0332610288911405E-2"/>
    <x v="0"/>
  </r>
  <r>
    <x v="2"/>
    <x v="0"/>
    <n v="27"/>
    <n v="1"/>
    <n v="46393"/>
    <m/>
    <m/>
    <m/>
    <n v="1.4573981593901822E-2"/>
    <n v="0.10176"/>
    <n v="0.14321915874510438"/>
    <m/>
    <x v="0"/>
  </r>
  <r>
    <x v="2"/>
    <x v="0"/>
    <n v="27"/>
    <n v="2"/>
    <n v="50423"/>
    <m/>
    <m/>
    <m/>
    <n v="-2.7742882474105185E-3"/>
    <n v="0.10176"/>
    <n v="-2.7263052745779465E-2"/>
    <m/>
    <x v="0"/>
  </r>
  <r>
    <x v="2"/>
    <x v="0"/>
    <n v="28"/>
    <n v="1"/>
    <n v="38757"/>
    <m/>
    <m/>
    <m/>
    <n v="4.7445293878830154E-2"/>
    <n v="0.11904000000000001"/>
    <n v="0.39856597680468875"/>
    <n v="6.1910581730328325E-2"/>
    <x v="0"/>
  </r>
  <r>
    <x v="2"/>
    <x v="0"/>
    <n v="28"/>
    <n v="2"/>
    <n v="34864"/>
    <m/>
    <m/>
    <m/>
    <n v="6.4203808641169868E-2"/>
    <n v="0.11904000000000001"/>
    <n v="0.53934651076251572"/>
    <n v="8.3778491338444089E-2"/>
    <x v="0"/>
  </r>
  <r>
    <x v="2"/>
    <x v="0"/>
    <n v="29"/>
    <n v="1"/>
    <n v="47749"/>
    <m/>
    <m/>
    <m/>
    <n v="8.7366977465520666E-3"/>
    <n v="9.9840000000000012E-2"/>
    <n v="8.7506988647356426E-2"/>
    <n v="1.3592752236556031E-2"/>
    <x v="0"/>
  </r>
  <r>
    <x v="2"/>
    <x v="0"/>
    <n v="29"/>
    <n v="2"/>
    <n v="38330"/>
    <m/>
    <m/>
    <m/>
    <n v="4.9283435621321557E-2"/>
    <n v="9.9840000000000012E-2"/>
    <n v="0.49362415486099309"/>
    <n v="7.6676285388407595E-2"/>
    <x v="0"/>
  </r>
  <r>
    <x v="2"/>
    <x v="0"/>
    <n v="30"/>
    <n v="1"/>
    <n v="42167"/>
    <m/>
    <m/>
    <m/>
    <n v="3.2765988628488917E-2"/>
    <n v="0.11327999999999999"/>
    <n v="0.28924778097183013"/>
    <m/>
    <x v="0"/>
  </r>
  <r>
    <x v="2"/>
    <x v="0"/>
    <n v="30"/>
    <n v="2"/>
    <n v="50803"/>
    <m/>
    <m/>
    <m/>
    <n v="-4.410105254779949E-3"/>
    <n v="0.11327999999999999"/>
    <n v="-3.8931013901659157E-2"/>
    <m/>
    <x v="0"/>
  </r>
  <r>
    <x v="2"/>
    <x v="1"/>
    <n v="1"/>
    <n v="1"/>
    <n v="37494"/>
    <m/>
    <m/>
    <m/>
    <n v="5.2882233037534254E-2"/>
    <n v="0.12864"/>
    <n v="0.41108701055297148"/>
    <n v="6.3855515639228241E-2"/>
    <x v="1"/>
  </r>
  <r>
    <x v="2"/>
    <x v="1"/>
    <n v="1"/>
    <n v="2"/>
    <n v="27310"/>
    <m/>
    <m/>
    <m/>
    <n v="9.6722128835034268E-2"/>
    <n v="0.12864"/>
    <n v="0.75188222042159725"/>
    <n v="0.11679237157215477"/>
    <x v="1"/>
  </r>
  <r>
    <x v="2"/>
    <x v="1"/>
    <n v="2"/>
    <n v="1"/>
    <n v="30486"/>
    <m/>
    <m/>
    <m/>
    <n v="8.3050142478704722E-2"/>
    <s v="--"/>
    <m/>
    <m/>
    <x v="1"/>
  </r>
  <r>
    <x v="2"/>
    <x v="1"/>
    <n v="2"/>
    <n v="2"/>
    <n v="29212"/>
    <m/>
    <m/>
    <m/>
    <n v="8.853443423499055E-2"/>
    <s v="--"/>
    <m/>
    <m/>
    <x v="1"/>
  </r>
  <r>
    <x v="2"/>
    <x v="1"/>
    <n v="3"/>
    <n v="1"/>
    <n v="29922"/>
    <m/>
    <m/>
    <m/>
    <n v="8.547803930016877E-2"/>
    <s v="--"/>
    <m/>
    <m/>
    <x v="1"/>
  </r>
  <r>
    <x v="2"/>
    <x v="1"/>
    <n v="3"/>
    <n v="2"/>
    <n v="27823"/>
    <m/>
    <m/>
    <m/>
    <n v="9.4513775875085554E-2"/>
    <s v="--"/>
    <m/>
    <m/>
    <x v="1"/>
  </r>
  <r>
    <x v="2"/>
    <x v="1"/>
    <n v="4"/>
    <n v="1"/>
    <n v="28512"/>
    <m/>
    <m/>
    <m/>
    <n v="9.1547781353828933E-2"/>
    <n v="0.14208000000000001"/>
    <n v="0.64433967732143105"/>
    <n v="0.1000874298772623"/>
    <x v="1"/>
  </r>
  <r>
    <x v="2"/>
    <x v="1"/>
    <n v="4"/>
    <n v="2"/>
    <n v="23828"/>
    <m/>
    <m/>
    <m/>
    <n v="0.111711378360456"/>
    <n v="0.14208000000000001"/>
    <n v="0.78625688598293908"/>
    <n v="0.12213190295601654"/>
    <x v="1"/>
  </r>
  <r>
    <x v="2"/>
    <x v="1"/>
    <n v="5"/>
    <n v="1"/>
    <n v="27226"/>
    <m/>
    <m/>
    <m/>
    <n v="9.7083730489294875E-2"/>
    <n v="0.11904000000000001"/>
    <n v="0.81555553166410344"/>
    <n v="0.12668295925182407"/>
    <x v="1"/>
  </r>
  <r>
    <x v="2"/>
    <x v="1"/>
    <n v="5"/>
    <n v="2"/>
    <n v="26241"/>
    <m/>
    <m/>
    <m/>
    <n v="0.1013239403636603"/>
    <n v="0.11904000000000001"/>
    <n v="0.85117557429150115"/>
    <n v="0.1322159392066132"/>
    <x v="1"/>
  </r>
  <r>
    <x v="2"/>
    <x v="1"/>
    <n v="6"/>
    <n v="1"/>
    <n v="30021"/>
    <m/>
    <m/>
    <m/>
    <n v="8.5051865921933062E-2"/>
    <s v="--"/>
    <m/>
    <m/>
    <x v="1"/>
  </r>
  <r>
    <x v="2"/>
    <x v="1"/>
    <n v="6"/>
    <n v="2"/>
    <n v="34512"/>
    <m/>
    <m/>
    <m/>
    <n v="6.5719091763785722E-2"/>
    <s v="--"/>
    <m/>
    <m/>
    <x v="1"/>
  </r>
  <r>
    <x v="2"/>
    <x v="1"/>
    <n v="7"/>
    <n v="1"/>
    <n v="35237"/>
    <m/>
    <m/>
    <m/>
    <n v="6.2598125104988828E-2"/>
    <n v="0.14400000000000002"/>
    <n v="0.43470920211797792"/>
    <n v="6.7524829395659236E-2"/>
    <x v="1"/>
  </r>
  <r>
    <x v="2"/>
    <x v="1"/>
    <n v="7"/>
    <n v="2"/>
    <n v="27033"/>
    <m/>
    <m/>
    <m/>
    <n v="9.7914553337774615E-2"/>
    <n v="0.14400000000000002"/>
    <n v="0.67996217595676811"/>
    <n v="0.10562079133195129"/>
    <x v="1"/>
  </r>
  <r>
    <x v="2"/>
    <x v="1"/>
    <n v="8"/>
    <n v="1"/>
    <n v="25526"/>
    <m/>
    <m/>
    <m/>
    <n v="0.10440185920647378"/>
    <s v="--"/>
    <m/>
    <m/>
    <x v="1"/>
  </r>
  <r>
    <x v="2"/>
    <x v="1"/>
    <n v="8"/>
    <n v="2"/>
    <n v="28336"/>
    <m/>
    <m/>
    <m/>
    <n v="9.2305422915136867E-2"/>
    <s v="--"/>
    <m/>
    <m/>
    <x v="1"/>
  </r>
  <r>
    <x v="2"/>
    <x v="1"/>
    <n v="9"/>
    <n v="1"/>
    <n v="36280"/>
    <m/>
    <m/>
    <m/>
    <n v="5.8108237897919648E-2"/>
    <n v="0.12096"/>
    <n v="0.48039217838888598"/>
    <n v="7.4620918376406956E-2"/>
    <x v="1"/>
  </r>
  <r>
    <x v="2"/>
    <x v="1"/>
    <n v="9"/>
    <n v="2"/>
    <n v="36420"/>
    <m/>
    <m/>
    <m/>
    <n v="5.7505568474151995E-2"/>
    <n v="0.12096"/>
    <n v="0.47540979227969576"/>
    <n v="7.3846987734112746E-2"/>
    <x v="1"/>
  </r>
  <r>
    <x v="2"/>
    <x v="1"/>
    <n v="10"/>
    <n v="1"/>
    <n v="28334"/>
    <m/>
    <m/>
    <m/>
    <n v="9.2314032478333558E-2"/>
    <s v="--"/>
    <m/>
    <m/>
    <x v="1"/>
  </r>
  <r>
    <x v="2"/>
    <x v="1"/>
    <n v="10"/>
    <n v="2"/>
    <n v="31694"/>
    <m/>
    <m/>
    <m/>
    <n v="7.7849966307909343E-2"/>
    <s v="--"/>
    <m/>
    <m/>
    <x v="1"/>
  </r>
  <r>
    <x v="2"/>
    <x v="1"/>
    <n v="11"/>
    <n v="1"/>
    <n v="28696"/>
    <m/>
    <m/>
    <m/>
    <n v="9.0755701539734293E-2"/>
    <s v="--"/>
    <m/>
    <m/>
    <x v="1"/>
  </r>
  <r>
    <x v="2"/>
    <x v="1"/>
    <n v="11"/>
    <n v="2"/>
    <n v="29095"/>
    <m/>
    <m/>
    <m/>
    <n v="8.9038093681996403E-2"/>
    <s v="--"/>
    <m/>
    <m/>
    <x v="1"/>
  </r>
  <r>
    <x v="2"/>
    <x v="1"/>
    <n v="12"/>
    <n v="1"/>
    <n v="23248"/>
    <m/>
    <m/>
    <m/>
    <n v="0.11420815168749353"/>
    <n v="0.13439999999999999"/>
    <n v="0.84976303338908876"/>
    <n v="0.13199652451977179"/>
    <x v="1"/>
  </r>
  <r>
    <x v="2"/>
    <x v="1"/>
    <n v="12"/>
    <n v="2"/>
    <n v="35842"/>
    <m/>
    <m/>
    <m/>
    <n v="5.9993732237992814E-2"/>
    <n v="0.13439999999999999"/>
    <n v="0.44638193629458944"/>
    <n v="6.9337994104426218E-2"/>
    <x v="1"/>
  </r>
  <r>
    <x v="2"/>
    <x v="1"/>
    <n v="13"/>
    <n v="1"/>
    <n v="29843"/>
    <m/>
    <m/>
    <m/>
    <n v="8.58181170464377E-2"/>
    <n v="0.14400000000000002"/>
    <n v="0.59595914615581724"/>
    <n v="9.2572320702870289E-2"/>
    <x v="1"/>
  </r>
  <r>
    <x v="2"/>
    <x v="1"/>
    <n v="13"/>
    <n v="2"/>
    <n v="27963"/>
    <m/>
    <m/>
    <m/>
    <n v="9.3911106451317908E-2"/>
    <n v="0.14400000000000002"/>
    <n v="0.65216046146748541"/>
    <n v="0.10130225834794938"/>
    <x v="1"/>
  </r>
  <r>
    <x v="2"/>
    <x v="1"/>
    <n v="14"/>
    <n v="1"/>
    <n v="34266"/>
    <m/>
    <m/>
    <m/>
    <n v="6.6778068036977486E-2"/>
    <s v="--"/>
    <m/>
    <m/>
    <x v="1"/>
  </r>
  <r>
    <x v="2"/>
    <x v="1"/>
    <n v="14"/>
    <n v="2"/>
    <n v="30136"/>
    <m/>
    <m/>
    <m/>
    <n v="8.4556816038123914E-2"/>
    <s v="--"/>
    <m/>
    <m/>
    <x v="1"/>
  </r>
  <r>
    <x v="2"/>
    <x v="1"/>
    <n v="15"/>
    <n v="1"/>
    <n v="24689"/>
    <m/>
    <m/>
    <m/>
    <n v="0.1080049614042848"/>
    <s v="--"/>
    <m/>
    <m/>
    <x v="1"/>
  </r>
  <r>
    <x v="2"/>
    <x v="1"/>
    <n v="15"/>
    <n v="2"/>
    <n v="31839"/>
    <m/>
    <m/>
    <m/>
    <n v="7.7225772976149978E-2"/>
    <s v="--"/>
    <m/>
    <m/>
    <x v="1"/>
  </r>
  <r>
    <x v="2"/>
    <x v="1"/>
    <n v="16"/>
    <n v="1"/>
    <n v="32798"/>
    <m/>
    <m/>
    <m/>
    <n v="7.3097487423341406E-2"/>
    <n v="0.11904000000000001"/>
    <n v="0.61405819408048889"/>
    <n v="9.5383706147169275E-2"/>
    <x v="1"/>
  </r>
  <r>
    <x v="2"/>
    <x v="1"/>
    <n v="16"/>
    <n v="2"/>
    <n v="30415"/>
    <m/>
    <m/>
    <m/>
    <n v="8.335578197218689E-2"/>
    <n v="0.11904000000000001"/>
    <n v="0.70023338350291398"/>
    <n v="0.10876958557078599"/>
    <x v="1"/>
  </r>
  <r>
    <x v="2"/>
    <x v="1"/>
    <n v="17"/>
    <n v="1"/>
    <n v="32092"/>
    <m/>
    <m/>
    <m/>
    <n v="7.6136663231769819E-2"/>
    <n v="0.1152"/>
    <n v="0.66090853499800195"/>
    <n v="0.10266112576968965"/>
    <x v="1"/>
  </r>
  <r>
    <x v="2"/>
    <x v="1"/>
    <n v="17"/>
    <n v="2"/>
    <n v="29789"/>
    <m/>
    <m/>
    <m/>
    <n v="8.6050575252748063E-2"/>
    <n v="0.1152"/>
    <n v="0.74696679906899366"/>
    <n v="0.11602884278871702"/>
    <x v="1"/>
  </r>
  <r>
    <x v="2"/>
    <x v="1"/>
    <n v="18"/>
    <n v="1"/>
    <n v="34473"/>
    <m/>
    <m/>
    <m/>
    <n v="6.5886978246121011E-2"/>
    <n v="0.12288"/>
    <n v="0.53618960161231288"/>
    <n v="8.3288118117112606E-2"/>
    <x v="1"/>
  </r>
  <r>
    <x v="2"/>
    <x v="1"/>
    <n v="18"/>
    <n v="2"/>
    <n v="38060"/>
    <m/>
    <m/>
    <m/>
    <n v="5.0445726652873515E-2"/>
    <n v="0.12288"/>
    <n v="0.41052837445372325"/>
    <n v="6.3768740831811679E-2"/>
    <x v="1"/>
  </r>
  <r>
    <x v="2"/>
    <x v="1"/>
    <n v="19"/>
    <n v="1"/>
    <n v="29421"/>
    <m/>
    <m/>
    <m/>
    <n v="8.7634734880937398E-2"/>
    <n v="0.13439999999999999"/>
    <n v="0.65204415834030804"/>
    <n v="0.10128419259552784"/>
    <x v="1"/>
  </r>
  <r>
    <x v="2"/>
    <x v="1"/>
    <n v="19"/>
    <n v="2"/>
    <n v="26659"/>
    <m/>
    <m/>
    <m/>
    <n v="9.9524541655553939E-2"/>
    <n v="0.13439999999999999"/>
    <n v="0.74050998255620493"/>
    <n v="0.11502588395706385"/>
    <x v="1"/>
  </r>
  <r>
    <x v="2"/>
    <x v="1"/>
    <n v="20"/>
    <n v="1"/>
    <n v="25350"/>
    <m/>
    <m/>
    <m/>
    <n v="0.10515950076778172"/>
    <n v="0.14400000000000002"/>
    <n v="0.73027431088737293"/>
    <n v="0.11343594295783861"/>
    <x v="1"/>
  </r>
  <r>
    <x v="2"/>
    <x v="1"/>
    <n v="20"/>
    <n v="2"/>
    <n v="23427"/>
    <m/>
    <m/>
    <m/>
    <n v="0.11343759578139057"/>
    <n v="0.14400000000000002"/>
    <n v="0.78776108181521221"/>
    <n v="0.12236555470862964"/>
    <x v="1"/>
  </r>
  <r>
    <x v="2"/>
    <x v="1"/>
    <n v="21"/>
    <n v="1"/>
    <n v="24873"/>
    <m/>
    <m/>
    <m/>
    <n v="0.10721288159019014"/>
    <n v="0.13056000000000001"/>
    <n v="0.82117709551309848"/>
    <n v="0.12755617550303464"/>
    <x v="1"/>
  </r>
  <r>
    <x v="2"/>
    <x v="1"/>
    <n v="21"/>
    <n v="2"/>
    <n v="29962"/>
    <m/>
    <m/>
    <m/>
    <n v="8.5305848036235157E-2"/>
    <n v="0.13056000000000001"/>
    <n v="0.65338425272851675"/>
    <n v="0.10149235392382959"/>
    <x v="1"/>
  </r>
  <r>
    <x v="2"/>
    <x v="1"/>
    <n v="22"/>
    <n v="1"/>
    <n v="29454"/>
    <m/>
    <m/>
    <m/>
    <n v="8.7492677088192153E-2"/>
    <n v="0.13056000000000001"/>
    <n v="0.67013386250147167"/>
    <n v="0.10409412664189528"/>
    <x v="1"/>
  </r>
  <r>
    <x v="2"/>
    <x v="1"/>
    <n v="22"/>
    <n v="2"/>
    <n v="26124"/>
    <m/>
    <m/>
    <m/>
    <n v="0.10182759981066614"/>
    <n v="0.13056000000000001"/>
    <n v="0.77992953286355793"/>
    <n v="0.12114905410480603"/>
    <x v="1"/>
  </r>
  <r>
    <x v="2"/>
    <x v="1"/>
    <n v="23"/>
    <n v="1"/>
    <n v="26797"/>
    <m/>
    <m/>
    <m/>
    <n v="9.8930481794982969E-2"/>
    <n v="0.13632"/>
    <n v="0.72572243100779765"/>
    <n v="0.11272888428321123"/>
    <x v="1"/>
  </r>
  <r>
    <x v="2"/>
    <x v="1"/>
    <n v="23"/>
    <n v="2"/>
    <n v="26808"/>
    <m/>
    <m/>
    <m/>
    <n v="9.8883129197401207E-2"/>
    <n v="0.13632"/>
    <n v="0.725375067469199"/>
    <n v="0.11267492714688225"/>
    <x v="1"/>
  </r>
  <r>
    <x v="2"/>
    <x v="1"/>
    <n v="24"/>
    <n v="1"/>
    <n v="19749"/>
    <m/>
    <m/>
    <m/>
    <n v="0.12927058250008705"/>
    <n v="0.15168000000000001"/>
    <n v="0.85225858715774683"/>
    <n v="0.13238416720517002"/>
    <x v="1"/>
  </r>
  <r>
    <x v="2"/>
    <x v="1"/>
    <n v="24"/>
    <n v="2"/>
    <n v="22430"/>
    <m/>
    <m/>
    <m/>
    <n v="0.11772946303493607"/>
    <n v="0.15168000000000001"/>
    <n v="0.77616998308897722"/>
    <n v="0.12056507070648781"/>
    <x v="1"/>
  </r>
  <r>
    <x v="2"/>
    <x v="1"/>
    <n v="25"/>
    <n v="1"/>
    <n v="32130"/>
    <m/>
    <m/>
    <m/>
    <n v="7.5973081531032882E-2"/>
    <n v="0.13247999999999999"/>
    <n v="0.5734683086581589"/>
    <n v="8.9078743944900701E-2"/>
    <x v="1"/>
  </r>
  <r>
    <x v="2"/>
    <x v="1"/>
    <n v="25"/>
    <n v="2"/>
    <n v="32641"/>
    <m/>
    <m/>
    <m/>
    <n v="7.3773338134280886E-2"/>
    <n v="0.13247999999999999"/>
    <n v="0.55686396538557437"/>
    <n v="8.6499535956559209E-2"/>
    <x v="1"/>
  </r>
  <r>
    <x v="2"/>
    <x v="1"/>
    <n v="26"/>
    <n v="1"/>
    <n v="37584"/>
    <m/>
    <m/>
    <m/>
    <n v="5.2494802693683611E-2"/>
    <n v="0.11136"/>
    <n v="0.47139729430391175"/>
    <n v="7.3223713048540973E-2"/>
    <x v="1"/>
  </r>
  <r>
    <x v="2"/>
    <x v="1"/>
    <n v="26"/>
    <n v="2"/>
    <n v="34429"/>
    <m/>
    <m/>
    <m/>
    <n v="6.6076388636448005E-2"/>
    <n v="0.11136"/>
    <n v="0.59335837496810351"/>
    <n v="9.2168334245045419E-2"/>
    <x v="1"/>
  </r>
  <r>
    <x v="2"/>
    <x v="1"/>
    <n v="27"/>
    <n v="1"/>
    <n v="27567"/>
    <m/>
    <m/>
    <m/>
    <n v="9.5615799964260742E-2"/>
    <n v="0.13632"/>
    <n v="0.70140698330590334"/>
    <n v="0.10895188474018368"/>
    <x v="1"/>
  </r>
  <r>
    <x v="2"/>
    <x v="1"/>
    <n v="27"/>
    <n v="2"/>
    <n v="30575"/>
    <m/>
    <m/>
    <m/>
    <n v="8.266701691645241E-2"/>
    <n v="0.13632"/>
    <n v="0.6064188447509713"/>
    <n v="9.4197060551317546E-2"/>
    <x v="1"/>
  </r>
  <r>
    <x v="2"/>
    <x v="1"/>
    <n v="28"/>
    <n v="1"/>
    <n v="32912"/>
    <m/>
    <m/>
    <m/>
    <n v="7.2606742321130596E-2"/>
    <s v="--"/>
    <m/>
    <m/>
    <x v="1"/>
  </r>
  <r>
    <x v="2"/>
    <x v="1"/>
    <n v="28"/>
    <n v="2"/>
    <n v="28060"/>
    <m/>
    <m/>
    <m/>
    <n v="9.3493542636278862E-2"/>
    <s v="--"/>
    <m/>
    <m/>
    <x v="1"/>
  </r>
  <r>
    <x v="2"/>
    <x v="1"/>
    <n v="29"/>
    <n v="1"/>
    <n v="29313"/>
    <m/>
    <m/>
    <m/>
    <n v="8.8099651293558151E-2"/>
    <n v="0.12480000000000001"/>
    <n v="0.70592669305735689"/>
    <n v="0.10965394632157613"/>
    <x v="1"/>
  </r>
  <r>
    <x v="2"/>
    <x v="1"/>
    <n v="29"/>
    <n v="2"/>
    <n v="34724"/>
    <m/>
    <m/>
    <m/>
    <n v="6.4806478064937528E-2"/>
    <n v="0.12480000000000001"/>
    <n v="0.51928267680238405"/>
    <n v="8.0661909129970316E-2"/>
    <x v="1"/>
  </r>
  <r>
    <x v="2"/>
    <x v="1"/>
    <n v="30"/>
    <n v="1"/>
    <n v="33560"/>
    <m/>
    <m/>
    <m/>
    <n v="6.9817243845405913E-2"/>
    <n v="0.13056000000000001"/>
    <n v="0.53475217406101339"/>
    <n v="8.3064837704144065E-2"/>
    <x v="1"/>
  </r>
  <r>
    <x v="2"/>
    <x v="1"/>
    <n v="30"/>
    <n v="2"/>
    <n v="29796"/>
    <m/>
    <m/>
    <m/>
    <n v="8.6020441781559695E-2"/>
    <n v="0.13056000000000001"/>
    <n v="0.65885755041023042"/>
    <n v="0.10234253949705581"/>
    <x v="1"/>
  </r>
  <r>
    <x v="2"/>
    <x v="2"/>
    <n v="1"/>
    <n v="1"/>
    <n v="47456"/>
    <m/>
    <m/>
    <m/>
    <n v="9.9979987548658358E-3"/>
    <n v="0.12480000000000001"/>
    <n v="8.0112169510142911E-2"/>
    <n v="1.2444090330575534E-2"/>
    <x v="1"/>
  </r>
  <r>
    <x v="2"/>
    <x v="2"/>
    <n v="1"/>
    <n v="2"/>
    <n v="35008"/>
    <m/>
    <m/>
    <m/>
    <n v="6.3583920091008828E-2"/>
    <n v="0.12480000000000001"/>
    <n v="0.5094865391907758"/>
    <n v="7.9140242420967177E-2"/>
    <x v="1"/>
  </r>
  <r>
    <x v="2"/>
    <x v="2"/>
    <n v="2"/>
    <n v="1"/>
    <n v="34640"/>
    <m/>
    <m/>
    <m/>
    <n v="6.5168079719198121E-2"/>
    <n v="0.12288"/>
    <n v="0.5303391904231618"/>
    <n v="8.2379354245731132E-2"/>
    <x v="1"/>
  </r>
  <r>
    <x v="2"/>
    <x v="2"/>
    <n v="2"/>
    <n v="2"/>
    <n v="37805"/>
    <m/>
    <m/>
    <m/>
    <n v="5.1543445960450338E-2"/>
    <n v="0.12288"/>
    <n v="0.41946163704793565"/>
    <n v="6.5156374288112676E-2"/>
    <x v="1"/>
  </r>
  <r>
    <x v="2"/>
    <x v="2"/>
    <n v="3"/>
    <n v="1"/>
    <n v="35969"/>
    <m/>
    <m/>
    <m/>
    <n v="5.9447024975003572E-2"/>
    <n v="0.1152"/>
    <n v="0.51603320290801713"/>
    <n v="8.0157157518378666E-2"/>
    <x v="1"/>
  </r>
  <r>
    <x v="2"/>
    <x v="2"/>
    <n v="3"/>
    <n v="2"/>
    <n v="39923"/>
    <m/>
    <m/>
    <m/>
    <n v="4.2425918535165086E-2"/>
    <n v="0.1152"/>
    <n v="0.36828054283997469"/>
    <n v="5.7206244321142734E-2"/>
    <x v="1"/>
  </r>
  <r>
    <x v="2"/>
    <x v="2"/>
    <n v="4"/>
    <n v="1"/>
    <n v="37929"/>
    <m/>
    <m/>
    <m/>
    <n v="5.1009653042256124E-2"/>
    <n v="0.13439999999999999"/>
    <n v="0.37953610894535811"/>
    <n v="5.8954608922845625E-2"/>
    <x v="1"/>
  </r>
  <r>
    <x v="2"/>
    <x v="2"/>
    <n v="4"/>
    <n v="2"/>
    <n v="34069"/>
    <m/>
    <m/>
    <m/>
    <n v="6.7626110011850579E-2"/>
    <n v="0.13439999999999999"/>
    <n v="0.50317046139769783"/>
    <n v="7.8159145003775729E-2"/>
    <x v="1"/>
  </r>
  <r>
    <x v="2"/>
    <x v="2"/>
    <n v="5"/>
    <n v="1"/>
    <n v="39515"/>
    <m/>
    <m/>
    <m/>
    <n v="4.4182269427288021E-2"/>
    <n v="0.12864"/>
    <n v="0.34345669641859466"/>
    <n v="5.335027351035504E-2"/>
    <x v="1"/>
  </r>
  <r>
    <x v="2"/>
    <x v="2"/>
    <n v="5"/>
    <n v="2"/>
    <n v="34802"/>
    <m/>
    <m/>
    <m/>
    <n v="6.4470705100266965E-2"/>
    <n v="0.12864"/>
    <n v="0.50117152596600567"/>
    <n v="7.7848643700052872E-2"/>
    <x v="1"/>
  </r>
  <r>
    <x v="2"/>
    <x v="2"/>
    <n v="6"/>
    <n v="1"/>
    <n v="44388"/>
    <m/>
    <m/>
    <m/>
    <n v="2.3205068698574589E-2"/>
    <s v="--"/>
    <m/>
    <m/>
    <x v="1"/>
  </r>
  <r>
    <x v="2"/>
    <x v="2"/>
    <n v="6"/>
    <n v="2"/>
    <n v="36266"/>
    <m/>
    <m/>
    <m/>
    <n v="5.8168504840296439E-2"/>
    <s v="--"/>
    <m/>
    <m/>
    <x v="1"/>
  </r>
  <r>
    <x v="2"/>
    <x v="2"/>
    <n v="7"/>
    <n v="1"/>
    <n v="45185"/>
    <m/>
    <m/>
    <m/>
    <n v="1.9774157764697202E-2"/>
    <s v="--"/>
    <m/>
    <m/>
    <x v="1"/>
  </r>
  <r>
    <x v="2"/>
    <x v="2"/>
    <n v="7"/>
    <n v="2"/>
    <n v="39030"/>
    <m/>
    <m/>
    <m/>
    <n v="4.6270088502483188E-2"/>
    <s v="--"/>
    <m/>
    <m/>
    <x v="1"/>
  </r>
  <r>
    <x v="2"/>
    <x v="2"/>
    <n v="8"/>
    <n v="1"/>
    <n v="30551"/>
    <m/>
    <m/>
    <m/>
    <n v="8.2770331674812583E-2"/>
    <n v="0.14208000000000001"/>
    <n v="0.58256145604457055"/>
    <n v="9.0491212838923293E-2"/>
    <x v="1"/>
  </r>
  <r>
    <x v="2"/>
    <x v="2"/>
    <n v="8"/>
    <n v="2"/>
    <n v="27324"/>
    <m/>
    <m/>
    <m/>
    <n v="9.6661861892657477E-2"/>
    <n v="0.14208000000000001"/>
    <n v="0.68033405048323103"/>
    <n v="0.10567855584172858"/>
    <x v="1"/>
  </r>
  <r>
    <x v="2"/>
    <x v="2"/>
    <n v="9"/>
    <n v="1"/>
    <n v="34669"/>
    <m/>
    <m/>
    <m/>
    <n v="6.5043241052846271E-2"/>
    <n v="0.12672"/>
    <n v="0.51328315224783994"/>
    <n v="7.972998298249781E-2"/>
    <x v="1"/>
  </r>
  <r>
    <x v="2"/>
    <x v="2"/>
    <n v="9"/>
    <n v="2"/>
    <n v="34747"/>
    <m/>
    <m/>
    <m/>
    <n v="6.4707468088175707E-2"/>
    <n v="0.12672"/>
    <n v="0.51063342872613404"/>
    <n v="7.9318392595459503E-2"/>
    <x v="1"/>
  </r>
  <r>
    <x v="2"/>
    <x v="2"/>
    <n v="10"/>
    <n v="1"/>
    <n v="31070"/>
    <m/>
    <m/>
    <m/>
    <n v="8.0536150025273839E-2"/>
    <n v="0.11327999999999999"/>
    <n v="0.71094765205926769"/>
    <n v="0.11043386861987294"/>
    <x v="1"/>
  </r>
  <r>
    <x v="2"/>
    <x v="2"/>
    <n v="10"/>
    <n v="2"/>
    <n v="35902"/>
    <m/>
    <m/>
    <m/>
    <n v="5.9735445342092373E-2"/>
    <n v="0.11327999999999999"/>
    <n v="0.5273256121300528"/>
    <n v="8.1911245084201542E-2"/>
    <x v="1"/>
  </r>
  <r>
    <x v="2"/>
    <x v="2"/>
    <n v="11"/>
    <n v="1"/>
    <n v="42337"/>
    <m/>
    <m/>
    <m/>
    <n v="3.2034175756771033E-2"/>
    <n v="0.12672"/>
    <n v="0.25279494757552901"/>
    <n v="3.9267481856732178E-2"/>
    <x v="1"/>
  </r>
  <r>
    <x v="2"/>
    <x v="2"/>
    <n v="11"/>
    <n v="2"/>
    <n v="33496"/>
    <m/>
    <m/>
    <m/>
    <n v="7.0092749867699713E-2"/>
    <n v="0.12672"/>
    <n v="0.55313091751656973"/>
    <n v="8.5919669187573836E-2"/>
    <x v="1"/>
  </r>
  <r>
    <x v="2"/>
    <x v="2"/>
    <n v="12"/>
    <n v="1"/>
    <n v="27386"/>
    <m/>
    <m/>
    <m/>
    <n v="9.6394965433560395E-2"/>
    <s v="--"/>
    <m/>
    <m/>
    <x v="1"/>
  </r>
  <r>
    <x v="2"/>
    <x v="2"/>
    <n v="12"/>
    <n v="2"/>
    <n v="24711"/>
    <m/>
    <m/>
    <m/>
    <n v="0.10791025620912133"/>
    <s v="--"/>
    <m/>
    <m/>
    <x v="1"/>
  </r>
  <r>
    <x v="2"/>
    <x v="2"/>
    <n v="13"/>
    <n v="1"/>
    <n v="42847"/>
    <m/>
    <m/>
    <m/>
    <n v="2.9838737141617371E-2"/>
    <n v="0.13056000000000001"/>
    <n v="0.22854424894008402"/>
    <n v="3.550054000202639E-2"/>
    <x v="1"/>
  </r>
  <r>
    <x v="2"/>
    <x v="2"/>
    <n v="13"/>
    <n v="2"/>
    <n v="30263"/>
    <m/>
    <m/>
    <m/>
    <n v="8.4010108775134665E-2"/>
    <n v="0.13056000000000001"/>
    <n v="0.64345977922131325"/>
    <n v="9.9950752372377327E-2"/>
    <x v="1"/>
  </r>
  <r>
    <x v="2"/>
    <x v="2"/>
    <n v="14"/>
    <n v="1"/>
    <n v="38811"/>
    <m/>
    <m/>
    <m/>
    <n v="4.7212835672519757E-2"/>
    <s v="--"/>
    <m/>
    <m/>
    <x v="1"/>
  </r>
  <r>
    <x v="2"/>
    <x v="2"/>
    <n v="14"/>
    <n v="2"/>
    <n v="41910"/>
    <m/>
    <m/>
    <m/>
    <n v="3.3872317499262443E-2"/>
    <s v="--"/>
    <m/>
    <m/>
    <x v="1"/>
  </r>
  <r>
    <x v="2"/>
    <x v="2"/>
    <n v="15"/>
    <n v="1"/>
    <n v="30118"/>
    <m/>
    <m/>
    <m/>
    <n v="8.463430210689403E-2"/>
    <n v="0.13056000000000001"/>
    <n v="0.64824067177461719"/>
    <n v="0.10069338434899054"/>
    <x v="1"/>
  </r>
  <r>
    <x v="2"/>
    <x v="2"/>
    <n v="15"/>
    <n v="2"/>
    <n v="31598"/>
    <m/>
    <m/>
    <m/>
    <n v="7.8263225341350023E-2"/>
    <n v="0.13056000000000001"/>
    <n v="0.59944259605813432"/>
    <n v="9.3113416587696882E-2"/>
    <x v="1"/>
  </r>
  <r>
    <x v="2"/>
    <x v="2"/>
    <n v="16"/>
    <n v="1"/>
    <n v="40339"/>
    <m/>
    <m/>
    <m/>
    <n v="4.0635129390255431E-2"/>
    <n v="0.11136"/>
    <n v="0.36489879121996616"/>
    <n v="5.6680945569501415E-2"/>
    <x v="1"/>
  </r>
  <r>
    <x v="2"/>
    <x v="2"/>
    <n v="16"/>
    <n v="2"/>
    <n v="42103"/>
    <m/>
    <m/>
    <m/>
    <n v="3.3041494650782717E-2"/>
    <n v="0.11136"/>
    <n v="0.29670882409108046"/>
    <n v="4.6088770675481165E-2"/>
    <x v="1"/>
  </r>
  <r>
    <x v="2"/>
    <x v="2"/>
    <n v="17"/>
    <n v="1"/>
    <n v="39408"/>
    <m/>
    <m/>
    <m/>
    <n v="4.4642881058310456E-2"/>
    <n v="0.12096"/>
    <n v="0.36907143732068831"/>
    <n v="5.7329096597146925E-2"/>
    <x v="1"/>
  </r>
  <r>
    <x v="2"/>
    <x v="2"/>
    <n v="17"/>
    <n v="2"/>
    <n v="32415"/>
    <m/>
    <m/>
    <m/>
    <n v="7.4746218775505843E-2"/>
    <n v="0.12096"/>
    <n v="0.61794162347475068"/>
    <n v="9.5986932179744619E-2"/>
    <x v="1"/>
  </r>
  <r>
    <x v="2"/>
    <x v="2"/>
    <n v="18"/>
    <n v="1"/>
    <n v="37209"/>
    <m/>
    <m/>
    <m/>
    <n v="5.41090957930613E-2"/>
    <n v="0.13632"/>
    <n v="0.39692705247257409"/>
    <n v="6.1656002150739846E-2"/>
    <x v="1"/>
  </r>
  <r>
    <x v="2"/>
    <x v="2"/>
    <n v="18"/>
    <n v="2"/>
    <n v="45533"/>
    <m/>
    <m/>
    <m/>
    <n v="1.8276093768474683E-2"/>
    <n v="0.13632"/>
    <n v="0.13406758926404552"/>
    <n v="2.0825165532348401E-2"/>
    <x v="1"/>
  </r>
  <r>
    <x v="2"/>
    <x v="2"/>
    <n v="19"/>
    <n v="1"/>
    <n v="56596"/>
    <m/>
    <m/>
    <m/>
    <n v="-2.9347705053966649E-2"/>
    <n v="0.11904000000000001"/>
    <n v="-0.24653650078937037"/>
    <m/>
    <x v="1"/>
  </r>
  <r>
    <x v="2"/>
    <x v="2"/>
    <n v="19"/>
    <n v="2"/>
    <n v="36621"/>
    <m/>
    <m/>
    <m/>
    <n v="5.664030737288555E-2"/>
    <n v="0.11904000000000001"/>
    <n v="0.47580903371039607"/>
    <m/>
    <x v="1"/>
  </r>
  <r>
    <x v="2"/>
    <x v="2"/>
    <n v="20"/>
    <n v="1"/>
    <n v="33397"/>
    <m/>
    <m/>
    <m/>
    <n v="7.0518923245935422E-2"/>
    <n v="0.12864"/>
    <n v="0.54818814712325414"/>
    <n v="8.5151892186478825E-2"/>
    <x v="1"/>
  </r>
  <r>
    <x v="2"/>
    <x v="2"/>
    <n v="20"/>
    <n v="2"/>
    <n v="32305"/>
    <m/>
    <m/>
    <m/>
    <n v="7.52197447513233E-2"/>
    <n v="0.12864"/>
    <n v="0.5847306028554361"/>
    <n v="9.0828153643544393E-2"/>
    <x v="1"/>
  </r>
  <r>
    <x v="2"/>
    <x v="2"/>
    <n v="21"/>
    <n v="1"/>
    <n v="26645"/>
    <m/>
    <m/>
    <m/>
    <n v="9.958480859793073E-2"/>
    <s v="--"/>
    <m/>
    <m/>
    <x v="1"/>
  </r>
  <r>
    <x v="2"/>
    <x v="2"/>
    <n v="21"/>
    <n v="2"/>
    <n v="29331"/>
    <m/>
    <m/>
    <m/>
    <n v="8.8022165224788035E-2"/>
    <s v="--"/>
    <m/>
    <m/>
    <x v="1"/>
  </r>
  <r>
    <x v="2"/>
    <x v="2"/>
    <n v="22"/>
    <n v="1"/>
    <n v="43381"/>
    <m/>
    <m/>
    <m/>
    <n v="2.7539983768103522E-2"/>
    <n v="0.12672"/>
    <n v="0.21732941736192804"/>
    <n v="3.3758502830219493E-2"/>
    <x v="1"/>
  </r>
  <r>
    <x v="2"/>
    <x v="2"/>
    <n v="22"/>
    <n v="2"/>
    <n v="35232"/>
    <m/>
    <m/>
    <m/>
    <n v="6.2619649012980547E-2"/>
    <n v="0.12672"/>
    <n v="0.49415758375142477"/>
    <n v="7.6759144676054644E-2"/>
    <x v="1"/>
  </r>
  <r>
    <x v="2"/>
    <x v="2"/>
    <n v="23"/>
    <n v="1"/>
    <n v="33090"/>
    <m/>
    <m/>
    <m/>
    <n v="7.1840491196625958E-2"/>
    <n v="0.13824"/>
    <n v="0.51967947914225954"/>
    <n v="8.0723545760097659E-2"/>
    <x v="1"/>
  </r>
  <r>
    <x v="2"/>
    <x v="2"/>
    <n v="23"/>
    <n v="2"/>
    <n v="36265"/>
    <m/>
    <m/>
    <m/>
    <n v="5.8172809621894764E-2"/>
    <n v="0.13824"/>
    <n v="0.42081025478801187"/>
    <n v="6.5365859577071181E-2"/>
    <x v="1"/>
  </r>
  <r>
    <x v="2"/>
    <x v="2"/>
    <n v="24"/>
    <n v="1"/>
    <n v="41912"/>
    <m/>
    <m/>
    <m/>
    <n v="3.3863707936065759E-2"/>
    <n v="0.12096"/>
    <n v="0.27995790291059658"/>
    <m/>
    <x v="1"/>
  </r>
  <r>
    <x v="2"/>
    <x v="2"/>
    <n v="24"/>
    <n v="2"/>
    <n v="50023"/>
    <m/>
    <m/>
    <m/>
    <n v="-1.0523756080743313E-3"/>
    <n v="0.12096"/>
    <n v="-8.7001951725721831E-3"/>
    <m/>
    <x v="1"/>
  </r>
  <r>
    <x v="2"/>
    <x v="2"/>
    <n v="25"/>
    <n v="1"/>
    <n v="48392"/>
    <m/>
    <m/>
    <m/>
    <n v="5.9687231788190954E-3"/>
    <n v="0.12096"/>
    <n v="4.9344602999496494E-2"/>
    <n v="7.6648616659217893E-3"/>
    <x v="1"/>
  </r>
  <r>
    <x v="2"/>
    <x v="2"/>
    <n v="25"/>
    <n v="2"/>
    <n v="45961"/>
    <m/>
    <m/>
    <m/>
    <n v="1.6433647244384945E-2"/>
    <n v="0.12096"/>
    <n v="0.1358601789383676"/>
    <n v="2.1103614461759769E-2"/>
    <x v="1"/>
  </r>
  <r>
    <x v="2"/>
    <x v="2"/>
    <n v="26"/>
    <n v="1"/>
    <n v="35979"/>
    <m/>
    <m/>
    <m/>
    <n v="5.9403977159020169E-2"/>
    <n v="0.13247999999999999"/>
    <n v="0.44839958604332864"/>
    <n v="6.9651402365397047E-2"/>
    <x v="1"/>
  </r>
  <r>
    <x v="2"/>
    <x v="2"/>
    <n v="26"/>
    <n v="2"/>
    <n v="36985"/>
    <m/>
    <m/>
    <m/>
    <n v="5.5073366871089588E-2"/>
    <n v="0.13247999999999999"/>
    <n v="0.4157108006573792"/>
    <n v="6.4573744368779565E-2"/>
    <x v="1"/>
  </r>
  <r>
    <x v="2"/>
    <x v="2"/>
    <n v="27"/>
    <n v="1"/>
    <n v="44861"/>
    <m/>
    <m/>
    <m/>
    <n v="2.116890700255953E-2"/>
    <n v="0.12672"/>
    <n v="0.16705261207827912"/>
    <n v="2.5948839076159358E-2"/>
    <x v="2"/>
  </r>
  <r>
    <x v="2"/>
    <x v="2"/>
    <n v="27"/>
    <n v="2"/>
    <n v="47650"/>
    <m/>
    <m/>
    <m/>
    <n v="9.1628711247877612E-3"/>
    <n v="0.12672"/>
    <n v="7.2308010770105444E-2"/>
    <n v="1.1231844339623043E-2"/>
    <x v="2"/>
  </r>
  <r>
    <x v="2"/>
    <x v="2"/>
    <n v="28"/>
    <n v="1"/>
    <n v="51326"/>
    <m/>
    <m/>
    <m/>
    <n v="-6.6615060307120433E-3"/>
    <n v="0.11327999999999999"/>
    <n v="-5.8805667643997563E-2"/>
    <m/>
    <x v="1"/>
  </r>
  <r>
    <x v="2"/>
    <x v="2"/>
    <n v="28"/>
    <n v="2"/>
    <n v="45091"/>
    <m/>
    <m/>
    <m/>
    <n v="2.0178807234941205E-2"/>
    <n v="0.11327999999999999"/>
    <n v="0.1781321260146646"/>
    <m/>
    <x v="1"/>
  </r>
  <r>
    <x v="2"/>
    <x v="2"/>
    <n v="29"/>
    <n v="1"/>
    <n v="42337"/>
    <m/>
    <m/>
    <m/>
    <n v="3.2034175756771033E-2"/>
    <n v="0.12480000000000001"/>
    <n v="0.25668410061515251"/>
    <n v="3.9871596962220361E-2"/>
    <x v="1"/>
  </r>
  <r>
    <x v="2"/>
    <x v="2"/>
    <n v="29"/>
    <n v="2"/>
    <n v="40667"/>
    <m/>
    <m/>
    <m/>
    <n v="3.9223161025999743E-2"/>
    <n v="0.12480000000000001"/>
    <n v="0.31428814924679277"/>
    <n v="4.8819425849668481E-2"/>
    <x v="1"/>
  </r>
  <r>
    <x v="2"/>
    <x v="2"/>
    <n v="30"/>
    <n v="1"/>
    <n v="41812"/>
    <m/>
    <m/>
    <m/>
    <n v="3.4294186095899806E-2"/>
    <n v="0.12288"/>
    <n v="0.27908680091064297"/>
    <n v="4.3351483074786541E-2"/>
    <x v="1"/>
  </r>
  <r>
    <x v="2"/>
    <x v="2"/>
    <n v="30"/>
    <n v="2"/>
    <n v="42518"/>
    <m/>
    <m/>
    <m/>
    <n v="3.1255010287471394E-2"/>
    <n v="0.12288"/>
    <n v="0.25435392486548986"/>
    <n v="3.9509642995772754E-2"/>
    <x v="1"/>
  </r>
  <r>
    <x v="3"/>
    <x v="0"/>
    <n v="1"/>
    <n v="1"/>
    <n v="44072"/>
    <m/>
    <m/>
    <m/>
    <n v="2.4565379683650197E-2"/>
    <n v="0.12672"/>
    <n v="0.19385558462476482"/>
    <n v="3.0112234145046803E-2"/>
    <x v="0"/>
  </r>
  <r>
    <x v="3"/>
    <x v="0"/>
    <n v="1"/>
    <n v="2"/>
    <n v="37625"/>
    <m/>
    <m/>
    <m/>
    <n v="5.2318306648151645E-2"/>
    <n v="0.12672"/>
    <n v="0.41286542493806538"/>
    <n v="6.413176267371283E-2"/>
    <x v="0"/>
  </r>
  <r>
    <x v="3"/>
    <x v="0"/>
    <n v="2"/>
    <n v="1"/>
    <n v="37848"/>
    <m/>
    <m/>
    <m/>
    <n v="5.1358340351721696E-2"/>
    <n v="0.13056000000000001"/>
    <n v="0.39336964117433892"/>
    <n v="6.1103417595747313E-2"/>
    <x v="0"/>
  </r>
  <r>
    <x v="3"/>
    <x v="0"/>
    <n v="2"/>
    <n v="2"/>
    <n v="35461"/>
    <m/>
    <m/>
    <m/>
    <n v="6.1633854026960547E-2"/>
    <n v="0.13056000000000001"/>
    <n v="0.47207302410355806"/>
    <n v="7.3328676410752691E-2"/>
    <x v="0"/>
  </r>
  <r>
    <x v="3"/>
    <x v="0"/>
    <n v="3"/>
    <n v="1"/>
    <n v="35048"/>
    <m/>
    <m/>
    <m/>
    <n v="6.3411728827075201E-2"/>
    <n v="0.1152"/>
    <n v="0.55044903495725006"/>
    <n v="8.5503083430026175E-2"/>
    <x v="0"/>
  </r>
  <r>
    <x v="3"/>
    <x v="0"/>
    <n v="3"/>
    <n v="2"/>
    <n v="41424"/>
    <m/>
    <m/>
    <m/>
    <n v="3.5964441356055935E-2"/>
    <n v="0.1152"/>
    <n v="0.31219133121576331"/>
    <n v="4.849372011551524E-2"/>
    <x v="0"/>
  </r>
  <r>
    <x v="3"/>
    <x v="0"/>
    <n v="4"/>
    <n v="1"/>
    <n v="48491"/>
    <m/>
    <m/>
    <m/>
    <n v="5.5425498005833773E-3"/>
    <n v="0.1152"/>
    <n v="4.8112411463397377E-2"/>
    <n v="7.4734612473143927E-3"/>
    <x v="0"/>
  </r>
  <r>
    <x v="3"/>
    <x v="0"/>
    <n v="4"/>
    <n v="2"/>
    <n v="42698"/>
    <m/>
    <m/>
    <m/>
    <n v="3.0480149599770103E-2"/>
    <n v="0.1152"/>
    <n v="0.2645846319424488"/>
    <n v="4.1098812828393713E-2"/>
    <x v="0"/>
  </r>
  <r>
    <x v="3"/>
    <x v="0"/>
    <n v="5"/>
    <n v="1"/>
    <n v="54910"/>
    <m/>
    <m/>
    <m/>
    <n v="-2.2089843279164523E-2"/>
    <n v="0.11136"/>
    <n v="-0.19836425358445153"/>
    <m/>
    <x v="0"/>
  </r>
  <r>
    <x v="3"/>
    <x v="0"/>
    <n v="5"/>
    <n v="2"/>
    <n v="51706"/>
    <m/>
    <m/>
    <m/>
    <n v="-8.2973230380814257E-3"/>
    <n v="0.11136"/>
    <n v="-7.4509007166679464E-2"/>
    <m/>
    <x v="0"/>
  </r>
  <r>
    <x v="3"/>
    <x v="0"/>
    <n v="6"/>
    <n v="1"/>
    <n v="45336"/>
    <m/>
    <m/>
    <m/>
    <n v="1.9124135743347766E-2"/>
    <n v="0.12096"/>
    <n v="0.15810297406868193"/>
    <n v="2.4558661972001933E-2"/>
    <x v="0"/>
  </r>
  <r>
    <x v="3"/>
    <x v="0"/>
    <n v="6"/>
    <n v="2"/>
    <n v="42084"/>
    <m/>
    <m/>
    <m/>
    <n v="3.3123285501151192E-2"/>
    <n v="0.12096"/>
    <n v="0.27383668569073405"/>
    <n v="4.2535965177294029E-2"/>
    <x v="0"/>
  </r>
  <r>
    <x v="3"/>
    <x v="0"/>
    <n v="7"/>
    <n v="1"/>
    <n v="41131"/>
    <m/>
    <m/>
    <m/>
    <n v="3.7225742364369728E-2"/>
    <n v="0.12480000000000001"/>
    <n v="0.29828319202219333"/>
    <n v="4.6333322494114031E-2"/>
    <x v="0"/>
  </r>
  <r>
    <x v="3"/>
    <x v="0"/>
    <n v="7"/>
    <n v="2"/>
    <n v="41909"/>
    <m/>
    <m/>
    <m/>
    <n v="3.3876622280860795E-2"/>
    <n v="0.12480000000000001"/>
    <n v="0.27144729391715378"/>
    <n v="4.2164812988464556E-2"/>
    <x v="0"/>
  </r>
  <r>
    <x v="3"/>
    <x v="0"/>
    <n v="8"/>
    <n v="1"/>
    <n v="55552"/>
    <m/>
    <m/>
    <m/>
    <n v="-2.4853513065299117E-2"/>
    <n v="0.11904000000000001"/>
    <n v="-0.20878287185231112"/>
    <m/>
    <x v="0"/>
  </r>
  <r>
    <x v="3"/>
    <x v="0"/>
    <n v="8"/>
    <n v="2"/>
    <n v="41906"/>
    <m/>
    <m/>
    <m/>
    <n v="3.3889536625655803E-2"/>
    <n v="0.11904000000000001"/>
    <n v="0.28469032783649029"/>
    <m/>
    <x v="0"/>
  </r>
  <r>
    <x v="3"/>
    <x v="0"/>
    <n v="9"/>
    <n v="1"/>
    <n v="33814"/>
    <m/>
    <m/>
    <m/>
    <n v="6.8723829319427415E-2"/>
    <n v="0.12480000000000001"/>
    <n v="0.55067170929028375"/>
    <n v="8.5537672176424093E-2"/>
    <x v="0"/>
  </r>
  <r>
    <x v="3"/>
    <x v="0"/>
    <n v="9"/>
    <n v="2"/>
    <n v="38742"/>
    <m/>
    <m/>
    <m/>
    <n v="4.7509865602805269E-2"/>
    <n v="0.12480000000000001"/>
    <n v="0.38068802566350374"/>
    <n v="5.9133539986397581E-2"/>
    <x v="0"/>
  </r>
  <r>
    <x v="3"/>
    <x v="0"/>
    <n v="10"/>
    <n v="1"/>
    <n v="42916"/>
    <m/>
    <m/>
    <m/>
    <n v="2.9541707211331862E-2"/>
    <n v="0.11904000000000001"/>
    <n v="0.24816622321347329"/>
    <n v="3.854848667249286E-2"/>
    <x v="0"/>
  </r>
  <r>
    <x v="3"/>
    <x v="0"/>
    <n v="10"/>
    <n v="2"/>
    <n v="39993"/>
    <m/>
    <m/>
    <m/>
    <n v="4.2124583823281249E-2"/>
    <n v="0.11904000000000001"/>
    <n v="0.35386915174127392"/>
    <n v="5.4967674903811214E-2"/>
    <x v="0"/>
  </r>
  <r>
    <x v="3"/>
    <x v="0"/>
    <n v="11"/>
    <n v="1"/>
    <n v="44887"/>
    <m/>
    <m/>
    <m/>
    <n v="2.1056982681002662E-2"/>
    <n v="0.11327999999999999"/>
    <n v="0.18588438101167606"/>
    <n v="2.8874040517147016E-2"/>
    <x v="0"/>
  </r>
  <r>
    <x v="3"/>
    <x v="0"/>
    <n v="11"/>
    <n v="2"/>
    <n v="48783"/>
    <m/>
    <m/>
    <m/>
    <n v="4.285553573867935E-3"/>
    <n v="0.11327999999999999"/>
    <n v="3.7831511068749428E-2"/>
    <n v="5.8764947193457439E-3"/>
    <x v="0"/>
  </r>
  <r>
    <x v="3"/>
    <x v="0"/>
    <n v="12"/>
    <n v="1"/>
    <n v="44366"/>
    <m/>
    <m/>
    <m/>
    <n v="2.32997738937381E-2"/>
    <n v="0.12480000000000001"/>
    <n v="0.18669690619982451"/>
    <n v="2.9000252763039407E-2"/>
    <x v="0"/>
  </r>
  <r>
    <x v="3"/>
    <x v="0"/>
    <n v="12"/>
    <n v="2"/>
    <n v="48050"/>
    <m/>
    <m/>
    <m/>
    <n v="7.4409584854515497E-3"/>
    <n v="0.12480000000000001"/>
    <n v="5.9623064787272029E-2"/>
    <n v="9.261449396956254E-3"/>
    <x v="0"/>
  </r>
  <r>
    <x v="3"/>
    <x v="0"/>
    <n v="13"/>
    <n v="1"/>
    <n v="51192"/>
    <m/>
    <m/>
    <m/>
    <n v="-6.0846652965343816E-3"/>
    <n v="0.10560000000000001"/>
    <n v="-5.761993652021194E-2"/>
    <m/>
    <x v="0"/>
  </r>
  <r>
    <x v="3"/>
    <x v="0"/>
    <n v="13"/>
    <n v="2"/>
    <n v="39890"/>
    <m/>
    <m/>
    <m/>
    <n v="4.2567976327910324E-2"/>
    <n v="0.10560000000000001"/>
    <n v="0.4031058364385447"/>
    <m/>
    <x v="0"/>
  </r>
  <r>
    <x v="3"/>
    <x v="0"/>
    <n v="14"/>
    <n v="1"/>
    <n v="44069"/>
    <m/>
    <m/>
    <m/>
    <n v="2.4578294028445229E-2"/>
    <n v="0.11136"/>
    <n v="0.22071025528417051"/>
    <n v="3.4283659654141159E-2"/>
    <x v="0"/>
  </r>
  <r>
    <x v="3"/>
    <x v="0"/>
    <n v="14"/>
    <n v="2"/>
    <n v="46287"/>
    <m/>
    <m/>
    <m/>
    <n v="1.503028844332591E-2"/>
    <n v="0.11136"/>
    <n v="0.13497026260170536"/>
    <n v="2.0965380790798235E-2"/>
    <x v="0"/>
  </r>
  <r>
    <x v="3"/>
    <x v="0"/>
    <n v="15"/>
    <n v="1"/>
    <n v="42342"/>
    <m/>
    <m/>
    <m/>
    <n v="3.2012651848779342E-2"/>
    <n v="0.12864"/>
    <n v="0.24885456971998865"/>
    <n v="3.8655409829838235E-2"/>
    <x v="0"/>
  </r>
  <r>
    <x v="3"/>
    <x v="0"/>
    <n v="15"/>
    <n v="2"/>
    <n v="37758"/>
    <m/>
    <m/>
    <m/>
    <n v="5.1745770695572339E-2"/>
    <n v="0.12864"/>
    <n v="0.40225257070563075"/>
    <n v="6.2483232649607978E-2"/>
    <x v="0"/>
  </r>
  <r>
    <x v="3"/>
    <x v="0"/>
    <n v="16"/>
    <n v="1"/>
    <n v="46985"/>
    <m/>
    <m/>
    <m/>
    <n v="1.202555088768424E-2"/>
    <n v="0.12096"/>
    <n v="9.9417583396860451E-2"/>
    <n v="1.5442864620978991E-2"/>
    <x v="0"/>
  </r>
  <r>
    <x v="3"/>
    <x v="0"/>
    <n v="16"/>
    <n v="2"/>
    <n v="43499"/>
    <m/>
    <m/>
    <m/>
    <n v="2.7032019539499328E-2"/>
    <n v="0.12096"/>
    <n v="0.22347899751570213"/>
    <n v="3.4713737614105733E-2"/>
    <x v="0"/>
  </r>
  <r>
    <x v="3"/>
    <x v="0"/>
    <n v="17"/>
    <n v="1"/>
    <n v="46838"/>
    <m/>
    <m/>
    <m/>
    <n v="1.2658353782640288E-2"/>
    <n v="0.11712"/>
    <n v="0.10808020647746147"/>
    <n v="1.6788458739499017E-2"/>
    <x v="0"/>
  </r>
  <r>
    <x v="3"/>
    <x v="0"/>
    <n v="17"/>
    <n v="2"/>
    <n v="47050"/>
    <m/>
    <m/>
    <m/>
    <n v="1.1745740083792089E-2"/>
    <n v="0.11712"/>
    <n v="0.10028808131653082"/>
    <n v="1.557808196450112E-2"/>
    <x v="0"/>
  </r>
  <r>
    <x v="3"/>
    <x v="0"/>
    <n v="18"/>
    <n v="1"/>
    <n v="35532"/>
    <m/>
    <m/>
    <m/>
    <n v="6.1328214533478378E-2"/>
    <n v="0.13632"/>
    <n v="0.44988420285708908"/>
    <n v="6.9882012843801175E-2"/>
    <x v="0"/>
  </r>
  <r>
    <x v="3"/>
    <x v="0"/>
    <n v="18"/>
    <n v="2"/>
    <n v="37769"/>
    <m/>
    <m/>
    <m/>
    <n v="5.1698418097990605E-2"/>
    <n v="0.13632"/>
    <n v="0.37924309050756022"/>
    <n v="5.8909093392174358E-2"/>
    <x v="0"/>
  </r>
  <r>
    <x v="3"/>
    <x v="0"/>
    <n v="19"/>
    <n v="1"/>
    <n v="39381"/>
    <m/>
    <m/>
    <m/>
    <n v="4.4759110161465658E-2"/>
    <n v="0.13056000000000001"/>
    <n v="0.34282406680044158"/>
    <n v="5.3252005043001926E-2"/>
    <x v="0"/>
  </r>
  <r>
    <x v="3"/>
    <x v="0"/>
    <n v="19"/>
    <n v="2"/>
    <n v="37436"/>
    <m/>
    <m/>
    <m/>
    <n v="5.3131910370238011E-2"/>
    <n v="0.13056000000000001"/>
    <n v="0.40695397036027886"/>
    <n v="6.3213516729296648E-2"/>
    <x v="0"/>
  </r>
  <r>
    <x v="3"/>
    <x v="0"/>
    <n v="20"/>
    <n v="1"/>
    <n v="40390"/>
    <m/>
    <m/>
    <m/>
    <n v="4.0415585528740069E-2"/>
    <n v="0.10368000000000001"/>
    <n v="0.38981081721392813"/>
    <m/>
    <x v="0"/>
  </r>
  <r>
    <x v="3"/>
    <x v="0"/>
    <n v="20"/>
    <n v="2"/>
    <n v="52442"/>
    <m/>
    <m/>
    <m/>
    <n v="-1.1465642294460074E-2"/>
    <n v="0.10368000000000001"/>
    <n v="-0.1105868276857646"/>
    <m/>
    <x v="0"/>
  </r>
  <r>
    <x v="3"/>
    <x v="0"/>
    <n v="21"/>
    <n v="1"/>
    <n v="36916"/>
    <m/>
    <m/>
    <m/>
    <n v="5.5370396801375073E-2"/>
    <n v="0.1152"/>
    <n v="0.48064580556749198"/>
    <n v="7.4660315131483759E-2"/>
    <x v="0"/>
  </r>
  <r>
    <x v="3"/>
    <x v="0"/>
    <n v="21"/>
    <n v="2"/>
    <n v="35126"/>
    <m/>
    <m/>
    <m/>
    <n v="6.3075955862404637E-2"/>
    <n v="0.1152"/>
    <n v="0.54753433908337357"/>
    <n v="8.5050334004284037E-2"/>
    <x v="0"/>
  </r>
  <r>
    <x v="3"/>
    <x v="0"/>
    <n v="22"/>
    <n v="1"/>
    <n v="52094"/>
    <m/>
    <m/>
    <m/>
    <n v="-9.9675782982375782E-3"/>
    <n v="0.12096"/>
    <n v="-8.2403921116382103E-2"/>
    <m/>
    <x v="0"/>
  </r>
  <r>
    <x v="3"/>
    <x v="0"/>
    <n v="22"/>
    <n v="2"/>
    <n v="44293"/>
    <m/>
    <m/>
    <m/>
    <n v="2.3614022950416948E-2"/>
    <n v="0.12096"/>
    <n v="0.19522175058215069"/>
    <m/>
    <x v="0"/>
  </r>
  <r>
    <x v="3"/>
    <x v="0"/>
    <n v="23"/>
    <n v="1"/>
    <n v="41101"/>
    <m/>
    <m/>
    <m/>
    <n v="3.7354885812319938E-2"/>
    <n v="0.13056000000000001"/>
    <n v="0.28611278961642106"/>
    <n v="4.4442853320417412E-2"/>
    <x v="0"/>
  </r>
  <r>
    <x v="3"/>
    <x v="0"/>
    <n v="23"/>
    <n v="2"/>
    <n v="39277"/>
    <m/>
    <m/>
    <m/>
    <n v="4.5206807447693065E-2"/>
    <n v="0.13056000000000001"/>
    <n v="0.34625312076970788"/>
    <n v="5.3784651426227965E-2"/>
    <x v="0"/>
  </r>
  <r>
    <x v="3"/>
    <x v="0"/>
    <n v="24"/>
    <n v="1"/>
    <n v="37039"/>
    <m/>
    <m/>
    <m/>
    <n v="5.4840908664779191E-2"/>
    <n v="0.11712"/>
    <n v="0.46824546332632505"/>
    <n v="7.2734128636689169E-2"/>
    <x v="0"/>
  </r>
  <r>
    <x v="3"/>
    <x v="0"/>
    <n v="24"/>
    <n v="2"/>
    <n v="46671"/>
    <m/>
    <m/>
    <m/>
    <n v="1.3377252309563168E-2"/>
    <n v="0.11712"/>
    <n v="0.11421834280706257"/>
    <n v="1.7741915916030384E-2"/>
    <x v="0"/>
  </r>
  <r>
    <x v="3"/>
    <x v="0"/>
    <n v="25"/>
    <n v="1"/>
    <n v="43769"/>
    <m/>
    <m/>
    <m/>
    <n v="2.5869728507947394E-2"/>
    <n v="0.13247999999999999"/>
    <n v="0.19527270914815364"/>
    <n v="3.0332360821013205E-2"/>
    <x v="0"/>
  </r>
  <r>
    <x v="3"/>
    <x v="0"/>
    <n v="25"/>
    <n v="2"/>
    <n v="40765"/>
    <m/>
    <m/>
    <m/>
    <n v="3.8801292429362352E-2"/>
    <n v="0.13247999999999999"/>
    <n v="0.29288415179168448"/>
    <n v="4.5494671578308325E-2"/>
    <x v="0"/>
  </r>
  <r>
    <x v="3"/>
    <x v="0"/>
    <n v="26"/>
    <n v="1"/>
    <n v="45209"/>
    <m/>
    <m/>
    <m/>
    <n v="1.9670843006337011E-2"/>
    <s v="--"/>
    <m/>
    <m/>
    <x v="0"/>
  </r>
  <r>
    <x v="3"/>
    <x v="0"/>
    <n v="26"/>
    <n v="2"/>
    <n v="47398"/>
    <m/>
    <m/>
    <m/>
    <n v="1.0247676087569593E-2"/>
    <s v="--"/>
    <m/>
    <m/>
    <x v="0"/>
  </r>
  <r>
    <x v="3"/>
    <x v="0"/>
    <n v="27"/>
    <n v="1"/>
    <n v="49333"/>
    <m/>
    <m/>
    <m/>
    <n v="1.9179236947806416E-3"/>
    <n v="0.12480000000000001"/>
    <n v="1.5367978323562832E-2"/>
    <m/>
    <x v="0"/>
  </r>
  <r>
    <x v="3"/>
    <x v="0"/>
    <n v="27"/>
    <n v="2"/>
    <n v="52623"/>
    <m/>
    <m/>
    <m/>
    <n v="-1.2244807763759691E-2"/>
    <n v="0.12480000000000001"/>
    <n v="-9.811544682499751E-2"/>
    <m/>
    <x v="0"/>
  </r>
  <r>
    <x v="3"/>
    <x v="0"/>
    <n v="28"/>
    <n v="1"/>
    <n v="44217"/>
    <m/>
    <m/>
    <m/>
    <n v="2.3941186351890829E-2"/>
    <n v="0.12480000000000001"/>
    <n v="0.19183642910168933"/>
    <n v="2.9798591987129076E-2"/>
    <x v="0"/>
  </r>
  <r>
    <x v="3"/>
    <x v="0"/>
    <n v="28"/>
    <n v="2"/>
    <n v="47416"/>
    <m/>
    <m/>
    <m/>
    <n v="1.0170190018799445E-2"/>
    <n v="0.12480000000000001"/>
    <n v="8.1491907201918623E-2"/>
    <n v="1.2658409585364695E-2"/>
    <x v="0"/>
  </r>
  <r>
    <x v="3"/>
    <x v="0"/>
    <n v="29"/>
    <n v="1"/>
    <n v="53395"/>
    <m/>
    <m/>
    <m/>
    <n v="-1.5568099157678586E-2"/>
    <n v="0.12288"/>
    <n v="-0.12669351528058745"/>
    <m/>
    <x v="0"/>
  </r>
  <r>
    <x v="3"/>
    <x v="0"/>
    <n v="29"/>
    <n v="2"/>
    <n v="45879"/>
    <m/>
    <m/>
    <m/>
    <n v="1.6786639335448866E-2"/>
    <n v="0.12288"/>
    <n v="0.13661002063353569"/>
    <m/>
    <x v="0"/>
  </r>
  <r>
    <x v="3"/>
    <x v="0"/>
    <n v="30"/>
    <n v="1"/>
    <n v="40744"/>
    <m/>
    <m/>
    <m/>
    <n v="3.8891692842927504E-2"/>
    <n v="0.12480000000000001"/>
    <n v="0.31163215419012419"/>
    <n v="4.8406861284199298E-2"/>
    <x v="0"/>
  </r>
  <r>
    <x v="3"/>
    <x v="0"/>
    <n v="30"/>
    <n v="2"/>
    <n v="49313"/>
    <m/>
    <m/>
    <m/>
    <n v="2.0040193267474699E-3"/>
    <n v="0.12480000000000001"/>
    <n v="1.6057847169450881E-2"/>
    <n v="2.4943189269880368E-3"/>
    <x v="0"/>
  </r>
  <r>
    <x v="3"/>
    <x v="1"/>
    <n v="1"/>
    <n v="1"/>
    <n v="45418"/>
    <m/>
    <m/>
    <m/>
    <n v="1.8771143652283846E-2"/>
    <n v="0.12096"/>
    <n v="0.15518471934758471"/>
    <n v="2.4105359738658155E-2"/>
    <x v="1"/>
  </r>
  <r>
    <x v="3"/>
    <x v="1"/>
    <n v="1"/>
    <n v="2"/>
    <n v="40046"/>
    <m/>
    <m/>
    <m/>
    <n v="4.1896430398569204E-2"/>
    <n v="0.12096"/>
    <n v="0.34636599205166341"/>
    <n v="5.380218409869171E-2"/>
    <x v="1"/>
  </r>
  <r>
    <x v="3"/>
    <x v="1"/>
    <n v="2"/>
    <n v="1"/>
    <n v="32407"/>
    <m/>
    <m/>
    <m/>
    <n v="7.4780657028292577E-2"/>
    <n v="0.1152"/>
    <n v="0.6491376478150398"/>
    <n v="0.10083271462726949"/>
    <x v="1"/>
  </r>
  <r>
    <x v="3"/>
    <x v="1"/>
    <n v="2"/>
    <n v="2"/>
    <n v="30571"/>
    <m/>
    <m/>
    <m/>
    <n v="8.2684236042845777E-2"/>
    <n v="0.1152"/>
    <n v="0.71774510453859186"/>
    <n v="0.11148973957166128"/>
    <x v="1"/>
  </r>
  <r>
    <x v="3"/>
    <x v="1"/>
    <n v="3"/>
    <n v="1"/>
    <n v="37070"/>
    <m/>
    <m/>
    <m/>
    <n v="5.4707460435230629E-2"/>
    <n v="0.11327999999999999"/>
    <n v="0.48294015214716307"/>
    <n v="7.5016703633526E-2"/>
    <x v="1"/>
  </r>
  <r>
    <x v="3"/>
    <x v="1"/>
    <n v="3"/>
    <n v="2"/>
    <n v="39277"/>
    <m/>
    <m/>
    <m/>
    <n v="4.5206807447693065E-2"/>
    <n v="0.11327999999999999"/>
    <n v="0.39907139342949388"/>
    <n v="6.198908977938139E-2"/>
    <x v="1"/>
  </r>
  <r>
    <x v="3"/>
    <x v="1"/>
    <n v="4"/>
    <n v="1"/>
    <n v="39004"/>
    <m/>
    <m/>
    <m/>
    <n v="4.6382012824040031E-2"/>
    <n v="0.11327999999999999"/>
    <n v="0.40944573467549467"/>
    <n v="6.3600570786260177E-2"/>
    <x v="1"/>
  </r>
  <r>
    <x v="3"/>
    <x v="1"/>
    <n v="4"/>
    <n v="2"/>
    <n v="36507"/>
    <m/>
    <m/>
    <m/>
    <n v="5.713105247509636E-2"/>
    <n v="0.11327999999999999"/>
    <n v="0.50433485588891569"/>
    <n v="7.834001428141156E-2"/>
    <x v="1"/>
  </r>
  <r>
    <x v="3"/>
    <x v="1"/>
    <n v="5"/>
    <n v="1"/>
    <n v="33776"/>
    <m/>
    <m/>
    <m/>
    <n v="6.8887411020164366E-2"/>
    <n v="0.11136"/>
    <n v="0.61860103286785528"/>
    <n v="9.6089360438806878E-2"/>
    <x v="1"/>
  </r>
  <r>
    <x v="3"/>
    <x v="1"/>
    <n v="5"/>
    <n v="2"/>
    <n v="34165"/>
    <m/>
    <m/>
    <m/>
    <n v="6.7212850978409885E-2"/>
    <n v="0.11136"/>
    <n v="0.60356367617106577"/>
    <n v="9.3753557698572229E-2"/>
    <x v="1"/>
  </r>
  <r>
    <x v="3"/>
    <x v="1"/>
    <n v="6"/>
    <n v="1"/>
    <n v="34113"/>
    <m/>
    <m/>
    <m/>
    <n v="6.7436699621523613E-2"/>
    <n v="0.12480000000000001"/>
    <n v="0.54035817004425968"/>
    <n v="8.3935635746875001E-2"/>
    <x v="1"/>
  </r>
  <r>
    <x v="3"/>
    <x v="1"/>
    <n v="6"/>
    <n v="2"/>
    <n v="36076"/>
    <m/>
    <m/>
    <m/>
    <n v="5.898641334398113E-2"/>
    <n v="0.12480000000000001"/>
    <n v="0.47264754282036159"/>
    <n v="7.3417918318096173E-2"/>
    <x v="1"/>
  </r>
  <r>
    <x v="3"/>
    <x v="1"/>
    <n v="7"/>
    <n v="1"/>
    <n v="42299"/>
    <m/>
    <m/>
    <m/>
    <n v="3.2197757457507983E-2"/>
    <n v="0.1152"/>
    <n v="0.27949442237420125"/>
    <n v="4.341480027545927E-2"/>
    <x v="1"/>
  </r>
  <r>
    <x v="3"/>
    <x v="1"/>
    <n v="7"/>
    <n v="2"/>
    <n v="35657"/>
    <m/>
    <m/>
    <m/>
    <n v="6.0790116833685813E-2"/>
    <n v="0.1152"/>
    <n v="0.52769198640352266"/>
    <n v="8.1968155221347205E-2"/>
    <x v="1"/>
  </r>
  <r>
    <x v="3"/>
    <x v="1"/>
    <n v="8"/>
    <n v="1"/>
    <n v="39327"/>
    <m/>
    <m/>
    <m/>
    <n v="4.4991568367776055E-2"/>
    <n v="0.12096"/>
    <n v="0.3719541035695772"/>
    <n v="5.7776870754474324E-2"/>
    <x v="1"/>
  </r>
  <r>
    <x v="3"/>
    <x v="1"/>
    <n v="8"/>
    <n v="2"/>
    <n v="36212"/>
    <m/>
    <m/>
    <m/>
    <n v="5.8400963046606809E-2"/>
    <n v="0.12096"/>
    <n v="0.48281219449906421"/>
    <n v="7.4996827545521311E-2"/>
    <x v="1"/>
  </r>
  <r>
    <x v="3"/>
    <x v="1"/>
    <n v="9"/>
    <n v="1"/>
    <n v="36070"/>
    <m/>
    <m/>
    <m/>
    <n v="5.9012242033571173E-2"/>
    <n v="0.12864"/>
    <n v="0.4587394436689301"/>
    <n v="7.1257526916573805E-2"/>
    <x v="1"/>
  </r>
  <r>
    <x v="3"/>
    <x v="1"/>
    <n v="9"/>
    <n v="2"/>
    <n v="45205"/>
    <m/>
    <m/>
    <m/>
    <n v="1.9688062132730371E-2"/>
    <n v="0.12864"/>
    <n v="0.15304774667856319"/>
    <n v="2.3773416650736821E-2"/>
    <x v="1"/>
  </r>
  <r>
    <x v="3"/>
    <x v="1"/>
    <n v="10"/>
    <n v="1"/>
    <n v="40650"/>
    <m/>
    <m/>
    <m/>
    <n v="3.9296342313171514E-2"/>
    <n v="0.10944"/>
    <n v="0.35906745534696194"/>
    <n v="5.5775144730561423E-2"/>
    <x v="1"/>
  </r>
  <r>
    <x v="3"/>
    <x v="1"/>
    <n v="10"/>
    <n v="2"/>
    <n v="39333"/>
    <m/>
    <m/>
    <m/>
    <n v="4.4965739678186012E-2"/>
    <n v="0.10944"/>
    <n v="0.41087115934015001"/>
    <n v="6.3821986750836626E-2"/>
    <x v="1"/>
  </r>
  <r>
    <x v="3"/>
    <x v="1"/>
    <n v="11"/>
    <n v="1"/>
    <n v="34259"/>
    <m/>
    <m/>
    <m/>
    <n v="6.6808201508165882E-2"/>
    <n v="0.12096"/>
    <n v="0.55231648072227091"/>
    <n v="8.5793160005526073E-2"/>
    <x v="1"/>
  </r>
  <r>
    <x v="3"/>
    <x v="1"/>
    <n v="11"/>
    <n v="2"/>
    <n v="32545"/>
    <m/>
    <m/>
    <m/>
    <n v="7.4186597167721566E-2"/>
    <n v="0.12096"/>
    <n v="0.61331512208764527"/>
    <n v="9.5268282297614235E-2"/>
    <x v="1"/>
  </r>
  <r>
    <x v="3"/>
    <x v="1"/>
    <n v="12"/>
    <n v="1"/>
    <n v="34327"/>
    <m/>
    <m/>
    <m/>
    <n v="6.6515476359478728E-2"/>
    <n v="0.10752000000000002"/>
    <n v="0.61863352268860416"/>
    <n v="9.6094407190963183E-2"/>
    <x v="1"/>
  </r>
  <r>
    <x v="3"/>
    <x v="1"/>
    <n v="12"/>
    <n v="2"/>
    <n v="39743"/>
    <m/>
    <m/>
    <m/>
    <n v="4.3200779222866373E-2"/>
    <n v="0.10752000000000002"/>
    <n v="0.40179296152219462"/>
    <n v="6.2411840023114236E-2"/>
    <x v="1"/>
  </r>
  <r>
    <x v="3"/>
    <x v="1"/>
    <n v="13"/>
    <n v="1"/>
    <n v="51516"/>
    <m/>
    <m/>
    <m/>
    <n v="-7.4794145343967588E-3"/>
    <n v="0.1152"/>
    <n v="-6.492547338886076E-2"/>
    <m/>
    <x v="1"/>
  </r>
  <r>
    <x v="3"/>
    <x v="1"/>
    <n v="13"/>
    <n v="2"/>
    <n v="38863"/>
    <m/>
    <m/>
    <m/>
    <n v="4.6988987029406064E-2"/>
    <n v="0.1152"/>
    <n v="0.40789051240803875"/>
    <m/>
    <x v="1"/>
  </r>
  <r>
    <x v="3"/>
    <x v="1"/>
    <n v="14"/>
    <n v="1"/>
    <n v="37120"/>
    <m/>
    <m/>
    <m/>
    <n v="5.4492221355313619E-2"/>
    <n v="0.11136"/>
    <n v="0.48933388429699731"/>
    <n v="7.6009863360800248E-2"/>
    <x v="1"/>
  </r>
  <r>
    <x v="3"/>
    <x v="1"/>
    <n v="14"/>
    <n v="2"/>
    <n v="40012"/>
    <m/>
    <m/>
    <m/>
    <n v="4.2042792972912794E-2"/>
    <n v="0.11136"/>
    <n v="0.37753944839181747"/>
    <n v="5.8644460983528983E-2"/>
    <x v="1"/>
  </r>
  <r>
    <x v="3"/>
    <x v="1"/>
    <n v="15"/>
    <n v="1"/>
    <n v="39077"/>
    <m/>
    <m/>
    <m/>
    <n v="4.6067763767361179E-2"/>
    <n v="0.12480000000000001"/>
    <n v="0.36913272249488122"/>
    <n v="5.7338616227538226E-2"/>
    <x v="1"/>
  </r>
  <r>
    <x v="3"/>
    <x v="1"/>
    <n v="15"/>
    <n v="2"/>
    <n v="41594"/>
    <m/>
    <m/>
    <m/>
    <n v="3.5232628484338051E-2"/>
    <n v="0.12480000000000001"/>
    <n v="0.28231272823988823"/>
    <n v="4.3852577119929299E-2"/>
    <x v="1"/>
  </r>
  <r>
    <x v="3"/>
    <x v="1"/>
    <n v="16"/>
    <n v="1"/>
    <n v="29613"/>
    <m/>
    <m/>
    <m/>
    <n v="8.6808216814056011E-2"/>
    <n v="0.12288"/>
    <n v="0.7064470769373048"/>
    <n v="0.10973477928426133"/>
    <x v="1"/>
  </r>
  <r>
    <x v="3"/>
    <x v="1"/>
    <n v="16"/>
    <n v="2"/>
    <n v="30973"/>
    <m/>
    <m/>
    <m/>
    <n v="8.0953713840312885E-2"/>
    <n v="0.12288"/>
    <n v="0.6588030097681713"/>
    <n v="0.10233406751732262"/>
    <x v="1"/>
  </r>
  <r>
    <x v="3"/>
    <x v="1"/>
    <n v="17"/>
    <n v="1"/>
    <n v="42058"/>
    <m/>
    <m/>
    <m/>
    <n v="3.3235209822708042E-2"/>
    <n v="0.13439999999999999"/>
    <n v="0.2472857873713396"/>
    <n v="3.841172563834809E-2"/>
    <x v="1"/>
  </r>
  <r>
    <x v="3"/>
    <x v="1"/>
    <n v="17"/>
    <n v="2"/>
    <n v="36756"/>
    <m/>
    <m/>
    <m/>
    <n v="5.605916185710956E-2"/>
    <n v="0.13439999999999999"/>
    <n v="0.41710685905587475"/>
    <n v="6.4790598773345864E-2"/>
    <x v="1"/>
  </r>
  <r>
    <x v="3"/>
    <x v="1"/>
    <n v="18"/>
    <n v="1"/>
    <n v="36367"/>
    <m/>
    <m/>
    <m/>
    <n v="5.773372189886404E-2"/>
    <n v="0.1152"/>
    <n v="0.50116078037208367"/>
    <n v="7.7846974551130349E-2"/>
    <x v="1"/>
  </r>
  <r>
    <x v="3"/>
    <x v="1"/>
    <n v="18"/>
    <n v="2"/>
    <n v="36559"/>
    <m/>
    <m/>
    <m/>
    <n v="5.6907203831982646E-2"/>
    <n v="0.1152"/>
    <n v="0.49398614437484939"/>
    <n v="7.6732514426226611E-2"/>
    <x v="1"/>
  </r>
  <r>
    <x v="3"/>
    <x v="1"/>
    <n v="19"/>
    <n v="1"/>
    <n v="42026"/>
    <m/>
    <m/>
    <m/>
    <n v="3.3372962833854949E-2"/>
    <n v="0.1152"/>
    <n v="0.28969585793276864"/>
    <n v="4.499942326555674E-2"/>
    <x v="1"/>
  </r>
  <r>
    <x v="3"/>
    <x v="1"/>
    <n v="19"/>
    <n v="2"/>
    <n v="35513"/>
    <m/>
    <m/>
    <m/>
    <n v="6.1410005383846854E-2"/>
    <n v="0.1152"/>
    <n v="0.53307296340144839"/>
    <n v="8.2804000315024995E-2"/>
    <x v="1"/>
  </r>
  <r>
    <x v="3"/>
    <x v="1"/>
    <n v="20"/>
    <n v="1"/>
    <n v="42006"/>
    <m/>
    <m/>
    <m/>
    <n v="3.3459058465821756E-2"/>
    <n v="0.11136"/>
    <n v="0.30045849915429018"/>
    <n v="4.6671220201966408E-2"/>
    <x v="1"/>
  </r>
  <r>
    <x v="3"/>
    <x v="1"/>
    <n v="20"/>
    <n v="2"/>
    <n v="36866"/>
    <m/>
    <m/>
    <m/>
    <n v="5.558563588129211E-2"/>
    <n v="0.11136"/>
    <n v="0.49915262106045355"/>
    <n v="7.7535040471390468E-2"/>
    <x v="1"/>
  </r>
  <r>
    <x v="3"/>
    <x v="1"/>
    <n v="21"/>
    <n v="1"/>
    <n v="34755"/>
    <m/>
    <m/>
    <m/>
    <n v="6.4673029835388959E-2"/>
    <n v="0.10944"/>
    <n v="0.59094508256020617"/>
    <n v="9.17934694910187E-2"/>
    <x v="1"/>
  </r>
  <r>
    <x v="3"/>
    <x v="1"/>
    <n v="21"/>
    <n v="2"/>
    <n v="38748"/>
    <m/>
    <m/>
    <m/>
    <n v="4.7484036913215226E-2"/>
    <n v="0.10944"/>
    <n v="0.43388191623917421"/>
    <n v="6.739632432248506E-2"/>
    <x v="1"/>
  </r>
  <r>
    <x v="3"/>
    <x v="1"/>
    <n v="22"/>
    <n v="1"/>
    <n v="39302"/>
    <m/>
    <m/>
    <m/>
    <n v="4.5099187907734574E-2"/>
    <n v="0.10752000000000002"/>
    <n v="0.41944929229663847"/>
    <n v="6.5154456736744512E-2"/>
    <x v="1"/>
  </r>
  <r>
    <x v="3"/>
    <x v="1"/>
    <n v="22"/>
    <n v="2"/>
    <n v="36444"/>
    <m/>
    <m/>
    <m/>
    <n v="5.7402253715791808E-2"/>
    <n v="0.10752000000000002"/>
    <n v="0.53387512756502786"/>
    <n v="8.2928603148434338E-2"/>
    <x v="1"/>
  </r>
  <r>
    <x v="3"/>
    <x v="1"/>
    <n v="23"/>
    <n v="1"/>
    <n v="40370"/>
    <m/>
    <m/>
    <m/>
    <n v="4.0501681160706869E-2"/>
    <n v="0.10752000000000002"/>
    <n v="0.37668974293812185"/>
    <n v="5.8512473403054939E-2"/>
    <x v="1"/>
  </r>
  <r>
    <x v="3"/>
    <x v="1"/>
    <n v="23"/>
    <n v="2"/>
    <n v="36815"/>
    <m/>
    <m/>
    <m/>
    <n v="5.5805179742807472E-2"/>
    <n v="0.10752000000000002"/>
    <n v="0.51902138897700389"/>
    <n v="8.0621322421094627E-2"/>
    <x v="1"/>
  </r>
  <r>
    <x v="3"/>
    <x v="1"/>
    <n v="24"/>
    <n v="1"/>
    <n v="35960"/>
    <m/>
    <m/>
    <m/>
    <n v="5.9485768009388644E-2"/>
    <n v="0.12480000000000001"/>
    <n v="0.47664878212651152"/>
    <n v="7.4039444156984796E-2"/>
    <x v="1"/>
  </r>
  <r>
    <x v="3"/>
    <x v="1"/>
    <n v="24"/>
    <n v="2"/>
    <n v="43180"/>
    <m/>
    <m/>
    <m/>
    <n v="2.8405244869369968E-2"/>
    <n v="0.12480000000000001"/>
    <n v="0.2276061287609773"/>
    <n v="3.5354818667538479E-2"/>
    <x v="1"/>
  </r>
  <r>
    <x v="3"/>
    <x v="1"/>
    <n v="25"/>
    <n v="1"/>
    <n v="44897"/>
    <m/>
    <m/>
    <m/>
    <n v="2.1013934865019259E-2"/>
    <n v="0.1152"/>
    <n v="0.18241262903662553"/>
    <n v="2.8334761710355833E-2"/>
    <x v="1"/>
  </r>
  <r>
    <x v="3"/>
    <x v="1"/>
    <n v="25"/>
    <n v="2"/>
    <n v="38677"/>
    <m/>
    <m/>
    <m/>
    <n v="4.7789676406697394E-2"/>
    <n v="0.1152"/>
    <n v="0.41484094103035934"/>
    <n v="6.4438626173382488E-2"/>
    <x v="1"/>
  </r>
  <r>
    <x v="3"/>
    <x v="1"/>
    <n v="26"/>
    <n v="1"/>
    <n v="38874"/>
    <m/>
    <m/>
    <m/>
    <n v="4.6941634431824308E-2"/>
    <n v="0.11327999999999999"/>
    <n v="0.41438589717359031"/>
    <n v="6.43679426942977E-2"/>
    <x v="1"/>
  </r>
  <r>
    <x v="3"/>
    <x v="1"/>
    <n v="26"/>
    <n v="2"/>
    <n v="31923"/>
    <m/>
    <m/>
    <m/>
    <n v="7.6864171321889385E-2"/>
    <n v="0.11327999999999999"/>
    <n v="0.67853258582176368"/>
    <n v="0.10539872833098063"/>
    <x v="1"/>
  </r>
  <r>
    <x v="3"/>
    <x v="1"/>
    <n v="27"/>
    <n v="1"/>
    <n v="41264"/>
    <m/>
    <m/>
    <m/>
    <n v="3.6653206411790422E-2"/>
    <n v="0.11136"/>
    <n v="0.32914158056564674"/>
    <n v="5.1126658847863792E-2"/>
    <x v="1"/>
  </r>
  <r>
    <x v="3"/>
    <x v="1"/>
    <n v="27"/>
    <n v="2"/>
    <n v="44148"/>
    <m/>
    <m/>
    <m/>
    <n v="2.4238216282176317E-2"/>
    <n v="0.11136"/>
    <n v="0.21765639621207181"/>
    <n v="3.3809293544941818E-2"/>
    <x v="1"/>
  </r>
  <r>
    <x v="3"/>
    <x v="1"/>
    <n v="28"/>
    <n v="1"/>
    <n v="42398"/>
    <m/>
    <m/>
    <m/>
    <n v="3.1771584079272268E-2"/>
    <n v="0.12480000000000001"/>
    <n v="0.25458000063519443"/>
    <n v="3.9544760098666865E-2"/>
    <x v="1"/>
  </r>
  <r>
    <x v="3"/>
    <x v="1"/>
    <n v="28"/>
    <n v="2"/>
    <n v="38822"/>
    <m/>
    <m/>
    <m/>
    <n v="4.7165483074938022E-2"/>
    <n v="0.12480000000000001"/>
    <n v="0.37792855027995209"/>
    <n v="5.8704901476819234E-2"/>
    <x v="1"/>
  </r>
  <r>
    <x v="3"/>
    <x v="1"/>
    <n v="29"/>
    <n v="1"/>
    <n v="37603"/>
    <m/>
    <m/>
    <m/>
    <n v="5.2413011843315135E-2"/>
    <n v="0.10944"/>
    <n v="0.47892006435777723"/>
    <n v="7.439224999690805E-2"/>
    <x v="2"/>
  </r>
  <r>
    <x v="3"/>
    <x v="1"/>
    <n v="29"/>
    <n v="2"/>
    <n v="36537"/>
    <m/>
    <m/>
    <m/>
    <n v="5.700190902714615E-2"/>
    <n v="0.10944"/>
    <n v="0.52085077692933257"/>
    <n v="8.0905487349689664E-2"/>
    <x v="2"/>
  </r>
  <r>
    <x v="3"/>
    <x v="1"/>
    <n v="30"/>
    <n v="1"/>
    <n v="36953"/>
    <m/>
    <m/>
    <m/>
    <n v="5.5211119882236474E-2"/>
    <n v="0.11904000000000001"/>
    <n v="0.46380309040857248"/>
    <n v="7.2044080043464923E-2"/>
    <x v="1"/>
  </r>
  <r>
    <x v="3"/>
    <x v="1"/>
    <n v="30"/>
    <n v="2"/>
    <n v="41690"/>
    <m/>
    <m/>
    <m/>
    <n v="3.4819369450897364E-2"/>
    <n v="0.11904000000000001"/>
    <n v="0.2925014234786405"/>
    <n v="4.5435221113682152E-2"/>
    <x v="1"/>
  </r>
  <r>
    <x v="3"/>
    <x v="2"/>
    <n v="1"/>
    <n v="1"/>
    <n v="45398"/>
    <m/>
    <m/>
    <m/>
    <n v="1.8857239284250649E-2"/>
    <n v="0.13056000000000001"/>
    <n v="0.14443351167471391"/>
    <n v="2.243533881347223E-2"/>
    <x v="1"/>
  </r>
  <r>
    <x v="3"/>
    <x v="2"/>
    <n v="1"/>
    <n v="2"/>
    <n v="32637"/>
    <m/>
    <m/>
    <m/>
    <n v="7.3790557260674225E-2"/>
    <n v="0.13056000000000001"/>
    <n v="0.56518502803825232"/>
    <n v="8.779207435527521E-2"/>
    <x v="1"/>
  </r>
  <r>
    <x v="3"/>
    <x v="2"/>
    <n v="2"/>
    <n v="1"/>
    <n v="35966"/>
    <m/>
    <m/>
    <m/>
    <n v="5.945993931979858E-2"/>
    <n v="0.10560000000000001"/>
    <n v="0.56306760719506221"/>
    <n v="8.7463168317633011E-2"/>
    <x v="1"/>
  </r>
  <r>
    <x v="3"/>
    <x v="2"/>
    <n v="2"/>
    <n v="2"/>
    <n v="34169"/>
    <m/>
    <m/>
    <m/>
    <n v="6.7195631852016532E-2"/>
    <n v="0.10560000000000001"/>
    <n v="0.63632227132591401"/>
    <n v="9.8842059479291991E-2"/>
    <x v="1"/>
  </r>
  <r>
    <x v="3"/>
    <x v="2"/>
    <n v="3"/>
    <n v="1"/>
    <n v="36746"/>
    <m/>
    <m/>
    <m/>
    <n v="5.6102209673092963E-2"/>
    <n v="0.12864"/>
    <n v="0.43611792345376993"/>
    <n v="6.7743650776485587E-2"/>
    <x v="1"/>
  </r>
  <r>
    <x v="3"/>
    <x v="2"/>
    <n v="3"/>
    <n v="2"/>
    <n v="33947"/>
    <m/>
    <m/>
    <m/>
    <n v="6.8151293366848137E-2"/>
    <n v="0.12864"/>
    <n v="0.52978306410796128"/>
    <n v="8.2292969291436632E-2"/>
    <x v="1"/>
  </r>
  <r>
    <x v="3"/>
    <x v="2"/>
    <n v="4"/>
    <n v="1"/>
    <n v="39375"/>
    <m/>
    <m/>
    <m/>
    <n v="4.4784938851055701E-2"/>
    <n v="0.1152"/>
    <n v="0.38875814974874739"/>
    <n v="6.0387099260972098E-2"/>
    <x v="1"/>
  </r>
  <r>
    <x v="3"/>
    <x v="2"/>
    <n v="4"/>
    <n v="2"/>
    <n v="36960"/>
    <m/>
    <m/>
    <m/>
    <n v="5.5180986411048107E-2"/>
    <n v="0.1152"/>
    <n v="0.47900161815145925"/>
    <n v="7.4404918019526672E-2"/>
    <x v="1"/>
  </r>
  <r>
    <x v="3"/>
    <x v="2"/>
    <n v="5"/>
    <n v="1"/>
    <n v="31247"/>
    <m/>
    <m/>
    <m/>
    <n v="7.9774203682367553E-2"/>
    <n v="0.12864"/>
    <n v="0.62013528981939947"/>
    <n v="9.6327681685280067E-2"/>
    <x v="1"/>
  </r>
  <r>
    <x v="3"/>
    <x v="2"/>
    <n v="5"/>
    <n v="2"/>
    <n v="31183"/>
    <m/>
    <m/>
    <m/>
    <n v="8.0049709704661368E-2"/>
    <n v="0.12864"/>
    <n v="0.62227697220663369"/>
    <n v="9.666035634943046E-2"/>
    <x v="1"/>
  </r>
  <r>
    <x v="3"/>
    <x v="2"/>
    <n v="6"/>
    <n v="1"/>
    <n v="35660"/>
    <m/>
    <m/>
    <m/>
    <n v="6.0777202488890784E-2"/>
    <n v="0.1152"/>
    <n v="0.52757988271606582"/>
    <n v="8.195074178189557E-2"/>
    <x v="1"/>
  </r>
  <r>
    <x v="3"/>
    <x v="2"/>
    <n v="6"/>
    <n v="2"/>
    <n v="34691"/>
    <m/>
    <m/>
    <m/>
    <n v="6.494853585768276E-2"/>
    <n v="0.1152"/>
    <n v="0.56378937376460736"/>
    <n v="8.7575282724769013E-2"/>
    <x v="1"/>
  </r>
  <r>
    <x v="3"/>
    <x v="2"/>
    <n v="7"/>
    <n v="1"/>
    <n v="38001"/>
    <m/>
    <m/>
    <m/>
    <n v="5.0699708767175604E-2"/>
    <n v="0.11904000000000001"/>
    <n v="0.42590481155221438"/>
    <n v="6.6157214061110636E-2"/>
    <x v="2"/>
  </r>
  <r>
    <x v="3"/>
    <x v="2"/>
    <n v="7"/>
    <n v="2"/>
    <n v="32141"/>
    <m/>
    <m/>
    <m/>
    <n v="7.5925728933451148E-2"/>
    <n v="0.11904000000000001"/>
    <n v="0.63781694332536243"/>
    <n v="9.9074231863206283E-2"/>
    <x v="2"/>
  </r>
  <r>
    <x v="3"/>
    <x v="2"/>
    <n v="8"/>
    <n v="1"/>
    <n v="33544"/>
    <m/>
    <m/>
    <m/>
    <n v="6.988612035097938E-2"/>
    <n v="0.12480000000000001"/>
    <n v="0.55998493870977062"/>
    <n v="8.6984327146251053E-2"/>
    <x v="1"/>
  </r>
  <r>
    <x v="3"/>
    <x v="2"/>
    <n v="8"/>
    <n v="2"/>
    <n v="35334"/>
    <m/>
    <m/>
    <m/>
    <n v="6.2180561289949816E-2"/>
    <n v="0.12480000000000001"/>
    <n v="0.49824167700280297"/>
    <n v="7.7393540494435392E-2"/>
    <x v="1"/>
  </r>
  <r>
    <x v="3"/>
    <x v="2"/>
    <n v="9"/>
    <n v="1"/>
    <n v="36533"/>
    <m/>
    <m/>
    <m/>
    <n v="5.701912815353951E-2"/>
    <n v="0.12480000000000001"/>
    <n v="0.45688403969182295"/>
    <n v="7.096932083212984E-2"/>
    <x v="1"/>
  </r>
  <r>
    <x v="3"/>
    <x v="2"/>
    <n v="9"/>
    <n v="2"/>
    <n v="38905"/>
    <m/>
    <m/>
    <m/>
    <n v="4.6808186202275746E-2"/>
    <n v="0.12480000000000001"/>
    <n v="0.37506559456951716"/>
    <n v="5.8260189023131674E-2"/>
    <x v="1"/>
  </r>
  <r>
    <x v="3"/>
    <x v="2"/>
    <n v="10"/>
    <n v="1"/>
    <n v="36209"/>
    <m/>
    <m/>
    <m/>
    <n v="5.8413877391401844E-2"/>
    <n v="0.11136"/>
    <n v="0.52454990473600793"/>
    <n v="8.1480085202326566E-2"/>
    <x v="1"/>
  </r>
  <r>
    <x v="3"/>
    <x v="2"/>
    <n v="10"/>
    <n v="2"/>
    <n v="36352"/>
    <m/>
    <m/>
    <m/>
    <n v="5.7798293622839128E-2"/>
    <n v="0.11136"/>
    <n v="0.51902203325106977"/>
    <n v="8.0621422498332845E-2"/>
    <x v="1"/>
  </r>
  <r>
    <x v="3"/>
    <x v="2"/>
    <n v="11"/>
    <n v="1"/>
    <n v="29079"/>
    <m/>
    <m/>
    <m/>
    <n v="8.9106970187569842E-2"/>
    <n v="0.11904000000000001"/>
    <n v="0.74854645654880581"/>
    <n v="0.11627421625058118"/>
    <x v="1"/>
  </r>
  <r>
    <x v="3"/>
    <x v="2"/>
    <n v="11"/>
    <n v="2"/>
    <n v="34058"/>
    <m/>
    <m/>
    <m/>
    <n v="6.7673462609432328E-2"/>
    <n v="0.11904000000000001"/>
    <n v="0.56849346950127955"/>
    <n v="8.8305985595865444E-2"/>
    <x v="1"/>
  </r>
  <r>
    <x v="3"/>
    <x v="2"/>
    <n v="12"/>
    <n v="1"/>
    <n v="32375"/>
    <m/>
    <m/>
    <m/>
    <n v="7.4918410039439456E-2"/>
    <n v="0.10944"/>
    <n v="0.68456149524341614"/>
    <n v="0.10633521892781062"/>
    <x v="1"/>
  </r>
  <r>
    <x v="3"/>
    <x v="2"/>
    <n v="12"/>
    <n v="2"/>
    <n v="37640"/>
    <m/>
    <m/>
    <m/>
    <n v="5.225373492417653E-2"/>
    <n v="0.10944"/>
    <n v="0.47746468315219787"/>
    <n v="7.4166180782974739E-2"/>
    <x v="1"/>
  </r>
  <r>
    <x v="3"/>
    <x v="2"/>
    <n v="13"/>
    <n v="1"/>
    <n v="42048"/>
    <m/>
    <m/>
    <m/>
    <n v="3.3278257638691446E-2"/>
    <n v="0.12480000000000001"/>
    <n v="0.26665270543823272"/>
    <n v="4.1420053578072151E-2"/>
    <x v="1"/>
  </r>
  <r>
    <x v="3"/>
    <x v="2"/>
    <n v="13"/>
    <n v="2"/>
    <n v="30571"/>
    <m/>
    <m/>
    <m/>
    <n v="8.2684236042845777E-2"/>
    <n v="0.12480000000000001"/>
    <n v="0.66253394265100773"/>
    <n v="0.10291360575845655"/>
    <x v="1"/>
  </r>
  <r>
    <x v="3"/>
    <x v="2"/>
    <n v="14"/>
    <n v="1"/>
    <n v="28947"/>
    <m/>
    <m/>
    <m/>
    <n v="8.9675201358550796E-2"/>
    <n v="0.11136"/>
    <n v="0.80527300070537711"/>
    <n v="0.12508573944290194"/>
    <x v="1"/>
  </r>
  <r>
    <x v="3"/>
    <x v="2"/>
    <n v="14"/>
    <n v="2"/>
    <n v="31217"/>
    <m/>
    <m/>
    <m/>
    <n v="7.9903347130317784E-2"/>
    <n v="0.11136"/>
    <n v="0.71752287293748007"/>
    <n v="0.11145521959628858"/>
    <x v="1"/>
  </r>
  <r>
    <x v="3"/>
    <x v="2"/>
    <n v="15"/>
    <n v="1"/>
    <n v="29683"/>
    <m/>
    <m/>
    <m/>
    <n v="8.6506882102172181E-2"/>
    <n v="0.11136"/>
    <n v="0.77682185795772429"/>
    <n v="0.12066632860276652"/>
    <x v="1"/>
  </r>
  <r>
    <x v="3"/>
    <x v="2"/>
    <n v="15"/>
    <n v="2"/>
    <n v="36035"/>
    <m/>
    <m/>
    <m/>
    <n v="5.9162909389513088E-2"/>
    <n v="0.11136"/>
    <n v="0.53127612598341489"/>
    <n v="8.2524891569423789E-2"/>
    <x v="1"/>
  </r>
  <r>
    <x v="3"/>
    <x v="2"/>
    <n v="16"/>
    <n v="1"/>
    <n v="38584"/>
    <m/>
    <m/>
    <m/>
    <n v="4.8190021095343073E-2"/>
    <n v="0.10944"/>
    <n v="0.4403327950963366"/>
    <n v="6.8398360838297617E-2"/>
    <x v="1"/>
  </r>
  <r>
    <x v="3"/>
    <x v="2"/>
    <n v="16"/>
    <n v="2"/>
    <n v="38549"/>
    <m/>
    <m/>
    <m/>
    <n v="4.8340688451284988E-2"/>
    <n v="0.10944"/>
    <n v="0.44170950704756023"/>
    <n v="6.8612210094721029E-2"/>
    <x v="1"/>
  </r>
  <r>
    <x v="3"/>
    <x v="2"/>
    <n v="17"/>
    <n v="1"/>
    <n v="28018"/>
    <m/>
    <m/>
    <m/>
    <n v="9.3674343463409152E-2"/>
    <n v="0.12096"/>
    <n v="0.77442413577553859"/>
    <n v="0.12029388242380035"/>
    <x v="1"/>
  </r>
  <r>
    <x v="3"/>
    <x v="2"/>
    <n v="17"/>
    <n v="2"/>
    <n v="31438"/>
    <m/>
    <m/>
    <m/>
    <n v="7.8951990397084545E-2"/>
    <n v="0.12096"/>
    <n v="0.65271156082245818"/>
    <n v="0.10138786244775519"/>
    <x v="1"/>
  </r>
  <r>
    <x v="3"/>
    <x v="2"/>
    <n v="18"/>
    <n v="1"/>
    <n v="33638"/>
    <m/>
    <m/>
    <m/>
    <n v="6.9481470880735349E-2"/>
    <n v="0.13247999999999999"/>
    <n v="0.52446762440168593"/>
    <n v="8.1467304323728562E-2"/>
    <x v="1"/>
  </r>
  <r>
    <x v="3"/>
    <x v="2"/>
    <n v="18"/>
    <n v="2"/>
    <n v="38195"/>
    <m/>
    <m/>
    <m/>
    <n v="4.9864581137097526E-2"/>
    <n v="0.13247999999999999"/>
    <n v="0.3763932754913763"/>
    <n v="5.8466422126327119E-2"/>
    <x v="1"/>
  </r>
  <r>
    <x v="3"/>
    <x v="2"/>
    <n v="19"/>
    <n v="1"/>
    <n v="35381"/>
    <m/>
    <m/>
    <m/>
    <n v="6.1978236554827794E-2"/>
    <n v="0.11327999999999999"/>
    <n v="0.54712426337242048"/>
    <n v="8.4986635577182654E-2"/>
    <x v="1"/>
  </r>
  <r>
    <x v="3"/>
    <x v="2"/>
    <n v="19"/>
    <n v="2"/>
    <n v="32247"/>
    <m/>
    <m/>
    <m/>
    <n v="7.5469422084027044E-2"/>
    <n v="0.11327999999999999"/>
    <n v="0.66622018082650991"/>
    <n v="0.10348620142171788"/>
    <x v="1"/>
  </r>
  <r>
    <x v="3"/>
    <x v="2"/>
    <n v="20"/>
    <n v="1"/>
    <n v="34025"/>
    <m/>
    <m/>
    <m/>
    <n v="6.7815520402177573E-2"/>
    <n v="0.10944"/>
    <n v="0.61965936040001435"/>
    <n v="9.6253753982135565E-2"/>
    <x v="1"/>
  </r>
  <r>
    <x v="3"/>
    <x v="2"/>
    <n v="20"/>
    <n v="2"/>
    <n v="34663"/>
    <m/>
    <m/>
    <m/>
    <n v="6.5069069742436314E-2"/>
    <n v="0.10944"/>
    <n v="0.59456386826056573"/>
    <n v="9.2355587536474562E-2"/>
    <x v="1"/>
  </r>
  <r>
    <x v="3"/>
    <x v="2"/>
    <n v="21"/>
    <n v="1"/>
    <n v="32555"/>
    <m/>
    <m/>
    <m/>
    <n v="7.4143549351738169E-2"/>
    <n v="0.12672"/>
    <n v="0.58509745384894385"/>
    <n v="9.0885137831202611E-2"/>
    <x v="2"/>
  </r>
  <r>
    <x v="3"/>
    <x v="2"/>
    <n v="21"/>
    <n v="2"/>
    <n v="36655"/>
    <m/>
    <m/>
    <m/>
    <n v="5.6493944798541959E-2"/>
    <n v="0.12672"/>
    <n v="0.44581711488748388"/>
    <n v="6.9250258512522492E-2"/>
    <x v="2"/>
  </r>
  <r>
    <x v="3"/>
    <x v="2"/>
    <n v="22"/>
    <n v="1"/>
    <n v="32470"/>
    <m/>
    <m/>
    <m/>
    <n v="7.4509455787597087E-2"/>
    <n v="0.11712"/>
    <n v="0.63618046266732486"/>
    <n v="9.8820031867657795E-2"/>
    <x v="1"/>
  </r>
  <r>
    <x v="3"/>
    <x v="2"/>
    <n v="22"/>
    <n v="2"/>
    <n v="33242"/>
    <m/>
    <m/>
    <m/>
    <n v="7.1186164393678197E-2"/>
    <n v="0.11712"/>
    <n v="0.60780536538318131"/>
    <n v="9.4412433422854172E-2"/>
    <x v="1"/>
  </r>
  <r>
    <x v="3"/>
    <x v="2"/>
    <n v="23"/>
    <n v="1"/>
    <n v="31195"/>
    <m/>
    <m/>
    <m/>
    <n v="7.9998052325481281E-2"/>
    <n v="0.10560000000000001"/>
    <n v="0.75755731368826962"/>
    <n v="0.11767390272624456"/>
    <x v="1"/>
  </r>
  <r>
    <x v="3"/>
    <x v="2"/>
    <n v="23"/>
    <n v="2"/>
    <n v="32547"/>
    <m/>
    <m/>
    <m/>
    <n v="7.4177987604524889E-2"/>
    <n v="0.10560000000000001"/>
    <n v="0.70244306443678861"/>
    <n v="0.10911282267584783"/>
    <x v="1"/>
  </r>
  <r>
    <x v="3"/>
    <x v="2"/>
    <n v="24"/>
    <n v="1"/>
    <n v="35804"/>
    <m/>
    <m/>
    <m/>
    <n v="6.0157313938729765E-2"/>
    <n v="0.12672"/>
    <n v="0.47472627792558209"/>
    <n v="7.3740815171107102E-2"/>
    <x v="1"/>
  </r>
  <r>
    <x v="3"/>
    <x v="2"/>
    <n v="24"/>
    <n v="2"/>
    <n v="41160"/>
    <m/>
    <m/>
    <m/>
    <n v="3.7100903698017849E-2"/>
    <n v="0.12672"/>
    <n v="0.29277859610178225"/>
    <n v="4.5478275261143522E-2"/>
    <x v="1"/>
  </r>
  <r>
    <x v="3"/>
    <x v="2"/>
    <n v="25"/>
    <n v="1"/>
    <n v="38439"/>
    <m/>
    <m/>
    <m/>
    <n v="4.8814214427102438E-2"/>
    <n v="0.1152"/>
    <n v="0.42373450023526421"/>
    <n v="6.5820092369877709E-2"/>
    <x v="1"/>
  </r>
  <r>
    <x v="3"/>
    <x v="2"/>
    <n v="25"/>
    <n v="2"/>
    <n v="34491"/>
    <m/>
    <m/>
    <m/>
    <n v="6.5809492177350881E-2"/>
    <n v="0.1152"/>
    <n v="0.57126295292839313"/>
    <n v="8.8736178688210404E-2"/>
    <x v="1"/>
  </r>
  <r>
    <x v="3"/>
    <x v="2"/>
    <n v="26"/>
    <n v="1"/>
    <n v="39666"/>
    <m/>
    <m/>
    <m/>
    <n v="4.3532247405938605E-2"/>
    <n v="0.11136"/>
    <n v="0.39091457799873031"/>
    <n v="6.0722064449136116E-2"/>
    <x v="1"/>
  </r>
  <r>
    <x v="3"/>
    <x v="2"/>
    <n v="26"/>
    <n v="2"/>
    <n v="41728"/>
    <m/>
    <m/>
    <m/>
    <n v="3.4655787750160413E-2"/>
    <n v="0.11136"/>
    <n v="0.31120499057256118"/>
    <n v="4.8340508535604496E-2"/>
    <x v="1"/>
  </r>
  <r>
    <x v="3"/>
    <x v="2"/>
    <n v="27"/>
    <n v="1"/>
    <n v="52929"/>
    <m/>
    <m/>
    <m/>
    <n v="-1.356207093285192E-2"/>
    <n v="0.12672"/>
    <n v="-0.10702391834636932"/>
    <m/>
    <x v="1"/>
  </r>
  <r>
    <x v="3"/>
    <x v="2"/>
    <n v="27"/>
    <n v="2"/>
    <n v="53033"/>
    <m/>
    <m/>
    <m/>
    <n v="-1.4009768219079352E-2"/>
    <n v="0.12672"/>
    <n v="-0.11055688304197721"/>
    <m/>
    <x v="1"/>
  </r>
  <r>
    <x v="3"/>
    <x v="2"/>
    <n v="28"/>
    <n v="1"/>
    <n v="43149"/>
    <m/>
    <m/>
    <m/>
    <n v="2.8538693098918527E-2"/>
    <n v="0.13056000000000001"/>
    <n v="0.21858680376009898"/>
    <n v="3.3953816850735383E-2"/>
    <x v="2"/>
  </r>
  <r>
    <x v="3"/>
    <x v="2"/>
    <n v="28"/>
    <n v="2"/>
    <n v="41051"/>
    <m/>
    <m/>
    <m/>
    <n v="3.7570124892236975E-2"/>
    <n v="0.13056000000000001"/>
    <n v="0.2877613732554915"/>
    <n v="4.4698933312353015E-2"/>
    <x v="2"/>
  </r>
  <r>
    <x v="3"/>
    <x v="2"/>
    <n v="29"/>
    <n v="1"/>
    <n v="36278"/>
    <m/>
    <m/>
    <m/>
    <n v="5.8116847461116332E-2"/>
    <n v="0.12096"/>
    <n v="0.48046335533330303"/>
    <n v="7.4631974528439726E-2"/>
    <x v="2"/>
  </r>
  <r>
    <x v="3"/>
    <x v="2"/>
    <n v="29"/>
    <n v="2"/>
    <n v="39557"/>
    <m/>
    <m/>
    <m/>
    <n v="4.4001468600157731E-2"/>
    <n v="0.12096"/>
    <n v="0.36376875496162148"/>
    <n v="5.6505413270705199E-2"/>
    <x v="2"/>
  </r>
  <r>
    <x v="3"/>
    <x v="2"/>
    <n v="30"/>
    <n v="1"/>
    <n v="45415"/>
    <m/>
    <m/>
    <m/>
    <n v="1.8784057997078878E-2"/>
    <n v="0.13824"/>
    <n v="0.13588004916868401"/>
    <n v="2.1106700970868916E-2"/>
    <x v="1"/>
  </r>
  <r>
    <x v="3"/>
    <x v="2"/>
    <n v="30"/>
    <n v="2"/>
    <n v="41503"/>
    <m/>
    <m/>
    <m/>
    <n v="3.5624363609787046E-2"/>
    <n v="0.13824"/>
    <n v="0.25769938953839011"/>
    <n v="4.0029305174963267E-2"/>
    <x v="1"/>
  </r>
  <r>
    <x v="4"/>
    <x v="0"/>
    <n v="1"/>
    <n v="1"/>
    <n v="32808"/>
    <m/>
    <m/>
    <m/>
    <n v="7.3054439607357996E-2"/>
    <n v="0.12480000000000001"/>
    <n v="0.58537211223844543"/>
    <n v="9.092780143437186E-2"/>
    <x v="0"/>
  </r>
  <r>
    <x v="4"/>
    <x v="0"/>
    <n v="1"/>
    <n v="2"/>
    <n v="32095"/>
    <m/>
    <m/>
    <m/>
    <n v="7.6123748886974818E-2"/>
    <n v="0.12480000000000001"/>
    <n v="0.6099659365943495"/>
    <n v="9.4748042150988948E-2"/>
    <x v="0"/>
  </r>
  <r>
    <x v="4"/>
    <x v="0"/>
    <n v="2"/>
    <n v="1"/>
    <n v="30127"/>
    <m/>
    <m/>
    <m/>
    <n v="8.4595559072508972E-2"/>
    <n v="0.11136"/>
    <n v="0.759658396843651"/>
    <n v="0.11800027097638047"/>
    <x v="0"/>
  </r>
  <r>
    <x v="4"/>
    <x v="0"/>
    <n v="2"/>
    <n v="2"/>
    <n v="30788"/>
    <m/>
    <m/>
    <m/>
    <n v="8.1750098436005877E-2"/>
    <n v="0.11136"/>
    <n v="0.73410648739229412"/>
    <n v="0.11403120770826969"/>
    <x v="0"/>
  </r>
  <r>
    <x v="4"/>
    <x v="0"/>
    <n v="3"/>
    <n v="1"/>
    <n v="29356"/>
    <m/>
    <m/>
    <m/>
    <n v="8.7914545684829523E-2"/>
    <n v="0.10944"/>
    <n v="0.80331273469325226"/>
    <n v="0.12478124478901852"/>
    <x v="0"/>
  </r>
  <r>
    <x v="4"/>
    <x v="0"/>
    <n v="3"/>
    <n v="2"/>
    <n v="30962"/>
    <m/>
    <m/>
    <m/>
    <n v="8.1001066437894634E-2"/>
    <n v="0.10944"/>
    <n v="0.74014132344567463"/>
    <n v="0.11496861890856147"/>
    <x v="0"/>
  </r>
  <r>
    <x v="4"/>
    <x v="0"/>
    <n v="4"/>
    <n v="1"/>
    <n v="31651"/>
    <m/>
    <m/>
    <m/>
    <n v="7.8035071916637985E-2"/>
    <n v="0.12480000000000001"/>
    <n v="0.62528102497306071"/>
    <n v="9.7126985879148767E-2"/>
    <x v="0"/>
  </r>
  <r>
    <x v="4"/>
    <x v="0"/>
    <n v="4"/>
    <n v="2"/>
    <n v="38156"/>
    <m/>
    <m/>
    <m/>
    <n v="5.0032467619432808E-2"/>
    <n v="0.12480000000000001"/>
    <n v="0.40090118284801929"/>
    <n v="6.2273317069058989E-2"/>
    <x v="0"/>
  </r>
  <r>
    <x v="4"/>
    <x v="0"/>
    <n v="5"/>
    <n v="1"/>
    <n v="29919"/>
    <m/>
    <m/>
    <m/>
    <n v="8.5490953644963827E-2"/>
    <n v="0.12864"/>
    <n v="0.66457519935450737"/>
    <n v="0.10323068096640013"/>
    <x v="0"/>
  </r>
  <r>
    <x v="4"/>
    <x v="0"/>
    <n v="5"/>
    <n v="2"/>
    <n v="34631"/>
    <m/>
    <m/>
    <m/>
    <n v="6.5206822753583207E-2"/>
    <n v="0.12864"/>
    <n v="0.50689383359439677"/>
    <n v="7.8737508818329638E-2"/>
    <x v="0"/>
  </r>
  <r>
    <x v="4"/>
    <x v="0"/>
    <n v="6"/>
    <n v="1"/>
    <n v="29653"/>
    <m/>
    <m/>
    <m/>
    <n v="8.6636025550122397E-2"/>
    <n v="0.12480000000000001"/>
    <n v="0.6941989226772628"/>
    <n v="0.10783223265586814"/>
    <x v="0"/>
  </r>
  <r>
    <x v="4"/>
    <x v="0"/>
    <n v="6"/>
    <n v="2"/>
    <n v="33649"/>
    <m/>
    <m/>
    <m/>
    <n v="6.9434118283153615E-2"/>
    <n v="0.12480000000000001"/>
    <n v="0.55636312726885906"/>
    <n v="8.6421739102429451E-2"/>
    <x v="0"/>
  </r>
  <r>
    <x v="4"/>
    <x v="0"/>
    <n v="7"/>
    <n v="1"/>
    <n v="42731"/>
    <m/>
    <m/>
    <m/>
    <n v="3.0338091807024865E-2"/>
    <n v="0.12672"/>
    <n v="0.23941044670947653"/>
    <n v="3.718842272220535E-2"/>
    <x v="0"/>
  </r>
  <r>
    <x v="4"/>
    <x v="0"/>
    <n v="7"/>
    <n v="2"/>
    <n v="29993"/>
    <m/>
    <m/>
    <m/>
    <n v="8.5172399806686602E-2"/>
    <n v="0.12672"/>
    <n v="0.67213068029266576"/>
    <n v="0.10440429900546078"/>
    <x v="0"/>
  </r>
  <r>
    <x v="4"/>
    <x v="0"/>
    <n v="8"/>
    <n v="1"/>
    <n v="31143"/>
    <m/>
    <m/>
    <m/>
    <n v="8.0221900968595009E-2"/>
    <n v="0.13247999999999999"/>
    <n v="0.60553971141753482"/>
    <n v="9.4060501840190408E-2"/>
    <x v="0"/>
  </r>
  <r>
    <x v="4"/>
    <x v="0"/>
    <n v="8"/>
    <n v="2"/>
    <n v="27854"/>
    <m/>
    <m/>
    <m/>
    <n v="9.4380327645537027E-2"/>
    <n v="0.13247999999999999"/>
    <n v="0.71241189345966971"/>
    <n v="0.11066131411740202"/>
    <x v="0"/>
  </r>
  <r>
    <x v="4"/>
    <x v="0"/>
    <n v="9"/>
    <n v="1"/>
    <n v="25398"/>
    <m/>
    <m/>
    <m/>
    <n v="0.10495287125106136"/>
    <n v="0.12480000000000001"/>
    <n v="0.8409685196399147"/>
    <n v="0.13063044338406676"/>
    <x v="0"/>
  </r>
  <r>
    <x v="4"/>
    <x v="0"/>
    <n v="9"/>
    <n v="2"/>
    <n v="26182"/>
    <m/>
    <m/>
    <m/>
    <n v="0.10157792247796239"/>
    <n v="0.12480000000000001"/>
    <n v="0.81392566088110885"/>
    <n v="0.12642978599019891"/>
    <x v="0"/>
  </r>
  <r>
    <x v="4"/>
    <x v="0"/>
    <n v="10"/>
    <n v="1"/>
    <n v="35032"/>
    <m/>
    <m/>
    <m/>
    <n v="6.348060533264864E-2"/>
    <n v="9.9840000000000012E-2"/>
    <n v="0.63582337071963779"/>
    <n v="9.8764563585117066E-2"/>
    <x v="0"/>
  </r>
  <r>
    <x v="4"/>
    <x v="0"/>
    <n v="10"/>
    <n v="2"/>
    <n v="31585"/>
    <m/>
    <m/>
    <m/>
    <n v="7.8319187502128476E-2"/>
    <n v="9.9840000000000012E-2"/>
    <n v="0.7844469902056137"/>
    <n v="0.12185076581193867"/>
    <x v="0"/>
  </r>
  <r>
    <x v="4"/>
    <x v="0"/>
    <n v="11"/>
    <n v="1"/>
    <n v="29710"/>
    <m/>
    <m/>
    <m/>
    <n v="8.6390652999016979E-2"/>
    <n v="0.11136"/>
    <n v="0.77577813397105766"/>
    <n v="0.12050420347683763"/>
    <x v="0"/>
  </r>
  <r>
    <x v="4"/>
    <x v="0"/>
    <n v="11"/>
    <n v="2"/>
    <n v="29044"/>
    <m/>
    <m/>
    <m/>
    <n v="8.9257637543511778E-2"/>
    <n v="0.11136"/>
    <n v="0.80152332564216755"/>
    <n v="0.12450328991641668"/>
    <x v="0"/>
  </r>
  <r>
    <x v="4"/>
    <x v="0"/>
    <n v="12"/>
    <n v="1"/>
    <n v="29629"/>
    <m/>
    <m/>
    <m/>
    <n v="8.6739340308482557E-2"/>
    <n v="0.11136"/>
    <n v="0.77890930593105745"/>
    <n v="0.12099057885462425"/>
    <x v="0"/>
  </r>
  <r>
    <x v="4"/>
    <x v="0"/>
    <n v="12"/>
    <n v="2"/>
    <n v="35486"/>
    <m/>
    <m/>
    <m/>
    <n v="6.1526234487002056E-2"/>
    <n v="0.11136"/>
    <n v="0.55249851371230296"/>
    <n v="8.5821435796644405E-2"/>
    <x v="0"/>
  </r>
  <r>
    <x v="4"/>
    <x v="0"/>
    <n v="13"/>
    <n v="1"/>
    <n v="32033"/>
    <m/>
    <m/>
    <m/>
    <n v="7.63906453460719E-2"/>
    <n v="0.13056000000000001"/>
    <n v="0.58509991839822229"/>
    <n v="9.0885520657857211E-2"/>
    <x v="0"/>
  </r>
  <r>
    <x v="4"/>
    <x v="0"/>
    <n v="13"/>
    <n v="2"/>
    <n v="26466"/>
    <m/>
    <m/>
    <m/>
    <n v="0.10035536450403366"/>
    <n v="0.13056000000000001"/>
    <n v="0.76865322077231657"/>
    <n v="0.11939746695996652"/>
    <x v="0"/>
  </r>
  <r>
    <x v="4"/>
    <x v="0"/>
    <n v="14"/>
    <n v="1"/>
    <n v="33481"/>
    <m/>
    <m/>
    <m/>
    <n v="7.0157321591674829E-2"/>
    <n v="0.11712"/>
    <n v="0.59902084692345314"/>
    <n v="9.3047904888776387E-2"/>
    <x v="0"/>
  </r>
  <r>
    <x v="4"/>
    <x v="0"/>
    <n v="14"/>
    <n v="2"/>
    <n v="32052"/>
    <m/>
    <m/>
    <m/>
    <n v="7.6308854495703446E-2"/>
    <n v="0.11712"/>
    <n v="0.65154418114500889"/>
    <n v="0.10120652947119141"/>
    <x v="0"/>
  </r>
  <r>
    <x v="4"/>
    <x v="0"/>
    <n v="15"/>
    <n v="1"/>
    <n v="28475"/>
    <m/>
    <m/>
    <m/>
    <n v="9.1707058272967545E-2"/>
    <n v="0.12672"/>
    <n v="0.72369837652278679"/>
    <n v="0.11241448115320621"/>
    <x v="0"/>
  </r>
  <r>
    <x v="4"/>
    <x v="0"/>
    <n v="15"/>
    <n v="2"/>
    <n v="26501"/>
    <m/>
    <m/>
    <m/>
    <n v="0.10020469714809176"/>
    <n v="0.12672"/>
    <n v="0.79075676411057261"/>
    <n v="0.1228308840251756"/>
    <x v="0"/>
  </r>
  <r>
    <x v="4"/>
    <x v="0"/>
    <n v="16"/>
    <n v="1"/>
    <n v="31111"/>
    <m/>
    <m/>
    <m/>
    <n v="8.0359653979741888E-2"/>
    <n v="0.12864"/>
    <n v="0.62468636489227214"/>
    <n v="9.7034615346599601E-2"/>
    <x v="0"/>
  </r>
  <r>
    <x v="4"/>
    <x v="0"/>
    <n v="16"/>
    <n v="2"/>
    <n v="26768"/>
    <m/>
    <m/>
    <m/>
    <n v="9.905532046133482E-2"/>
    <n v="0.12864"/>
    <n v="0.77001959313848578"/>
    <n v="0.11960971013417813"/>
    <x v="0"/>
  </r>
  <r>
    <x v="4"/>
    <x v="0"/>
    <n v="17"/>
    <n v="1"/>
    <n v="27642"/>
    <m/>
    <m/>
    <m/>
    <n v="9.5292941344385193E-2"/>
    <n v="0.12480000000000001"/>
    <n v="0.7635652351312916"/>
    <n v="0.11860713319039397"/>
    <x v="0"/>
  </r>
  <r>
    <x v="4"/>
    <x v="0"/>
    <n v="17"/>
    <n v="2"/>
    <n v="27203"/>
    <m/>
    <m/>
    <m/>
    <n v="9.7182740466056697E-2"/>
    <n v="0.12480000000000001"/>
    <n v="0.77870785629853112"/>
    <n v="0.12095928701170516"/>
    <x v="0"/>
  </r>
  <r>
    <x v="4"/>
    <x v="0"/>
    <n v="18"/>
    <n v="1"/>
    <n v="24569"/>
    <m/>
    <m/>
    <m/>
    <n v="0.10852153519608566"/>
    <n v="0.12096"/>
    <n v="0.8971687764226659"/>
    <n v="0.1393602166043208"/>
    <x v="0"/>
  </r>
  <r>
    <x v="4"/>
    <x v="0"/>
    <n v="18"/>
    <n v="2"/>
    <n v="31369"/>
    <m/>
    <m/>
    <m/>
    <n v="7.9249020327370037E-2"/>
    <n v="0.12096"/>
    <n v="0.65516716540484488"/>
    <n v="0.10176929969288591"/>
    <x v="0"/>
  </r>
  <r>
    <x v="4"/>
    <x v="0"/>
    <n v="19"/>
    <n v="1"/>
    <n v="27916"/>
    <m/>
    <m/>
    <m/>
    <n v="9.4113431186439903E-2"/>
    <n v="0.13247999999999999"/>
    <n v="0.71039727646769257"/>
    <n v="0.11034837694464826"/>
    <x v="0"/>
  </r>
  <r>
    <x v="4"/>
    <x v="0"/>
    <n v="19"/>
    <n v="2"/>
    <n v="21953"/>
    <m/>
    <m/>
    <m/>
    <n v="0.11978284385734451"/>
    <n v="0.13247999999999999"/>
    <n v="0.90415793974444847"/>
    <n v="0.14044586664030434"/>
    <x v="0"/>
  </r>
  <r>
    <x v="4"/>
    <x v="0"/>
    <n v="20"/>
    <n v="1"/>
    <n v="28274"/>
    <m/>
    <m/>
    <m/>
    <n v="9.2572319374233977E-2"/>
    <n v="0.13247999999999999"/>
    <n v="0.6987644880301479"/>
    <n v="0.10854141714068298"/>
    <x v="0"/>
  </r>
  <r>
    <x v="4"/>
    <x v="0"/>
    <n v="20"/>
    <n v="2"/>
    <n v="32455"/>
    <m/>
    <m/>
    <m/>
    <n v="7.4574027511572202E-2"/>
    <n v="0.13247999999999999"/>
    <n v="0.56290781636150522"/>
    <n v="8.7438347474820488E-2"/>
    <x v="0"/>
  </r>
  <r>
    <x v="4"/>
    <x v="0"/>
    <n v="21"/>
    <n v="1"/>
    <n v="25958"/>
    <m/>
    <m/>
    <m/>
    <n v="0.10254219355599067"/>
    <n v="0.11712"/>
    <n v="0.87553102421440121"/>
    <n v="0.13599915242797034"/>
    <x v="0"/>
  </r>
  <r>
    <x v="4"/>
    <x v="0"/>
    <n v="21"/>
    <n v="2"/>
    <n v="29991"/>
    <m/>
    <m/>
    <m/>
    <n v="8.5181009369883293E-2"/>
    <n v="0.11712"/>
    <n v="0.72729686961990514"/>
    <n v="0.11297344708095861"/>
    <x v="0"/>
  </r>
  <r>
    <x v="4"/>
    <x v="0"/>
    <n v="22"/>
    <n v="1"/>
    <n v="34360"/>
    <m/>
    <m/>
    <m/>
    <n v="6.6373418566733483E-2"/>
    <n v="0.1152"/>
    <n v="0.57615814728067261"/>
    <n v="8.9496565544264495E-2"/>
    <x v="0"/>
  </r>
  <r>
    <x v="4"/>
    <x v="0"/>
    <n v="22"/>
    <n v="2"/>
    <n v="31723"/>
    <m/>
    <m/>
    <m/>
    <n v="7.7725127641557465E-2"/>
    <n v="0.1152"/>
    <n v="0.67469728855518629"/>
    <n v="0.10480297882223896"/>
    <x v="0"/>
  </r>
  <r>
    <x v="4"/>
    <x v="0"/>
    <n v="23"/>
    <n v="1"/>
    <n v="29269"/>
    <m/>
    <m/>
    <m/>
    <n v="8.8289061683885159E-2"/>
    <n v="9.7920000000000007E-2"/>
    <n v="0.90164482928804279"/>
    <n v="0.14005549681607599"/>
    <x v="0"/>
  </r>
  <r>
    <x v="4"/>
    <x v="0"/>
    <n v="23"/>
    <n v="2"/>
    <n v="36257"/>
    <m/>
    <m/>
    <m/>
    <n v="5.8207247874681491E-2"/>
    <n v="9.7920000000000007E-2"/>
    <n v="0.59443676342607732"/>
    <n v="9.2335843918850677E-2"/>
    <x v="0"/>
  </r>
  <r>
    <x v="4"/>
    <x v="0"/>
    <n v="24"/>
    <n v="1"/>
    <n v="27986"/>
    <m/>
    <m/>
    <m/>
    <n v="9.3812096474556059E-2"/>
    <n v="0.12480000000000001"/>
    <n v="0.7516994909820196"/>
    <n v="0.11676398759920707"/>
    <x v="0"/>
  </r>
  <r>
    <x v="4"/>
    <x v="0"/>
    <n v="24"/>
    <n v="2"/>
    <n v="27701"/>
    <m/>
    <m/>
    <m/>
    <n v="9.5038959230083112E-2"/>
    <n v="0.12480000000000001"/>
    <n v="0.7615301220359223"/>
    <n v="0.11829101228957993"/>
    <x v="0"/>
  </r>
  <r>
    <x v="4"/>
    <x v="0"/>
    <n v="25"/>
    <n v="1"/>
    <n v="45048"/>
    <m/>
    <m/>
    <m/>
    <n v="2.0363912843669847E-2"/>
    <n v="0.12288"/>
    <n v="0.16572194696996945"/>
    <n v="2.5742142429335261E-2"/>
    <x v="0"/>
  </r>
  <r>
    <x v="4"/>
    <x v="0"/>
    <n v="25"/>
    <n v="2"/>
    <n v="47407"/>
    <m/>
    <m/>
    <m/>
    <n v="1.0208933053184519E-2"/>
    <n v="0.12288"/>
    <n v="8.3080509872920885E-2"/>
    <n v="1.2905172533593712E-2"/>
    <x v="0"/>
  </r>
  <r>
    <x v="4"/>
    <x v="0"/>
    <n v="26"/>
    <n v="1"/>
    <n v="37957"/>
    <m/>
    <m/>
    <m/>
    <n v="5.088911915750257E-2"/>
    <n v="0.12864"/>
    <n v="0.39559327703282471"/>
    <n v="6.1448822365765446E-2"/>
    <x v="0"/>
  </r>
  <r>
    <x v="4"/>
    <x v="0"/>
    <n v="26"/>
    <n v="2"/>
    <n v="43218"/>
    <m/>
    <m/>
    <m/>
    <n v="2.8241663168633017E-2"/>
    <n v="0.12864"/>
    <n v="0.21954029204472184"/>
    <n v="3.4101925364280118E-2"/>
    <x v="0"/>
  </r>
  <r>
    <x v="4"/>
    <x v="0"/>
    <n v="27"/>
    <n v="1"/>
    <n v="48495"/>
    <m/>
    <m/>
    <m/>
    <n v="5.5253306741900165E-3"/>
    <n v="0.12864"/>
    <n v="4.2951886459810448E-2"/>
    <m/>
    <x v="0"/>
  </r>
  <r>
    <x v="4"/>
    <x v="0"/>
    <n v="27"/>
    <n v="2"/>
    <n v="50398"/>
    <m/>
    <m/>
    <m/>
    <n v="-2.6666687074520246E-3"/>
    <n v="0.12864"/>
    <n v="-2.0729700773103425E-2"/>
    <m/>
    <x v="0"/>
  </r>
  <r>
    <x v="4"/>
    <x v="0"/>
    <n v="28"/>
    <n v="1"/>
    <n v="47068"/>
    <m/>
    <m/>
    <m/>
    <n v="1.1668254015021964E-2"/>
    <n v="0.13247999999999999"/>
    <n v="8.8075588881506378E-2"/>
    <n v="1.368107480626066E-2"/>
    <x v="0"/>
  </r>
  <r>
    <x v="4"/>
    <x v="0"/>
    <n v="28"/>
    <n v="2"/>
    <n v="40258"/>
    <m/>
    <m/>
    <m/>
    <n v="4.0983816699721003E-2"/>
    <n v="0.13247999999999999"/>
    <n v="0.3093585197744641"/>
    <n v="4.8053690071633431E-2"/>
    <x v="0"/>
  </r>
  <r>
    <x v="4"/>
    <x v="0"/>
    <n v="29"/>
    <n v="1"/>
    <n v="36468"/>
    <m/>
    <m/>
    <m/>
    <n v="5.7298938957431642E-2"/>
    <n v="0.12480000000000001"/>
    <n v="0.45912611344095866"/>
    <n v="7.1317589621162233E-2"/>
    <x v="0"/>
  </r>
  <r>
    <x v="4"/>
    <x v="0"/>
    <n v="29"/>
    <n v="2"/>
    <n v="37331"/>
    <m/>
    <m/>
    <m/>
    <n v="5.3583912438063749E-2"/>
    <n v="0.12480000000000001"/>
    <n v="0.42935827274089539"/>
    <n v="6.6693651699085754E-2"/>
    <x v="0"/>
  </r>
  <r>
    <x v="4"/>
    <x v="0"/>
    <n v="30"/>
    <n v="1"/>
    <n v="41661"/>
    <m/>
    <m/>
    <m/>
    <n v="3.4944208117249242E-2"/>
    <n v="0.12864"/>
    <n v="0.27164340887165145"/>
    <n v="4.2195276178063193E-2"/>
    <x v="0"/>
  </r>
  <r>
    <x v="4"/>
    <x v="0"/>
    <n v="30"/>
    <n v="2"/>
    <n v="32909"/>
    <m/>
    <m/>
    <m/>
    <n v="7.2619656665925597E-2"/>
    <n v="0.12864"/>
    <n v="0.56451847532591415"/>
    <n v="8.768853650062533E-2"/>
    <x v="0"/>
  </r>
  <r>
    <x v="4"/>
    <x v="1"/>
    <n v="1"/>
    <n v="1"/>
    <n v="42914"/>
    <m/>
    <m/>
    <m/>
    <n v="2.9550316774528542E-2"/>
    <n v="0.1152"/>
    <n v="0.25651316644556027"/>
    <n v="3.9845045187877029E-2"/>
    <x v="1"/>
  </r>
  <r>
    <x v="4"/>
    <x v="1"/>
    <n v="1"/>
    <n v="2"/>
    <n v="40132"/>
    <m/>
    <m/>
    <m/>
    <n v="4.152621918111192E-2"/>
    <n v="0.1152"/>
    <n v="0.36047065261381878"/>
    <n v="5.5993108039346519E-2"/>
    <x v="1"/>
  </r>
  <r>
    <x v="4"/>
    <x v="1"/>
    <n v="2"/>
    <n v="1"/>
    <n v="33149"/>
    <m/>
    <m/>
    <m/>
    <n v="7.1586509082323876E-2"/>
    <s v="--"/>
    <m/>
    <m/>
    <x v="1"/>
  </r>
  <r>
    <x v="4"/>
    <x v="1"/>
    <n v="2"/>
    <n v="2"/>
    <n v="31577"/>
    <m/>
    <m/>
    <m/>
    <n v="7.8353625754915196E-2"/>
    <s v="--"/>
    <m/>
    <m/>
    <x v="1"/>
  </r>
  <r>
    <x v="4"/>
    <x v="1"/>
    <n v="3"/>
    <n v="1"/>
    <n v="36091"/>
    <m/>
    <m/>
    <m/>
    <n v="5.8921841620006014E-2"/>
    <n v="0.1152"/>
    <n v="0.51147431961810774"/>
    <n v="7.9449010980679413E-2"/>
    <x v="2"/>
  </r>
  <r>
    <x v="4"/>
    <x v="1"/>
    <n v="3"/>
    <n v="2"/>
    <n v="34869"/>
    <m/>
    <m/>
    <m/>
    <n v="6.4182284733178149E-2"/>
    <n v="0.1152"/>
    <n v="0.55713788830883815"/>
    <n v="8.65420853173062E-2"/>
    <x v="2"/>
  </r>
  <r>
    <x v="4"/>
    <x v="1"/>
    <n v="4"/>
    <n v="1"/>
    <n v="32813"/>
    <m/>
    <m/>
    <m/>
    <n v="7.3032915699366291E-2"/>
    <n v="0.11904000000000001"/>
    <n v="0.61351575688311732"/>
    <n v="9.5299447569177562E-2"/>
    <x v="1"/>
  </r>
  <r>
    <x v="4"/>
    <x v="1"/>
    <n v="4"/>
    <n v="2"/>
    <n v="31171"/>
    <m/>
    <m/>
    <m/>
    <n v="8.010136708384144E-2"/>
    <n v="0.11904000000000001"/>
    <n v="0.67289454875538846"/>
    <n v="0.10452295324000367"/>
    <x v="1"/>
  </r>
  <r>
    <x v="4"/>
    <x v="1"/>
    <n v="5"/>
    <n v="1"/>
    <n v="30992"/>
    <m/>
    <m/>
    <m/>
    <n v="8.0871922989944403E-2"/>
    <n v="0.12480000000000001"/>
    <n v="0.64801220344506727"/>
    <n v="0.10065789560180045"/>
    <x v="1"/>
  </r>
  <r>
    <x v="4"/>
    <x v="1"/>
    <n v="5"/>
    <n v="2"/>
    <n v="32753"/>
    <m/>
    <m/>
    <m/>
    <n v="7.3291202595266711E-2"/>
    <n v="0.12480000000000001"/>
    <n v="0.58726925156463705"/>
    <n v="9.122249040970698E-2"/>
    <x v="1"/>
  </r>
  <r>
    <x v="4"/>
    <x v="1"/>
    <n v="6"/>
    <n v="1"/>
    <n v="33433"/>
    <m/>
    <m/>
    <m/>
    <n v="7.0363951108395148E-2"/>
    <n v="0.13056000000000001"/>
    <n v="0.53893957650425206"/>
    <n v="8.3715280883660481E-2"/>
    <x v="1"/>
  </r>
  <r>
    <x v="4"/>
    <x v="1"/>
    <n v="6"/>
    <n v="2"/>
    <n v="40973"/>
    <m/>
    <m/>
    <m/>
    <n v="3.7905897856907532E-2"/>
    <n v="0.13056000000000001"/>
    <n v="0.29033316373244122"/>
    <n v="4.5098418099772546E-2"/>
    <x v="1"/>
  </r>
  <r>
    <x v="4"/>
    <x v="1"/>
    <n v="7"/>
    <n v="1"/>
    <n v="42987"/>
    <m/>
    <m/>
    <m/>
    <n v="2.9236067717849694E-2"/>
    <n v="0.12096"/>
    <n v="0.24170029528645581"/>
    <n v="3.7544112534496132E-2"/>
    <x v="2"/>
  </r>
  <r>
    <x v="4"/>
    <x v="1"/>
    <n v="7"/>
    <n v="2"/>
    <n v="31831"/>
    <m/>
    <m/>
    <m/>
    <n v="7.7260211228936698E-2"/>
    <n v="0.12096"/>
    <n v="0.63872529124451638"/>
    <n v="9.9215328573314887E-2"/>
    <x v="2"/>
  </r>
  <r>
    <x v="4"/>
    <x v="1"/>
    <n v="8"/>
    <n v="1"/>
    <n v="30742"/>
    <m/>
    <m/>
    <m/>
    <n v="8.1948118389529534E-2"/>
    <n v="0.12480000000000001"/>
    <n v="0.65663556401866607"/>
    <n v="0.1019973909442328"/>
    <x v="1"/>
  </r>
  <r>
    <x v="4"/>
    <x v="1"/>
    <n v="8"/>
    <n v="2"/>
    <n v="29652"/>
    <m/>
    <m/>
    <m/>
    <n v="8.6640330331720722E-2"/>
    <n v="0.12480000000000001"/>
    <n v="0.69423341611955702"/>
    <n v="0.10783759063723787"/>
    <x v="1"/>
  </r>
  <r>
    <x v="4"/>
    <x v="1"/>
    <n v="9"/>
    <n v="1"/>
    <n v="32557"/>
    <m/>
    <m/>
    <m/>
    <n v="7.4134939788541479E-2"/>
    <n v="0.12288"/>
    <n v="0.60331168447706285"/>
    <n v="9.3714414988770436E-2"/>
    <x v="1"/>
  </r>
  <r>
    <x v="4"/>
    <x v="1"/>
    <n v="9"/>
    <n v="2"/>
    <n v="31762"/>
    <m/>
    <m/>
    <m/>
    <n v="7.7557241159222176E-2"/>
    <n v="0.12288"/>
    <n v="0.63116244432960755"/>
    <n v="9.8040566352532388E-2"/>
    <x v="1"/>
  </r>
  <r>
    <x v="4"/>
    <x v="1"/>
    <n v="10"/>
    <n v="1"/>
    <n v="30991"/>
    <m/>
    <m/>
    <m/>
    <n v="8.0876227771542755E-2"/>
    <n v="0.12672"/>
    <n v="0.63822780754058361"/>
    <n v="9.9138052771303997E-2"/>
    <x v="1"/>
  </r>
  <r>
    <x v="4"/>
    <x v="1"/>
    <n v="10"/>
    <n v="2"/>
    <n v="31188"/>
    <m/>
    <m/>
    <m/>
    <n v="8.0028185796669676E-2"/>
    <n v="0.12672"/>
    <n v="0.63153555710755738"/>
    <n v="9.8098523204040583E-2"/>
    <x v="1"/>
  </r>
  <r>
    <x v="4"/>
    <x v="1"/>
    <n v="11"/>
    <n v="1"/>
    <n v="35257"/>
    <m/>
    <m/>
    <m/>
    <n v="6.2512029473022021E-2"/>
    <n v="0.12288"/>
    <n v="0.5087241981854006"/>
    <n v="7.9021825451465563E-2"/>
    <x v="2"/>
  </r>
  <r>
    <x v="4"/>
    <x v="1"/>
    <n v="11"/>
    <n v="2"/>
    <n v="31673"/>
    <m/>
    <m/>
    <m/>
    <n v="7.7940366721474516E-2"/>
    <n v="0.12288"/>
    <n v="0.63428032813699964"/>
    <n v="9.85248776372806E-2"/>
    <x v="2"/>
  </r>
  <r>
    <x v="4"/>
    <x v="1"/>
    <n v="12"/>
    <n v="1"/>
    <n v="30361"/>
    <m/>
    <m/>
    <m/>
    <n v="8.3588240178497294E-2"/>
    <n v="0.12672"/>
    <n v="0.65962942060051521"/>
    <n v="0.10246243666661338"/>
    <x v="1"/>
  </r>
  <r>
    <x v="4"/>
    <x v="1"/>
    <n v="12"/>
    <n v="2"/>
    <n v="35170"/>
    <m/>
    <m/>
    <m/>
    <n v="6.2886545472077657E-2"/>
    <n v="0.12672"/>
    <n v="0.49626377424303708"/>
    <n v="7.7086306265751775E-2"/>
    <x v="1"/>
  </r>
  <r>
    <x v="4"/>
    <x v="1"/>
    <n v="13"/>
    <n v="1"/>
    <n v="40847"/>
    <m/>
    <m/>
    <m/>
    <n v="3.8448300338298429E-2"/>
    <n v="0.11712"/>
    <n v="0.32828125288847704"/>
    <n v="5.0993021282010095E-2"/>
    <x v="1"/>
  </r>
  <r>
    <x v="4"/>
    <x v="1"/>
    <n v="13"/>
    <n v="2"/>
    <n v="42980"/>
    <m/>
    <m/>
    <m/>
    <n v="2.9266201189038062E-2"/>
    <n v="0.11712"/>
    <n v="0.24988218228345338"/>
    <n v="3.8815032314696435E-2"/>
    <x v="1"/>
  </r>
  <r>
    <x v="4"/>
    <x v="1"/>
    <n v="14"/>
    <n v="1"/>
    <n v="37271"/>
    <m/>
    <m/>
    <m/>
    <n v="5.3842199333964183E-2"/>
    <n v="0.12096"/>
    <n v="0.44512400243025946"/>
    <n v="6.9142595044166977E-2"/>
    <x v="1"/>
  </r>
  <r>
    <x v="4"/>
    <x v="1"/>
    <n v="14"/>
    <n v="2"/>
    <n v="33436"/>
    <m/>
    <m/>
    <m/>
    <n v="7.0351036763600147E-2"/>
    <n v="0.12096"/>
    <n v="0.58160579334986895"/>
    <n v="9.0342766567012969E-2"/>
    <x v="1"/>
  </r>
  <r>
    <x v="4"/>
    <x v="1"/>
    <n v="15"/>
    <n v="1"/>
    <n v="35512"/>
    <m/>
    <m/>
    <m/>
    <n v="6.1414310165445185E-2"/>
    <n v="0.12480000000000001"/>
    <n v="0.49210184427440051"/>
    <n v="7.6439819810623547E-2"/>
    <x v="1"/>
  </r>
  <r>
    <x v="4"/>
    <x v="1"/>
    <n v="15"/>
    <n v="2"/>
    <n v="31404"/>
    <m/>
    <m/>
    <m/>
    <n v="7.9098352971428101E-2"/>
    <n v="0.12480000000000001"/>
    <n v="0.63380090521977639"/>
    <n v="9.8450407277471966E-2"/>
    <x v="1"/>
  </r>
  <r>
    <x v="4"/>
    <x v="1"/>
    <n v="16"/>
    <n v="1"/>
    <n v="27712"/>
    <m/>
    <m/>
    <m/>
    <n v="9.4991606632501363E-2"/>
    <n v="0.11712"/>
    <n v="0.81106221509990917"/>
    <n v="0.12598499741218591"/>
    <x v="1"/>
  </r>
  <r>
    <x v="4"/>
    <x v="1"/>
    <n v="16"/>
    <n v="2"/>
    <n v="27058"/>
    <m/>
    <m/>
    <m/>
    <n v="9.780693379781609E-2"/>
    <n v="0.11712"/>
    <n v="0.83510018611523296"/>
    <n v="0.12971889557656621"/>
    <x v="1"/>
  </r>
  <r>
    <x v="4"/>
    <x v="1"/>
    <n v="17"/>
    <n v="1"/>
    <n v="26395"/>
    <m/>
    <m/>
    <m/>
    <n v="0.10066100399751586"/>
    <n v="0.12672"/>
    <n v="0.7943576704349421"/>
    <n v="0.123390224807561"/>
    <x v="1"/>
  </r>
  <r>
    <x v="4"/>
    <x v="1"/>
    <n v="17"/>
    <n v="2"/>
    <n v="25230"/>
    <m/>
    <m/>
    <m/>
    <n v="0.10567607455958258"/>
    <n v="0.12672"/>
    <n v="0.83393366918862522"/>
    <n v="0.12953769661396644"/>
    <x v="1"/>
  </r>
  <r>
    <x v="4"/>
    <x v="1"/>
    <n v="18"/>
    <n v="1"/>
    <n v="33230"/>
    <m/>
    <m/>
    <m/>
    <n v="7.1237821772858298E-2"/>
    <n v="0.10368000000000001"/>
    <n v="0.68709318839562394"/>
    <n v="0.10672847526412027"/>
    <x v="1"/>
  </r>
  <r>
    <x v="4"/>
    <x v="1"/>
    <n v="18"/>
    <n v="2"/>
    <n v="46444"/>
    <m/>
    <m/>
    <m/>
    <n v="1.4354437732386458E-2"/>
    <n v="0.10368000000000001"/>
    <n v="0.13844943800527063"/>
    <n v="2.150581270348537E-2"/>
    <x v="1"/>
  </r>
  <r>
    <x v="4"/>
    <x v="1"/>
    <n v="19"/>
    <n v="1"/>
    <n v="45951"/>
    <m/>
    <m/>
    <m/>
    <n v="1.6476695060368345E-2"/>
    <n v="0.12480000000000001"/>
    <n v="0.13202480016320789"/>
    <n v="2.0507852292018295E-2"/>
    <x v="1"/>
  </r>
  <r>
    <x v="4"/>
    <x v="1"/>
    <n v="19"/>
    <n v="2"/>
    <n v="34503"/>
    <m/>
    <m/>
    <m/>
    <n v="6.5757834798170794E-2"/>
    <n v="0.12480000000000001"/>
    <n v="0.52690572754944542"/>
    <n v="8.1846023012680527E-2"/>
    <x v="1"/>
  </r>
  <r>
    <x v="4"/>
    <x v="1"/>
    <n v="20"/>
    <n v="1"/>
    <n v="36724"/>
    <m/>
    <m/>
    <m/>
    <n v="5.6196914868256467E-2"/>
    <n v="0.12672"/>
    <n v="0.44347312869520572"/>
    <n v="6.888615932398863E-2"/>
    <x v="1"/>
  </r>
  <r>
    <x v="4"/>
    <x v="1"/>
    <n v="20"/>
    <n v="2"/>
    <n v="40184"/>
    <m/>
    <m/>
    <m/>
    <n v="4.13023705379982E-2"/>
    <n v="0.12672"/>
    <n v="0.32593411093748581"/>
    <n v="5.0628431898956133E-2"/>
    <x v="1"/>
  </r>
  <r>
    <x v="4"/>
    <x v="1"/>
    <n v="21"/>
    <n v="1"/>
    <n v="33996"/>
    <m/>
    <m/>
    <m/>
    <n v="6.7940359068529452E-2"/>
    <n v="0.11712"/>
    <n v="0.58009186363156973"/>
    <n v="9.0107602817437155E-2"/>
    <x v="2"/>
  </r>
  <r>
    <x v="4"/>
    <x v="1"/>
    <n v="21"/>
    <n v="2"/>
    <n v="32157"/>
    <m/>
    <m/>
    <m/>
    <n v="7.5856852427877694E-2"/>
    <n v="0.11712"/>
    <n v="0.64768487387190654"/>
    <n v="0.10060705040810282"/>
    <x v="2"/>
  </r>
  <r>
    <x v="4"/>
    <x v="1"/>
    <n v="22"/>
    <n v="1"/>
    <n v="26988"/>
    <m/>
    <m/>
    <m/>
    <n v="9.810826850969992E-2"/>
    <n v="0.12480000000000001"/>
    <n v="0.78612394639182626"/>
    <n v="0.12211125300619703"/>
    <x v="2"/>
  </r>
  <r>
    <x v="4"/>
    <x v="1"/>
    <n v="22"/>
    <n v="2"/>
    <n v="26817"/>
    <m/>
    <m/>
    <m/>
    <n v="9.8844386163016135E-2"/>
    <n v="0.12480000000000001"/>
    <n v="0.79202232502416769"/>
    <n v="0.12302746782042072"/>
    <x v="2"/>
  </r>
  <r>
    <x v="4"/>
    <x v="1"/>
    <n v="23"/>
    <n v="1"/>
    <n v="27960"/>
    <m/>
    <m/>
    <m/>
    <n v="9.3924020796112923E-2"/>
    <n v="0.12864"/>
    <n v="0.73013075867625088"/>
    <n v="0.11341364451437763"/>
    <x v="1"/>
  </r>
  <r>
    <x v="4"/>
    <x v="1"/>
    <n v="23"/>
    <n v="2"/>
    <n v="27327"/>
    <m/>
    <m/>
    <m/>
    <n v="9.6648947547862477E-2"/>
    <n v="0.12864"/>
    <n v="0.75131333603748818"/>
    <n v="0.11670400486448983"/>
    <x v="1"/>
  </r>
  <r>
    <x v="4"/>
    <x v="1"/>
    <n v="24"/>
    <n v="1"/>
    <n v="41647"/>
    <m/>
    <m/>
    <m/>
    <n v="3.5004475059626006E-2"/>
    <n v="0.13247999999999999"/>
    <n v="0.26422460038968909"/>
    <n v="4.1042887927198374E-2"/>
    <x v="1"/>
  </r>
  <r>
    <x v="4"/>
    <x v="1"/>
    <n v="24"/>
    <n v="2"/>
    <n v="40524"/>
    <m/>
    <m/>
    <m/>
    <n v="3.9838744794562432E-2"/>
    <n v="0.13247999999999999"/>
    <n v="0.30071516300243384"/>
    <n v="4.6711088653044727E-2"/>
    <x v="1"/>
  </r>
  <r>
    <x v="4"/>
    <x v="1"/>
    <n v="25"/>
    <n v="1"/>
    <n v="43851"/>
    <m/>
    <m/>
    <m/>
    <n v="2.5516736416883474E-2"/>
    <n v="0.13439999999999999"/>
    <n v="0.18985666976847823"/>
    <n v="2.9491069370703615E-2"/>
    <x v="1"/>
  </r>
  <r>
    <x v="4"/>
    <x v="1"/>
    <n v="25"/>
    <n v="2"/>
    <n v="38713"/>
    <m/>
    <m/>
    <m/>
    <n v="4.7634704269157148E-2"/>
    <n v="0.13439999999999999"/>
    <n v="0.35442488295503832"/>
    <n v="5.5053998485682619E-2"/>
    <x v="1"/>
  </r>
  <r>
    <x v="4"/>
    <x v="1"/>
    <n v="26"/>
    <n v="1"/>
    <n v="33578"/>
    <m/>
    <m/>
    <m/>
    <n v="6.9739757776635783E-2"/>
    <n v="0.12672"/>
    <n v="0.5503453107373405"/>
    <n v="8.5486971601200223E-2"/>
    <x v="1"/>
  </r>
  <r>
    <x v="4"/>
    <x v="1"/>
    <n v="26"/>
    <n v="2"/>
    <n v="33682"/>
    <m/>
    <m/>
    <m/>
    <n v="6.9292060490408383E-2"/>
    <n v="0.12672"/>
    <n v="0.54681234604173279"/>
    <n v="8.4938184418482499E-2"/>
    <x v="1"/>
  </r>
  <r>
    <x v="4"/>
    <x v="1"/>
    <n v="27"/>
    <n v="1"/>
    <n v="30904"/>
    <m/>
    <m/>
    <m/>
    <n v="8.1250743770598363E-2"/>
    <n v="0.13056000000000001"/>
    <n v="0.62232493696843105"/>
    <n v="9.6667806875762971E-2"/>
    <x v="2"/>
  </r>
  <r>
    <x v="4"/>
    <x v="1"/>
    <n v="27"/>
    <n v="2"/>
    <n v="31375"/>
    <m/>
    <m/>
    <m/>
    <n v="7.9223191637779994E-2"/>
    <n v="0.13056000000000001"/>
    <n v="0.60679527908838837"/>
    <n v="9.4255533351729676E-2"/>
    <x v="2"/>
  </r>
  <r>
    <x v="4"/>
    <x v="1"/>
    <n v="28"/>
    <n v="1"/>
    <n v="29678"/>
    <m/>
    <m/>
    <m/>
    <n v="8.6528406010163872E-2"/>
    <n v="0.12288"/>
    <n v="0.70416997078583876"/>
    <n v="0.1093810687954003"/>
    <x v="1"/>
  </r>
  <r>
    <x v="4"/>
    <x v="1"/>
    <n v="28"/>
    <n v="2"/>
    <n v="28791"/>
    <m/>
    <m/>
    <m/>
    <n v="9.0346747287891924E-2"/>
    <n v="0.12288"/>
    <n v="0.73524371165276625"/>
    <n v="0.11420785654339638"/>
    <x v="1"/>
  </r>
  <r>
    <x v="4"/>
    <x v="1"/>
    <n v="29"/>
    <n v="1"/>
    <n v="29893"/>
    <m/>
    <m/>
    <m/>
    <n v="8.5602877966520663E-2"/>
    <n v="0.11904000000000001"/>
    <n v="0.71911019797144371"/>
    <n v="0.1117017840848976"/>
    <x v="1"/>
  </r>
  <r>
    <x v="4"/>
    <x v="1"/>
    <n v="29"/>
    <n v="2"/>
    <n v="29008"/>
    <m/>
    <m/>
    <m/>
    <n v="8.9412609681052038E-2"/>
    <n v="0.11904000000000001"/>
    <n v="0.75111399261636458"/>
    <n v="0.11667304018640863"/>
    <x v="1"/>
  </r>
  <r>
    <x v="4"/>
    <x v="1"/>
    <n v="30"/>
    <n v="1"/>
    <n v="32319"/>
    <m/>
    <m/>
    <m/>
    <n v="7.5159477808946523E-2"/>
    <n v="0.11904000000000001"/>
    <n v="0.6313800219165534"/>
    <n v="9.8074363404371298E-2"/>
    <x v="1"/>
  </r>
  <r>
    <x v="4"/>
    <x v="1"/>
    <n v="30"/>
    <n v="2"/>
    <n v="29012"/>
    <m/>
    <m/>
    <m/>
    <n v="8.9395390554658685E-2"/>
    <n v="0.11904000000000001"/>
    <n v="0.7509693426970655"/>
    <n v="0.11665057123227751"/>
    <x v="1"/>
  </r>
  <r>
    <x v="4"/>
    <x v="2"/>
    <n v="1"/>
    <n v="1"/>
    <n v="51687"/>
    <m/>
    <m/>
    <m/>
    <n v="-8.2155321877129504E-3"/>
    <n v="0.12864"/>
    <n v="-6.3864522603489973E-2"/>
    <m/>
    <x v="1"/>
  </r>
  <r>
    <x v="4"/>
    <x v="2"/>
    <n v="1"/>
    <n v="2"/>
    <n v="42867"/>
    <m/>
    <m/>
    <m/>
    <n v="2.9752641509650544E-2"/>
    <n v="0.12864"/>
    <n v="0.23128608138720883"/>
    <m/>
    <x v="1"/>
  </r>
  <r>
    <x v="4"/>
    <x v="2"/>
    <n v="2"/>
    <n v="1"/>
    <n v="39763"/>
    <m/>
    <m/>
    <m/>
    <n v="4.3114683590899573E-2"/>
    <n v="0.11327999999999999"/>
    <n v="0.38060278593661351"/>
    <n v="5.9120299415487292E-2"/>
    <x v="1"/>
  </r>
  <r>
    <x v="4"/>
    <x v="2"/>
    <n v="2"/>
    <n v="2"/>
    <n v="41849"/>
    <m/>
    <m/>
    <m/>
    <n v="3.4134909176761208E-2"/>
    <n v="0.11327999999999999"/>
    <n v="0.3013321784671717"/>
    <n v="4.6806931721900667E-2"/>
    <x v="1"/>
  </r>
  <r>
    <x v="4"/>
    <x v="2"/>
    <n v="3"/>
    <n v="1"/>
    <n v="38638"/>
    <m/>
    <m/>
    <m/>
    <n v="4.7957562889032676E-2"/>
    <n v="0.13056000000000001"/>
    <n v="0.36732201967702721"/>
    <n v="5.7057353723164901E-2"/>
    <x v="1"/>
  </r>
  <r>
    <x v="4"/>
    <x v="2"/>
    <n v="3"/>
    <n v="2"/>
    <n v="41091"/>
    <m/>
    <m/>
    <m/>
    <n v="3.7397933628303341E-2"/>
    <n v="0.13056000000000001"/>
    <n v="0.28644250634423513"/>
    <n v="4.4494069318804522E-2"/>
    <x v="1"/>
  </r>
  <r>
    <x v="4"/>
    <x v="2"/>
    <n v="4"/>
    <n v="1"/>
    <n v="40337"/>
    <m/>
    <m/>
    <m/>
    <n v="4.0643738953452115E-2"/>
    <n v="0.13056000000000001"/>
    <n v="0.31130314762141631"/>
    <n v="4.835575559719333E-2"/>
    <x v="1"/>
  </r>
  <r>
    <x v="4"/>
    <x v="2"/>
    <n v="4"/>
    <n v="2"/>
    <n v="40781"/>
    <m/>
    <m/>
    <m/>
    <n v="3.8732415923788906E-2"/>
    <n v="0.13056000000000001"/>
    <n v="0.29666372490647136"/>
    <n v="4.6081765268805225E-2"/>
    <x v="1"/>
  </r>
  <r>
    <x v="4"/>
    <x v="2"/>
    <n v="5"/>
    <n v="1"/>
    <n v="40973"/>
    <m/>
    <m/>
    <m/>
    <n v="3.7905897856907532E-2"/>
    <n v="0.12864"/>
    <n v="0.29466649453441801"/>
    <n v="4.5771528817679603E-2"/>
    <x v="2"/>
  </r>
  <r>
    <x v="4"/>
    <x v="2"/>
    <n v="5"/>
    <n v="2"/>
    <n v="41459"/>
    <m/>
    <m/>
    <m/>
    <n v="3.581377400011402E-2"/>
    <n v="0.12864"/>
    <n v="0.27840309390635898"/>
    <n v="4.3245280586787761E-2"/>
    <x v="2"/>
  </r>
  <r>
    <x v="4"/>
    <x v="2"/>
    <n v="6"/>
    <n v="1"/>
    <n v="39127"/>
    <m/>
    <m/>
    <m/>
    <n v="4.5852524687444149E-2"/>
    <n v="0.11136"/>
    <n v="0.41175040128811197"/>
    <n v="6.3958562333420066E-2"/>
    <x v="1"/>
  </r>
  <r>
    <x v="4"/>
    <x v="2"/>
    <n v="6"/>
    <n v="2"/>
    <n v="42525"/>
    <m/>
    <m/>
    <m/>
    <n v="3.1224876816283022E-2"/>
    <n v="0.11136"/>
    <n v="0.28039580474392084"/>
    <n v="4.3554815003555701E-2"/>
    <x v="1"/>
  </r>
  <r>
    <x v="4"/>
    <x v="2"/>
    <n v="7"/>
    <n v="1"/>
    <n v="47483"/>
    <m/>
    <m/>
    <m/>
    <n v="9.8817696517106389E-3"/>
    <n v="0.13056000000000001"/>
    <n v="7.568757392547977E-2"/>
    <n v="1.1756803149757855E-2"/>
    <x v="1"/>
  </r>
  <r>
    <x v="4"/>
    <x v="2"/>
    <n v="7"/>
    <n v="2"/>
    <n v="30849"/>
    <m/>
    <m/>
    <m/>
    <n v="8.1487506758507119E-2"/>
    <n v="0.13056000000000001"/>
    <n v="0.62413837897140867"/>
    <n v="9.6949494866892139E-2"/>
    <x v="1"/>
  </r>
  <r>
    <x v="4"/>
    <x v="2"/>
    <n v="8"/>
    <n v="1"/>
    <n v="28452"/>
    <m/>
    <m/>
    <m/>
    <n v="9.1806068249729381E-2"/>
    <n v="0.13056000000000001"/>
    <n v="0.70317147862844187"/>
    <n v="0.10922596968028464"/>
    <x v="1"/>
  </r>
  <r>
    <x v="4"/>
    <x v="2"/>
    <n v="8"/>
    <n v="2"/>
    <n v="29147"/>
    <m/>
    <m/>
    <m/>
    <n v="8.8814245038882689E-2"/>
    <n v="0.13056000000000001"/>
    <n v="0.68025616604536365"/>
    <n v="0.10566645779237983"/>
    <x v="1"/>
  </r>
  <r>
    <x v="4"/>
    <x v="2"/>
    <n v="9"/>
    <n v="1"/>
    <n v="38498"/>
    <m/>
    <m/>
    <m/>
    <n v="4.8560232312800357E-2"/>
    <n v="0.12480000000000001"/>
    <n v="0.38910442558333619"/>
    <n v="6.0440887440611553E-2"/>
    <x v="1"/>
  </r>
  <r>
    <x v="4"/>
    <x v="2"/>
    <n v="9"/>
    <n v="2"/>
    <n v="39186"/>
    <m/>
    <m/>
    <m/>
    <n v="4.559854257314206E-2"/>
    <n v="0.12480000000000001"/>
    <n v="0.36537293728479214"/>
    <n v="5.6754596258237713E-2"/>
    <x v="1"/>
  </r>
  <r>
    <x v="4"/>
    <x v="2"/>
    <n v="10"/>
    <n v="1"/>
    <n v="41857"/>
    <m/>
    <m/>
    <m/>
    <n v="3.4100470923974488E-2"/>
    <n v="0.12480000000000001"/>
    <n v="0.27324095291646222"/>
    <n v="4.2443428019690456E-2"/>
    <x v="1"/>
  </r>
  <r>
    <x v="4"/>
    <x v="2"/>
    <n v="10"/>
    <n v="2"/>
    <n v="41939"/>
    <m/>
    <m/>
    <m/>
    <n v="3.3747478832910564E-2"/>
    <n v="0.12480000000000001"/>
    <n v="0.27041249064832179"/>
    <n v="4.200407354737265E-2"/>
    <x v="1"/>
  </r>
  <r>
    <x v="4"/>
    <x v="2"/>
    <n v="11"/>
    <n v="1"/>
    <n v="41575"/>
    <m/>
    <m/>
    <m/>
    <n v="3.5314419334706526E-2"/>
    <n v="0.12864"/>
    <n v="0.27452129457949725"/>
    <n v="4.2642307758015245E-2"/>
    <x v="1"/>
  </r>
  <r>
    <x v="4"/>
    <x v="2"/>
    <n v="11"/>
    <n v="2"/>
    <n v="37224"/>
    <m/>
    <m/>
    <m/>
    <n v="5.4044524069086185E-2"/>
    <n v="0.12864"/>
    <n v="0.42012223312411523"/>
    <n v="6.5258986878612563E-2"/>
    <x v="1"/>
  </r>
  <r>
    <x v="4"/>
    <x v="2"/>
    <n v="12"/>
    <n v="1"/>
    <n v="48384"/>
    <m/>
    <m/>
    <m/>
    <n v="6.0031614316058178E-3"/>
    <n v="0.13632"/>
    <n v="4.4037275760019208E-2"/>
    <n v="6.8404568347229825E-3"/>
    <x v="1"/>
  </r>
  <r>
    <x v="4"/>
    <x v="2"/>
    <n v="12"/>
    <n v="2"/>
    <n v="52409"/>
    <m/>
    <m/>
    <m/>
    <n v="-1.1323584501714858E-2"/>
    <n v="0.13632"/>
    <n v="-8.3066200863518624E-2"/>
    <m/>
    <x v="1"/>
  </r>
  <r>
    <x v="4"/>
    <x v="2"/>
    <n v="13"/>
    <n v="1"/>
    <n v="46546"/>
    <m/>
    <m/>
    <m/>
    <n v="1.3915350009355731E-2"/>
    <n v="0.12288"/>
    <n v="0.11324340827926213"/>
    <m/>
    <x v="1"/>
  </r>
  <r>
    <x v="4"/>
    <x v="2"/>
    <n v="13"/>
    <n v="2"/>
    <n v="38491"/>
    <m/>
    <m/>
    <m/>
    <n v="4.8590365783988745E-2"/>
    <n v="0.12288"/>
    <n v="0.39542940904938756"/>
    <n v="6.1423368205671541E-2"/>
    <x v="1"/>
  </r>
  <r>
    <x v="4"/>
    <x v="2"/>
    <n v="14"/>
    <n v="1"/>
    <n v="32502"/>
    <m/>
    <m/>
    <m/>
    <n v="7.4371702776450208E-2"/>
    <n v="0.12096"/>
    <n v="0.61484542639261086"/>
    <n v="9.550598956631888E-2"/>
    <x v="1"/>
  </r>
  <r>
    <x v="4"/>
    <x v="2"/>
    <n v="14"/>
    <n v="2"/>
    <n v="38448"/>
    <m/>
    <m/>
    <m/>
    <n v="4.8775471392717387E-2"/>
    <n v="0.12096"/>
    <n v="0.40323637064085144"/>
    <n v="6.2636049572878938E-2"/>
    <x v="1"/>
  </r>
  <r>
    <x v="4"/>
    <x v="2"/>
    <n v="15"/>
    <n v="1"/>
    <n v="36974"/>
    <m/>
    <m/>
    <m/>
    <n v="5.5120719468671343E-2"/>
    <n v="0.13247999999999999"/>
    <n v="0.4160682327043429"/>
    <n v="6.462926548007461E-2"/>
    <x v="1"/>
  </r>
  <r>
    <x v="4"/>
    <x v="2"/>
    <n v="15"/>
    <n v="2"/>
    <n v="36044"/>
    <m/>
    <m/>
    <m/>
    <n v="5.9124166355128016E-2"/>
    <n v="0.13247999999999999"/>
    <n v="0.44628748758399778"/>
    <n v="6.9323323071380991E-2"/>
    <x v="1"/>
  </r>
  <r>
    <x v="4"/>
    <x v="2"/>
    <n v="16"/>
    <n v="1"/>
    <n v="40059"/>
    <m/>
    <m/>
    <m/>
    <n v="4.1840468237790765E-2"/>
    <n v="0.12480000000000001"/>
    <n v="0.33526016216178495"/>
    <n v="5.2077078522463932E-2"/>
    <x v="1"/>
  </r>
  <r>
    <x v="4"/>
    <x v="2"/>
    <n v="16"/>
    <n v="2"/>
    <n v="40279"/>
    <m/>
    <m/>
    <m/>
    <n v="4.0893416286155872E-2"/>
    <n v="0.12480000000000001"/>
    <n v="0.32767160485701818"/>
    <n v="5.0898322621123489E-2"/>
    <x v="1"/>
  </r>
  <r>
    <x v="4"/>
    <x v="2"/>
    <n v="17"/>
    <n v="1"/>
    <n v="39224"/>
    <m/>
    <m/>
    <m/>
    <n v="4.5434960872405131E-2"/>
    <n v="0.13056000000000001"/>
    <n v="0.34800061942712263"/>
    <n v="5.4056096217679719E-2"/>
    <x v="1"/>
  </r>
  <r>
    <x v="4"/>
    <x v="2"/>
    <n v="17"/>
    <n v="2"/>
    <n v="39370"/>
    <m/>
    <m/>
    <m/>
    <n v="4.4806462759047413E-2"/>
    <n v="0.13056000000000001"/>
    <n v="0.34318675520103714"/>
    <n v="5.3308342641227774E-2"/>
    <x v="1"/>
  </r>
  <r>
    <x v="4"/>
    <x v="2"/>
    <n v="18"/>
    <n v="1"/>
    <n v="37328"/>
    <m/>
    <m/>
    <m/>
    <n v="5.3596826782858778E-2"/>
    <n v="0.11327999999999999"/>
    <n v="0.47313582965094264"/>
    <n v="7.349376553911309E-2"/>
    <x v="1"/>
  </r>
  <r>
    <x v="4"/>
    <x v="2"/>
    <n v="18"/>
    <n v="2"/>
    <n v="41663"/>
    <m/>
    <m/>
    <m/>
    <n v="3.4935598554052559E-2"/>
    <n v="0.11327999999999999"/>
    <n v="0.30840041096444704"/>
    <n v="4.7904863836477449E-2"/>
    <x v="1"/>
  </r>
  <r>
    <x v="4"/>
    <x v="2"/>
    <n v="19"/>
    <n v="1"/>
    <n v="54190"/>
    <m/>
    <m/>
    <m/>
    <n v="-1.8990400528359319E-2"/>
    <n v="0.1152"/>
    <n v="-0.16484722680867464"/>
    <m/>
    <x v="1"/>
  </r>
  <r>
    <x v="4"/>
    <x v="2"/>
    <n v="19"/>
    <n v="2"/>
    <n v="40664"/>
    <m/>
    <m/>
    <m/>
    <n v="3.9236075370794751E-2"/>
    <n v="0.1152"/>
    <n v="0.34059093203814889"/>
    <m/>
    <x v="1"/>
  </r>
  <r>
    <x v="4"/>
    <x v="2"/>
    <n v="20"/>
    <n v="1"/>
    <n v="44077"/>
    <m/>
    <m/>
    <m/>
    <n v="2.4543855775658509E-2"/>
    <n v="0.12096"/>
    <n v="0.20290886057918742"/>
    <n v="3.1518509676633784E-2"/>
    <x v="1"/>
  </r>
  <r>
    <x v="4"/>
    <x v="2"/>
    <n v="20"/>
    <n v="2"/>
    <n v="39954"/>
    <m/>
    <m/>
    <m/>
    <n v="4.2292470305616524E-2"/>
    <n v="0.12096"/>
    <n v="0.34964013149484563"/>
    <n v="5.4310767092199362E-2"/>
    <x v="1"/>
  </r>
  <r>
    <x v="4"/>
    <x v="2"/>
    <n v="21"/>
    <n v="1"/>
    <n v="43453"/>
    <m/>
    <m/>
    <m/>
    <n v="2.7230039493023002E-2"/>
    <n v="0.10944"/>
    <n v="0.24881249536753475"/>
    <n v="3.864887428042374E-2"/>
    <x v="1"/>
  </r>
  <r>
    <x v="4"/>
    <x v="2"/>
    <n v="21"/>
    <n v="2"/>
    <n v="41261"/>
    <m/>
    <m/>
    <m/>
    <n v="3.6666120756585451E-2"/>
    <n v="0.10944"/>
    <n v="0.33503399814131446"/>
    <n v="5.2041947711284182E-2"/>
    <x v="1"/>
  </r>
  <r>
    <x v="4"/>
    <x v="2"/>
    <n v="22"/>
    <n v="1"/>
    <n v="44379"/>
    <m/>
    <m/>
    <m/>
    <n v="2.3243811732959665E-2"/>
    <n v="0.12864"/>
    <n v="0.18068883498880337"/>
    <n v="2.8066999034927455E-2"/>
    <x v="1"/>
  </r>
  <r>
    <x v="4"/>
    <x v="2"/>
    <n v="22"/>
    <n v="2"/>
    <n v="49058"/>
    <m/>
    <m/>
    <m/>
    <n v="3.1017386343242881E-3"/>
    <n v="0.12864"/>
    <n v="2.411177420961045E-2"/>
    <n v="3.7453622605594901E-3"/>
    <x v="2"/>
  </r>
  <r>
    <x v="4"/>
    <x v="2"/>
    <n v="23"/>
    <n v="1"/>
    <n v="41318"/>
    <m/>
    <m/>
    <m/>
    <n v="3.6420748205480045E-2"/>
    <n v="0.13247999999999999"/>
    <n v="0.27491506797614773"/>
    <n v="4.2703473892294952E-2"/>
    <x v="2"/>
  </r>
  <r>
    <x v="4"/>
    <x v="2"/>
    <n v="23"/>
    <n v="2"/>
    <n v="38267"/>
    <m/>
    <m/>
    <m/>
    <n v="4.9554636862017006E-2"/>
    <n v="0.13247999999999999"/>
    <n v="0.37405372027488687"/>
    <n v="5.8103011216032431E-2"/>
    <x v="1"/>
  </r>
  <r>
    <x v="4"/>
    <x v="2"/>
    <n v="24"/>
    <n v="1"/>
    <n v="33684"/>
    <m/>
    <m/>
    <m/>
    <n v="6.9283450927211693E-2"/>
    <n v="0.12480000000000001"/>
    <n v="0.55515585678855517"/>
    <n v="8.6234209754488908E-2"/>
    <x v="1"/>
  </r>
  <r>
    <x v="4"/>
    <x v="2"/>
    <n v="24"/>
    <n v="2"/>
    <n v="45657"/>
    <m/>
    <m/>
    <m/>
    <n v="1.774230085028047E-2"/>
    <n v="0.12480000000000001"/>
    <n v="0.14216587219776017"/>
    <n v="2.2083098814718743E-2"/>
    <x v="1"/>
  </r>
  <r>
    <x v="4"/>
    <x v="2"/>
    <n v="25"/>
    <n v="1"/>
    <n v="47385"/>
    <m/>
    <m/>
    <m/>
    <n v="1.0303638248348004E-2"/>
    <n v="0.12288"/>
    <n v="8.3851222724186228E-2"/>
    <m/>
    <x v="1"/>
  </r>
  <r>
    <x v="4"/>
    <x v="2"/>
    <n v="25"/>
    <n v="2"/>
    <n v="50138"/>
    <m/>
    <m/>
    <m/>
    <n v="-1.5474254918834696E-3"/>
    <n v="0.12288"/>
    <n v="-1.2592980890978756E-2"/>
    <m/>
    <x v="1"/>
  </r>
  <r>
    <x v="4"/>
    <x v="2"/>
    <n v="26"/>
    <n v="1"/>
    <n v="38554"/>
    <m/>
    <m/>
    <m/>
    <n v="4.8319164543293276E-2"/>
    <n v="0.12096"/>
    <n v="0.39946399258674997"/>
    <n v="6.2050073515141836E-2"/>
    <x v="1"/>
  </r>
  <r>
    <x v="4"/>
    <x v="2"/>
    <n v="26"/>
    <n v="2"/>
    <n v="40704"/>
    <m/>
    <m/>
    <m/>
    <n v="3.9063884106861138E-2"/>
    <n v="0.12096"/>
    <n v="0.32294877733846838"/>
    <n v="5.0164710079908761E-2"/>
    <x v="1"/>
  </r>
  <r>
    <x v="4"/>
    <x v="2"/>
    <n v="27"/>
    <n v="1"/>
    <n v="39622"/>
    <m/>
    <m/>
    <m/>
    <n v="4.3721657796265599E-2"/>
    <n v="0.13247999999999999"/>
    <n v="0.33002459085345415"/>
    <n v="5.1263819779236545E-2"/>
    <x v="1"/>
  </r>
  <r>
    <x v="4"/>
    <x v="2"/>
    <n v="27"/>
    <n v="2"/>
    <n v="39022"/>
    <m/>
    <m/>
    <m/>
    <n v="4.6304526755269908E-2"/>
    <n v="0.13247999999999999"/>
    <n v="0.3495208843241992"/>
    <n v="5.4292244031692284E-2"/>
    <x v="1"/>
  </r>
  <r>
    <x v="4"/>
    <x v="2"/>
    <n v="28"/>
    <n v="1"/>
    <n v="37159"/>
    <m/>
    <m/>
    <m/>
    <n v="5.4324334872978337E-2"/>
    <n v="0.12096"/>
    <n v="0.44910991131761191"/>
    <n v="6.9761739558002384E-2"/>
    <x v="1"/>
  </r>
  <r>
    <x v="4"/>
    <x v="2"/>
    <n v="28"/>
    <n v="2"/>
    <n v="43077"/>
    <m/>
    <m/>
    <m/>
    <n v="2.8848637373999047E-2"/>
    <n v="0.12096"/>
    <n v="0.23849733278769053"/>
    <n v="3.7046585693021265E-2"/>
    <x v="1"/>
  </r>
  <r>
    <x v="4"/>
    <x v="2"/>
    <n v="29"/>
    <n v="1"/>
    <n v="44447"/>
    <m/>
    <m/>
    <m/>
    <n v="2.2951086584272504E-2"/>
    <n v="0.12288"/>
    <n v="0.18677642077044682"/>
    <n v="2.9012604026342738E-2"/>
    <x v="1"/>
  </r>
  <r>
    <x v="4"/>
    <x v="2"/>
    <n v="29"/>
    <n v="2"/>
    <n v="43656"/>
    <m/>
    <m/>
    <m/>
    <n v="2.6356168828559876E-2"/>
    <n v="0.12288"/>
    <n v="0.21448705101367085"/>
    <n v="3.3316988590790207E-2"/>
    <x v="1"/>
  </r>
  <r>
    <x v="4"/>
    <x v="2"/>
    <n v="30"/>
    <n v="1"/>
    <n v="38730"/>
    <m/>
    <m/>
    <m/>
    <n v="4.7561522981985349E-2"/>
    <n v="0.11904000000000001"/>
    <n v="0.39954236375995755"/>
    <n v="6.2062247170713403E-2"/>
    <x v="1"/>
  </r>
  <r>
    <x v="4"/>
    <x v="2"/>
    <n v="30"/>
    <n v="2"/>
    <n v="35855"/>
    <m/>
    <m/>
    <m/>
    <n v="5.9937770077214382E-2"/>
    <n v="0.11904000000000001"/>
    <n v="0.50350949325616923"/>
    <n v="7.8211807952458287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E6E9E-E638-E24A-865F-35310F438283}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2" firstHeaderRow="0" firstDataRow="1" firstDataCol="1"/>
  <pivotFields count="13">
    <pivotField axis="axisRow" showAll="0">
      <items count="6">
        <item x="1"/>
        <item x="2"/>
        <item x="3"/>
        <item x="4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ize_Corrected_Feeding_Rate" fld="10" subtotal="average" baseField="0" baseItem="0"/>
    <dataField name="StdDev of Size_Corrected_Feeding_Rate" fld="10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D8EFC-9214-DB4E-914F-B5C3B36157FF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4:D45" firstHeaderRow="0" firstDataRow="1" firstDataCol="1"/>
  <pivotFields count="12">
    <pivotField axis="axisRow" showAll="0">
      <items count="6">
        <item x="1"/>
        <item x="2"/>
        <item x="3"/>
        <item x="4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o_Negatives_Size_Corrected_Feeding_Rate" fld="11" subtotal="average" baseField="0" baseItem="0"/>
    <dataField name="StdDev of No_Negatives_Size_Corrected_Feeding_Rate" fld="1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9D581-585D-C24D-B6AB-DB636F0DFB8B}" name="PivotTable4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46" firstHeaderRow="0" firstDataRow="1" firstDataCol="1"/>
  <pivotFields count="13">
    <pivotField axis="axisRow" showAll="0">
      <items count="6">
        <item x="1"/>
        <item x="2"/>
        <item x="3"/>
        <item x="4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2"/>
        <item x="1"/>
        <item m="1" x="3"/>
        <item t="default"/>
      </items>
    </pivotField>
  </pivotFields>
  <rowFields count="3">
    <field x="0"/>
    <field x="1"/>
    <field x="12"/>
  </rowFields>
  <rowItems count="45">
    <i>
      <x/>
    </i>
    <i r="1">
      <x/>
    </i>
    <i r="2">
      <x/>
    </i>
    <i r="1">
      <x v="1"/>
    </i>
    <i r="2">
      <x v="1"/>
    </i>
    <i r="2">
      <x v="2"/>
    </i>
    <i r="1">
      <x v="2"/>
    </i>
    <i r="2">
      <x v="1"/>
    </i>
    <i r="2">
      <x v="2"/>
    </i>
    <i>
      <x v="1"/>
    </i>
    <i r="1">
      <x/>
    </i>
    <i r="2">
      <x/>
    </i>
    <i r="1">
      <x v="1"/>
    </i>
    <i r="2">
      <x v="2"/>
    </i>
    <i r="1">
      <x v="2"/>
    </i>
    <i r="2">
      <x v="1"/>
    </i>
    <i r="2">
      <x v="2"/>
    </i>
    <i>
      <x v="2"/>
    </i>
    <i r="1">
      <x/>
    </i>
    <i r="2">
      <x/>
    </i>
    <i r="1">
      <x v="1"/>
    </i>
    <i r="2">
      <x v="1"/>
    </i>
    <i r="2">
      <x v="2"/>
    </i>
    <i r="1">
      <x v="2"/>
    </i>
    <i r="2">
      <x v="1"/>
    </i>
    <i r="2">
      <x v="2"/>
    </i>
    <i>
      <x v="3"/>
    </i>
    <i r="1">
      <x/>
    </i>
    <i r="2">
      <x/>
    </i>
    <i r="1">
      <x v="1"/>
    </i>
    <i r="2">
      <x v="1"/>
    </i>
    <i r="2">
      <x v="2"/>
    </i>
    <i r="1">
      <x v="2"/>
    </i>
    <i r="2">
      <x v="1"/>
    </i>
    <i r="2">
      <x v="2"/>
    </i>
    <i>
      <x v="4"/>
    </i>
    <i r="1">
      <x/>
    </i>
    <i r="2">
      <x/>
    </i>
    <i r="1">
      <x v="1"/>
    </i>
    <i r="2">
      <x v="1"/>
    </i>
    <i r="2">
      <x v="2"/>
    </i>
    <i r="1">
      <x v="2"/>
    </i>
    <i r="2">
      <x v="1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No_Negatives_Size_Corrected_Feeding_Rate" fld="11" subtotal="average" baseField="0" baseItem="0" numFmtId="168"/>
    <dataField name="StdDev of No_Negatives_Size_Corrected_Feeding_Rate" fld="11" subtotal="stdDev" baseField="0" baseItem="0"/>
    <dataField name="Count of No_Negatives_Size_Corrected_Feeding_Rate" fld="11" subtotal="count" baseField="0" baseItem="0"/>
  </dataFields>
  <formats count="2">
    <format dxfId="8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5777F-526B-FB49-93E7-3B0ED662FE9B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8" firstHeaderRow="1" firstDataRow="1" firstDataCol="0"/>
  <pivotFields count="12">
    <pivotField showAll="0">
      <items count="3">
        <item x="1"/>
        <item x="0"/>
        <item t="default"/>
      </items>
    </pivotField>
    <pivotField showAll="0" defaultSubtotal="0">
      <items count="3">
        <item sd="0" x="0"/>
        <item sd="0" x="1"/>
        <item x="2"/>
      </items>
    </pivotField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56">
        <item x="63"/>
        <item x="149"/>
        <item x="185"/>
        <item x="134"/>
        <item x="127"/>
        <item x="234"/>
        <item x="31"/>
        <item x="207"/>
        <item x="25"/>
        <item x="233"/>
        <item x="197"/>
        <item x="145"/>
        <item x="55"/>
        <item x="106"/>
        <item x="235"/>
        <item x="199"/>
        <item x="86"/>
        <item x="247"/>
        <item x="114"/>
        <item x="111"/>
        <item x="240"/>
        <item x="239"/>
        <item x="99"/>
        <item x="179"/>
        <item x="180"/>
        <item x="128"/>
        <item x="148"/>
        <item x="133"/>
        <item x="91"/>
        <item x="144"/>
        <item x="231"/>
        <item x="230"/>
        <item x="248"/>
        <item x="139"/>
        <item x="219"/>
        <item x="44"/>
        <item x="236"/>
        <item x="75"/>
        <item x="143"/>
        <item x="242"/>
        <item x="74"/>
        <item x="178"/>
        <item x="125"/>
        <item x="0"/>
        <item x="26"/>
        <item x="102"/>
        <item x="136"/>
        <item x="130"/>
        <item x="15"/>
        <item x="121"/>
        <item x="38"/>
        <item x="160"/>
        <item x="27"/>
        <item x="186"/>
        <item x="41"/>
        <item x="32"/>
        <item x="119"/>
        <item x="228"/>
        <item x="45"/>
        <item x="182"/>
        <item x="158"/>
        <item x="227"/>
        <item x="232"/>
        <item x="43"/>
        <item x="87"/>
        <item x="29"/>
        <item x="165"/>
        <item x="73"/>
        <item x="124"/>
        <item x="28"/>
        <item x="4"/>
        <item x="92"/>
        <item x="120"/>
        <item x="135"/>
        <item x="36"/>
        <item x="129"/>
        <item x="98"/>
        <item x="181"/>
        <item x="108"/>
        <item x="198"/>
        <item x="113"/>
        <item x="101"/>
        <item x="218"/>
        <item x="146"/>
        <item x="229"/>
        <item x="164"/>
        <item x="33"/>
        <item x="140"/>
        <item x="42"/>
        <item x="208"/>
        <item x="167"/>
        <item x="68"/>
        <item x="211"/>
        <item x="107"/>
        <item x="122"/>
        <item x="126"/>
        <item x="112"/>
        <item x="150"/>
        <item x="138"/>
        <item x="35"/>
        <item x="241"/>
        <item x="60"/>
        <item x="16"/>
        <item x="244"/>
        <item x="58"/>
        <item x="81"/>
        <item x="162"/>
        <item x="54"/>
        <item x="93"/>
        <item x="10"/>
        <item x="214"/>
        <item x="142"/>
        <item x="200"/>
        <item x="132"/>
        <item x="213"/>
        <item x="169"/>
        <item x="6"/>
        <item x="215"/>
        <item x="183"/>
        <item x="174"/>
        <item x="243"/>
        <item x="67"/>
        <item x="105"/>
        <item x="176"/>
        <item x="88"/>
        <item x="166"/>
        <item x="159"/>
        <item x="69"/>
        <item x="246"/>
        <item x="175"/>
        <item x="237"/>
        <item x="9"/>
        <item x="254"/>
        <item x="116"/>
        <item x="40"/>
        <item x="30"/>
        <item x="65"/>
        <item x="3"/>
        <item x="83"/>
        <item x="59"/>
        <item x="23"/>
        <item x="13"/>
        <item x="189"/>
        <item x="50"/>
        <item x="61"/>
        <item x="100"/>
        <item x="24"/>
        <item x="109"/>
        <item x="210"/>
        <item x="141"/>
        <item x="137"/>
        <item x="245"/>
        <item x="37"/>
        <item x="82"/>
        <item x="77"/>
        <item x="206"/>
        <item x="90"/>
        <item x="217"/>
        <item x="57"/>
        <item x="64"/>
        <item x="85"/>
        <item x="251"/>
        <item x="110"/>
        <item x="212"/>
        <item x="66"/>
        <item x="46"/>
        <item x="157"/>
        <item x="95"/>
        <item x="201"/>
        <item x="115"/>
        <item x="78"/>
        <item x="103"/>
        <item x="97"/>
        <item x="216"/>
        <item x="123"/>
        <item x="220"/>
        <item x="170"/>
        <item x="152"/>
        <item x="194"/>
        <item x="104"/>
        <item x="147"/>
        <item x="71"/>
        <item x="163"/>
        <item x="190"/>
        <item x="226"/>
        <item x="8"/>
        <item x="22"/>
        <item x="84"/>
        <item x="117"/>
        <item x="202"/>
        <item x="154"/>
        <item x="49"/>
        <item x="151"/>
        <item x="62"/>
        <item x="53"/>
        <item x="118"/>
        <item x="39"/>
        <item x="47"/>
        <item x="14"/>
        <item x="209"/>
        <item x="96"/>
        <item x="161"/>
        <item x="168"/>
        <item x="224"/>
        <item x="131"/>
        <item x="155"/>
        <item x="48"/>
        <item x="193"/>
        <item x="11"/>
        <item x="89"/>
        <item x="171"/>
        <item x="12"/>
        <item x="195"/>
        <item x="173"/>
        <item x="7"/>
        <item x="252"/>
        <item x="94"/>
        <item x="238"/>
        <item x="196"/>
        <item x="72"/>
        <item x="203"/>
        <item x="76"/>
        <item x="184"/>
        <item x="34"/>
        <item x="18"/>
        <item x="80"/>
        <item x="17"/>
        <item x="1"/>
        <item x="70"/>
        <item x="20"/>
        <item x="5"/>
        <item x="177"/>
        <item x="153"/>
        <item x="225"/>
        <item x="21"/>
        <item x="253"/>
        <item x="56"/>
        <item x="156"/>
        <item x="52"/>
        <item x="205"/>
        <item x="223"/>
        <item x="172"/>
        <item x="79"/>
        <item x="51"/>
        <item x="204"/>
        <item x="221"/>
        <item x="188"/>
        <item x="187"/>
        <item x="249"/>
        <item x="250"/>
        <item x="222"/>
        <item x="19"/>
        <item x="192"/>
        <item x="191"/>
        <item x="2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5B96A-A361-E14A-9D5D-472509CBF3EA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4" firstHeaderRow="0" firstDataRow="1" firstDataCol="1"/>
  <pivotFields count="29">
    <pivotField numFmtId="14" showAll="0"/>
    <pivotField axis="axisRow" showAll="0">
      <items count="6">
        <item x="1"/>
        <item x="3"/>
        <item x="2"/>
        <item x="4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dataField="1" showAll="0"/>
  </pivotFields>
  <rowFields count="2">
    <field x="1"/>
    <field x="2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# in 1st brood" fld="21" subtotal="average" baseField="0" baseItem="0"/>
    <dataField name="Average of # in 2nd brood" fld="23" subtotal="average" baseField="0" baseItem="0"/>
    <dataField name="Average of # in 3rd brood" fld="25" subtotal="average" baseField="0" baseItem="0"/>
    <dataField name="Average of Total Offspring" fld="28" subtotal="average" baseField="0" baseItem="0"/>
    <dataField name="StdDev of Total Offspring" fld="28" subtotal="stdDev" baseField="0" baseItem="0"/>
    <dataField name="Count of Total Offspring" fld="28" subtotal="count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19-05-12T23:32:08.64" personId="{790D0955-1C20-BD42-BEB1-785DBE997534}" id="{62416C84-F71B-FA4A-8F77-0F781DAD3DCA}">
    <text>Two animals in the tube</text>
  </threadedComment>
  <threadedComment ref="M4" dT="2019-05-12T23:32:08.64" personId="{790D0955-1C20-BD42-BEB1-785DBE997534}" id="{3290750E-A810-BB43-8A07-FF3F91F954C2}">
    <text>Two animals in the tube</text>
  </threadedComment>
  <threadedComment ref="L68" dT="2019-05-12T23:37:34.23" personId="{790D0955-1C20-BD42-BEB1-785DBE997534}" id="{11B41619-4E84-A943-B47E-211928A7F7D2}">
    <text>Was spilled; animal lost</text>
  </threadedComment>
  <threadedComment ref="M68" dT="2019-05-12T23:37:34.23" personId="{790D0955-1C20-BD42-BEB1-785DBE997534}" id="{6DC93708-9105-A641-875E-6FEC0DE0DFD7}">
    <text>Was spilled; animal lost</text>
  </threadedComment>
  <threadedComment ref="L76" dT="2019-05-12T23:26:07.10" personId="{790D0955-1C20-BD42-BEB1-785DBE997534}" id="{90C2E1A7-C0A9-5D47-A40B-327DA79FD5F1}">
    <text>No animal in tube</text>
  </threadedComment>
  <threadedComment ref="M76" dT="2019-05-12T23:26:07.10" personId="{790D0955-1C20-BD42-BEB1-785DBE997534}" id="{84F6CBED-8F7F-D844-A196-FC8ABE4047D2}">
    <text>No animal in tube</text>
  </threadedComment>
  <threadedComment ref="L78" dT="2019-05-13T03:28:42.98" personId="{790D0955-1C20-BD42-BEB1-785DBE997534}" id="{5C71CF80-E21B-9F42-A02D-EA55A1C98B82}">
    <text>died during measurment</text>
  </threadedComment>
  <threadedComment ref="M78" dT="2019-05-13T03:28:42.98" personId="{790D0955-1C20-BD42-BEB1-785DBE997534}" id="{06A45933-BD5C-974D-ABA7-A7172F0EFE0E}">
    <text>died during measurment</text>
  </threadedComment>
  <threadedComment ref="L84" dT="2019-05-13T03:29:18.70" personId="{790D0955-1C20-BD42-BEB1-785DBE997534}" id="{A365E8C2-2A7A-8E4D-8C59-D07DEEA53E09}">
    <text>Has two animals? One was dead</text>
  </threadedComment>
  <threadedComment ref="M84" dT="2019-05-13T03:29:18.70" personId="{790D0955-1C20-BD42-BEB1-785DBE997534}" id="{6CB532C9-B176-3D4E-BC13-6B09BDA6E413}">
    <text>Has two animals? One was dead</text>
  </threadedComment>
  <threadedComment ref="L178" dT="2019-05-13T03:30:31.42" personId="{790D0955-1C20-BD42-BEB1-785DBE997534}" id="{E9179F3D-BB4D-2848-9801-BB27A144D1B6}">
    <text>Missing</text>
  </threadedComment>
  <threadedComment ref="M178" dT="2019-05-13T03:30:31.42" personId="{790D0955-1C20-BD42-BEB1-785DBE997534}" id="{33E9902A-92DB-A840-8827-BE4CF630FD84}">
    <text>Missing</text>
  </threadedComment>
  <threadedComment ref="L186" dT="2019-05-12T23:32:33.36" personId="{790D0955-1C20-BD42-BEB1-785DBE997534}" id="{518FDE2E-647C-8D4C-BBA2-F8051F73587E}">
    <text>Dead</text>
  </threadedComment>
  <threadedComment ref="M186" dT="2019-05-12T23:32:33.36" personId="{790D0955-1C20-BD42-BEB1-785DBE997534}" id="{110ABF3C-8266-F746-B528-4498F39279CB}">
    <text>Dead</text>
  </threadedComment>
  <threadedComment ref="L192" dT="2019-05-12T23:32:44.57" personId="{790D0955-1C20-BD42-BEB1-785DBE997534}" id="{65C09505-6271-AD49-950C-B1E34BD8C147}">
    <text>Dead</text>
  </threadedComment>
  <threadedComment ref="M192" dT="2019-05-12T23:32:44.57" personId="{790D0955-1C20-BD42-BEB1-785DBE997534}" id="{D12896A6-38EB-C640-B780-02B7B619A5C3}">
    <text>Dead</text>
  </threadedComment>
  <threadedComment ref="L194" dT="2019-05-12T23:33:01.42" personId="{790D0955-1C20-BD42-BEB1-785DBE997534}" id="{02B2E923-349A-C344-B8A6-D18B99DC6815}">
    <text>Dead</text>
  </threadedComment>
  <threadedComment ref="M194" dT="2019-05-12T23:33:01.42" personId="{790D0955-1C20-BD42-BEB1-785DBE997534}" id="{21061563-61E8-084A-9CB7-957EEFDE6B4A}">
    <text>Dead</text>
  </threadedComment>
  <threadedComment ref="L198" dT="2019-05-12T23:33:13.18" personId="{790D0955-1C20-BD42-BEB1-785DBE997534}" id="{68EE37B7-44A4-1241-A5B2-1B60B027B41B}">
    <text>Dead</text>
  </threadedComment>
  <threadedComment ref="M198" dT="2019-05-12T23:33:13.18" personId="{790D0955-1C20-BD42-BEB1-785DBE997534}" id="{CD477AB9-48AE-9B40-9D1C-204E137076C9}">
    <text>Dead</text>
  </threadedComment>
  <threadedComment ref="L210" dT="2019-05-12T23:33:33.03" personId="{790D0955-1C20-BD42-BEB1-785DBE997534}" id="{708E25DA-2287-D444-ABAD-730B0D78F46D}">
    <text>Dead</text>
  </threadedComment>
  <threadedComment ref="M210" dT="2019-05-12T23:33:33.03" personId="{790D0955-1C20-BD42-BEB1-785DBE997534}" id="{1D1CEF10-F0DD-9F4A-885C-44B5ECFDFFA8}">
    <text>Dead</text>
  </threadedComment>
  <threadedComment ref="L216" dT="2019-05-12T23:33:46.25" personId="{790D0955-1C20-BD42-BEB1-785DBE997534}" id="{47381033-400A-5945-ABFE-D8FF3EC5D977}">
    <text>Dead</text>
  </threadedComment>
  <threadedComment ref="M216" dT="2019-05-12T23:33:46.25" personId="{790D0955-1C20-BD42-BEB1-785DBE997534}" id="{BA4E68AB-E9FA-0A47-A87A-187B1B486126}">
    <text>Dead</text>
  </threadedComment>
  <threadedComment ref="L220" dT="2019-05-12T23:34:00.20" personId="{790D0955-1C20-BD42-BEB1-785DBE997534}" id="{FA35CDA5-D89F-FA41-BDE8-6D70AC0A3A60}">
    <text>Dead</text>
  </threadedComment>
  <threadedComment ref="M220" dT="2019-05-12T23:34:00.20" personId="{790D0955-1C20-BD42-BEB1-785DBE997534}" id="{CFD33F84-0179-5C47-B1A1-34CC4EADC730}">
    <text>Dead</text>
  </threadedComment>
  <threadedComment ref="M226" dT="2019-05-15T20:53:19.57" personId="{790D0955-1C20-BD42-BEB1-785DBE997534}" id="{29682DF5-D405-0144-8EB8-E958E04625B1}">
    <text>Might be a male</text>
  </threadedComment>
  <threadedComment ref="L232" dT="2019-05-12T23:39:06.56" personId="{790D0955-1C20-BD42-BEB1-785DBE997534}" id="{747C53B3-FA26-C44F-839E-6D4CF4AB1A7E}">
    <text>Dead</text>
  </threadedComment>
  <threadedComment ref="M232" dT="2019-05-12T23:39:06.56" personId="{790D0955-1C20-BD42-BEB1-785DBE997534}" id="{131AA31E-192D-EE42-80A4-B47F27A06045}">
    <text>Dead</text>
  </threadedComment>
  <threadedComment ref="L236" dT="2019-05-12T23:38:51.19" personId="{790D0955-1C20-BD42-BEB1-785DBE997534}" id="{86A8ECA0-62F2-9D49-87D3-D4C722823A59}">
    <text>Dead</text>
  </threadedComment>
  <threadedComment ref="M236" dT="2019-05-12T23:38:51.19" personId="{790D0955-1C20-BD42-BEB1-785DBE997534}" id="{DF608CE9-1AE9-8D4E-8738-07A91CC74254}">
    <text>Dead</text>
  </threadedComment>
  <threadedComment ref="L246" dT="2019-05-13T03:31:51.77" personId="{790D0955-1C20-BD42-BEB1-785DBE997534}" id="{0F9F28F7-1AA0-7E42-AB7C-93A46F228714}">
    <text>Dead</text>
  </threadedComment>
  <threadedComment ref="M246" dT="2019-05-13T03:31:51.77" personId="{790D0955-1C20-BD42-BEB1-785DBE997534}" id="{CC2BA699-FB31-8841-99AF-EB0D147898B8}">
    <text>Dead</text>
  </threadedComment>
  <threadedComment ref="L260" dT="2019-05-12T23:34:30.31" personId="{790D0955-1C20-BD42-BEB1-785DBE997534}" id="{68951C36-C95D-3149-94B4-88F9D50BFB55}">
    <text>Dead</text>
  </threadedComment>
  <threadedComment ref="M260" dT="2019-05-12T23:34:30.31" personId="{790D0955-1C20-BD42-BEB1-785DBE997534}" id="{393E94F6-46C9-AD4B-B6C0-19F3577F5939}">
    <text>Dead</text>
  </threadedComment>
  <threadedComment ref="L284" dT="2019-05-13T03:32:12.18" personId="{790D0955-1C20-BD42-BEB1-785DBE997534}" id="{5E3ECFCC-ABB3-0E49-BFAD-C4699525F4C1}">
    <text>Dead</text>
  </threadedComment>
  <threadedComment ref="M284" dT="2019-05-13T03:32:12.18" personId="{790D0955-1C20-BD42-BEB1-785DBE997534}" id="{D205DBE1-B581-E04B-973B-4B599B3690E8}">
    <text>Dead</text>
  </threadedComment>
  <threadedComment ref="L286" dT="2019-05-13T03:32:17.56" personId="{790D0955-1C20-BD42-BEB1-785DBE997534}" id="{EDDC71F0-AA24-9A46-AFBB-8D6D3687DA73}">
    <text>Dead</text>
  </threadedComment>
  <threadedComment ref="M286" dT="2019-05-13T03:32:17.56" personId="{790D0955-1C20-BD42-BEB1-785DBE997534}" id="{08833AA8-CB47-2747-80BD-6D97A3C5DD8A}">
    <text>Dead</text>
  </threadedComment>
  <threadedComment ref="L296" dT="2019-05-13T03:32:31.99" personId="{790D0955-1C20-BD42-BEB1-785DBE997534}" id="{2BF32672-04A1-1547-A520-27D3DB1D05FB}">
    <text>Dead</text>
  </threadedComment>
  <threadedComment ref="M296" dT="2019-05-13T03:32:31.99" personId="{790D0955-1C20-BD42-BEB1-785DBE997534}" id="{C85E3EC7-10E8-2043-B827-8A4EC5936575}">
    <text>Dead</text>
  </threadedComment>
  <threadedComment ref="L298" dT="2019-05-12T23:34:54.81" personId="{790D0955-1C20-BD42-BEB1-785DBE997534}" id="{8F8E4312-B881-CB44-8098-3BAE00CA7021}">
    <text>Dead</text>
  </threadedComment>
  <threadedComment ref="M298" dT="2019-05-12T23:34:54.81" personId="{790D0955-1C20-BD42-BEB1-785DBE997534}" id="{713BD822-9339-2640-8284-8E01FAF43151}">
    <text>Dead</text>
  </threadedComment>
  <threadedComment ref="L300" dT="2019-05-12T23:35:05.45" personId="{790D0955-1C20-BD42-BEB1-785DBE997534}" id="{631BE32C-B886-E146-B12A-5B91CBE96264}">
    <text>Dead</text>
  </threadedComment>
  <threadedComment ref="M300" dT="2019-05-12T23:35:05.45" personId="{790D0955-1C20-BD42-BEB1-785DBE997534}" id="{5FA5C34B-0891-E44A-8C4F-88262E3D0223}">
    <text>Dead</text>
  </threadedComment>
  <threadedComment ref="L304" dT="2019-05-13T03:32:54.88" personId="{790D0955-1C20-BD42-BEB1-785DBE997534}" id="{709F9558-29BD-CD42-ADA2-3A76DFDB464B}">
    <text>Dead</text>
  </threadedComment>
  <threadedComment ref="M304" dT="2019-05-13T03:32:54.88" personId="{790D0955-1C20-BD42-BEB1-785DBE997534}" id="{E118FCAF-91CE-1E4F-84C3-A48D939EFE8C}">
    <text>Dead</text>
  </threadedComment>
  <threadedComment ref="L310" dT="2019-05-12T23:35:31.21" personId="{790D0955-1C20-BD42-BEB1-785DBE997534}" id="{A4EF4B82-8530-854E-A598-AECE0868911F}">
    <text>Dead</text>
  </threadedComment>
  <threadedComment ref="M310" dT="2019-05-12T23:35:31.21" personId="{790D0955-1C20-BD42-BEB1-785DBE997534}" id="{5C54BF6E-0078-1B45-B56D-FE5CB382EF77}">
    <text>Dead</text>
  </threadedComment>
  <threadedComment ref="L314" dT="2019-05-12T23:35:40.71" personId="{790D0955-1C20-BD42-BEB1-785DBE997534}" id="{B440A59E-1853-F247-884C-7416B9F81277}">
    <text>Dead</text>
  </threadedComment>
  <threadedComment ref="M314" dT="2019-05-12T23:35:40.71" personId="{790D0955-1C20-BD42-BEB1-785DBE997534}" id="{D57B261A-C14A-0143-A8B3-819CE60F9846}">
    <text>Dead</text>
  </threadedComment>
  <threadedComment ref="L318" dT="2019-05-13T03:33:10.09" personId="{790D0955-1C20-BD42-BEB1-785DBE997534}" id="{7555A079-3DE0-D846-B622-31589547F546}">
    <text>Dead</text>
  </threadedComment>
  <threadedComment ref="M318" dT="2019-05-13T03:33:10.09" personId="{790D0955-1C20-BD42-BEB1-785DBE997534}" id="{DF5ACC37-CBA2-864C-9562-FDFA7F892E93}">
    <text>Dead</text>
  </threadedComment>
  <threadedComment ref="L322" dT="2019-05-13T03:33:16.56" personId="{790D0955-1C20-BD42-BEB1-785DBE997534}" id="{956119E8-D54E-3D47-8572-A1E4900D77C7}">
    <text>Dead</text>
  </threadedComment>
  <threadedComment ref="M322" dT="2019-05-13T03:33:16.56" personId="{790D0955-1C20-BD42-BEB1-785DBE997534}" id="{9CDB82A0-6A01-7C41-B83B-EC7EC46DE614}">
    <text>Dead</text>
  </threadedComment>
  <threadedComment ref="L324" dT="2019-05-13T03:33:27.45" personId="{790D0955-1C20-BD42-BEB1-785DBE997534}" id="{0EA66038-3C00-6E4E-BBB7-FD4E13B25265}">
    <text>Dead</text>
  </threadedComment>
  <threadedComment ref="M324" dT="2019-05-13T03:33:27.45" personId="{790D0955-1C20-BD42-BEB1-785DBE997534}" id="{8170DD43-A922-AD4F-B45A-91BE3C7C2FC8}">
    <text>Dead</text>
  </threadedComment>
  <threadedComment ref="L328" dT="2019-05-13T03:33:40.06" personId="{790D0955-1C20-BD42-BEB1-785DBE997534}" id="{45BA230E-5DE6-A242-A3C0-E42DF18C08D1}">
    <text>Dead</text>
  </threadedComment>
  <threadedComment ref="M328" dT="2019-05-13T03:33:40.06" personId="{790D0955-1C20-BD42-BEB1-785DBE997534}" id="{8575C04E-E9EE-594A-BAB3-24A6E73467C7}">
    <text>Dead</text>
  </threadedComment>
  <threadedComment ref="L330" dT="2019-05-12T23:35:56.77" personId="{790D0955-1C20-BD42-BEB1-785DBE997534}" id="{4AE87F17-4B22-D64E-ADA8-7B34A841650E}">
    <text>Dead</text>
  </threadedComment>
  <threadedComment ref="M330" dT="2019-05-12T23:35:56.77" personId="{790D0955-1C20-BD42-BEB1-785DBE997534}" id="{D0878950-A871-7648-8A65-41122AA78146}">
    <text>Dead</text>
  </threadedComment>
  <threadedComment ref="L334" dT="2019-05-13T03:34:07.49" personId="{790D0955-1C20-BD42-BEB1-785DBE997534}" id="{6B1FA544-64EC-8B4A-B71C-5C5FE449359B}">
    <text>Dead</text>
  </threadedComment>
  <threadedComment ref="M334" dT="2019-05-13T03:34:07.49" personId="{790D0955-1C20-BD42-BEB1-785DBE997534}" id="{D3BB13EB-8445-934E-81AC-5A0A9F8A71A0}">
    <text>Dead</text>
  </threadedComment>
  <threadedComment ref="L338" dT="2019-05-13T03:34:21.30" personId="{790D0955-1C20-BD42-BEB1-785DBE997534}" id="{ADC22574-304B-6A42-8AF4-5ACF0625E379}">
    <text>Dead</text>
  </threadedComment>
  <threadedComment ref="M338" dT="2019-05-13T03:34:21.30" personId="{790D0955-1C20-BD42-BEB1-785DBE997534}" id="{9BCF324A-7DC7-5F45-B3A9-D24CAF994F9C}">
    <text>Dead</text>
  </threadedComment>
  <threadedComment ref="L340" dT="2019-05-12T23:36:14.12" personId="{790D0955-1C20-BD42-BEB1-785DBE997534}" id="{6E43F474-4948-564A-B6B8-BA69CBDF81C5}">
    <text>Dead</text>
  </threadedComment>
  <threadedComment ref="M340" dT="2019-05-12T23:36:14.12" personId="{790D0955-1C20-BD42-BEB1-785DBE997534}" id="{EC21B9CA-B0C1-F14D-A511-29217BDCCF55}">
    <text>Dead</text>
  </threadedComment>
  <threadedComment ref="L344" dT="2019-05-13T03:34:39.96" personId="{790D0955-1C20-BD42-BEB1-785DBE997534}" id="{FB35054B-92F2-2C41-8DD0-B178DC54C676}">
    <text>Lost during measurment</text>
  </threadedComment>
  <threadedComment ref="M344" dT="2019-05-13T03:34:39.96" personId="{790D0955-1C20-BD42-BEB1-785DBE997534}" id="{69B2538D-0C23-6346-A914-D53FB0B81923}">
    <text>Lost during measurment</text>
  </threadedComment>
  <threadedComment ref="L348" dT="2019-05-13T03:34:53.68" personId="{790D0955-1C20-BD42-BEB1-785DBE997534}" id="{F7C1F470-CB31-3342-BDC3-937EBB7CAAA7}">
    <text>Dead</text>
  </threadedComment>
  <threadedComment ref="M348" dT="2019-05-13T03:34:53.68" personId="{790D0955-1C20-BD42-BEB1-785DBE997534}" id="{6C363F80-767C-7D4B-86D4-BE4CDC684CD5}">
    <text>Dead</text>
  </threadedComment>
  <threadedComment ref="L350" dT="2019-05-13T03:35:02.51" personId="{790D0955-1C20-BD42-BEB1-785DBE997534}" id="{E8CC90BB-A92A-B948-99F4-9E5EA22299A1}">
    <text>Dead</text>
  </threadedComment>
  <threadedComment ref="M350" dT="2019-05-13T03:35:02.51" personId="{790D0955-1C20-BD42-BEB1-785DBE997534}" id="{DC917D5B-9D77-6648-A465-67ED260A16FF}">
    <text>Dead</text>
  </threadedComment>
  <threadedComment ref="L358" dT="2019-05-12T23:36:27.50" personId="{790D0955-1C20-BD42-BEB1-785DBE997534}" id="{7297A614-0307-2A47-ACA3-79AE671CCD8A}">
    <text>Dead</text>
  </threadedComment>
  <threadedComment ref="M358" dT="2019-05-12T23:36:27.50" personId="{790D0955-1C20-BD42-BEB1-785DBE997534}" id="{83C1E361-4E42-FD46-96B1-139679C14713}">
    <text>Dead</text>
  </threadedComment>
  <threadedComment ref="M362" dT="2019-05-15T20:54:18.23" personId="{790D0955-1C20-BD42-BEB1-785DBE997534}" id="{07B17F87-C600-CE46-813D-730BF492270B}">
    <text>Male</text>
  </threadedComment>
  <threadedComment ref="L368" dT="2019-05-12T23:37:58.16" personId="{790D0955-1C20-BD42-BEB1-785DBE997534}" id="{E2597C6C-D1BC-964C-AECE-07517CDB7D39}">
    <text>Dead</text>
  </threadedComment>
  <threadedComment ref="M368" dT="2019-05-12T23:37:58.16" personId="{790D0955-1C20-BD42-BEB1-785DBE997534}" id="{B3D033CE-7DDA-E244-B324-A861F32371BA}">
    <text>Dead</text>
  </threadedComment>
  <threadedComment ref="M374" dT="2019-05-15T20:54:33.10" personId="{790D0955-1C20-BD42-BEB1-785DBE997534}" id="{A9D58679-85F1-ED46-B24B-B2BD6D172D2D}">
    <text>Male</text>
  </threadedComment>
  <threadedComment ref="L376" dT="2019-05-12T23:38:06.57" personId="{790D0955-1C20-BD42-BEB1-785DBE997534}" id="{4EFD2577-BBEC-CE4A-AD53-B221C7B6D2F5}">
    <text>Dead</text>
  </threadedComment>
  <threadedComment ref="M376" dT="2019-05-12T23:38:06.57" personId="{790D0955-1C20-BD42-BEB1-785DBE997534}" id="{B3AC7FF8-227A-7140-A53B-D81FC87A51B0}">
    <text>Dead</text>
  </threadedComment>
  <threadedComment ref="M384" dT="2019-05-15T20:54:47.76" personId="{790D0955-1C20-BD42-BEB1-785DBE997534}" id="{E58C3CED-3851-D140-A0CA-7D6B5F99F693}">
    <text>Male</text>
  </threadedComment>
  <threadedComment ref="L396" dT="2019-05-12T23:38:16.52" personId="{790D0955-1C20-BD42-BEB1-785DBE997534}" id="{DA2ED13F-60D0-DA46-AE65-CFE9F0C3B2CD}">
    <text>Dead</text>
  </threadedComment>
  <threadedComment ref="M396" dT="2019-05-12T23:38:16.52" personId="{790D0955-1C20-BD42-BEB1-785DBE997534}" id="{6FA402B4-ABC7-B44E-8DA1-BF4E55364C7F}">
    <text>Dead</text>
  </threadedComment>
  <threadedComment ref="L424" dT="2019-05-12T23:27:44.67" personId="{790D0955-1C20-BD42-BEB1-785DBE997534}" id="{5ED7DBE9-0D87-C047-BD49-BAFD0A812F81}">
    <text>Dead</text>
  </threadedComment>
  <threadedComment ref="M424" dT="2019-05-12T23:27:44.67" personId="{790D0955-1C20-BD42-BEB1-785DBE997534}" id="{F4EE157F-18F5-1049-A2C2-3CF3F927B955}">
    <text>Dead</text>
  </threadedComment>
  <threadedComment ref="L426" dT="2019-05-12T23:27:55.32" personId="{790D0955-1C20-BD42-BEB1-785DBE997534}" id="{99425DC7-AFC3-664A-B118-FE4ADD0E0A12}">
    <text>Dead</text>
  </threadedComment>
  <threadedComment ref="M426" dT="2019-05-12T23:27:55.32" personId="{790D0955-1C20-BD42-BEB1-785DBE997534}" id="{7C05699F-AB5F-E943-9247-00F3BA9F8B1F}">
    <text>Dead</text>
  </threadedComment>
  <threadedComment ref="L432" dT="2019-05-12T23:28:53.40" personId="{790D0955-1C20-BD42-BEB1-785DBE997534}" id="{92382C73-ACFF-3043-B8FC-38B55402BAE8}">
    <text>Dead</text>
  </threadedComment>
  <threadedComment ref="M432" dT="2019-05-12T23:28:53.40" personId="{790D0955-1C20-BD42-BEB1-785DBE997534}" id="{C74C1CB6-676C-2544-A70D-BDD1D2B0657A}">
    <text>Dead</text>
  </threadedComment>
  <threadedComment ref="L436" dT="2019-05-12T23:29:03.85" personId="{790D0955-1C20-BD42-BEB1-785DBE997534}" id="{93D52843-3D7A-B342-AE22-58CCB0981FCD}">
    <text>Dead</text>
  </threadedComment>
  <threadedComment ref="M436" dT="2019-05-12T23:29:03.85" personId="{790D0955-1C20-BD42-BEB1-785DBE997534}" id="{8D52B80E-772E-1C41-8013-AD73BEAF396C}">
    <text>Dead</text>
  </threadedComment>
  <threadedComment ref="L440" dT="2019-05-12T23:29:15.63" personId="{790D0955-1C20-BD42-BEB1-785DBE997534}" id="{C18BA325-F5D5-C749-AD30-0F75C24ADBCE}">
    <text>Dead</text>
  </threadedComment>
  <threadedComment ref="M440" dT="2019-05-12T23:29:15.63" personId="{790D0955-1C20-BD42-BEB1-785DBE997534}" id="{7C9F2E8A-7C62-4C41-949D-A4EA149EEA50}">
    <text>Dead</text>
  </threadedComment>
  <threadedComment ref="L442" dT="2019-05-13T03:36:13.84" personId="{790D0955-1C20-BD42-BEB1-785DBE997534}" id="{69141C14-3892-574E-8043-51CB76234CD9}">
    <text>Dead</text>
  </threadedComment>
  <threadedComment ref="M442" dT="2019-05-13T03:36:13.84" personId="{790D0955-1C20-BD42-BEB1-785DBE997534}" id="{E34C2EB4-70E6-2447-98C3-8441949918C6}">
    <text>Dead</text>
  </threadedComment>
  <threadedComment ref="L450" dT="2019-05-13T03:36:34.67" personId="{790D0955-1C20-BD42-BEB1-785DBE997534}" id="{4C7EB65C-FEAB-FB4B-93DF-BA848B9CA09F}">
    <text>Dead</text>
  </threadedComment>
  <threadedComment ref="M450" dT="2019-05-13T03:36:34.67" personId="{790D0955-1C20-BD42-BEB1-785DBE997534}" id="{52021875-D22F-F34F-8743-FAD62A320311}">
    <text>Dead</text>
  </threadedComment>
  <threadedComment ref="L476" dT="2019-05-12T23:29:45.37" personId="{790D0955-1C20-BD42-BEB1-785DBE997534}" id="{69AFF688-2761-F941-9881-F16D7BF8952E}">
    <text>Dead</text>
  </threadedComment>
  <threadedComment ref="M476" dT="2019-05-12T23:29:45.37" personId="{790D0955-1C20-BD42-BEB1-785DBE997534}" id="{11C08CF8-A5C7-7E40-AE64-4511DADEB979}">
    <text>Dead</text>
  </threadedComment>
  <threadedComment ref="L492" dT="2019-05-13T03:37:09.28" personId="{790D0955-1C20-BD42-BEB1-785DBE997534}" id="{DCC4E2F7-9C8F-9B4C-B547-CA00C5EE81CD}">
    <text>Dead</text>
  </threadedComment>
  <threadedComment ref="M492" dT="2019-05-13T03:37:09.28" personId="{790D0955-1C20-BD42-BEB1-785DBE997534}" id="{B2882080-4AE9-1B40-9F84-1803F414DFA8}">
    <text>Dead</text>
  </threadedComment>
  <threadedComment ref="L494" dT="2019-05-12T23:26:48.82" personId="{790D0955-1C20-BD42-BEB1-785DBE997534}" id="{C6D53884-706B-7441-99E3-EDEEE819EF94}">
    <text>Dead</text>
  </threadedComment>
  <threadedComment ref="M494" dT="2019-05-12T23:26:48.82" personId="{790D0955-1C20-BD42-BEB1-785DBE997534}" id="{5235F4B5-4C59-6647-A427-88985F1D3B60}">
    <text>Dead</text>
  </threadedComment>
  <threadedComment ref="L504" dT="2019-05-13T03:37:20.36" personId="{790D0955-1C20-BD42-BEB1-785DBE997534}" id="{9FD81120-66A5-1943-A5BF-05E9A317EC79}">
    <text>Dead</text>
  </threadedComment>
  <threadedComment ref="M504" dT="2019-05-13T03:37:20.36" personId="{790D0955-1C20-BD42-BEB1-785DBE997534}" id="{EDC4E3E6-FD7E-2B4F-AF6D-E54C4A12D142}">
    <text>Dead</text>
  </threadedComment>
  <threadedComment ref="L508" dT="2019-05-12T23:27:05.70" personId="{790D0955-1C20-BD42-BEB1-785DBE997534}" id="{C71186C1-9143-FF43-9E61-816E8E71C1F4}">
    <text>Dead</text>
  </threadedComment>
  <threadedComment ref="M508" dT="2019-05-12T23:27:05.70" personId="{790D0955-1C20-BD42-BEB1-785DBE997534}" id="{32CDC505-952F-8046-B741-5260E314F040}">
    <text>Dead</text>
  </threadedComment>
  <threadedComment ref="L522" dT="2019-05-12T23:27:16.97" personId="{790D0955-1C20-BD42-BEB1-785DBE997534}" id="{D7E190E8-A724-8A42-9D1B-F1893D036A09}">
    <text>Dead</text>
  </threadedComment>
  <threadedComment ref="M522" dT="2019-05-12T23:27:16.97" personId="{790D0955-1C20-BD42-BEB1-785DBE997534}" id="{BDC667ED-FD19-4A4B-B53D-9611290791EB}">
    <text>Dead</text>
  </threadedComment>
  <threadedComment ref="L582" dT="2019-05-12T23:31:26.19" personId="{790D0955-1C20-BD42-BEB1-785DBE997534}" id="{4E86ACA7-B0F6-5546-B016-E7DCEAAFC827}">
    <text>Tube spilled—not exposed to as much as others</text>
  </threadedComment>
  <threadedComment ref="M582" dT="2019-05-12T23:31:26.19" personId="{790D0955-1C20-BD42-BEB1-785DBE997534}" id="{FB9F20BA-ADE4-A341-A854-29ADF68E0C25}">
    <text>Tube spilled—not exposed to as much as others</text>
  </threadedComment>
  <threadedComment ref="L584" dT="2019-05-13T03:39:25.44" personId="{790D0955-1C20-BD42-BEB1-785DBE997534}" id="{E56A11CE-C433-D348-B536-BA1736297DEF}">
    <text>Not doing well, looked close to death during measurment</text>
  </threadedComment>
  <threadedComment ref="M584" dT="2019-05-13T03:39:25.44" personId="{790D0955-1C20-BD42-BEB1-785DBE997534}" id="{236E373F-47C4-1044-B26C-F67C9645DE08}">
    <text>Not doing well, looked close to death during measurment</text>
  </threadedComment>
  <threadedComment ref="L592" dT="2019-05-12T23:37:04.71" personId="{790D0955-1C20-BD42-BEB1-785DBE997534}" id="{09B1A230-7613-A54B-B651-8978899D4AD5}">
    <text>Dead</text>
  </threadedComment>
  <threadedComment ref="M592" dT="2019-05-12T23:37:04.71" personId="{790D0955-1C20-BD42-BEB1-785DBE997534}" id="{F2873B4F-B517-EF42-847A-7CE6BD3D9B2C}">
    <text>Dead</text>
  </threadedComment>
  <threadedComment ref="L682" dT="2019-05-13T03:42:01.81" personId="{790D0955-1C20-BD42-BEB1-785DBE997534}" id="{35D95E85-1F16-3746-A8FB-D886745E1A29}">
    <text>Dead at measurment</text>
  </threadedComment>
  <threadedComment ref="M682" dT="2019-05-13T03:42:01.81" personId="{790D0955-1C20-BD42-BEB1-785DBE997534}" id="{415B8137-FB78-A040-8310-5052B55FE16C}">
    <text>Dead at measurment</text>
  </threadedComment>
  <threadedComment ref="L784" dT="2019-05-13T03:42:53.18" personId="{790D0955-1C20-BD42-BEB1-785DBE997534}" id="{C077FAC0-063F-654F-A558-CDD3762A651C}">
    <text>Dead at measurment</text>
  </threadedComment>
  <threadedComment ref="M784" dT="2019-05-13T03:42:53.18" personId="{790D0955-1C20-BD42-BEB1-785DBE997534}" id="{BF1CA9BF-267D-AD46-8BCA-5556755A4469}">
    <text>Dead at measurment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19-05-13T00:01:36.37" personId="{790D0955-1C20-BD42-BEB1-785DBE997534}" id="{5C6C5EC4-956A-DF4A-9C98-181CB7369F5F}">
    <text>APB checked</text>
  </threadedComment>
  <threadedComment ref="H1" dT="2019-05-13T00:02:05.25" personId="{790D0955-1C20-BD42-BEB1-785DBE997534}" id="{EB86AEB2-E578-D844-AB57-FC256177D592}">
    <text>JLH flipped (@ 1.0mgC/L)</text>
  </threadedComment>
  <threadedComment ref="I1" dT="2019-05-16T21:08:44.51" personId="{790D0955-1C20-BD42-BEB1-785DBE997534}" id="{38CB4C2F-B430-AB44-802E-26DBF81AEBE3}">
    <text>RV checked</text>
  </threadedComment>
  <threadedComment ref="J1" dT="2019-05-16T21:08:09.62" personId="{790D0955-1C20-BD42-BEB1-785DBE997534}" id="{57197FAC-8808-6749-9B3A-C67DFE1B9CD9}">
    <text>APB flipped (1.0mgC/L)</text>
  </threadedComment>
  <threadedComment ref="K1" dT="2019-05-16T21:08:53.15" personId="{790D0955-1C20-BD42-BEB1-785DBE997534}" id="{CDA7D463-4102-2941-9FAB-007909B809AF}">
    <text>RV checked</text>
  </threadedComment>
  <threadedComment ref="L1" dT="2019-05-16T21:08:26.51" personId="{790D0955-1C20-BD42-BEB1-785DBE997534}" id="{286262BC-A974-544E-88DA-0939232E3486}">
    <text>APB flipped (2.0mgC/L)</text>
  </threadedComment>
  <threadedComment ref="M1" dT="2019-05-16T21:09:02.79" personId="{790D0955-1C20-BD42-BEB1-785DBE997534}" id="{E2925BF1-F620-6946-BA64-D3C740B15C61}">
    <text>APB checked</text>
  </threadedComment>
  <threadedComment ref="N1" dT="2019-05-16T21:09:22.41" personId="{790D0955-1C20-BD42-BEB1-785DBE997534}" id="{B3C866F2-30D7-2B4B-96A3-5F6946152D6D}">
    <text>JLH flipped (2.0mgC/L)</text>
  </threadedComment>
  <threadedComment ref="O1" dT="2019-05-16T21:09:30.93" personId="{790D0955-1C20-BD42-BEB1-785DBE997534}" id="{A503D43E-C9D3-0F4E-865F-EAC2A988E31E}">
    <text>APB checked</text>
  </threadedComment>
  <threadedComment ref="P1" dT="2019-05-20T00:12:49.55" personId="{790D0955-1C20-BD42-BEB1-785DBE997534}" id="{8FB20AF6-DA08-6541-B05A-E75623FCF252}">
    <text>APB flipped (2.0mgC/L)</text>
  </threadedComment>
  <threadedComment ref="J17" dT="2019-05-14T23:35:16.56" personId="{790D0955-1C20-BD42-BEB1-785DBE997534}" id="{99967882-436D-544D-B058-96418DF2DB12}">
    <text>dead</text>
  </threadedComment>
  <threadedComment ref="J231" dT="2019-05-15T00:04:18.45" personId="{790D0955-1C20-BD42-BEB1-785DBE997534}" id="{E5F658E9-7C74-3244-B3ED-4FDE1EE3191B}">
    <text>Dead</text>
  </threadedComment>
  <threadedComment ref="K243" dT="2019-05-15T21:20:00.62" personId="{790D0955-1C20-BD42-BEB1-785DBE997534}" id="{BABE97F5-4AAA-A343-9DAC-E26C5A2E3B1F}">
    <text>dead</text>
  </threadedComment>
  <threadedComment ref="L319" dT="2019-05-16T20:41:41.90" personId="{790D0955-1C20-BD42-BEB1-785DBE997534}" id="{D1A986E3-FCAF-B540-9EC3-D8363D838096}">
    <text>ephippea</text>
  </threadedComment>
  <threadedComment ref="L358" dT="2019-05-16T20:43:05.64" personId="{790D0955-1C20-BD42-BEB1-785DBE997534}" id="{28F7D9E3-BB01-8F43-895C-2CBA543E9AC9}">
    <text>dead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53B7-C769-C544-A3AE-DBE66CD76367}">
  <dimension ref="A1:H40"/>
  <sheetViews>
    <sheetView workbookViewId="0">
      <selection activeCell="A12" sqref="A12"/>
    </sheetView>
  </sheetViews>
  <sheetFormatPr baseColWidth="10" defaultRowHeight="16" x14ac:dyDescent="0.2"/>
  <sheetData>
    <row r="1" spans="1:1" x14ac:dyDescent="0.2">
      <c r="A1" t="s">
        <v>118</v>
      </c>
    </row>
    <row r="2" spans="1:1" x14ac:dyDescent="0.2">
      <c r="A2" s="75" t="s">
        <v>119</v>
      </c>
    </row>
    <row r="4" spans="1:1" x14ac:dyDescent="0.2">
      <c r="A4" t="s">
        <v>24</v>
      </c>
    </row>
    <row r="5" spans="1:1" x14ac:dyDescent="0.2">
      <c r="A5" t="s">
        <v>88</v>
      </c>
    </row>
    <row r="6" spans="1:1" x14ac:dyDescent="0.2">
      <c r="A6" t="s">
        <v>25</v>
      </c>
    </row>
    <row r="7" spans="1:1" x14ac:dyDescent="0.2">
      <c r="A7" t="s">
        <v>109</v>
      </c>
    </row>
    <row r="8" spans="1:1" x14ac:dyDescent="0.2">
      <c r="A8" t="s">
        <v>169</v>
      </c>
    </row>
    <row r="12" spans="1:1" x14ac:dyDescent="0.2">
      <c r="A12" t="s">
        <v>89</v>
      </c>
    </row>
    <row r="14" spans="1:1" x14ac:dyDescent="0.2">
      <c r="A14" t="s">
        <v>90</v>
      </c>
    </row>
    <row r="16" spans="1:1" x14ac:dyDescent="0.2">
      <c r="A16" t="s">
        <v>91</v>
      </c>
    </row>
    <row r="18" spans="1:8" x14ac:dyDescent="0.2">
      <c r="A18" t="s">
        <v>111</v>
      </c>
    </row>
    <row r="20" spans="1:8" x14ac:dyDescent="0.2">
      <c r="A20" t="s">
        <v>112</v>
      </c>
    </row>
    <row r="22" spans="1:8" x14ac:dyDescent="0.2">
      <c r="A22" t="s">
        <v>113</v>
      </c>
    </row>
    <row r="24" spans="1:8" x14ac:dyDescent="0.2">
      <c r="A24" t="s">
        <v>120</v>
      </c>
      <c r="H24" t="s">
        <v>121</v>
      </c>
    </row>
    <row r="26" spans="1:8" x14ac:dyDescent="0.2">
      <c r="A26" t="s">
        <v>123</v>
      </c>
    </row>
    <row r="28" spans="1:8" x14ac:dyDescent="0.2">
      <c r="A28" t="s">
        <v>124</v>
      </c>
    </row>
    <row r="30" spans="1:8" x14ac:dyDescent="0.2">
      <c r="A30" t="s">
        <v>125</v>
      </c>
    </row>
    <row r="32" spans="1:8" x14ac:dyDescent="0.2">
      <c r="A32" t="s">
        <v>126</v>
      </c>
    </row>
    <row r="34" spans="1:8" x14ac:dyDescent="0.2">
      <c r="A34" t="s">
        <v>160</v>
      </c>
    </row>
    <row r="36" spans="1:8" x14ac:dyDescent="0.2">
      <c r="A36" t="s">
        <v>161</v>
      </c>
      <c r="H36" t="s">
        <v>162</v>
      </c>
    </row>
    <row r="38" spans="1:8" x14ac:dyDescent="0.2">
      <c r="A38" t="s">
        <v>163</v>
      </c>
    </row>
    <row r="40" spans="1:8" x14ac:dyDescent="0.2">
      <c r="A40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6813-DFD4-C042-A671-19B533751F32}">
  <dimension ref="A1:K7"/>
  <sheetViews>
    <sheetView workbookViewId="0">
      <selection activeCell="G3" sqref="G3"/>
    </sheetView>
  </sheetViews>
  <sheetFormatPr baseColWidth="10" defaultRowHeight="16" x14ac:dyDescent="0.2"/>
  <cols>
    <col min="7" max="7" width="16.83203125" customWidth="1"/>
    <col min="8" max="8" width="12.33203125" bestFit="1" customWidth="1"/>
    <col min="10" max="10" width="14.6640625" customWidth="1"/>
  </cols>
  <sheetData>
    <row r="1" spans="1:11" x14ac:dyDescent="0.2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5</v>
      </c>
      <c r="G1" t="s">
        <v>86</v>
      </c>
      <c r="H1" t="s">
        <v>87</v>
      </c>
      <c r="J1" t="s">
        <v>7</v>
      </c>
      <c r="K1" t="s">
        <v>8</v>
      </c>
    </row>
    <row r="2" spans="1:11" x14ac:dyDescent="0.2">
      <c r="A2" t="s">
        <v>1</v>
      </c>
      <c r="B2">
        <v>15</v>
      </c>
      <c r="C2">
        <v>0.13002</v>
      </c>
      <c r="D2">
        <v>0.13042999999999999</v>
      </c>
      <c r="E2">
        <f>D2-C2</f>
        <v>4.099999999999937E-4</v>
      </c>
      <c r="F2">
        <v>30</v>
      </c>
      <c r="G2" s="32">
        <f>E2/F2</f>
        <v>1.3666666666666457E-5</v>
      </c>
      <c r="H2" s="33">
        <f>G2*1000</f>
        <v>1.3666666666666457E-2</v>
      </c>
      <c r="J2">
        <v>8.0000000000000002E-3</v>
      </c>
      <c r="K2">
        <v>0.13900000000000001</v>
      </c>
    </row>
    <row r="3" spans="1:11" x14ac:dyDescent="0.2">
      <c r="A3" s="1">
        <v>0.125</v>
      </c>
      <c r="B3">
        <v>16</v>
      </c>
      <c r="C3">
        <v>0.12953000000000001</v>
      </c>
      <c r="D3">
        <v>0.13016</v>
      </c>
      <c r="E3">
        <f t="shared" ref="E3:E7" si="0">D3-C3</f>
        <v>6.2999999999999168E-4</v>
      </c>
      <c r="F3">
        <v>20</v>
      </c>
      <c r="G3" s="32">
        <f t="shared" ref="G3:G7" si="1">E3/F3</f>
        <v>3.1499999999999587E-5</v>
      </c>
      <c r="H3" s="33">
        <f t="shared" ref="H3:H7" si="2">G3*1000</f>
        <v>3.1499999999999584E-2</v>
      </c>
      <c r="J3">
        <v>3.2000000000000001E-2</v>
      </c>
      <c r="K3">
        <v>0.16500000000000001</v>
      </c>
    </row>
    <row r="4" spans="1:11" x14ac:dyDescent="0.2">
      <c r="A4" s="2">
        <v>0.25</v>
      </c>
      <c r="B4">
        <v>17</v>
      </c>
      <c r="C4">
        <v>0.13005</v>
      </c>
      <c r="D4">
        <v>0.13089999999999999</v>
      </c>
      <c r="E4">
        <f t="shared" si="0"/>
        <v>8.4999999999998965E-4</v>
      </c>
      <c r="F4">
        <v>15</v>
      </c>
      <c r="G4" s="32">
        <f t="shared" si="1"/>
        <v>5.666666666666598E-5</v>
      </c>
      <c r="H4" s="33">
        <f t="shared" si="2"/>
        <v>5.6666666666665977E-2</v>
      </c>
      <c r="J4">
        <v>0.06</v>
      </c>
      <c r="K4">
        <v>0.20100000000000001</v>
      </c>
    </row>
    <row r="5" spans="1:11" x14ac:dyDescent="0.2">
      <c r="A5" s="2">
        <v>0.5</v>
      </c>
      <c r="B5">
        <v>18</v>
      </c>
      <c r="C5">
        <v>0.13025999999999999</v>
      </c>
      <c r="D5">
        <v>0.13194</v>
      </c>
      <c r="E5">
        <f t="shared" si="0"/>
        <v>1.6800000000000148E-3</v>
      </c>
      <c r="F5">
        <v>15</v>
      </c>
      <c r="G5" s="32">
        <f t="shared" si="1"/>
        <v>1.1200000000000099E-4</v>
      </c>
      <c r="H5" s="33">
        <f t="shared" si="2"/>
        <v>0.11200000000000099</v>
      </c>
      <c r="J5">
        <v>0.126</v>
      </c>
      <c r="K5">
        <v>0.317</v>
      </c>
    </row>
    <row r="6" spans="1:11" x14ac:dyDescent="0.2">
      <c r="A6" s="2">
        <v>0.75</v>
      </c>
      <c r="B6">
        <v>19</v>
      </c>
      <c r="C6">
        <v>0.12817999999999999</v>
      </c>
      <c r="D6">
        <v>0.13070999999999999</v>
      </c>
      <c r="E6">
        <f t="shared" si="0"/>
        <v>2.5300000000000045E-3</v>
      </c>
      <c r="F6">
        <v>15</v>
      </c>
      <c r="G6" s="32">
        <f t="shared" si="1"/>
        <v>1.6866666666666695E-4</v>
      </c>
      <c r="H6" s="33">
        <f t="shared" si="2"/>
        <v>0.16866666666666696</v>
      </c>
      <c r="J6">
        <v>0.20599999999999999</v>
      </c>
      <c r="K6">
        <v>0.49299999999999999</v>
      </c>
    </row>
    <row r="7" spans="1:11" x14ac:dyDescent="0.2">
      <c r="A7" s="2">
        <v>1</v>
      </c>
      <c r="B7">
        <v>20</v>
      </c>
      <c r="C7">
        <v>0.12820000000000001</v>
      </c>
      <c r="D7">
        <v>0.13100000000000001</v>
      </c>
      <c r="E7">
        <f t="shared" si="0"/>
        <v>2.7999999999999969E-3</v>
      </c>
      <c r="F7">
        <v>12</v>
      </c>
      <c r="G7" s="32">
        <f t="shared" si="1"/>
        <v>2.3333333333333309E-4</v>
      </c>
      <c r="H7" s="34">
        <f t="shared" si="2"/>
        <v>0.23333333333333309</v>
      </c>
      <c r="J7">
        <v>0.25600000000000001</v>
      </c>
      <c r="K7">
        <v>0.505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6BAB-EB74-A04B-8279-B0C6E8645239}">
  <dimension ref="A1:Q902"/>
  <sheetViews>
    <sheetView topLeftCell="D1" workbookViewId="0">
      <pane ySplit="1" topLeftCell="A2" activePane="bottomLeft" state="frozen"/>
      <selection pane="bottomLeft" activeCell="L21" sqref="L21"/>
    </sheetView>
  </sheetViews>
  <sheetFormatPr baseColWidth="10" defaultRowHeight="16" x14ac:dyDescent="0.2"/>
  <cols>
    <col min="5" max="5" width="18.6640625" customWidth="1"/>
    <col min="6" max="6" width="18.1640625" customWidth="1"/>
    <col min="7" max="7" width="17" customWidth="1"/>
    <col min="8" max="8" width="24.6640625" customWidth="1"/>
    <col min="9" max="9" width="22.6640625" customWidth="1"/>
    <col min="10" max="10" width="23.83203125" customWidth="1"/>
    <col min="12" max="12" width="17.1640625" customWidth="1"/>
    <col min="13" max="13" width="15.1640625" customWidth="1"/>
    <col min="14" max="14" width="17.33203125" customWidth="1"/>
    <col min="16" max="16" width="18.5" customWidth="1"/>
  </cols>
  <sheetData>
    <row r="1" spans="1:17" s="7" customFormat="1" ht="17" thickBot="1" x14ac:dyDescent="0.25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84</v>
      </c>
      <c r="L1" s="7" t="s">
        <v>85</v>
      </c>
      <c r="M1" s="7" t="s">
        <v>99</v>
      </c>
      <c r="N1" s="7" t="s">
        <v>165</v>
      </c>
      <c r="P1" s="7" t="s">
        <v>51</v>
      </c>
    </row>
    <row r="2" spans="1:17" x14ac:dyDescent="0.2">
      <c r="A2" s="9">
        <v>43589</v>
      </c>
      <c r="B2" t="s">
        <v>19</v>
      </c>
      <c r="C2">
        <v>0</v>
      </c>
      <c r="D2">
        <v>1</v>
      </c>
      <c r="E2">
        <v>1</v>
      </c>
      <c r="F2">
        <v>45108</v>
      </c>
      <c r="G2" s="15" t="s">
        <v>53</v>
      </c>
      <c r="H2">
        <v>1</v>
      </c>
      <c r="I2">
        <v>55064</v>
      </c>
      <c r="J2">
        <f>((1-F2/$Q$2) * 1.5)/7</f>
        <v>2.010562594776941E-2</v>
      </c>
      <c r="K2" s="36">
        <f>0.192*0.62</f>
        <v>0.11904000000000001</v>
      </c>
      <c r="L2" s="33">
        <f>J2/K2</f>
        <v>0.16889806743757904</v>
      </c>
      <c r="M2" s="33">
        <v>2.6235499808637278E-2</v>
      </c>
      <c r="N2" t="s">
        <v>148</v>
      </c>
      <c r="P2" t="s">
        <v>52</v>
      </c>
      <c r="Q2" s="26">
        <f>AVERAGE(I2:I46)</f>
        <v>49778.533333333333</v>
      </c>
    </row>
    <row r="3" spans="1:17" x14ac:dyDescent="0.2">
      <c r="A3" s="9">
        <v>43589</v>
      </c>
      <c r="B3" t="s">
        <v>19</v>
      </c>
      <c r="C3">
        <v>0</v>
      </c>
      <c r="D3">
        <v>1</v>
      </c>
      <c r="E3">
        <v>2</v>
      </c>
      <c r="F3">
        <v>33104</v>
      </c>
      <c r="G3" s="15" t="s">
        <v>53</v>
      </c>
      <c r="H3">
        <v>2</v>
      </c>
      <c r="I3">
        <v>59170</v>
      </c>
      <c r="J3">
        <f t="shared" ref="J3:J66" si="0">((1-F3/$Q$2) * 1.5)/7</f>
        <v>7.1780224254249195E-2</v>
      </c>
      <c r="K3" s="36">
        <f>0.192*0.62</f>
        <v>0.11904000000000001</v>
      </c>
      <c r="L3" s="33">
        <f t="shared" ref="L3:L66" si="1">J3/K3</f>
        <v>0.60299247525410948</v>
      </c>
      <c r="M3" s="33">
        <v>9.3664831156138342E-2</v>
      </c>
      <c r="N3" t="s">
        <v>148</v>
      </c>
      <c r="P3" t="s">
        <v>68</v>
      </c>
      <c r="Q3">
        <f>AVERAGE(I47:I56)</f>
        <v>50760.5</v>
      </c>
    </row>
    <row r="4" spans="1:17" x14ac:dyDescent="0.2">
      <c r="A4" s="9">
        <v>43589</v>
      </c>
      <c r="B4" t="s">
        <v>19</v>
      </c>
      <c r="C4">
        <v>0</v>
      </c>
      <c r="D4">
        <v>2</v>
      </c>
      <c r="E4">
        <v>1</v>
      </c>
      <c r="F4">
        <v>39717</v>
      </c>
      <c r="G4" s="15" t="s">
        <v>53</v>
      </c>
      <c r="H4">
        <v>3</v>
      </c>
      <c r="I4">
        <v>53517</v>
      </c>
      <c r="J4">
        <f t="shared" si="0"/>
        <v>4.3312703544423244E-2</v>
      </c>
      <c r="K4" s="36">
        <f>0.192*0.72</f>
        <v>0.13824</v>
      </c>
      <c r="L4" s="33"/>
      <c r="M4" s="33"/>
      <c r="N4" t="s">
        <v>148</v>
      </c>
      <c r="P4" t="s">
        <v>69</v>
      </c>
      <c r="Q4">
        <f>AVERAGE(I57:I66)</f>
        <v>49813.2</v>
      </c>
    </row>
    <row r="5" spans="1:17" x14ac:dyDescent="0.2">
      <c r="A5" s="9">
        <v>43589</v>
      </c>
      <c r="B5" t="s">
        <v>19</v>
      </c>
      <c r="C5">
        <v>0</v>
      </c>
      <c r="D5">
        <v>2</v>
      </c>
      <c r="E5">
        <v>2</v>
      </c>
      <c r="F5">
        <v>36334</v>
      </c>
      <c r="G5" s="15" t="s">
        <v>54</v>
      </c>
      <c r="H5">
        <v>1</v>
      </c>
      <c r="I5">
        <v>56860</v>
      </c>
      <c r="J5">
        <f t="shared" si="0"/>
        <v>5.7875779691609279E-2</v>
      </c>
      <c r="K5" s="36">
        <f>0.192*0.72</f>
        <v>0.13824</v>
      </c>
      <c r="L5" s="33"/>
      <c r="M5" s="33"/>
      <c r="N5" t="s">
        <v>148</v>
      </c>
    </row>
    <row r="6" spans="1:17" x14ac:dyDescent="0.2">
      <c r="A6" s="9">
        <v>43589</v>
      </c>
      <c r="B6" t="s">
        <v>19</v>
      </c>
      <c r="C6">
        <v>0</v>
      </c>
      <c r="D6">
        <v>3</v>
      </c>
      <c r="E6">
        <v>1</v>
      </c>
      <c r="F6">
        <v>38281</v>
      </c>
      <c r="G6" s="15" t="s">
        <v>54</v>
      </c>
      <c r="H6">
        <v>2</v>
      </c>
      <c r="I6">
        <v>51054</v>
      </c>
      <c r="J6">
        <f t="shared" si="0"/>
        <v>4.9494369919640242E-2</v>
      </c>
      <c r="K6" s="36">
        <f>0.192*0.65</f>
        <v>0.12480000000000001</v>
      </c>
      <c r="L6" s="33">
        <f t="shared" si="1"/>
        <v>0.39658950256121989</v>
      </c>
      <c r="M6" s="33">
        <v>6.1603569397842825E-2</v>
      </c>
      <c r="N6" t="s">
        <v>148</v>
      </c>
    </row>
    <row r="7" spans="1:17" x14ac:dyDescent="0.2">
      <c r="A7" s="9">
        <v>43589</v>
      </c>
      <c r="B7" t="s">
        <v>19</v>
      </c>
      <c r="C7">
        <v>0</v>
      </c>
      <c r="D7">
        <v>3</v>
      </c>
      <c r="E7">
        <v>2</v>
      </c>
      <c r="F7">
        <v>42915</v>
      </c>
      <c r="G7" s="15" t="s">
        <v>54</v>
      </c>
      <c r="H7">
        <v>3</v>
      </c>
      <c r="I7">
        <v>58863</v>
      </c>
      <c r="J7">
        <f t="shared" si="0"/>
        <v>2.9546011992930214E-2</v>
      </c>
      <c r="K7" s="36">
        <f>0.192*0.65</f>
        <v>0.12480000000000001</v>
      </c>
      <c r="L7" s="33">
        <f t="shared" si="1"/>
        <v>0.2367468909689921</v>
      </c>
      <c r="M7" s="33">
        <v>3.6774683730516768E-2</v>
      </c>
      <c r="N7" t="s">
        <v>148</v>
      </c>
    </row>
    <row r="8" spans="1:17" x14ac:dyDescent="0.2">
      <c r="A8" s="9">
        <v>43589</v>
      </c>
      <c r="B8" t="s">
        <v>19</v>
      </c>
      <c r="C8">
        <v>0</v>
      </c>
      <c r="D8">
        <v>4</v>
      </c>
      <c r="E8">
        <v>1</v>
      </c>
      <c r="F8">
        <v>32107</v>
      </c>
      <c r="G8" s="15" t="s">
        <v>55</v>
      </c>
      <c r="H8">
        <v>1</v>
      </c>
      <c r="I8">
        <v>53095</v>
      </c>
      <c r="J8">
        <f t="shared" si="0"/>
        <v>7.6072091507794704E-2</v>
      </c>
      <c r="K8" s="36">
        <f>0.192*0.64</f>
        <v>0.12288</v>
      </c>
      <c r="L8" s="33">
        <f t="shared" si="1"/>
        <v>0.61907626552567308</v>
      </c>
      <c r="M8" s="33">
        <v>9.6163179911654545E-2</v>
      </c>
      <c r="N8" t="s">
        <v>148</v>
      </c>
    </row>
    <row r="9" spans="1:17" x14ac:dyDescent="0.2">
      <c r="A9" s="9">
        <v>43589</v>
      </c>
      <c r="B9" t="s">
        <v>19</v>
      </c>
      <c r="C9">
        <v>0</v>
      </c>
      <c r="D9">
        <v>4</v>
      </c>
      <c r="E9">
        <v>2</v>
      </c>
      <c r="F9">
        <v>39843</v>
      </c>
      <c r="G9" s="15" t="s">
        <v>55</v>
      </c>
      <c r="H9">
        <v>2</v>
      </c>
      <c r="I9">
        <v>56328</v>
      </c>
      <c r="J9">
        <f t="shared" si="0"/>
        <v>4.2770301063032326E-2</v>
      </c>
      <c r="K9" s="36">
        <f>0.192*0.64</f>
        <v>0.12288</v>
      </c>
      <c r="L9" s="33">
        <f t="shared" si="1"/>
        <v>0.34806560109889589</v>
      </c>
      <c r="M9" s="33">
        <v>5.4066190037361829E-2</v>
      </c>
      <c r="N9" t="s">
        <v>148</v>
      </c>
    </row>
    <row r="10" spans="1:17" x14ac:dyDescent="0.2">
      <c r="A10" s="9">
        <v>43589</v>
      </c>
      <c r="B10" t="s">
        <v>19</v>
      </c>
      <c r="C10">
        <v>0</v>
      </c>
      <c r="D10">
        <v>5</v>
      </c>
      <c r="E10">
        <v>1</v>
      </c>
      <c r="F10">
        <v>33263</v>
      </c>
      <c r="G10" s="15" t="s">
        <v>55</v>
      </c>
      <c r="H10">
        <v>3</v>
      </c>
      <c r="I10">
        <v>56229</v>
      </c>
      <c r="J10">
        <f t="shared" si="0"/>
        <v>7.1095763980113066E-2</v>
      </c>
      <c r="K10" s="14">
        <f>0.192*0.65</f>
        <v>0.12480000000000001</v>
      </c>
      <c r="L10" s="33">
        <f t="shared" si="1"/>
        <v>0.56967759599449563</v>
      </c>
      <c r="M10" s="33">
        <v>8.8489919911144993E-2</v>
      </c>
      <c r="N10" t="s">
        <v>148</v>
      </c>
    </row>
    <row r="11" spans="1:17" x14ac:dyDescent="0.2">
      <c r="A11" s="9">
        <v>43589</v>
      </c>
      <c r="B11" t="s">
        <v>19</v>
      </c>
      <c r="C11">
        <v>0</v>
      </c>
      <c r="D11">
        <v>5</v>
      </c>
      <c r="E11">
        <v>2</v>
      </c>
      <c r="F11">
        <v>35360</v>
      </c>
      <c r="G11" s="15" t="s">
        <v>56</v>
      </c>
      <c r="H11">
        <v>1</v>
      </c>
      <c r="I11">
        <v>49478</v>
      </c>
      <c r="J11">
        <f t="shared" si="0"/>
        <v>6.2068636968392946E-2</v>
      </c>
      <c r="K11" s="14">
        <f>0.192*0.65</f>
        <v>0.12480000000000001</v>
      </c>
      <c r="L11" s="33">
        <f t="shared" si="1"/>
        <v>0.49734484750314856</v>
      </c>
      <c r="M11" s="33">
        <v>7.7254232978822418E-2</v>
      </c>
      <c r="N11" t="s">
        <v>148</v>
      </c>
    </row>
    <row r="12" spans="1:17" x14ac:dyDescent="0.2">
      <c r="A12" s="9">
        <v>43589</v>
      </c>
      <c r="B12" t="s">
        <v>19</v>
      </c>
      <c r="C12">
        <v>0</v>
      </c>
      <c r="D12">
        <v>6</v>
      </c>
      <c r="E12">
        <v>1</v>
      </c>
      <c r="F12">
        <v>37766</v>
      </c>
      <c r="G12" s="15" t="s">
        <v>56</v>
      </c>
      <c r="H12">
        <v>2</v>
      </c>
      <c r="I12">
        <v>45474</v>
      </c>
      <c r="J12">
        <f t="shared" si="0"/>
        <v>5.1711332442785619E-2</v>
      </c>
      <c r="K12" s="14">
        <f>0.192*0.7</f>
        <v>0.13439999999999999</v>
      </c>
      <c r="L12" s="33">
        <f t="shared" si="1"/>
        <v>0.38475693781834541</v>
      </c>
      <c r="M12" s="33">
        <v>5.9765577674449649E-2</v>
      </c>
      <c r="N12" t="s">
        <v>148</v>
      </c>
    </row>
    <row r="13" spans="1:17" x14ac:dyDescent="0.2">
      <c r="A13" s="9">
        <v>43589</v>
      </c>
      <c r="B13" t="s">
        <v>19</v>
      </c>
      <c r="C13">
        <v>0</v>
      </c>
      <c r="D13">
        <v>6</v>
      </c>
      <c r="E13">
        <v>2</v>
      </c>
      <c r="F13">
        <v>39076</v>
      </c>
      <c r="G13" s="15" t="s">
        <v>56</v>
      </c>
      <c r="H13">
        <v>3</v>
      </c>
      <c r="I13">
        <v>46374</v>
      </c>
      <c r="J13">
        <f t="shared" si="0"/>
        <v>4.6072068548959531E-2</v>
      </c>
      <c r="K13" s="14">
        <f>0.192*0.7</f>
        <v>0.13439999999999999</v>
      </c>
      <c r="L13" s="33">
        <f t="shared" si="1"/>
        <v>0.34279812908452034</v>
      </c>
      <c r="M13" s="33">
        <v>5.3247976051128833E-2</v>
      </c>
      <c r="N13" t="s">
        <v>148</v>
      </c>
    </row>
    <row r="14" spans="1:17" x14ac:dyDescent="0.2">
      <c r="A14" s="9">
        <v>43589</v>
      </c>
      <c r="B14" t="s">
        <v>19</v>
      </c>
      <c r="C14">
        <v>0</v>
      </c>
      <c r="D14">
        <v>7</v>
      </c>
      <c r="E14">
        <v>1</v>
      </c>
      <c r="F14">
        <v>33801</v>
      </c>
      <c r="G14" s="15" t="s">
        <v>57</v>
      </c>
      <c r="H14">
        <v>1</v>
      </c>
      <c r="I14">
        <v>40973</v>
      </c>
      <c r="J14">
        <f t="shared" si="0"/>
        <v>6.8779791480205854E-2</v>
      </c>
      <c r="K14" s="14">
        <f>0.192*0.64</f>
        <v>0.12288</v>
      </c>
      <c r="L14" s="33">
        <f t="shared" si="1"/>
        <v>0.55973137597823774</v>
      </c>
      <c r="M14" s="33">
        <v>8.6944940401952928E-2</v>
      </c>
      <c r="N14" t="s">
        <v>148</v>
      </c>
    </row>
    <row r="15" spans="1:17" x14ac:dyDescent="0.2">
      <c r="A15" s="9">
        <v>43589</v>
      </c>
      <c r="B15" t="s">
        <v>19</v>
      </c>
      <c r="C15">
        <v>0</v>
      </c>
      <c r="D15">
        <v>7</v>
      </c>
      <c r="E15">
        <v>2</v>
      </c>
      <c r="F15">
        <v>33683</v>
      </c>
      <c r="G15" s="15" t="s">
        <v>57</v>
      </c>
      <c r="H15">
        <v>2</v>
      </c>
      <c r="I15">
        <v>49742</v>
      </c>
      <c r="J15">
        <f t="shared" si="0"/>
        <v>6.9287755708810031E-2</v>
      </c>
      <c r="K15" s="14">
        <f>0.192*0.64</f>
        <v>0.12288</v>
      </c>
      <c r="L15" s="33">
        <f t="shared" si="1"/>
        <v>0.56386519945320657</v>
      </c>
      <c r="M15" s="33">
        <v>8.7587060981731427E-2</v>
      </c>
      <c r="N15" t="s">
        <v>148</v>
      </c>
    </row>
    <row r="16" spans="1:17" x14ac:dyDescent="0.2">
      <c r="A16" s="9">
        <v>43589</v>
      </c>
      <c r="B16" t="s">
        <v>19</v>
      </c>
      <c r="C16">
        <v>0</v>
      </c>
      <c r="D16">
        <v>8</v>
      </c>
      <c r="E16">
        <v>1</v>
      </c>
      <c r="F16">
        <v>36998</v>
      </c>
      <c r="G16" s="15" t="s">
        <v>57</v>
      </c>
      <c r="H16">
        <v>3</v>
      </c>
      <c r="I16">
        <v>50886</v>
      </c>
      <c r="J16">
        <f t="shared" si="0"/>
        <v>5.5017404710311149E-2</v>
      </c>
      <c r="K16" s="35">
        <f>0.192*0.7</f>
        <v>0.13439999999999999</v>
      </c>
      <c r="L16" s="33">
        <f t="shared" si="1"/>
        <v>0.40935568980886272</v>
      </c>
      <c r="M16" s="33">
        <v>6.3586583816976683E-2</v>
      </c>
      <c r="N16" t="s">
        <v>148</v>
      </c>
    </row>
    <row r="17" spans="1:14" x14ac:dyDescent="0.2">
      <c r="A17" s="9">
        <v>43589</v>
      </c>
      <c r="B17" t="s">
        <v>19</v>
      </c>
      <c r="C17">
        <v>0</v>
      </c>
      <c r="D17">
        <v>8</v>
      </c>
      <c r="E17">
        <v>2</v>
      </c>
      <c r="F17">
        <v>33152</v>
      </c>
      <c r="G17" s="15" t="s">
        <v>58</v>
      </c>
      <c r="H17">
        <v>1</v>
      </c>
      <c r="I17">
        <v>45860</v>
      </c>
      <c r="J17">
        <f t="shared" si="0"/>
        <v>7.1573594737528862E-2</v>
      </c>
      <c r="K17" s="35">
        <f>0.192*0.7</f>
        <v>0.13439999999999999</v>
      </c>
      <c r="L17" s="33">
        <f t="shared" si="1"/>
        <v>0.53254162751137546</v>
      </c>
      <c r="M17" s="33">
        <v>8.2721466140100341E-2</v>
      </c>
      <c r="N17" t="s">
        <v>148</v>
      </c>
    </row>
    <row r="18" spans="1:14" x14ac:dyDescent="0.2">
      <c r="A18" s="9">
        <v>43589</v>
      </c>
      <c r="B18" t="s">
        <v>19</v>
      </c>
      <c r="C18">
        <v>0</v>
      </c>
      <c r="D18">
        <v>9</v>
      </c>
      <c r="E18">
        <v>1</v>
      </c>
      <c r="F18">
        <v>44480</v>
      </c>
      <c r="G18" s="15" t="s">
        <v>58</v>
      </c>
      <c r="H18">
        <v>2</v>
      </c>
      <c r="I18">
        <v>51332</v>
      </c>
      <c r="J18">
        <f t="shared" si="0"/>
        <v>2.2809028791527266E-2</v>
      </c>
      <c r="K18" s="35">
        <f>0.192*0.65</f>
        <v>0.12480000000000001</v>
      </c>
      <c r="L18" s="33">
        <f t="shared" si="1"/>
        <v>0.18276465377826334</v>
      </c>
      <c r="M18" s="33">
        <v>2.8389442886890239E-2</v>
      </c>
      <c r="N18" t="s">
        <v>148</v>
      </c>
    </row>
    <row r="19" spans="1:14" x14ac:dyDescent="0.2">
      <c r="A19" s="9">
        <v>43589</v>
      </c>
      <c r="B19" t="s">
        <v>19</v>
      </c>
      <c r="C19">
        <v>0</v>
      </c>
      <c r="D19">
        <v>9</v>
      </c>
      <c r="E19">
        <v>2</v>
      </c>
      <c r="F19">
        <v>40735</v>
      </c>
      <c r="G19" s="15" t="s">
        <v>58</v>
      </c>
      <c r="H19">
        <v>3</v>
      </c>
      <c r="I19">
        <v>51647</v>
      </c>
      <c r="J19">
        <f t="shared" si="0"/>
        <v>3.8930435877312583E-2</v>
      </c>
      <c r="K19" s="35">
        <f>0.192*0.65</f>
        <v>0.12480000000000001</v>
      </c>
      <c r="L19" s="33">
        <f t="shared" si="1"/>
        <v>0.31194259517077388</v>
      </c>
      <c r="M19" s="33">
        <v>4.8455083116526881E-2</v>
      </c>
      <c r="N19" t="s">
        <v>148</v>
      </c>
    </row>
    <row r="20" spans="1:14" x14ac:dyDescent="0.2">
      <c r="A20" s="9">
        <v>43589</v>
      </c>
      <c r="B20" t="s">
        <v>19</v>
      </c>
      <c r="C20">
        <v>0</v>
      </c>
      <c r="D20">
        <v>10</v>
      </c>
      <c r="E20">
        <v>1</v>
      </c>
      <c r="F20">
        <v>32307</v>
      </c>
      <c r="G20" s="15" t="s">
        <v>59</v>
      </c>
      <c r="H20">
        <v>1</v>
      </c>
      <c r="I20">
        <v>48293</v>
      </c>
      <c r="J20">
        <f t="shared" si="0"/>
        <v>7.521113518812661E-2</v>
      </c>
      <c r="K20" s="35">
        <f>0.192*0.65</f>
        <v>0.12480000000000001</v>
      </c>
      <c r="L20" s="33">
        <f t="shared" si="1"/>
        <v>0.60265332682793749</v>
      </c>
      <c r="M20" s="33">
        <v>9.3612150100606306E-2</v>
      </c>
      <c r="N20" t="s">
        <v>148</v>
      </c>
    </row>
    <row r="21" spans="1:14" x14ac:dyDescent="0.2">
      <c r="A21" s="9">
        <v>43589</v>
      </c>
      <c r="B21" t="s">
        <v>19</v>
      </c>
      <c r="C21">
        <v>0</v>
      </c>
      <c r="D21">
        <v>10</v>
      </c>
      <c r="E21">
        <v>2</v>
      </c>
      <c r="F21">
        <v>32548</v>
      </c>
      <c r="G21" s="15" t="s">
        <v>59</v>
      </c>
      <c r="H21">
        <v>2</v>
      </c>
      <c r="I21">
        <v>54065</v>
      </c>
      <c r="J21">
        <f t="shared" si="0"/>
        <v>7.4173682822926537E-2</v>
      </c>
      <c r="K21" s="35">
        <f>0.192*0.65</f>
        <v>0.12480000000000001</v>
      </c>
      <c r="L21" s="33">
        <f t="shared" si="1"/>
        <v>0.59434040723498827</v>
      </c>
      <c r="M21" s="33">
        <v>9.2320876590501491E-2</v>
      </c>
      <c r="N21" t="s">
        <v>148</v>
      </c>
    </row>
    <row r="22" spans="1:14" x14ac:dyDescent="0.2">
      <c r="A22" s="9">
        <v>43589</v>
      </c>
      <c r="B22" t="s">
        <v>19</v>
      </c>
      <c r="C22">
        <v>0</v>
      </c>
      <c r="D22">
        <v>11</v>
      </c>
      <c r="E22">
        <v>1</v>
      </c>
      <c r="F22">
        <v>23920</v>
      </c>
      <c r="G22" s="15" t="s">
        <v>59</v>
      </c>
      <c r="H22">
        <v>3</v>
      </c>
      <c r="I22">
        <v>59491</v>
      </c>
      <c r="J22">
        <f t="shared" si="0"/>
        <v>0.11131533845340869</v>
      </c>
      <c r="K22" s="35">
        <f>0.192*0.72</f>
        <v>0.13824</v>
      </c>
      <c r="L22" s="33">
        <f t="shared" si="1"/>
        <v>0.80523248302523642</v>
      </c>
      <c r="M22" s="33">
        <v>0.12507944569658672</v>
      </c>
      <c r="N22" t="s">
        <v>148</v>
      </c>
    </row>
    <row r="23" spans="1:14" x14ac:dyDescent="0.2">
      <c r="A23" s="9">
        <v>43589</v>
      </c>
      <c r="B23" t="s">
        <v>19</v>
      </c>
      <c r="C23">
        <v>0</v>
      </c>
      <c r="D23">
        <v>11</v>
      </c>
      <c r="E23">
        <v>2</v>
      </c>
      <c r="F23">
        <v>30034</v>
      </c>
      <c r="G23" s="15" t="s">
        <v>60</v>
      </c>
      <c r="H23">
        <v>1</v>
      </c>
      <c r="I23">
        <v>52938</v>
      </c>
      <c r="J23">
        <f t="shared" si="0"/>
        <v>8.4995903761154651E-2</v>
      </c>
      <c r="K23" s="35">
        <f>0.192*0.72</f>
        <v>0.13824</v>
      </c>
      <c r="L23" s="33">
        <f t="shared" si="1"/>
        <v>0.61484305382779691</v>
      </c>
      <c r="M23" s="33">
        <v>9.5505621027917806E-2</v>
      </c>
      <c r="N23" t="s">
        <v>148</v>
      </c>
    </row>
    <row r="24" spans="1:14" x14ac:dyDescent="0.2">
      <c r="A24" s="9">
        <v>43589</v>
      </c>
      <c r="B24" t="s">
        <v>19</v>
      </c>
      <c r="C24">
        <v>0</v>
      </c>
      <c r="D24">
        <v>12</v>
      </c>
      <c r="E24">
        <v>1</v>
      </c>
      <c r="F24">
        <v>29748</v>
      </c>
      <c r="G24" s="15" t="s">
        <v>60</v>
      </c>
      <c r="H24">
        <v>2</v>
      </c>
      <c r="I24">
        <v>51276</v>
      </c>
      <c r="J24">
        <f t="shared" si="0"/>
        <v>8.6227071298280028E-2</v>
      </c>
      <c r="K24" s="35">
        <f>0.192*0.7</f>
        <v>0.13439999999999999</v>
      </c>
      <c r="L24" s="33">
        <f t="shared" si="1"/>
        <v>0.6415704709693455</v>
      </c>
      <c r="M24" s="33">
        <v>9.9657279823905001E-2</v>
      </c>
      <c r="N24" t="s">
        <v>148</v>
      </c>
    </row>
    <row r="25" spans="1:14" x14ac:dyDescent="0.2">
      <c r="A25" s="9">
        <v>43589</v>
      </c>
      <c r="B25" t="s">
        <v>19</v>
      </c>
      <c r="C25">
        <v>0</v>
      </c>
      <c r="D25">
        <v>12</v>
      </c>
      <c r="E25">
        <v>2</v>
      </c>
      <c r="F25">
        <v>34228</v>
      </c>
      <c r="G25" s="15" t="s">
        <v>60</v>
      </c>
      <c r="H25">
        <v>3</v>
      </c>
      <c r="I25">
        <v>51738</v>
      </c>
      <c r="J25">
        <f t="shared" si="0"/>
        <v>6.6941649737714451E-2</v>
      </c>
      <c r="K25" s="35">
        <f>0.192*0.7</f>
        <v>0.13439999999999999</v>
      </c>
      <c r="L25" s="33">
        <f t="shared" si="1"/>
        <v>0.49807775102466112</v>
      </c>
      <c r="M25" s="33">
        <v>7.7368077325830689E-2</v>
      </c>
      <c r="N25" t="s">
        <v>148</v>
      </c>
    </row>
    <row r="26" spans="1:14" x14ac:dyDescent="0.2">
      <c r="A26" s="9">
        <v>43589</v>
      </c>
      <c r="B26" s="23" t="s">
        <v>19</v>
      </c>
      <c r="C26" s="23">
        <v>0</v>
      </c>
      <c r="D26" s="23">
        <v>13</v>
      </c>
      <c r="E26" s="23">
        <v>1</v>
      </c>
      <c r="F26" s="23">
        <v>51502</v>
      </c>
      <c r="G26" s="57" t="s">
        <v>61</v>
      </c>
      <c r="H26" s="23">
        <v>1</v>
      </c>
      <c r="I26" s="23">
        <v>41494</v>
      </c>
      <c r="J26" s="23">
        <f t="shared" si="0"/>
        <v>-7.4191475920199713E-3</v>
      </c>
      <c r="K26" s="53">
        <f>0.192*0.62</f>
        <v>0.11904000000000001</v>
      </c>
      <c r="L26" s="34">
        <f t="shared" si="1"/>
        <v>-6.2324828561995727E-2</v>
      </c>
      <c r="M26" s="34"/>
      <c r="N26" t="s">
        <v>148</v>
      </c>
    </row>
    <row r="27" spans="1:14" x14ac:dyDescent="0.2">
      <c r="A27" s="9">
        <v>43589</v>
      </c>
      <c r="B27" s="23" t="s">
        <v>19</v>
      </c>
      <c r="C27" s="23">
        <v>0</v>
      </c>
      <c r="D27" s="23">
        <v>13</v>
      </c>
      <c r="E27" s="23">
        <v>2</v>
      </c>
      <c r="F27" s="23">
        <v>47318</v>
      </c>
      <c r="G27" s="57" t="s">
        <v>61</v>
      </c>
      <c r="H27" s="23">
        <v>2</v>
      </c>
      <c r="I27" s="23">
        <v>50865</v>
      </c>
      <c r="J27" s="23">
        <f t="shared" si="0"/>
        <v>1.0592058615436837E-2</v>
      </c>
      <c r="K27" s="53">
        <f>0.192*0.62</f>
        <v>0.11904000000000001</v>
      </c>
      <c r="L27" s="34">
        <f t="shared" si="1"/>
        <v>8.8978987024839015E-2</v>
      </c>
      <c r="M27" s="34"/>
      <c r="N27" t="s">
        <v>148</v>
      </c>
    </row>
    <row r="28" spans="1:14" x14ac:dyDescent="0.2">
      <c r="A28" s="9">
        <v>43589</v>
      </c>
      <c r="B28" s="23" t="s">
        <v>19</v>
      </c>
      <c r="C28" s="23">
        <v>0</v>
      </c>
      <c r="D28" s="23">
        <v>14</v>
      </c>
      <c r="E28" s="23">
        <v>1</v>
      </c>
      <c r="F28" s="23">
        <v>47328</v>
      </c>
      <c r="G28" s="57" t="s">
        <v>61</v>
      </c>
      <c r="H28" s="23">
        <v>3</v>
      </c>
      <c r="I28" s="23">
        <v>48485</v>
      </c>
      <c r="J28" s="23">
        <f t="shared" si="0"/>
        <v>1.0549010799453433E-2</v>
      </c>
      <c r="K28" s="53">
        <f>0.192*0.63</f>
        <v>0.12096</v>
      </c>
      <c r="L28" s="34">
        <f t="shared" si="1"/>
        <v>8.7210737429343863E-2</v>
      </c>
      <c r="M28" s="34"/>
      <c r="N28" t="s">
        <v>148</v>
      </c>
    </row>
    <row r="29" spans="1:14" x14ac:dyDescent="0.2">
      <c r="A29" s="9">
        <v>43589</v>
      </c>
      <c r="B29" s="23" t="s">
        <v>19</v>
      </c>
      <c r="C29" s="23">
        <v>0</v>
      </c>
      <c r="D29" s="23">
        <v>14</v>
      </c>
      <c r="E29" s="23">
        <v>2</v>
      </c>
      <c r="F29" s="23">
        <v>57204</v>
      </c>
      <c r="G29" s="57" t="s">
        <v>62</v>
      </c>
      <c r="H29" s="23">
        <v>1</v>
      </c>
      <c r="I29" s="23">
        <v>44388</v>
      </c>
      <c r="J29" s="23">
        <f t="shared" si="0"/>
        <v>-3.1965012265757702E-2</v>
      </c>
      <c r="K29" s="53">
        <f>0.192*0.63</f>
        <v>0.12096</v>
      </c>
      <c r="L29" s="34">
        <f t="shared" si="1"/>
        <v>-0.26426101410183284</v>
      </c>
      <c r="M29" s="34"/>
      <c r="N29" t="s">
        <v>148</v>
      </c>
    </row>
    <row r="30" spans="1:14" x14ac:dyDescent="0.2">
      <c r="A30" s="9">
        <v>43589</v>
      </c>
      <c r="B30" t="s">
        <v>19</v>
      </c>
      <c r="C30">
        <v>0</v>
      </c>
      <c r="D30">
        <v>15</v>
      </c>
      <c r="E30">
        <v>1</v>
      </c>
      <c r="F30">
        <v>35763</v>
      </c>
      <c r="G30" s="15" t="s">
        <v>62</v>
      </c>
      <c r="H30">
        <v>2</v>
      </c>
      <c r="I30">
        <v>43012</v>
      </c>
      <c r="J30">
        <f t="shared" si="0"/>
        <v>6.033380998426173E-2</v>
      </c>
      <c r="K30" s="35">
        <f>0.192*0.77</f>
        <v>0.14784</v>
      </c>
      <c r="L30" s="33">
        <f t="shared" si="1"/>
        <v>0.40810206969874008</v>
      </c>
      <c r="M30" s="33">
        <v>6.3391854826537614E-2</v>
      </c>
      <c r="N30" t="s">
        <v>148</v>
      </c>
    </row>
    <row r="31" spans="1:14" x14ac:dyDescent="0.2">
      <c r="A31" s="9">
        <v>43589</v>
      </c>
      <c r="B31" t="s">
        <v>19</v>
      </c>
      <c r="C31">
        <v>0</v>
      </c>
      <c r="D31">
        <v>15</v>
      </c>
      <c r="E31">
        <v>2</v>
      </c>
      <c r="F31">
        <v>35420</v>
      </c>
      <c r="G31" s="15" t="s">
        <v>62</v>
      </c>
      <c r="H31">
        <v>3</v>
      </c>
      <c r="I31">
        <v>49764</v>
      </c>
      <c r="J31">
        <f t="shared" si="0"/>
        <v>6.1810350072492512E-2</v>
      </c>
      <c r="K31" s="35">
        <f>0.192*0.77</f>
        <v>0.14784</v>
      </c>
      <c r="L31" s="33">
        <f t="shared" si="1"/>
        <v>0.41808948912670801</v>
      </c>
      <c r="M31" s="33">
        <v>6.494323397768198E-2</v>
      </c>
      <c r="N31" t="s">
        <v>148</v>
      </c>
    </row>
    <row r="32" spans="1:14" x14ac:dyDescent="0.2">
      <c r="A32" s="9">
        <v>43589</v>
      </c>
      <c r="B32" t="s">
        <v>19</v>
      </c>
      <c r="C32">
        <v>0</v>
      </c>
      <c r="D32">
        <v>16</v>
      </c>
      <c r="E32">
        <v>1</v>
      </c>
      <c r="F32">
        <v>48713</v>
      </c>
      <c r="G32" s="15" t="s">
        <v>63</v>
      </c>
      <c r="H32">
        <v>1</v>
      </c>
      <c r="I32">
        <v>54101</v>
      </c>
      <c r="J32">
        <f t="shared" si="0"/>
        <v>4.5868882857517746E-3</v>
      </c>
      <c r="K32" s="35">
        <f>0.192*0.58</f>
        <v>0.11136</v>
      </c>
      <c r="L32" s="33">
        <f t="shared" si="1"/>
        <v>4.1189729577512345E-2</v>
      </c>
      <c r="M32" s="33">
        <v>6.3981379943735843E-3</v>
      </c>
      <c r="N32" t="s">
        <v>148</v>
      </c>
    </row>
    <row r="33" spans="1:14" x14ac:dyDescent="0.2">
      <c r="A33" s="9">
        <v>43589</v>
      </c>
      <c r="B33" t="s">
        <v>19</v>
      </c>
      <c r="C33">
        <v>0</v>
      </c>
      <c r="D33">
        <v>16</v>
      </c>
      <c r="E33">
        <v>2</v>
      </c>
      <c r="F33">
        <v>45312</v>
      </c>
      <c r="G33" s="15" t="s">
        <v>63</v>
      </c>
      <c r="H33">
        <v>2</v>
      </c>
      <c r="I33">
        <v>49632</v>
      </c>
      <c r="J33">
        <f t="shared" si="0"/>
        <v>1.9227450501707932E-2</v>
      </c>
      <c r="K33" s="35">
        <f>0.192*0.58</f>
        <v>0.11136</v>
      </c>
      <c r="L33" s="33">
        <f t="shared" si="1"/>
        <v>0.17266029545355543</v>
      </c>
      <c r="M33" s="33">
        <v>2.6819899227118943E-2</v>
      </c>
      <c r="N33" t="s">
        <v>148</v>
      </c>
    </row>
    <row r="34" spans="1:14" x14ac:dyDescent="0.2">
      <c r="A34" s="9">
        <v>43589</v>
      </c>
      <c r="B34" s="23" t="s">
        <v>19</v>
      </c>
      <c r="C34" s="23">
        <v>0</v>
      </c>
      <c r="D34" s="23">
        <v>17</v>
      </c>
      <c r="E34" s="23">
        <v>1</v>
      </c>
      <c r="F34" s="23">
        <v>52647</v>
      </c>
      <c r="G34" s="57" t="s">
        <v>63</v>
      </c>
      <c r="H34" s="23">
        <v>3</v>
      </c>
      <c r="I34" s="23">
        <v>51289</v>
      </c>
      <c r="J34" s="23">
        <f t="shared" si="0"/>
        <v>-1.2348122522119904E-2</v>
      </c>
      <c r="K34" s="53">
        <f>0.192*0.68</f>
        <v>0.13056000000000001</v>
      </c>
      <c r="L34" s="34">
        <f t="shared" si="1"/>
        <v>-9.4578144317707599E-2</v>
      </c>
      <c r="M34" s="34"/>
      <c r="N34" t="s">
        <v>148</v>
      </c>
    </row>
    <row r="35" spans="1:14" x14ac:dyDescent="0.2">
      <c r="A35" s="9">
        <v>43589</v>
      </c>
      <c r="B35" s="23" t="s">
        <v>19</v>
      </c>
      <c r="C35" s="23">
        <v>0</v>
      </c>
      <c r="D35" s="23">
        <v>17</v>
      </c>
      <c r="E35" s="23">
        <v>2</v>
      </c>
      <c r="F35" s="23">
        <v>38879</v>
      </c>
      <c r="G35" s="57" t="s">
        <v>64</v>
      </c>
      <c r="H35" s="23">
        <v>1</v>
      </c>
      <c r="I35" s="23">
        <v>46400</v>
      </c>
      <c r="J35" s="23">
        <f t="shared" si="0"/>
        <v>4.6920110523832617E-2</v>
      </c>
      <c r="K35" s="53">
        <f>0.192*0.68</f>
        <v>0.13056000000000001</v>
      </c>
      <c r="L35" s="34">
        <f t="shared" si="1"/>
        <v>0.35937584653670812</v>
      </c>
      <c r="M35" s="34"/>
      <c r="N35" t="s">
        <v>148</v>
      </c>
    </row>
    <row r="36" spans="1:14" x14ac:dyDescent="0.2">
      <c r="A36" s="9">
        <v>43589</v>
      </c>
      <c r="B36" t="s">
        <v>19</v>
      </c>
      <c r="C36">
        <v>0</v>
      </c>
      <c r="D36">
        <v>18</v>
      </c>
      <c r="E36">
        <v>1</v>
      </c>
      <c r="F36">
        <v>43648</v>
      </c>
      <c r="G36" s="15" t="s">
        <v>64</v>
      </c>
      <c r="H36">
        <v>2</v>
      </c>
      <c r="I36">
        <v>49309</v>
      </c>
      <c r="J36">
        <f t="shared" si="0"/>
        <v>2.63906070813466E-2</v>
      </c>
      <c r="K36" s="35">
        <f>0.192*0.67</f>
        <v>0.12864</v>
      </c>
      <c r="L36" s="33">
        <f t="shared" si="1"/>
        <v>0.20515086350549283</v>
      </c>
      <c r="M36" s="33">
        <v>3.1866767464519892E-2</v>
      </c>
      <c r="N36" t="s">
        <v>148</v>
      </c>
    </row>
    <row r="37" spans="1:14" x14ac:dyDescent="0.2">
      <c r="A37" s="9">
        <v>43589</v>
      </c>
      <c r="B37" t="s">
        <v>19</v>
      </c>
      <c r="C37">
        <v>0</v>
      </c>
      <c r="D37">
        <v>18</v>
      </c>
      <c r="E37">
        <v>2</v>
      </c>
      <c r="F37">
        <v>42707</v>
      </c>
      <c r="G37" s="15" t="s">
        <v>64</v>
      </c>
      <c r="H37">
        <v>3</v>
      </c>
      <c r="I37">
        <v>50694</v>
      </c>
      <c r="J37">
        <f t="shared" si="0"/>
        <v>3.0441406565385028E-2</v>
      </c>
      <c r="K37" s="35">
        <f>0.192*0.67</f>
        <v>0.12864</v>
      </c>
      <c r="L37" s="33">
        <f t="shared" si="1"/>
        <v>0.23664028735529405</v>
      </c>
      <c r="M37" s="33">
        <v>3.6758124635855684E-2</v>
      </c>
      <c r="N37" t="s">
        <v>148</v>
      </c>
    </row>
    <row r="38" spans="1:14" x14ac:dyDescent="0.2">
      <c r="A38" s="9">
        <v>43589</v>
      </c>
      <c r="B38" s="23" t="s">
        <v>19</v>
      </c>
      <c r="C38" s="23">
        <v>0</v>
      </c>
      <c r="D38" s="23">
        <v>19</v>
      </c>
      <c r="E38" s="23">
        <v>1</v>
      </c>
      <c r="F38" s="23">
        <v>52241</v>
      </c>
      <c r="G38" s="57" t="s">
        <v>65</v>
      </c>
      <c r="H38" s="23">
        <v>1</v>
      </c>
      <c r="I38" s="23">
        <v>42488</v>
      </c>
      <c r="J38" s="23">
        <f t="shared" si="0"/>
        <v>-1.0600381193193604E-2</v>
      </c>
      <c r="K38" s="53">
        <f>0.192*0.53</f>
        <v>0.10176</v>
      </c>
      <c r="L38" s="34">
        <f t="shared" si="1"/>
        <v>-0.10417041266896231</v>
      </c>
      <c r="M38" s="34"/>
      <c r="N38" t="s">
        <v>148</v>
      </c>
    </row>
    <row r="39" spans="1:14" x14ac:dyDescent="0.2">
      <c r="A39" s="9">
        <v>43589</v>
      </c>
      <c r="B39" s="23" t="s">
        <v>19</v>
      </c>
      <c r="C39" s="23">
        <v>0</v>
      </c>
      <c r="D39" s="23">
        <v>19</v>
      </c>
      <c r="E39" s="23">
        <v>2</v>
      </c>
      <c r="F39" s="23">
        <v>49151</v>
      </c>
      <c r="G39" s="57" t="s">
        <v>65</v>
      </c>
      <c r="H39" s="23">
        <v>2</v>
      </c>
      <c r="I39" s="23">
        <v>46235</v>
      </c>
      <c r="J39" s="23">
        <f t="shared" si="0"/>
        <v>2.7013939456786351E-3</v>
      </c>
      <c r="K39" s="53">
        <f>0.192*0.53</f>
        <v>0.10176</v>
      </c>
      <c r="L39" s="34">
        <f t="shared" si="1"/>
        <v>2.6546717233477152E-2</v>
      </c>
      <c r="M39" s="34"/>
      <c r="N39" t="s">
        <v>148</v>
      </c>
    </row>
    <row r="40" spans="1:14" x14ac:dyDescent="0.2">
      <c r="A40" s="9">
        <v>43589</v>
      </c>
      <c r="B40" t="s">
        <v>19</v>
      </c>
      <c r="C40">
        <v>0</v>
      </c>
      <c r="D40">
        <v>20</v>
      </c>
      <c r="E40">
        <v>1</v>
      </c>
      <c r="F40">
        <v>42786</v>
      </c>
      <c r="G40" s="15" t="s">
        <v>65</v>
      </c>
      <c r="H40">
        <v>3</v>
      </c>
      <c r="I40">
        <v>43826</v>
      </c>
      <c r="J40">
        <f t="shared" si="0"/>
        <v>3.010132881911614E-2</v>
      </c>
      <c r="K40" s="35">
        <f>0.192*0.67</f>
        <v>0.12864</v>
      </c>
      <c r="L40" s="33">
        <f t="shared" si="1"/>
        <v>0.23399664815855206</v>
      </c>
      <c r="M40" s="33">
        <v>3.6347479347295091E-2</v>
      </c>
      <c r="N40" t="s">
        <v>148</v>
      </c>
    </row>
    <row r="41" spans="1:14" x14ac:dyDescent="0.2">
      <c r="A41" s="9">
        <v>43589</v>
      </c>
      <c r="B41" t="s">
        <v>19</v>
      </c>
      <c r="C41">
        <v>0</v>
      </c>
      <c r="D41">
        <v>20</v>
      </c>
      <c r="E41">
        <v>2</v>
      </c>
      <c r="F41">
        <v>38150</v>
      </c>
      <c r="G41" s="15" t="s">
        <v>66</v>
      </c>
      <c r="H41">
        <v>1</v>
      </c>
      <c r="I41">
        <v>48554</v>
      </c>
      <c r="J41">
        <f t="shared" si="0"/>
        <v>5.0058296309022851E-2</v>
      </c>
      <c r="K41" s="35">
        <f>0.192*0.67</f>
        <v>0.12864</v>
      </c>
      <c r="L41" s="33">
        <f t="shared" si="1"/>
        <v>0.38913476608382191</v>
      </c>
      <c r="M41" s="33">
        <v>6.0445600331686999E-2</v>
      </c>
      <c r="N41" t="s">
        <v>148</v>
      </c>
    </row>
    <row r="42" spans="1:14" x14ac:dyDescent="0.2">
      <c r="A42" s="9">
        <v>43589</v>
      </c>
      <c r="B42" t="s">
        <v>19</v>
      </c>
      <c r="C42">
        <v>0</v>
      </c>
      <c r="D42">
        <v>21</v>
      </c>
      <c r="E42">
        <v>1</v>
      </c>
      <c r="F42">
        <v>48912</v>
      </c>
      <c r="G42" s="15" t="s">
        <v>66</v>
      </c>
      <c r="H42">
        <v>2</v>
      </c>
      <c r="I42">
        <v>40871</v>
      </c>
      <c r="J42">
        <f t="shared" si="0"/>
        <v>3.7302367476820092E-3</v>
      </c>
      <c r="K42" s="35">
        <f>0.192*0.62</f>
        <v>0.11904000000000001</v>
      </c>
      <c r="L42" s="33">
        <f t="shared" si="1"/>
        <v>3.1335994184156661E-2</v>
      </c>
      <c r="M42" s="33">
        <v>4.8675244299390017E-3</v>
      </c>
      <c r="N42" t="s">
        <v>148</v>
      </c>
    </row>
    <row r="43" spans="1:14" x14ac:dyDescent="0.2">
      <c r="A43" s="9">
        <v>43589</v>
      </c>
      <c r="B43" t="s">
        <v>19</v>
      </c>
      <c r="C43">
        <v>0</v>
      </c>
      <c r="D43">
        <v>21</v>
      </c>
      <c r="E43">
        <v>2</v>
      </c>
      <c r="F43">
        <v>43957</v>
      </c>
      <c r="G43" s="15" t="s">
        <v>66</v>
      </c>
      <c r="H43">
        <v>3</v>
      </c>
      <c r="I43">
        <v>45997</v>
      </c>
      <c r="J43">
        <f t="shared" si="0"/>
        <v>2.5060429567459359E-2</v>
      </c>
      <c r="K43" s="35">
        <f>0.192*0.62</f>
        <v>0.11904000000000001</v>
      </c>
      <c r="L43" s="33">
        <f t="shared" si="1"/>
        <v>0.21052108171588843</v>
      </c>
      <c r="M43" s="33">
        <v>3.2700941359868008E-2</v>
      </c>
      <c r="N43" t="s">
        <v>148</v>
      </c>
    </row>
    <row r="44" spans="1:14" x14ac:dyDescent="0.2">
      <c r="A44" s="9">
        <v>43589</v>
      </c>
      <c r="B44" t="s">
        <v>19</v>
      </c>
      <c r="C44">
        <v>0</v>
      </c>
      <c r="D44">
        <v>22</v>
      </c>
      <c r="E44">
        <v>1</v>
      </c>
      <c r="F44">
        <v>41469</v>
      </c>
      <c r="G44" s="15" t="s">
        <v>67</v>
      </c>
      <c r="H44">
        <v>1</v>
      </c>
      <c r="I44">
        <v>52424</v>
      </c>
      <c r="J44">
        <f t="shared" si="0"/>
        <v>3.5770726184130616E-2</v>
      </c>
      <c r="K44" s="35">
        <f>0.192*0.66</f>
        <v>0.12672</v>
      </c>
      <c r="L44" s="33">
        <f t="shared" si="1"/>
        <v>0.28228161445810146</v>
      </c>
      <c r="M44" s="33">
        <v>4.384774411249176E-2</v>
      </c>
      <c r="N44" t="s">
        <v>148</v>
      </c>
    </row>
    <row r="45" spans="1:14" x14ac:dyDescent="0.2">
      <c r="A45" s="9">
        <v>43589</v>
      </c>
      <c r="B45" t="s">
        <v>19</v>
      </c>
      <c r="C45">
        <v>0</v>
      </c>
      <c r="D45">
        <v>22</v>
      </c>
      <c r="E45">
        <v>2</v>
      </c>
      <c r="F45">
        <v>32388</v>
      </c>
      <c r="G45" s="15" t="s">
        <v>67</v>
      </c>
      <c r="H45">
        <v>2</v>
      </c>
      <c r="I45">
        <v>42612</v>
      </c>
      <c r="J45">
        <f t="shared" si="0"/>
        <v>7.4862447878661018E-2</v>
      </c>
      <c r="K45" s="35">
        <f>0.192*0.66</f>
        <v>0.12672</v>
      </c>
      <c r="L45" s="33">
        <f t="shared" si="1"/>
        <v>0.5907705798505446</v>
      </c>
      <c r="M45" s="33">
        <v>9.1766363403451262E-2</v>
      </c>
      <c r="N45" t="s">
        <v>148</v>
      </c>
    </row>
    <row r="46" spans="1:14" x14ac:dyDescent="0.2">
      <c r="A46" s="9">
        <v>43589</v>
      </c>
      <c r="B46" t="s">
        <v>19</v>
      </c>
      <c r="C46">
        <v>0</v>
      </c>
      <c r="D46">
        <v>23</v>
      </c>
      <c r="E46">
        <v>1</v>
      </c>
      <c r="F46">
        <v>40935</v>
      </c>
      <c r="G46" s="15" t="s">
        <v>67</v>
      </c>
      <c r="H46">
        <v>3</v>
      </c>
      <c r="I46">
        <v>47847</v>
      </c>
      <c r="J46">
        <f t="shared" si="0"/>
        <v>3.8069479557644462E-2</v>
      </c>
      <c r="K46" s="35">
        <f>0.192*0.64</f>
        <v>0.12288</v>
      </c>
      <c r="L46" s="33">
        <f t="shared" si="1"/>
        <v>0.30981021775426809</v>
      </c>
      <c r="M46" s="33">
        <v>4.8123853824496313E-2</v>
      </c>
      <c r="N46" t="s">
        <v>148</v>
      </c>
    </row>
    <row r="47" spans="1:14" x14ac:dyDescent="0.2">
      <c r="A47" s="9">
        <v>43589</v>
      </c>
      <c r="B47" t="s">
        <v>19</v>
      </c>
      <c r="C47">
        <v>0</v>
      </c>
      <c r="D47">
        <v>23</v>
      </c>
      <c r="E47">
        <v>2</v>
      </c>
      <c r="F47">
        <v>42860</v>
      </c>
      <c r="G47" s="15" t="s">
        <v>70</v>
      </c>
      <c r="H47">
        <v>1</v>
      </c>
      <c r="I47">
        <v>53324</v>
      </c>
      <c r="J47">
        <f t="shared" si="0"/>
        <v>2.9782774980838939E-2</v>
      </c>
      <c r="K47" s="35">
        <f>0.192*0.64</f>
        <v>0.12288</v>
      </c>
      <c r="L47" s="33">
        <f t="shared" si="1"/>
        <v>0.24237284326854605</v>
      </c>
      <c r="M47" s="33">
        <v>3.7648581654380821E-2</v>
      </c>
      <c r="N47" t="s">
        <v>148</v>
      </c>
    </row>
    <row r="48" spans="1:14" x14ac:dyDescent="0.2">
      <c r="A48" s="9">
        <v>43589</v>
      </c>
      <c r="B48" s="23" t="s">
        <v>19</v>
      </c>
      <c r="C48" s="23">
        <v>0</v>
      </c>
      <c r="D48" s="23">
        <v>24</v>
      </c>
      <c r="E48" s="23">
        <v>1</v>
      </c>
      <c r="F48" s="23">
        <v>46368</v>
      </c>
      <c r="G48" s="57" t="s">
        <v>70</v>
      </c>
      <c r="H48" s="23">
        <v>2</v>
      </c>
      <c r="I48" s="23">
        <v>47098</v>
      </c>
      <c r="J48" s="23">
        <f t="shared" si="0"/>
        <v>1.468160113386034E-2</v>
      </c>
      <c r="K48" s="53">
        <f>0.192*0.62</f>
        <v>0.11904000000000001</v>
      </c>
      <c r="L48" s="34">
        <f t="shared" si="1"/>
        <v>0.12333334285836979</v>
      </c>
      <c r="M48" s="34"/>
      <c r="N48" t="s">
        <v>148</v>
      </c>
    </row>
    <row r="49" spans="1:14" x14ac:dyDescent="0.2">
      <c r="A49" s="9">
        <v>43589</v>
      </c>
      <c r="B49" s="23" t="s">
        <v>19</v>
      </c>
      <c r="C49" s="23">
        <v>0</v>
      </c>
      <c r="D49" s="23">
        <v>24</v>
      </c>
      <c r="E49" s="23">
        <v>2</v>
      </c>
      <c r="F49" s="23">
        <v>52814</v>
      </c>
      <c r="G49" s="57" t="s">
        <v>71</v>
      </c>
      <c r="H49" s="23">
        <v>1</v>
      </c>
      <c r="I49" s="23">
        <v>46040</v>
      </c>
      <c r="J49" s="23">
        <f t="shared" si="0"/>
        <v>-1.3067021049042735E-2</v>
      </c>
      <c r="K49" s="53">
        <f>0.192*0.62</f>
        <v>0.11904000000000001</v>
      </c>
      <c r="L49" s="34">
        <f t="shared" si="1"/>
        <v>-0.10977000209209287</v>
      </c>
      <c r="M49" s="34"/>
      <c r="N49" t="s">
        <v>148</v>
      </c>
    </row>
    <row r="50" spans="1:14" x14ac:dyDescent="0.2">
      <c r="A50" s="9">
        <v>43589</v>
      </c>
      <c r="B50" s="23" t="s">
        <v>19</v>
      </c>
      <c r="C50" s="23">
        <v>0</v>
      </c>
      <c r="D50" s="23">
        <v>25</v>
      </c>
      <c r="E50" s="23">
        <v>1</v>
      </c>
      <c r="F50" s="23">
        <v>54232</v>
      </c>
      <c r="G50" s="57" t="s">
        <v>71</v>
      </c>
      <c r="H50" s="23">
        <v>2</v>
      </c>
      <c r="I50" s="23">
        <v>56551</v>
      </c>
      <c r="J50" s="23">
        <f t="shared" si="0"/>
        <v>-1.9171201355489633E-2</v>
      </c>
      <c r="K50" s="53">
        <f>0.192*0.61</f>
        <v>0.11712</v>
      </c>
      <c r="L50" s="34">
        <f t="shared" si="1"/>
        <v>-0.16368853616367515</v>
      </c>
      <c r="M50" s="34"/>
      <c r="N50" t="s">
        <v>148</v>
      </c>
    </row>
    <row r="51" spans="1:14" x14ac:dyDescent="0.2">
      <c r="A51" s="9">
        <v>43589</v>
      </c>
      <c r="B51" s="23" t="s">
        <v>19</v>
      </c>
      <c r="C51" s="23">
        <v>0</v>
      </c>
      <c r="D51" s="23">
        <v>25</v>
      </c>
      <c r="E51" s="23">
        <v>2</v>
      </c>
      <c r="F51" s="23">
        <v>48777</v>
      </c>
      <c r="G51" s="57" t="s">
        <v>74</v>
      </c>
      <c r="H51" s="23">
        <v>1</v>
      </c>
      <c r="I51" s="23">
        <v>50807</v>
      </c>
      <c r="J51" s="23">
        <f t="shared" si="0"/>
        <v>4.3113822634580001E-3</v>
      </c>
      <c r="K51" s="53">
        <f>0.192*0.61</f>
        <v>0.11712</v>
      </c>
      <c r="L51" s="34">
        <f t="shared" si="1"/>
        <v>3.6811665500836747E-2</v>
      </c>
      <c r="M51" s="34"/>
      <c r="N51" t="s">
        <v>148</v>
      </c>
    </row>
    <row r="52" spans="1:14" x14ac:dyDescent="0.2">
      <c r="A52" s="9">
        <v>43589</v>
      </c>
      <c r="B52" t="s">
        <v>19</v>
      </c>
      <c r="C52">
        <v>0</v>
      </c>
      <c r="D52">
        <v>26</v>
      </c>
      <c r="E52">
        <v>1</v>
      </c>
      <c r="F52">
        <v>37135</v>
      </c>
      <c r="G52" s="15" t="s">
        <v>74</v>
      </c>
      <c r="H52">
        <v>2</v>
      </c>
      <c r="I52">
        <v>50486</v>
      </c>
      <c r="J52">
        <f t="shared" si="0"/>
        <v>5.4427649631338504E-2</v>
      </c>
      <c r="K52" s="35">
        <f>0.192*0.66</f>
        <v>0.12672</v>
      </c>
      <c r="L52" s="33">
        <f t="shared" si="1"/>
        <v>0.42951112398467883</v>
      </c>
      <c r="M52" s="33">
        <v>6.6717394592286774E-2</v>
      </c>
      <c r="N52" t="s">
        <v>148</v>
      </c>
    </row>
    <row r="53" spans="1:14" x14ac:dyDescent="0.2">
      <c r="A53" s="9">
        <v>43589</v>
      </c>
      <c r="B53" t="s">
        <v>19</v>
      </c>
      <c r="C53">
        <v>0</v>
      </c>
      <c r="D53">
        <v>26</v>
      </c>
      <c r="E53">
        <v>2</v>
      </c>
      <c r="F53">
        <v>44214</v>
      </c>
      <c r="G53" s="15" t="s">
        <v>76</v>
      </c>
      <c r="H53">
        <v>1</v>
      </c>
      <c r="I53">
        <v>55451</v>
      </c>
      <c r="J53">
        <f t="shared" si="0"/>
        <v>2.3954100696685861E-2</v>
      </c>
      <c r="K53" s="35">
        <f>0.192*0.66</f>
        <v>0.12672</v>
      </c>
      <c r="L53" s="33">
        <f t="shared" si="1"/>
        <v>0.18903172898268514</v>
      </c>
      <c r="M53" s="33">
        <v>2.9362928568643764E-2</v>
      </c>
      <c r="N53" t="s">
        <v>148</v>
      </c>
    </row>
    <row r="54" spans="1:14" x14ac:dyDescent="0.2">
      <c r="A54" s="9">
        <v>43589</v>
      </c>
      <c r="B54" t="s">
        <v>19</v>
      </c>
      <c r="C54">
        <v>0</v>
      </c>
      <c r="D54">
        <v>27</v>
      </c>
      <c r="E54">
        <v>1</v>
      </c>
      <c r="F54">
        <v>33800</v>
      </c>
      <c r="G54" s="15" t="s">
        <v>76</v>
      </c>
      <c r="H54">
        <v>2</v>
      </c>
      <c r="I54">
        <v>52912</v>
      </c>
      <c r="J54">
        <f t="shared" si="0"/>
        <v>6.8784096261804178E-2</v>
      </c>
      <c r="K54" s="35">
        <f>0.192*0.68</f>
        <v>0.13056000000000001</v>
      </c>
      <c r="L54" s="33">
        <f t="shared" si="1"/>
        <v>0.52683897259347556</v>
      </c>
      <c r="M54" s="33">
        <v>8.1835653742853232E-2</v>
      </c>
      <c r="N54" t="s">
        <v>148</v>
      </c>
    </row>
    <row r="55" spans="1:14" x14ac:dyDescent="0.2">
      <c r="A55" s="9">
        <v>43589</v>
      </c>
      <c r="B55" t="s">
        <v>19</v>
      </c>
      <c r="C55">
        <v>0</v>
      </c>
      <c r="D55">
        <v>27</v>
      </c>
      <c r="E55">
        <v>2</v>
      </c>
      <c r="F55">
        <v>38006</v>
      </c>
      <c r="G55" s="15" t="s">
        <v>78</v>
      </c>
      <c r="H55">
        <v>1</v>
      </c>
      <c r="I55">
        <v>47246</v>
      </c>
      <c r="J55">
        <f t="shared" si="0"/>
        <v>5.0678184859183892E-2</v>
      </c>
      <c r="K55" s="35">
        <f>0.192*0.68</f>
        <v>0.13056000000000001</v>
      </c>
      <c r="L55" s="33">
        <f t="shared" si="1"/>
        <v>0.38816011687487662</v>
      </c>
      <c r="M55" s="33">
        <v>6.0294204821230837E-2</v>
      </c>
      <c r="N55" t="s">
        <v>148</v>
      </c>
    </row>
    <row r="56" spans="1:14" x14ac:dyDescent="0.2">
      <c r="A56" s="9">
        <v>43589</v>
      </c>
      <c r="B56" s="23" t="s">
        <v>19</v>
      </c>
      <c r="C56" s="23">
        <v>0</v>
      </c>
      <c r="D56" s="23">
        <v>28</v>
      </c>
      <c r="E56" s="23">
        <v>1</v>
      </c>
      <c r="F56" s="23">
        <v>54135</v>
      </c>
      <c r="G56" s="57" t="s">
        <v>78</v>
      </c>
      <c r="H56" s="23">
        <v>2</v>
      </c>
      <c r="I56" s="23">
        <v>47690</v>
      </c>
      <c r="J56" s="23">
        <f t="shared" si="0"/>
        <v>-1.8753637540450594E-2</v>
      </c>
      <c r="K56" s="53">
        <f>0.192*0.64</f>
        <v>0.12288</v>
      </c>
      <c r="L56" s="34">
        <f t="shared" si="1"/>
        <v>-0.15261749300496902</v>
      </c>
      <c r="M56" s="34"/>
      <c r="N56" t="s">
        <v>148</v>
      </c>
    </row>
    <row r="57" spans="1:14" x14ac:dyDescent="0.2">
      <c r="A57" s="9">
        <v>43589</v>
      </c>
      <c r="B57" s="23" t="s">
        <v>19</v>
      </c>
      <c r="C57" s="23">
        <v>0</v>
      </c>
      <c r="D57" s="23">
        <v>28</v>
      </c>
      <c r="E57" s="23">
        <v>2</v>
      </c>
      <c r="F57" s="23">
        <v>53527</v>
      </c>
      <c r="G57" s="57" t="s">
        <v>72</v>
      </c>
      <c r="H57" s="23">
        <v>1</v>
      </c>
      <c r="I57" s="23">
        <v>47503</v>
      </c>
      <c r="J57" s="23">
        <f t="shared" si="0"/>
        <v>-1.6136330328659545E-2</v>
      </c>
      <c r="K57" s="53">
        <f>0.192*0.64</f>
        <v>0.12288</v>
      </c>
      <c r="L57" s="34">
        <f t="shared" si="1"/>
        <v>-0.13131779238817989</v>
      </c>
      <c r="M57" s="34"/>
      <c r="N57" t="s">
        <v>148</v>
      </c>
    </row>
    <row r="58" spans="1:14" x14ac:dyDescent="0.2">
      <c r="A58" s="9">
        <v>43589</v>
      </c>
      <c r="B58" t="s">
        <v>19</v>
      </c>
      <c r="C58">
        <v>0</v>
      </c>
      <c r="D58">
        <v>29</v>
      </c>
      <c r="E58">
        <v>1</v>
      </c>
      <c r="F58">
        <v>43118</v>
      </c>
      <c r="G58" s="15" t="s">
        <v>72</v>
      </c>
      <c r="H58">
        <v>2</v>
      </c>
      <c r="I58">
        <v>50970</v>
      </c>
      <c r="J58">
        <f t="shared" si="0"/>
        <v>2.8672141328467089E-2</v>
      </c>
      <c r="K58" s="35">
        <f>0.192*0.71</f>
        <v>0.13632</v>
      </c>
      <c r="L58" s="33">
        <f t="shared" si="1"/>
        <v>0.2103296752381682</v>
      </c>
      <c r="M58" s="33">
        <v>3.2671209553662123E-2</v>
      </c>
      <c r="N58" t="s">
        <v>148</v>
      </c>
    </row>
    <row r="59" spans="1:14" x14ac:dyDescent="0.2">
      <c r="A59" s="9">
        <v>43589</v>
      </c>
      <c r="B59" t="s">
        <v>19</v>
      </c>
      <c r="C59">
        <v>0</v>
      </c>
      <c r="D59">
        <v>29</v>
      </c>
      <c r="E59">
        <v>2</v>
      </c>
      <c r="F59">
        <v>40659</v>
      </c>
      <c r="G59" s="15" t="s">
        <v>73</v>
      </c>
      <c r="H59">
        <v>1</v>
      </c>
      <c r="I59">
        <v>48137</v>
      </c>
      <c r="J59">
        <f t="shared" si="0"/>
        <v>3.9257599278786463E-2</v>
      </c>
      <c r="K59" s="35">
        <f>0.192*0.71</f>
        <v>0.13632</v>
      </c>
      <c r="L59" s="33">
        <f t="shared" si="1"/>
        <v>0.28798121536668475</v>
      </c>
      <c r="M59" s="33">
        <v>4.4733082120291694E-2</v>
      </c>
      <c r="N59" t="s">
        <v>148</v>
      </c>
    </row>
    <row r="60" spans="1:14" x14ac:dyDescent="0.2">
      <c r="A60" s="9">
        <v>43589</v>
      </c>
      <c r="B60" t="s">
        <v>19</v>
      </c>
      <c r="C60">
        <v>0</v>
      </c>
      <c r="D60">
        <v>30</v>
      </c>
      <c r="E60">
        <v>1</v>
      </c>
      <c r="F60">
        <v>43517</v>
      </c>
      <c r="G60" s="15" t="s">
        <v>73</v>
      </c>
      <c r="H60">
        <v>2</v>
      </c>
      <c r="I60">
        <v>48157</v>
      </c>
      <c r="J60">
        <f t="shared" si="0"/>
        <v>2.6954533470729205E-2</v>
      </c>
      <c r="K60" s="14">
        <f>0.192*0.61</f>
        <v>0.11712</v>
      </c>
      <c r="L60" s="33">
        <f t="shared" si="1"/>
        <v>0.23014458222958678</v>
      </c>
      <c r="M60" s="33">
        <v>3.5749125106329147E-2</v>
      </c>
      <c r="N60" t="s">
        <v>148</v>
      </c>
    </row>
    <row r="61" spans="1:14" s="5" customFormat="1" x14ac:dyDescent="0.2">
      <c r="A61" s="17">
        <v>43589</v>
      </c>
      <c r="B61" s="5" t="s">
        <v>19</v>
      </c>
      <c r="C61" s="5">
        <v>0</v>
      </c>
      <c r="D61" s="5">
        <v>30</v>
      </c>
      <c r="E61" s="5">
        <v>2</v>
      </c>
      <c r="F61" s="5">
        <v>45916</v>
      </c>
      <c r="G61" s="18" t="s">
        <v>75</v>
      </c>
      <c r="H61" s="5">
        <v>1</v>
      </c>
      <c r="I61" s="5">
        <v>46541</v>
      </c>
      <c r="J61" s="5">
        <f t="shared" si="0"/>
        <v>1.6627362416310267E-2</v>
      </c>
      <c r="K61" s="5">
        <f>0.192*0.61</f>
        <v>0.11712</v>
      </c>
      <c r="L61" s="49">
        <f t="shared" si="1"/>
        <v>0.1419685998660371</v>
      </c>
      <c r="M61" s="49">
        <v>2.2052455845857761E-2</v>
      </c>
      <c r="N61" s="5" t="s">
        <v>148</v>
      </c>
    </row>
    <row r="62" spans="1:14" x14ac:dyDescent="0.2">
      <c r="A62" s="9">
        <v>43589</v>
      </c>
      <c r="B62" t="s">
        <v>19</v>
      </c>
      <c r="C62">
        <v>150</v>
      </c>
      <c r="D62">
        <v>1</v>
      </c>
      <c r="E62">
        <v>1</v>
      </c>
      <c r="F62">
        <v>42844</v>
      </c>
      <c r="G62" s="15" t="s">
        <v>75</v>
      </c>
      <c r="H62">
        <v>2</v>
      </c>
      <c r="I62">
        <v>47442</v>
      </c>
      <c r="J62">
        <f t="shared" si="0"/>
        <v>2.9851651486412382E-2</v>
      </c>
      <c r="K62" s="33">
        <f>0.192*0.7</f>
        <v>0.13439999999999999</v>
      </c>
      <c r="L62" s="33">
        <f t="shared" si="1"/>
        <v>0.22211050213104452</v>
      </c>
      <c r="M62" s="33">
        <v>3.4501164664355592E-2</v>
      </c>
      <c r="N62" s="35" t="s">
        <v>122</v>
      </c>
    </row>
    <row r="63" spans="1:14" x14ac:dyDescent="0.2">
      <c r="A63" s="9">
        <v>43589</v>
      </c>
      <c r="B63" t="s">
        <v>19</v>
      </c>
      <c r="C63">
        <v>150</v>
      </c>
      <c r="D63">
        <v>1</v>
      </c>
      <c r="E63">
        <v>2</v>
      </c>
      <c r="F63">
        <v>35528</v>
      </c>
      <c r="G63" s="15" t="s">
        <v>77</v>
      </c>
      <c r="H63">
        <v>1</v>
      </c>
      <c r="I63">
        <v>53911</v>
      </c>
      <c r="J63">
        <f t="shared" si="0"/>
        <v>6.1345433659871738E-2</v>
      </c>
      <c r="K63" s="33">
        <f>0.192*0.7</f>
        <v>0.13439999999999999</v>
      </c>
      <c r="L63" s="33">
        <f t="shared" si="1"/>
        <v>0.45643923854071239</v>
      </c>
      <c r="M63" s="33">
        <v>7.0900228386657327E-2</v>
      </c>
      <c r="N63" s="35" t="s">
        <v>122</v>
      </c>
    </row>
    <row r="64" spans="1:14" x14ac:dyDescent="0.2">
      <c r="A64" s="9">
        <v>43589</v>
      </c>
      <c r="B64" t="s">
        <v>19</v>
      </c>
      <c r="C64">
        <v>150</v>
      </c>
      <c r="D64">
        <v>2</v>
      </c>
      <c r="E64">
        <v>1</v>
      </c>
      <c r="F64">
        <v>35106</v>
      </c>
      <c r="G64" s="15" t="s">
        <v>77</v>
      </c>
      <c r="H64">
        <v>2</v>
      </c>
      <c r="I64">
        <v>52716</v>
      </c>
      <c r="J64">
        <f t="shared" si="0"/>
        <v>6.3162051494371443E-2</v>
      </c>
      <c r="K64" s="33">
        <f>0.192*0.62</f>
        <v>0.11904000000000001</v>
      </c>
      <c r="L64" s="33">
        <f t="shared" si="1"/>
        <v>0.53059519064492133</v>
      </c>
      <c r="M64" s="33">
        <v>8.2419119613511116E-2</v>
      </c>
      <c r="N64" s="35" t="s">
        <v>122</v>
      </c>
    </row>
    <row r="65" spans="1:14" x14ac:dyDescent="0.2">
      <c r="A65" s="9">
        <v>43589</v>
      </c>
      <c r="B65" t="s">
        <v>19</v>
      </c>
      <c r="C65">
        <v>150</v>
      </c>
      <c r="D65">
        <v>2</v>
      </c>
      <c r="E65">
        <v>2</v>
      </c>
      <c r="F65">
        <v>34414</v>
      </c>
      <c r="G65" s="15" t="s">
        <v>79</v>
      </c>
      <c r="H65">
        <v>1</v>
      </c>
      <c r="I65">
        <v>49318</v>
      </c>
      <c r="J65">
        <f t="shared" si="0"/>
        <v>6.6140960360423093E-2</v>
      </c>
      <c r="K65" s="33">
        <f>0.192*0.62</f>
        <v>0.11904000000000001</v>
      </c>
      <c r="L65" s="33">
        <f t="shared" si="1"/>
        <v>0.55561962668366172</v>
      </c>
      <c r="M65" s="33">
        <v>8.6306248678195446E-2</v>
      </c>
      <c r="N65" s="35" t="s">
        <v>122</v>
      </c>
    </row>
    <row r="66" spans="1:14" x14ac:dyDescent="0.2">
      <c r="A66" s="9">
        <v>43589</v>
      </c>
      <c r="B66" t="s">
        <v>19</v>
      </c>
      <c r="C66">
        <v>150</v>
      </c>
      <c r="D66">
        <v>3</v>
      </c>
      <c r="E66">
        <v>1</v>
      </c>
      <c r="F66">
        <v>35923</v>
      </c>
      <c r="G66" s="15" t="s">
        <v>79</v>
      </c>
      <c r="H66">
        <v>2</v>
      </c>
      <c r="I66">
        <v>53437</v>
      </c>
      <c r="J66">
        <f t="shared" si="0"/>
        <v>5.9645044928527222E-2</v>
      </c>
      <c r="K66" s="33">
        <f>0.192*0.6</f>
        <v>0.1152</v>
      </c>
      <c r="L66" s="33">
        <f t="shared" si="1"/>
        <v>0.51775212611568766</v>
      </c>
      <c r="M66" s="33">
        <v>8.0424163589970163E-2</v>
      </c>
      <c r="N66" s="35" t="s">
        <v>122</v>
      </c>
    </row>
    <row r="67" spans="1:14" x14ac:dyDescent="0.2">
      <c r="A67" s="9">
        <v>43589</v>
      </c>
      <c r="B67" t="s">
        <v>19</v>
      </c>
      <c r="C67">
        <v>150</v>
      </c>
      <c r="D67">
        <v>3</v>
      </c>
      <c r="E67">
        <v>2</v>
      </c>
      <c r="F67">
        <v>38771</v>
      </c>
      <c r="J67">
        <f t="shared" ref="J67:J130" si="2">((1-F67/$Q$2) * 1.5)/7</f>
        <v>4.7385026936453391E-2</v>
      </c>
      <c r="K67" s="33">
        <f>0.192*0.6</f>
        <v>0.1152</v>
      </c>
      <c r="L67" s="33">
        <f t="shared" ref="L67:L130" si="3">J67/K67</f>
        <v>0.41132835882338015</v>
      </c>
      <c r="M67" s="33">
        <v>6.3893005070565057E-2</v>
      </c>
      <c r="N67" s="35" t="s">
        <v>122</v>
      </c>
    </row>
    <row r="68" spans="1:14" x14ac:dyDescent="0.2">
      <c r="A68" s="9">
        <v>43589</v>
      </c>
      <c r="B68" t="s">
        <v>19</v>
      </c>
      <c r="C68">
        <v>150</v>
      </c>
      <c r="D68">
        <v>4</v>
      </c>
      <c r="E68">
        <v>1</v>
      </c>
      <c r="F68">
        <v>1859</v>
      </c>
      <c r="J68">
        <f t="shared" si="2"/>
        <v>0.20628312529439924</v>
      </c>
      <c r="K68" s="39" t="s">
        <v>92</v>
      </c>
      <c r="L68" s="33"/>
      <c r="M68" s="33"/>
      <c r="N68" s="35" t="s">
        <v>122</v>
      </c>
    </row>
    <row r="69" spans="1:14" x14ac:dyDescent="0.2">
      <c r="A69" s="9">
        <v>43589</v>
      </c>
      <c r="B69" t="s">
        <v>19</v>
      </c>
      <c r="C69">
        <v>150</v>
      </c>
      <c r="D69">
        <v>4</v>
      </c>
      <c r="E69">
        <v>2</v>
      </c>
      <c r="F69">
        <v>1829</v>
      </c>
      <c r="J69">
        <f t="shared" si="2"/>
        <v>0.20641226874234947</v>
      </c>
      <c r="K69" s="39" t="s">
        <v>92</v>
      </c>
      <c r="L69" s="33"/>
      <c r="M69" s="33"/>
      <c r="N69" s="35" t="s">
        <v>122</v>
      </c>
    </row>
    <row r="70" spans="1:14" x14ac:dyDescent="0.2">
      <c r="A70" s="9">
        <v>43589</v>
      </c>
      <c r="B70" t="s">
        <v>19</v>
      </c>
      <c r="C70">
        <v>150</v>
      </c>
      <c r="D70">
        <v>5</v>
      </c>
      <c r="E70">
        <v>1</v>
      </c>
      <c r="F70">
        <v>26694</v>
      </c>
      <c r="J70">
        <f t="shared" si="2"/>
        <v>9.9373874299612017E-2</v>
      </c>
      <c r="K70" s="33">
        <f>0.192*0.72</f>
        <v>0.13824</v>
      </c>
      <c r="L70" s="33">
        <f t="shared" si="3"/>
        <v>0.71885036385714707</v>
      </c>
      <c r="M70" s="33">
        <v>0.1116614231858102</v>
      </c>
      <c r="N70" s="35" t="s">
        <v>122</v>
      </c>
    </row>
    <row r="71" spans="1:14" x14ac:dyDescent="0.2">
      <c r="A71" s="9">
        <v>43589</v>
      </c>
      <c r="B71" t="s">
        <v>19</v>
      </c>
      <c r="C71">
        <v>150</v>
      </c>
      <c r="D71">
        <v>5</v>
      </c>
      <c r="E71">
        <v>2</v>
      </c>
      <c r="F71">
        <v>28213</v>
      </c>
      <c r="J71">
        <f t="shared" si="2"/>
        <v>9.2834911051732735E-2</v>
      </c>
      <c r="K71" s="33">
        <f>0.192*0.72</f>
        <v>0.13824</v>
      </c>
      <c r="L71" s="33">
        <f t="shared" si="3"/>
        <v>0.67154883573302038</v>
      </c>
      <c r="M71" s="33">
        <v>0.10431391915052918</v>
      </c>
      <c r="N71" s="35" t="s">
        <v>122</v>
      </c>
    </row>
    <row r="72" spans="1:14" x14ac:dyDescent="0.2">
      <c r="A72" s="9">
        <v>43589</v>
      </c>
      <c r="B72" t="s">
        <v>19</v>
      </c>
      <c r="C72">
        <v>150</v>
      </c>
      <c r="D72">
        <v>6</v>
      </c>
      <c r="E72">
        <v>1</v>
      </c>
      <c r="F72">
        <v>36368</v>
      </c>
      <c r="J72">
        <f t="shared" si="2"/>
        <v>5.7729417117265688E-2</v>
      </c>
      <c r="K72" s="33">
        <f>0.192*0.58</f>
        <v>0.11136</v>
      </c>
      <c r="L72" s="33">
        <f t="shared" si="3"/>
        <v>0.51840353014786</v>
      </c>
      <c r="M72" s="33">
        <v>8.0525348349634249E-2</v>
      </c>
      <c r="N72" s="35" t="s">
        <v>122</v>
      </c>
    </row>
    <row r="73" spans="1:14" x14ac:dyDescent="0.2">
      <c r="A73" s="9">
        <v>43589</v>
      </c>
      <c r="B73" t="s">
        <v>19</v>
      </c>
      <c r="C73">
        <v>150</v>
      </c>
      <c r="D73">
        <v>6</v>
      </c>
      <c r="E73">
        <v>2</v>
      </c>
      <c r="F73">
        <v>41104</v>
      </c>
      <c r="J73">
        <f t="shared" si="2"/>
        <v>3.734197146752493E-2</v>
      </c>
      <c r="K73" s="33">
        <f>0.192*0.58</f>
        <v>0.11136</v>
      </c>
      <c r="L73" s="33">
        <f t="shared" si="3"/>
        <v>0.33532661159774541</v>
      </c>
      <c r="M73" s="33">
        <v>5.2087400334849793E-2</v>
      </c>
      <c r="N73" s="35" t="s">
        <v>122</v>
      </c>
    </row>
    <row r="74" spans="1:14" x14ac:dyDescent="0.2">
      <c r="A74" s="9">
        <v>43589</v>
      </c>
      <c r="B74" t="s">
        <v>19</v>
      </c>
      <c r="C74">
        <v>150</v>
      </c>
      <c r="D74">
        <v>7</v>
      </c>
      <c r="E74">
        <v>1</v>
      </c>
      <c r="F74">
        <v>48304</v>
      </c>
      <c r="J74">
        <f t="shared" si="2"/>
        <v>6.3475439594730598E-3</v>
      </c>
      <c r="K74" s="33">
        <f>0.192*0.6</f>
        <v>0.1152</v>
      </c>
      <c r="L74" s="33">
        <f t="shared" si="3"/>
        <v>5.5100207981536982E-2</v>
      </c>
      <c r="M74" s="33">
        <v>8.5588989731320772E-3</v>
      </c>
      <c r="N74" s="35" t="s">
        <v>122</v>
      </c>
    </row>
    <row r="75" spans="1:14" x14ac:dyDescent="0.2">
      <c r="A75" s="9">
        <v>43589</v>
      </c>
      <c r="B75" t="s">
        <v>19</v>
      </c>
      <c r="C75">
        <v>150</v>
      </c>
      <c r="D75">
        <v>7</v>
      </c>
      <c r="E75">
        <v>2</v>
      </c>
      <c r="F75">
        <v>32354</v>
      </c>
      <c r="J75">
        <f t="shared" si="2"/>
        <v>7.5008810453004601E-2</v>
      </c>
      <c r="K75" s="33">
        <f>0.192*0.6</f>
        <v>0.1152</v>
      </c>
      <c r="L75" s="33">
        <f t="shared" si="3"/>
        <v>0.65111814629344278</v>
      </c>
      <c r="M75" s="33">
        <v>0.10114035205758146</v>
      </c>
      <c r="N75" s="35" t="s">
        <v>122</v>
      </c>
    </row>
    <row r="76" spans="1:14" x14ac:dyDescent="0.2">
      <c r="A76" s="9">
        <v>43589</v>
      </c>
      <c r="B76" t="s">
        <v>19</v>
      </c>
      <c r="C76">
        <v>150</v>
      </c>
      <c r="D76">
        <v>8</v>
      </c>
      <c r="E76">
        <v>1</v>
      </c>
      <c r="F76">
        <v>43131</v>
      </c>
      <c r="J76">
        <f t="shared" si="2"/>
        <v>2.8616179167688653E-2</v>
      </c>
      <c r="K76" s="39" t="s">
        <v>92</v>
      </c>
      <c r="L76" s="33"/>
      <c r="M76" s="33"/>
      <c r="N76" s="35" t="s">
        <v>122</v>
      </c>
    </row>
    <row r="77" spans="1:14" x14ac:dyDescent="0.2">
      <c r="A77" s="9">
        <v>43589</v>
      </c>
      <c r="B77" t="s">
        <v>19</v>
      </c>
      <c r="C77">
        <v>150</v>
      </c>
      <c r="D77">
        <v>8</v>
      </c>
      <c r="E77">
        <v>2</v>
      </c>
      <c r="F77">
        <v>44702</v>
      </c>
      <c r="J77">
        <f t="shared" si="2"/>
        <v>2.1853367276695661E-2</v>
      </c>
      <c r="K77" s="39" t="s">
        <v>92</v>
      </c>
      <c r="L77" s="33"/>
      <c r="M77" s="33"/>
      <c r="N77" s="35" t="s">
        <v>122</v>
      </c>
    </row>
    <row r="78" spans="1:14" x14ac:dyDescent="0.2">
      <c r="A78" s="9">
        <v>43589</v>
      </c>
      <c r="B78" t="s">
        <v>19</v>
      </c>
      <c r="C78">
        <v>150</v>
      </c>
      <c r="D78">
        <v>9</v>
      </c>
      <c r="E78">
        <v>1</v>
      </c>
      <c r="F78">
        <v>37125</v>
      </c>
      <c r="J78">
        <f t="shared" si="2"/>
        <v>5.4470697447321907E-2</v>
      </c>
      <c r="K78" s="33">
        <f>0.192*0.65</f>
        <v>0.12480000000000001</v>
      </c>
      <c r="L78" s="33">
        <f t="shared" si="3"/>
        <v>0.43646392185354088</v>
      </c>
      <c r="M78" s="33">
        <v>6.7797395861250026E-2</v>
      </c>
      <c r="N78" s="35" t="s">
        <v>122</v>
      </c>
    </row>
    <row r="79" spans="1:14" x14ac:dyDescent="0.2">
      <c r="A79" s="9">
        <v>43589</v>
      </c>
      <c r="B79" t="s">
        <v>19</v>
      </c>
      <c r="C79">
        <v>150</v>
      </c>
      <c r="D79">
        <v>9</v>
      </c>
      <c r="E79">
        <v>2</v>
      </c>
      <c r="F79">
        <v>40352</v>
      </c>
      <c r="J79">
        <f t="shared" si="2"/>
        <v>4.0579167229476999E-2</v>
      </c>
      <c r="K79" s="33">
        <f>0.192*0.65</f>
        <v>0.12480000000000001</v>
      </c>
      <c r="L79" s="33">
        <f t="shared" si="3"/>
        <v>0.32515358356952723</v>
      </c>
      <c r="M79" s="33">
        <v>5.0507189981133224E-2</v>
      </c>
      <c r="N79" s="35" t="s">
        <v>122</v>
      </c>
    </row>
    <row r="80" spans="1:14" x14ac:dyDescent="0.2">
      <c r="A80" s="9">
        <v>43589</v>
      </c>
      <c r="B80" t="s">
        <v>19</v>
      </c>
      <c r="C80">
        <v>150</v>
      </c>
      <c r="D80">
        <v>10</v>
      </c>
      <c r="E80">
        <v>1</v>
      </c>
      <c r="F80">
        <v>37739</v>
      </c>
      <c r="J80">
        <f t="shared" si="2"/>
        <v>5.1827561545940815E-2</v>
      </c>
      <c r="K80" s="33">
        <f>0.192*0.67</f>
        <v>0.12864</v>
      </c>
      <c r="L80" s="33">
        <f t="shared" si="3"/>
        <v>0.4028883826643409</v>
      </c>
      <c r="M80" s="33">
        <v>6.258199544052763E-2</v>
      </c>
      <c r="N80" s="35" t="s">
        <v>122</v>
      </c>
    </row>
    <row r="81" spans="1:14" x14ac:dyDescent="0.2">
      <c r="A81" s="9">
        <v>43589</v>
      </c>
      <c r="B81" t="s">
        <v>19</v>
      </c>
      <c r="C81">
        <v>150</v>
      </c>
      <c r="D81">
        <v>10</v>
      </c>
      <c r="E81">
        <v>2</v>
      </c>
      <c r="F81">
        <v>40457</v>
      </c>
      <c r="J81">
        <f t="shared" si="2"/>
        <v>4.0127165161651233E-2</v>
      </c>
      <c r="K81" s="33">
        <f>0.192*0.67</f>
        <v>0.12864</v>
      </c>
      <c r="L81" s="33">
        <f t="shared" si="3"/>
        <v>0.31193380878149279</v>
      </c>
      <c r="M81" s="33">
        <v>4.8453718297391882E-2</v>
      </c>
      <c r="N81" s="35" t="s">
        <v>122</v>
      </c>
    </row>
    <row r="82" spans="1:14" x14ac:dyDescent="0.2">
      <c r="A82" s="9">
        <v>43589</v>
      </c>
      <c r="B82" t="s">
        <v>19</v>
      </c>
      <c r="C82">
        <v>150</v>
      </c>
      <c r="D82">
        <v>11</v>
      </c>
      <c r="E82">
        <v>1</v>
      </c>
      <c r="F82">
        <v>37850</v>
      </c>
      <c r="J82">
        <f t="shared" si="2"/>
        <v>5.1349730788525012E-2</v>
      </c>
      <c r="K82" s="33">
        <f>0.192*0.65</f>
        <v>0.12480000000000001</v>
      </c>
      <c r="L82" s="33">
        <f t="shared" si="3"/>
        <v>0.41145617619010422</v>
      </c>
      <c r="M82" s="33">
        <v>6.3912859368196184E-2</v>
      </c>
      <c r="N82" s="35" t="s">
        <v>122</v>
      </c>
    </row>
    <row r="83" spans="1:14" x14ac:dyDescent="0.2">
      <c r="A83" s="9">
        <v>43589</v>
      </c>
      <c r="B83" t="s">
        <v>19</v>
      </c>
      <c r="C83">
        <v>150</v>
      </c>
      <c r="D83">
        <v>11</v>
      </c>
      <c r="E83">
        <v>2</v>
      </c>
      <c r="F83">
        <v>34751</v>
      </c>
      <c r="J83">
        <f t="shared" si="2"/>
        <v>6.4690248961782354E-2</v>
      </c>
      <c r="K83" s="33">
        <f>0.192*0.65</f>
        <v>0.12480000000000001</v>
      </c>
      <c r="L83" s="33">
        <f t="shared" si="3"/>
        <v>0.51835135386043552</v>
      </c>
      <c r="M83" s="33">
        <v>8.0517243632987665E-2</v>
      </c>
      <c r="N83" s="35" t="s">
        <v>122</v>
      </c>
    </row>
    <row r="84" spans="1:14" x14ac:dyDescent="0.2">
      <c r="A84" s="9">
        <v>43589</v>
      </c>
      <c r="B84" t="s">
        <v>19</v>
      </c>
      <c r="C84">
        <v>150</v>
      </c>
      <c r="D84">
        <v>12</v>
      </c>
      <c r="E84">
        <v>1</v>
      </c>
      <c r="F84">
        <v>33136</v>
      </c>
      <c r="J84">
        <f t="shared" si="2"/>
        <v>7.1642471243102301E-2</v>
      </c>
      <c r="K84" s="33">
        <f>0.192*0.64</f>
        <v>0.12288</v>
      </c>
      <c r="L84" s="33"/>
      <c r="M84" s="33"/>
      <c r="N84" s="35" t="s">
        <v>122</v>
      </c>
    </row>
    <row r="85" spans="1:14" x14ac:dyDescent="0.2">
      <c r="A85" s="9">
        <v>43589</v>
      </c>
      <c r="B85" t="s">
        <v>19</v>
      </c>
      <c r="C85">
        <v>150</v>
      </c>
      <c r="D85">
        <v>12</v>
      </c>
      <c r="E85">
        <v>2</v>
      </c>
      <c r="F85">
        <v>31540</v>
      </c>
      <c r="J85">
        <f t="shared" si="2"/>
        <v>7.8512902674053794E-2</v>
      </c>
      <c r="K85" s="33">
        <f>0.192*0.64</f>
        <v>0.12288</v>
      </c>
      <c r="L85" s="33"/>
      <c r="M85" s="33"/>
      <c r="N85" s="35" t="s">
        <v>122</v>
      </c>
    </row>
    <row r="86" spans="1:14" x14ac:dyDescent="0.2">
      <c r="A86" s="9">
        <v>43589</v>
      </c>
      <c r="B86" t="s">
        <v>19</v>
      </c>
      <c r="C86">
        <v>150</v>
      </c>
      <c r="D86">
        <v>13</v>
      </c>
      <c r="E86">
        <v>1</v>
      </c>
      <c r="F86">
        <v>49728</v>
      </c>
      <c r="J86">
        <f t="shared" si="2"/>
        <v>2.1753496343614374E-4</v>
      </c>
      <c r="K86" s="33">
        <f>0.192*0.59</f>
        <v>0.11327999999999999</v>
      </c>
      <c r="L86" s="33">
        <f t="shared" si="3"/>
        <v>1.9203298325930769E-3</v>
      </c>
      <c r="M86" s="33">
        <v>2.9829123399612468E-4</v>
      </c>
      <c r="N86" s="35" t="s">
        <v>122</v>
      </c>
    </row>
    <row r="87" spans="1:14" x14ac:dyDescent="0.2">
      <c r="A87" s="9">
        <v>43589</v>
      </c>
      <c r="B87" t="s">
        <v>19</v>
      </c>
      <c r="C87">
        <v>150</v>
      </c>
      <c r="D87">
        <v>13</v>
      </c>
      <c r="E87">
        <v>2</v>
      </c>
      <c r="F87">
        <v>38229</v>
      </c>
      <c r="J87">
        <f t="shared" si="2"/>
        <v>4.9718218562753956E-2</v>
      </c>
      <c r="K87" s="33">
        <f>0.192*0.59</f>
        <v>0.11327999999999999</v>
      </c>
      <c r="L87" s="33">
        <f t="shared" si="3"/>
        <v>0.43889670341414161</v>
      </c>
      <c r="M87" s="33">
        <v>6.8175287930330009E-2</v>
      </c>
      <c r="N87" s="35" t="s">
        <v>122</v>
      </c>
    </row>
    <row r="88" spans="1:14" x14ac:dyDescent="0.2">
      <c r="A88" s="9">
        <v>43589</v>
      </c>
      <c r="B88" t="s">
        <v>19</v>
      </c>
      <c r="C88">
        <v>150</v>
      </c>
      <c r="D88">
        <v>14</v>
      </c>
      <c r="E88">
        <v>1</v>
      </c>
      <c r="F88">
        <v>38233</v>
      </c>
      <c r="J88">
        <f t="shared" si="2"/>
        <v>4.9700999436360596E-2</v>
      </c>
      <c r="K88" s="33">
        <f>0.192*0.66</f>
        <v>0.12672</v>
      </c>
      <c r="L88" s="33">
        <f t="shared" si="3"/>
        <v>0.39221116979451226</v>
      </c>
      <c r="M88" s="33">
        <v>6.0923468374747582E-2</v>
      </c>
      <c r="N88" s="35" t="s">
        <v>122</v>
      </c>
    </row>
    <row r="89" spans="1:14" x14ac:dyDescent="0.2">
      <c r="A89" s="9">
        <v>43589</v>
      </c>
      <c r="B89" t="s">
        <v>19</v>
      </c>
      <c r="C89">
        <v>150</v>
      </c>
      <c r="D89">
        <v>14</v>
      </c>
      <c r="E89">
        <v>2</v>
      </c>
      <c r="F89">
        <v>36363</v>
      </c>
      <c r="J89">
        <f t="shared" si="2"/>
        <v>5.77509410252574E-2</v>
      </c>
      <c r="K89" s="33">
        <f>0.192*0.66</f>
        <v>0.12672</v>
      </c>
      <c r="L89" s="33">
        <f t="shared" si="3"/>
        <v>0.45573659268669037</v>
      </c>
      <c r="M89" s="33">
        <v>7.0791084063999227E-2</v>
      </c>
      <c r="N89" s="35" t="s">
        <v>122</v>
      </c>
    </row>
    <row r="90" spans="1:14" x14ac:dyDescent="0.2">
      <c r="A90" s="9">
        <v>43589</v>
      </c>
      <c r="B90" t="s">
        <v>19</v>
      </c>
      <c r="C90">
        <v>150</v>
      </c>
      <c r="D90">
        <v>15</v>
      </c>
      <c r="E90">
        <v>1</v>
      </c>
      <c r="F90">
        <v>38755</v>
      </c>
      <c r="J90">
        <f t="shared" si="2"/>
        <v>4.745390344202683E-2</v>
      </c>
      <c r="K90" s="33">
        <f>0.192*0.68</f>
        <v>0.13056000000000001</v>
      </c>
      <c r="L90" s="33">
        <f t="shared" si="3"/>
        <v>0.36346433396160255</v>
      </c>
      <c r="M90" s="33">
        <v>5.6458126542035601E-2</v>
      </c>
      <c r="N90" s="35" t="s">
        <v>122</v>
      </c>
    </row>
    <row r="91" spans="1:14" x14ac:dyDescent="0.2">
      <c r="A91" s="9">
        <v>43589</v>
      </c>
      <c r="B91" t="s">
        <v>19</v>
      </c>
      <c r="C91">
        <v>150</v>
      </c>
      <c r="D91">
        <v>15</v>
      </c>
      <c r="E91">
        <v>2</v>
      </c>
      <c r="F91">
        <v>40920</v>
      </c>
      <c r="J91">
        <f t="shared" si="2"/>
        <v>3.8134051281619577E-2</v>
      </c>
      <c r="K91" s="33">
        <f>0.192*0.68</f>
        <v>0.13056000000000001</v>
      </c>
      <c r="L91" s="33">
        <f t="shared" si="3"/>
        <v>0.29208066238985581</v>
      </c>
      <c r="M91" s="33">
        <v>4.5369862891224272E-2</v>
      </c>
      <c r="N91" s="35" t="s">
        <v>122</v>
      </c>
    </row>
    <row r="92" spans="1:14" x14ac:dyDescent="0.2">
      <c r="A92" s="9">
        <v>43589</v>
      </c>
      <c r="B92" t="s">
        <v>19</v>
      </c>
      <c r="C92">
        <v>150</v>
      </c>
      <c r="D92">
        <v>16</v>
      </c>
      <c r="E92">
        <v>1</v>
      </c>
      <c r="F92">
        <v>40191</v>
      </c>
      <c r="J92">
        <f t="shared" si="2"/>
        <v>4.1272237066809832E-2</v>
      </c>
      <c r="K92" s="33">
        <f>0.192*0.57</f>
        <v>0.10944</v>
      </c>
      <c r="L92" s="33">
        <f t="shared" si="3"/>
        <v>0.3771220492215811</v>
      </c>
      <c r="M92" s="33">
        <v>5.8579624979085594E-2</v>
      </c>
      <c r="N92" s="35" t="s">
        <v>122</v>
      </c>
    </row>
    <row r="93" spans="1:14" x14ac:dyDescent="0.2">
      <c r="A93" s="9">
        <v>43589</v>
      </c>
      <c r="B93" t="s">
        <v>19</v>
      </c>
      <c r="C93">
        <v>150</v>
      </c>
      <c r="D93">
        <v>16</v>
      </c>
      <c r="E93">
        <v>2</v>
      </c>
      <c r="F93">
        <v>34243</v>
      </c>
      <c r="J93">
        <f t="shared" si="2"/>
        <v>6.6877078013739336E-2</v>
      </c>
      <c r="K93" s="33">
        <f>0.192*0.57</f>
        <v>0.10944</v>
      </c>
      <c r="L93" s="33">
        <f t="shared" si="3"/>
        <v>0.61108441167524985</v>
      </c>
      <c r="M93" s="33">
        <v>9.4921778613555469E-2</v>
      </c>
      <c r="N93" s="35" t="s">
        <v>122</v>
      </c>
    </row>
    <row r="94" spans="1:14" x14ac:dyDescent="0.2">
      <c r="A94" s="9">
        <v>43589</v>
      </c>
      <c r="B94" t="s">
        <v>19</v>
      </c>
      <c r="C94">
        <v>150</v>
      </c>
      <c r="D94">
        <v>17</v>
      </c>
      <c r="E94">
        <v>1</v>
      </c>
      <c r="F94">
        <v>35533</v>
      </c>
      <c r="J94">
        <f t="shared" si="2"/>
        <v>6.1323909751880026E-2</v>
      </c>
      <c r="K94" s="33">
        <f t="shared" ref="K94:K99" si="4">0.192*0.65</f>
        <v>0.12480000000000001</v>
      </c>
      <c r="L94" s="33">
        <f t="shared" si="3"/>
        <v>0.49137748198621811</v>
      </c>
      <c r="M94" s="33">
        <v>7.6327302201859237E-2</v>
      </c>
      <c r="N94" s="35" t="s">
        <v>122</v>
      </c>
    </row>
    <row r="95" spans="1:14" x14ac:dyDescent="0.2">
      <c r="A95" s="9">
        <v>43589</v>
      </c>
      <c r="B95" t="s">
        <v>19</v>
      </c>
      <c r="C95">
        <v>150</v>
      </c>
      <c r="D95">
        <v>17</v>
      </c>
      <c r="E95">
        <v>2</v>
      </c>
      <c r="F95">
        <v>33146</v>
      </c>
      <c r="J95">
        <f t="shared" si="2"/>
        <v>7.1599423427118905E-2</v>
      </c>
      <c r="K95" s="33">
        <f t="shared" si="4"/>
        <v>0.12480000000000001</v>
      </c>
      <c r="L95" s="33">
        <f t="shared" si="3"/>
        <v>0.5737133287429399</v>
      </c>
      <c r="M95" s="33">
        <v>8.9116803731403335E-2</v>
      </c>
      <c r="N95" s="35" t="s">
        <v>122</v>
      </c>
    </row>
    <row r="96" spans="1:14" x14ac:dyDescent="0.2">
      <c r="A96" s="9">
        <v>43589</v>
      </c>
      <c r="B96" t="s">
        <v>19</v>
      </c>
      <c r="C96">
        <v>150</v>
      </c>
      <c r="D96">
        <v>18</v>
      </c>
      <c r="E96">
        <v>1</v>
      </c>
      <c r="F96">
        <v>42986</v>
      </c>
      <c r="J96">
        <f t="shared" si="2"/>
        <v>2.9240372499448022E-2</v>
      </c>
      <c r="K96" s="33">
        <f t="shared" si="4"/>
        <v>0.12480000000000001</v>
      </c>
      <c r="L96" s="33">
        <f t="shared" si="3"/>
        <v>0.2342978565660899</v>
      </c>
      <c r="M96" s="33">
        <v>3.6394267053265969E-2</v>
      </c>
      <c r="N96" s="35" t="s">
        <v>122</v>
      </c>
    </row>
    <row r="97" spans="1:14" x14ac:dyDescent="0.2">
      <c r="A97" s="9">
        <v>43589</v>
      </c>
      <c r="B97" t="s">
        <v>19</v>
      </c>
      <c r="C97">
        <v>150</v>
      </c>
      <c r="D97">
        <v>18</v>
      </c>
      <c r="E97">
        <v>2</v>
      </c>
      <c r="F97">
        <v>45001</v>
      </c>
      <c r="J97">
        <f t="shared" si="2"/>
        <v>2.0566237578791852E-2</v>
      </c>
      <c r="K97" s="33">
        <f t="shared" si="4"/>
        <v>0.12480000000000001</v>
      </c>
      <c r="L97" s="33">
        <f t="shared" si="3"/>
        <v>0.16479357034288342</v>
      </c>
      <c r="M97" s="33">
        <v>2.5597934593261224E-2</v>
      </c>
      <c r="N97" s="35" t="s">
        <v>122</v>
      </c>
    </row>
    <row r="98" spans="1:14" x14ac:dyDescent="0.2">
      <c r="A98" s="9">
        <v>43589</v>
      </c>
      <c r="B98" t="s">
        <v>19</v>
      </c>
      <c r="C98">
        <v>150</v>
      </c>
      <c r="D98">
        <v>19</v>
      </c>
      <c r="E98">
        <v>1</v>
      </c>
      <c r="F98">
        <v>45296</v>
      </c>
      <c r="J98">
        <f t="shared" si="2"/>
        <v>1.92963270072814E-2</v>
      </c>
      <c r="K98" s="33">
        <f t="shared" si="4"/>
        <v>0.12480000000000001</v>
      </c>
      <c r="L98" s="33">
        <f t="shared" si="3"/>
        <v>0.15461800486603686</v>
      </c>
      <c r="M98" s="33">
        <v>2.4017330089191057E-2</v>
      </c>
      <c r="N98" s="35" t="s">
        <v>122</v>
      </c>
    </row>
    <row r="99" spans="1:14" x14ac:dyDescent="0.2">
      <c r="A99" s="9">
        <v>43589</v>
      </c>
      <c r="B99" t="s">
        <v>19</v>
      </c>
      <c r="C99">
        <v>150</v>
      </c>
      <c r="D99">
        <v>19</v>
      </c>
      <c r="E99">
        <v>2</v>
      </c>
      <c r="F99">
        <v>32854</v>
      </c>
      <c r="J99">
        <f t="shared" si="2"/>
        <v>7.2856419653834312E-2</v>
      </c>
      <c r="K99" s="33">
        <f t="shared" si="4"/>
        <v>0.12480000000000001</v>
      </c>
      <c r="L99" s="33">
        <f t="shared" si="3"/>
        <v>0.58378541389290306</v>
      </c>
      <c r="M99" s="33">
        <v>9.0681334291364296E-2</v>
      </c>
      <c r="N99" s="35" t="s">
        <v>122</v>
      </c>
    </row>
    <row r="100" spans="1:14" x14ac:dyDescent="0.2">
      <c r="A100" s="9">
        <v>43589</v>
      </c>
      <c r="B100" t="s">
        <v>19</v>
      </c>
      <c r="C100">
        <v>150</v>
      </c>
      <c r="D100">
        <v>20</v>
      </c>
      <c r="E100">
        <v>1</v>
      </c>
      <c r="F100">
        <v>37841</v>
      </c>
      <c r="J100">
        <f t="shared" si="2"/>
        <v>5.1388473822910084E-2</v>
      </c>
      <c r="K100" s="33">
        <f>0.192*0.62</f>
        <v>0.11904000000000001</v>
      </c>
      <c r="L100" s="33">
        <f t="shared" si="3"/>
        <v>0.43169080832417744</v>
      </c>
      <c r="M100" s="33">
        <v>6.7055972226355565E-2</v>
      </c>
      <c r="N100" s="35" t="s">
        <v>122</v>
      </c>
    </row>
    <row r="101" spans="1:14" x14ac:dyDescent="0.2">
      <c r="A101" s="9">
        <v>43589</v>
      </c>
      <c r="B101" t="s">
        <v>19</v>
      </c>
      <c r="C101">
        <v>150</v>
      </c>
      <c r="D101">
        <v>20</v>
      </c>
      <c r="E101">
        <v>2</v>
      </c>
      <c r="F101">
        <v>36679</v>
      </c>
      <c r="J101">
        <f t="shared" si="2"/>
        <v>5.6390630040181793E-2</v>
      </c>
      <c r="K101" s="33">
        <f>0.192*0.62</f>
        <v>0.11904000000000001</v>
      </c>
      <c r="L101" s="33">
        <f t="shared" si="3"/>
        <v>0.47371160988055938</v>
      </c>
      <c r="M101" s="33">
        <v>7.3583203401446889E-2</v>
      </c>
      <c r="N101" s="35" t="s">
        <v>122</v>
      </c>
    </row>
    <row r="102" spans="1:14" x14ac:dyDescent="0.2">
      <c r="A102" s="9">
        <v>43589</v>
      </c>
      <c r="B102" t="s">
        <v>19</v>
      </c>
      <c r="C102">
        <v>150</v>
      </c>
      <c r="D102">
        <v>21</v>
      </c>
      <c r="E102">
        <v>1</v>
      </c>
      <c r="F102">
        <v>31262</v>
      </c>
      <c r="J102">
        <f t="shared" si="2"/>
        <v>7.9709631958392466E-2</v>
      </c>
      <c r="K102" s="33">
        <f>0.192*0.58</f>
        <v>0.11136</v>
      </c>
      <c r="L102" s="33">
        <f t="shared" si="3"/>
        <v>0.71578333295970242</v>
      </c>
      <c r="M102" s="33">
        <v>0.1111850110530738</v>
      </c>
      <c r="N102" s="35" t="s">
        <v>122</v>
      </c>
    </row>
    <row r="103" spans="1:14" x14ac:dyDescent="0.2">
      <c r="A103" s="9">
        <v>43589</v>
      </c>
      <c r="B103" t="s">
        <v>19</v>
      </c>
      <c r="C103">
        <v>150</v>
      </c>
      <c r="D103">
        <v>21</v>
      </c>
      <c r="E103">
        <v>2</v>
      </c>
      <c r="F103">
        <v>34318</v>
      </c>
      <c r="J103">
        <f t="shared" si="2"/>
        <v>6.65542193938638E-2</v>
      </c>
      <c r="K103" s="33">
        <f>0.192*0.58</f>
        <v>0.11136</v>
      </c>
      <c r="L103" s="33">
        <f t="shared" si="3"/>
        <v>0.5976492402466218</v>
      </c>
      <c r="M103" s="33">
        <v>9.2834848651641905E-2</v>
      </c>
      <c r="N103" s="35" t="s">
        <v>122</v>
      </c>
    </row>
    <row r="104" spans="1:14" x14ac:dyDescent="0.2">
      <c r="A104" s="9">
        <v>43589</v>
      </c>
      <c r="B104" t="s">
        <v>19</v>
      </c>
      <c r="C104">
        <v>150</v>
      </c>
      <c r="D104">
        <v>22</v>
      </c>
      <c r="E104">
        <v>1</v>
      </c>
      <c r="F104">
        <v>40307</v>
      </c>
      <c r="J104">
        <f t="shared" si="2"/>
        <v>4.0772882401402318E-2</v>
      </c>
      <c r="K104" s="33">
        <f>0.192*0.65</f>
        <v>0.12480000000000001</v>
      </c>
      <c r="L104" s="33">
        <f t="shared" si="3"/>
        <v>0.32670578847277498</v>
      </c>
      <c r="M104" s="33">
        <v>5.0748299142771049E-2</v>
      </c>
      <c r="N104" s="35" t="s">
        <v>134</v>
      </c>
    </row>
    <row r="105" spans="1:14" x14ac:dyDescent="0.2">
      <c r="A105" s="9">
        <v>43589</v>
      </c>
      <c r="B105" t="s">
        <v>19</v>
      </c>
      <c r="C105">
        <v>150</v>
      </c>
      <c r="D105">
        <v>22</v>
      </c>
      <c r="E105">
        <v>2</v>
      </c>
      <c r="F105">
        <v>37294</v>
      </c>
      <c r="J105">
        <f t="shared" si="2"/>
        <v>5.3743189357202348E-2</v>
      </c>
      <c r="K105" s="33">
        <f>0.192*0.65</f>
        <v>0.12480000000000001</v>
      </c>
      <c r="L105" s="33">
        <f t="shared" si="3"/>
        <v>0.430634530105788</v>
      </c>
      <c r="M105" s="33">
        <v>6.6891897009765736E-2</v>
      </c>
      <c r="N105" s="35" t="s">
        <v>134</v>
      </c>
    </row>
    <row r="106" spans="1:14" x14ac:dyDescent="0.2">
      <c r="A106" s="9">
        <v>43589</v>
      </c>
      <c r="B106" t="s">
        <v>19</v>
      </c>
      <c r="C106">
        <v>150</v>
      </c>
      <c r="D106">
        <v>23</v>
      </c>
      <c r="E106">
        <v>1</v>
      </c>
      <c r="F106">
        <v>38034</v>
      </c>
      <c r="J106">
        <f t="shared" si="2"/>
        <v>5.0557650974430365E-2</v>
      </c>
      <c r="K106" s="33">
        <f>0.192*0.66</f>
        <v>0.12672</v>
      </c>
      <c r="L106" s="33">
        <f t="shared" si="3"/>
        <v>0.39897136185630022</v>
      </c>
      <c r="M106" s="33">
        <v>6.1973551541678627E-2</v>
      </c>
      <c r="N106" s="35" t="s">
        <v>122</v>
      </c>
    </row>
    <row r="107" spans="1:14" x14ac:dyDescent="0.2">
      <c r="A107" s="9">
        <v>43589</v>
      </c>
      <c r="B107" t="s">
        <v>19</v>
      </c>
      <c r="C107">
        <v>150</v>
      </c>
      <c r="D107">
        <v>23</v>
      </c>
      <c r="E107">
        <v>2</v>
      </c>
      <c r="F107">
        <v>34853</v>
      </c>
      <c r="J107">
        <f t="shared" si="2"/>
        <v>6.4251161238751603E-2</v>
      </c>
      <c r="K107" s="33">
        <f>0.192*0.66</f>
        <v>0.12672</v>
      </c>
      <c r="L107" s="33">
        <f t="shared" si="3"/>
        <v>0.50703252240176455</v>
      </c>
      <c r="M107" s="33">
        <v>7.8759051813074091E-2</v>
      </c>
      <c r="N107" s="35" t="s">
        <v>122</v>
      </c>
    </row>
    <row r="108" spans="1:14" x14ac:dyDescent="0.2">
      <c r="A108" s="9">
        <v>43589</v>
      </c>
      <c r="B108" t="s">
        <v>19</v>
      </c>
      <c r="C108">
        <v>150</v>
      </c>
      <c r="D108">
        <v>25</v>
      </c>
      <c r="E108">
        <v>1</v>
      </c>
      <c r="F108">
        <v>36239</v>
      </c>
      <c r="J108">
        <f t="shared" si="2"/>
        <v>5.8284733943451614E-2</v>
      </c>
      <c r="K108" s="33">
        <f>0.192*0.69</f>
        <v>0.13247999999999999</v>
      </c>
      <c r="L108" s="33">
        <f t="shared" si="3"/>
        <v>0.43995119220600559</v>
      </c>
      <c r="M108" s="33">
        <v>6.8339085189332877E-2</v>
      </c>
      <c r="N108" s="35" t="s">
        <v>122</v>
      </c>
    </row>
    <row r="109" spans="1:14" x14ac:dyDescent="0.2">
      <c r="A109" s="9">
        <v>43589</v>
      </c>
      <c r="B109" t="s">
        <v>19</v>
      </c>
      <c r="C109">
        <v>150</v>
      </c>
      <c r="D109">
        <v>25</v>
      </c>
      <c r="E109">
        <v>2</v>
      </c>
      <c r="F109">
        <v>47550</v>
      </c>
      <c r="J109">
        <f t="shared" si="2"/>
        <v>9.5933492846218306E-3</v>
      </c>
      <c r="K109" s="33">
        <f>0.192*0.69</f>
        <v>0.13247999999999999</v>
      </c>
      <c r="L109" s="33">
        <f t="shared" si="3"/>
        <v>7.2413566460007781E-2</v>
      </c>
      <c r="M109" s="33">
        <v>1.1248240656787877E-2</v>
      </c>
      <c r="N109" s="35" t="s">
        <v>122</v>
      </c>
    </row>
    <row r="110" spans="1:14" x14ac:dyDescent="0.2">
      <c r="A110" s="9">
        <v>43589</v>
      </c>
      <c r="B110" t="s">
        <v>19</v>
      </c>
      <c r="C110">
        <v>150</v>
      </c>
      <c r="D110">
        <v>24</v>
      </c>
      <c r="E110">
        <v>1</v>
      </c>
      <c r="F110">
        <v>43248</v>
      </c>
      <c r="J110">
        <f t="shared" si="2"/>
        <v>2.8112519720682811E-2</v>
      </c>
      <c r="K110" s="33">
        <f>0.192*0.63</f>
        <v>0.12096</v>
      </c>
      <c r="L110" s="33">
        <f t="shared" si="3"/>
        <v>0.23241170404003647</v>
      </c>
      <c r="M110" s="33">
        <v>3.6101284694218992E-2</v>
      </c>
      <c r="N110" s="35" t="s">
        <v>134</v>
      </c>
    </row>
    <row r="111" spans="1:14" x14ac:dyDescent="0.2">
      <c r="A111" s="9">
        <v>43589</v>
      </c>
      <c r="B111" t="s">
        <v>19</v>
      </c>
      <c r="C111">
        <v>150</v>
      </c>
      <c r="D111">
        <v>24</v>
      </c>
      <c r="E111">
        <v>2</v>
      </c>
      <c r="F111">
        <v>39495</v>
      </c>
      <c r="J111">
        <f t="shared" si="2"/>
        <v>4.4268365059254848E-2</v>
      </c>
      <c r="K111" s="33">
        <f>0.192*0.63</f>
        <v>0.12096</v>
      </c>
      <c r="L111" s="33">
        <f t="shared" si="3"/>
        <v>0.36597524023854866</v>
      </c>
      <c r="M111" s="33">
        <v>5.6848153983721228E-2</v>
      </c>
      <c r="N111" s="35" t="s">
        <v>134</v>
      </c>
    </row>
    <row r="112" spans="1:14" x14ac:dyDescent="0.2">
      <c r="A112" s="9">
        <v>43589</v>
      </c>
      <c r="B112" t="s">
        <v>19</v>
      </c>
      <c r="C112">
        <v>150</v>
      </c>
      <c r="D112">
        <v>26</v>
      </c>
      <c r="E112">
        <v>1</v>
      </c>
      <c r="F112">
        <v>35740</v>
      </c>
      <c r="J112">
        <f t="shared" si="2"/>
        <v>6.0432819961023544E-2</v>
      </c>
      <c r="K112" s="33">
        <f>0.192*0.56</f>
        <v>0.10752000000000002</v>
      </c>
      <c r="L112" s="33">
        <f t="shared" si="3"/>
        <v>0.56206119755416228</v>
      </c>
      <c r="M112" s="33">
        <v>8.7306839353413226E-2</v>
      </c>
      <c r="N112" s="35" t="s">
        <v>134</v>
      </c>
    </row>
    <row r="113" spans="1:14" x14ac:dyDescent="0.2">
      <c r="A113" s="9">
        <v>43589</v>
      </c>
      <c r="B113" t="s">
        <v>19</v>
      </c>
      <c r="C113">
        <v>150</v>
      </c>
      <c r="D113">
        <v>26</v>
      </c>
      <c r="E113">
        <v>2</v>
      </c>
      <c r="F113">
        <v>38945</v>
      </c>
      <c r="J113">
        <f t="shared" si="2"/>
        <v>4.663599493834214E-2</v>
      </c>
      <c r="K113" s="33">
        <f>0.192*0.56</f>
        <v>0.10752000000000002</v>
      </c>
      <c r="L113" s="33">
        <f t="shared" si="3"/>
        <v>0.43374251244737844</v>
      </c>
      <c r="M113" s="33">
        <v>6.7374670266826128E-2</v>
      </c>
      <c r="N113" s="35" t="s">
        <v>134</v>
      </c>
    </row>
    <row r="114" spans="1:14" x14ac:dyDescent="0.2">
      <c r="A114" s="9">
        <v>43589</v>
      </c>
      <c r="B114" t="s">
        <v>19</v>
      </c>
      <c r="C114">
        <v>150</v>
      </c>
      <c r="D114">
        <v>27</v>
      </c>
      <c r="E114">
        <v>1</v>
      </c>
      <c r="F114">
        <v>46465</v>
      </c>
      <c r="J114">
        <f t="shared" si="2"/>
        <v>1.4264037318821301E-2</v>
      </c>
      <c r="K114" s="33">
        <f>0.192*0.67</f>
        <v>0.12864</v>
      </c>
      <c r="L114" s="33">
        <f t="shared" si="3"/>
        <v>0.11088337467989196</v>
      </c>
      <c r="M114" s="33">
        <v>1.7223884200276551E-2</v>
      </c>
      <c r="N114" s="35" t="s">
        <v>122</v>
      </c>
    </row>
    <row r="115" spans="1:14" x14ac:dyDescent="0.2">
      <c r="A115" s="9">
        <v>43589</v>
      </c>
      <c r="B115" t="s">
        <v>19</v>
      </c>
      <c r="C115">
        <v>150</v>
      </c>
      <c r="D115">
        <v>27</v>
      </c>
      <c r="E115">
        <v>2</v>
      </c>
      <c r="F115">
        <v>42596</v>
      </c>
      <c r="J115">
        <f t="shared" si="2"/>
        <v>3.091923732280083E-2</v>
      </c>
      <c r="K115" s="33">
        <f>0.192*0.67</f>
        <v>0.12864</v>
      </c>
      <c r="L115" s="33">
        <f t="shared" si="3"/>
        <v>0.2403547677456532</v>
      </c>
      <c r="M115" s="33">
        <v>3.7335107256491466E-2</v>
      </c>
      <c r="N115" s="35" t="s">
        <v>122</v>
      </c>
    </row>
    <row r="116" spans="1:14" x14ac:dyDescent="0.2">
      <c r="A116" s="9">
        <v>43589</v>
      </c>
      <c r="B116" t="s">
        <v>19</v>
      </c>
      <c r="C116">
        <v>150</v>
      </c>
      <c r="D116">
        <v>28</v>
      </c>
      <c r="E116">
        <v>1</v>
      </c>
      <c r="F116">
        <v>39907</v>
      </c>
      <c r="J116">
        <f t="shared" si="2"/>
        <v>4.2494795040738532E-2</v>
      </c>
      <c r="K116" s="33">
        <f>0.192*0.65</f>
        <v>0.12480000000000001</v>
      </c>
      <c r="L116" s="33">
        <f t="shared" si="3"/>
        <v>0.3405031653905331</v>
      </c>
      <c r="M116" s="33">
        <v>5.2891491690662804E-2</v>
      </c>
      <c r="N116" s="35" t="s">
        <v>122</v>
      </c>
    </row>
    <row r="117" spans="1:14" x14ac:dyDescent="0.2">
      <c r="A117" s="9">
        <v>43589</v>
      </c>
      <c r="B117" t="s">
        <v>19</v>
      </c>
      <c r="C117">
        <v>150</v>
      </c>
      <c r="D117">
        <v>28</v>
      </c>
      <c r="E117">
        <v>2</v>
      </c>
      <c r="F117">
        <v>33233</v>
      </c>
      <c r="J117">
        <f t="shared" si="2"/>
        <v>7.1224907428063269E-2</v>
      </c>
      <c r="K117" s="33">
        <f>0.192*0.65</f>
        <v>0.12480000000000001</v>
      </c>
      <c r="L117" s="33">
        <f t="shared" si="3"/>
        <v>0.5707123992633274</v>
      </c>
      <c r="M117" s="33">
        <v>8.8650659352236871E-2</v>
      </c>
      <c r="N117" s="35" t="s">
        <v>122</v>
      </c>
    </row>
    <row r="118" spans="1:14" x14ac:dyDescent="0.2">
      <c r="A118" s="9">
        <v>43589</v>
      </c>
      <c r="B118" t="s">
        <v>19</v>
      </c>
      <c r="C118">
        <v>150</v>
      </c>
      <c r="D118">
        <v>29</v>
      </c>
      <c r="E118">
        <v>1</v>
      </c>
      <c r="F118">
        <v>37769</v>
      </c>
      <c r="J118">
        <f t="shared" si="2"/>
        <v>5.1698418097990605E-2</v>
      </c>
      <c r="K118" s="33">
        <f>0.192*0.58</f>
        <v>0.11136</v>
      </c>
      <c r="L118" s="33">
        <f t="shared" si="3"/>
        <v>0.46424585217304781</v>
      </c>
      <c r="M118" s="33">
        <v>7.2112855704213441E-2</v>
      </c>
      <c r="N118" s="35" t="s">
        <v>122</v>
      </c>
    </row>
    <row r="119" spans="1:14" x14ac:dyDescent="0.2">
      <c r="A119" s="9">
        <v>43589</v>
      </c>
      <c r="B119" t="s">
        <v>19</v>
      </c>
      <c r="C119">
        <v>150</v>
      </c>
      <c r="D119">
        <v>29</v>
      </c>
      <c r="E119">
        <v>2</v>
      </c>
      <c r="F119">
        <v>35685</v>
      </c>
      <c r="J119">
        <f t="shared" si="2"/>
        <v>6.0669582948932287E-2</v>
      </c>
      <c r="K119" s="33">
        <f>0.192*0.58</f>
        <v>0.11136</v>
      </c>
      <c r="L119" s="33">
        <f t="shared" si="3"/>
        <v>0.5448058813661304</v>
      </c>
      <c r="M119" s="33">
        <v>8.4626513572205589E-2</v>
      </c>
      <c r="N119" s="35" t="s">
        <v>122</v>
      </c>
    </row>
    <row r="120" spans="1:14" x14ac:dyDescent="0.2">
      <c r="A120" s="9">
        <v>43589</v>
      </c>
      <c r="B120" t="s">
        <v>19</v>
      </c>
      <c r="C120">
        <v>150</v>
      </c>
      <c r="D120">
        <v>30</v>
      </c>
      <c r="E120">
        <v>1</v>
      </c>
      <c r="F120">
        <v>35999</v>
      </c>
      <c r="J120">
        <f t="shared" si="2"/>
        <v>5.9317881527053362E-2</v>
      </c>
      <c r="K120" s="33">
        <f>0.192*0.65</f>
        <v>0.12480000000000001</v>
      </c>
      <c r="L120" s="33">
        <f t="shared" si="3"/>
        <v>0.47530353787703011</v>
      </c>
      <c r="M120" s="33">
        <v>7.3830482883565363E-2</v>
      </c>
      <c r="N120" s="35" t="s">
        <v>122</v>
      </c>
    </row>
    <row r="121" spans="1:14" s="5" customFormat="1" x14ac:dyDescent="0.2">
      <c r="A121" s="17">
        <v>43589</v>
      </c>
      <c r="B121" s="5" t="s">
        <v>19</v>
      </c>
      <c r="C121" s="5">
        <v>150</v>
      </c>
      <c r="D121" s="5">
        <v>30</v>
      </c>
      <c r="E121" s="5">
        <v>2</v>
      </c>
      <c r="F121" s="5">
        <v>42601</v>
      </c>
      <c r="J121" s="5">
        <f t="shared" si="2"/>
        <v>3.0897713414809142E-2</v>
      </c>
      <c r="K121" s="49">
        <f>0.192*0.65</f>
        <v>0.12480000000000001</v>
      </c>
      <c r="L121" s="49">
        <f t="shared" si="3"/>
        <v>0.24757783184943222</v>
      </c>
      <c r="M121" s="49">
        <v>3.8457089880611806E-2</v>
      </c>
      <c r="N121" s="43" t="s">
        <v>122</v>
      </c>
    </row>
    <row r="122" spans="1:14" x14ac:dyDescent="0.2">
      <c r="A122" s="9">
        <v>43589</v>
      </c>
      <c r="B122" s="3" t="s">
        <v>19</v>
      </c>
      <c r="C122" s="3">
        <v>300</v>
      </c>
      <c r="D122" s="3">
        <v>1</v>
      </c>
      <c r="E122">
        <v>1</v>
      </c>
      <c r="F122">
        <v>46845</v>
      </c>
      <c r="J122">
        <f t="shared" si="2"/>
        <v>1.2628220311451896E-2</v>
      </c>
      <c r="K122" s="46">
        <f>0.192*0.7</f>
        <v>0.13439999999999999</v>
      </c>
      <c r="L122" s="33">
        <f t="shared" si="3"/>
        <v>9.3959972555445664E-2</v>
      </c>
      <c r="M122" s="33">
        <v>1.459511573694589E-2</v>
      </c>
      <c r="N122" s="35" t="s">
        <v>122</v>
      </c>
    </row>
    <row r="123" spans="1:14" x14ac:dyDescent="0.2">
      <c r="A123" s="9">
        <v>43589</v>
      </c>
      <c r="B123" s="3" t="s">
        <v>19</v>
      </c>
      <c r="C123" s="3">
        <v>300</v>
      </c>
      <c r="D123" s="3">
        <v>1</v>
      </c>
      <c r="E123">
        <v>2</v>
      </c>
      <c r="F123">
        <v>36864</v>
      </c>
      <c r="J123">
        <f t="shared" si="2"/>
        <v>5.5594245444488787E-2</v>
      </c>
      <c r="K123" s="41">
        <f>0.192*0.7</f>
        <v>0.13439999999999999</v>
      </c>
      <c r="L123" s="33">
        <f t="shared" si="3"/>
        <v>0.41364765955720828</v>
      </c>
      <c r="M123" s="33">
        <v>6.4253269784553022E-2</v>
      </c>
      <c r="N123" s="35" t="s">
        <v>122</v>
      </c>
    </row>
    <row r="124" spans="1:14" x14ac:dyDescent="0.2">
      <c r="A124" s="9">
        <v>43589</v>
      </c>
      <c r="B124" s="3" t="s">
        <v>19</v>
      </c>
      <c r="C124" s="3">
        <v>300</v>
      </c>
      <c r="D124" s="3">
        <v>2</v>
      </c>
      <c r="E124">
        <v>1</v>
      </c>
      <c r="F124">
        <v>41224</v>
      </c>
      <c r="J124">
        <f t="shared" si="2"/>
        <v>3.6825397675724056E-2</v>
      </c>
      <c r="K124" s="41">
        <f>0.192*0.7</f>
        <v>0.13439999999999999</v>
      </c>
      <c r="L124" s="33">
        <f t="shared" si="3"/>
        <v>0.27399849461104209</v>
      </c>
      <c r="M124" s="33">
        <v>4.256109949624854E-2</v>
      </c>
      <c r="N124" t="s">
        <v>134</v>
      </c>
    </row>
    <row r="125" spans="1:14" x14ac:dyDescent="0.2">
      <c r="A125" s="9">
        <v>43589</v>
      </c>
      <c r="B125" s="3" t="s">
        <v>19</v>
      </c>
      <c r="C125" s="3">
        <v>300</v>
      </c>
      <c r="D125" s="3">
        <v>2</v>
      </c>
      <c r="E125">
        <v>2</v>
      </c>
      <c r="F125">
        <v>44287</v>
      </c>
      <c r="J125">
        <f t="shared" si="2"/>
        <v>2.3639851640006988E-2</v>
      </c>
      <c r="K125" s="41">
        <f>0.192*0.7</f>
        <v>0.13439999999999999</v>
      </c>
      <c r="L125" s="33">
        <f t="shared" si="3"/>
        <v>0.17589175327386153</v>
      </c>
      <c r="M125" s="33">
        <v>2.7321852341873162E-2</v>
      </c>
      <c r="N125" t="s">
        <v>134</v>
      </c>
    </row>
    <row r="126" spans="1:14" x14ac:dyDescent="0.2">
      <c r="A126" s="9">
        <v>43589</v>
      </c>
      <c r="B126" s="3" t="s">
        <v>19</v>
      </c>
      <c r="C126" s="3">
        <v>300</v>
      </c>
      <c r="D126" s="3">
        <v>3</v>
      </c>
      <c r="E126">
        <v>1</v>
      </c>
      <c r="F126">
        <v>37521</v>
      </c>
      <c r="J126">
        <f t="shared" si="2"/>
        <v>5.2766003934379059E-2</v>
      </c>
      <c r="K126" s="41">
        <f>0.192*0.58</f>
        <v>0.11136</v>
      </c>
      <c r="L126" s="33">
        <f t="shared" si="3"/>
        <v>0.47383265027280047</v>
      </c>
      <c r="M126" s="33">
        <v>7.3602005009041668E-2</v>
      </c>
      <c r="N126" t="s">
        <v>122</v>
      </c>
    </row>
    <row r="127" spans="1:14" x14ac:dyDescent="0.2">
      <c r="A127" s="9">
        <v>43589</v>
      </c>
      <c r="B127" s="3" t="s">
        <v>19</v>
      </c>
      <c r="C127" s="3">
        <v>300</v>
      </c>
      <c r="D127" s="3">
        <v>3</v>
      </c>
      <c r="E127">
        <v>2</v>
      </c>
      <c r="F127">
        <v>37128</v>
      </c>
      <c r="J127">
        <f t="shared" si="2"/>
        <v>5.4457783102526899E-2</v>
      </c>
      <c r="K127" s="41">
        <f>0.192*0.58</f>
        <v>0.11136</v>
      </c>
      <c r="L127" s="33">
        <f t="shared" si="3"/>
        <v>0.48902463274539243</v>
      </c>
      <c r="M127" s="33">
        <v>7.5961826286450956E-2</v>
      </c>
      <c r="N127" t="s">
        <v>122</v>
      </c>
    </row>
    <row r="128" spans="1:14" x14ac:dyDescent="0.2">
      <c r="A128" s="9">
        <v>43589</v>
      </c>
      <c r="B128" s="3" t="s">
        <v>19</v>
      </c>
      <c r="C128" s="3">
        <v>300</v>
      </c>
      <c r="D128" s="3">
        <v>4</v>
      </c>
      <c r="E128">
        <v>1</v>
      </c>
      <c r="F128">
        <v>40825</v>
      </c>
      <c r="J128">
        <f t="shared" si="2"/>
        <v>3.854300553346194E-2</v>
      </c>
      <c r="K128" s="41">
        <f>0.192*0.55</f>
        <v>0.10560000000000001</v>
      </c>
      <c r="L128" s="33">
        <f t="shared" si="3"/>
        <v>0.36499058270323803</v>
      </c>
      <c r="M128" s="33">
        <v>5.6695203846569633E-2</v>
      </c>
      <c r="N128" t="s">
        <v>122</v>
      </c>
    </row>
    <row r="129" spans="1:14" x14ac:dyDescent="0.2">
      <c r="A129" s="9">
        <v>43589</v>
      </c>
      <c r="B129" s="3" t="s">
        <v>19</v>
      </c>
      <c r="C129" s="3">
        <v>300</v>
      </c>
      <c r="D129" s="3">
        <v>4</v>
      </c>
      <c r="E129">
        <v>2</v>
      </c>
      <c r="F129">
        <v>48359</v>
      </c>
      <c r="J129">
        <f t="shared" si="2"/>
        <v>6.1107809715643347E-3</v>
      </c>
      <c r="K129" s="41">
        <f>0.192*0.55</f>
        <v>0.10560000000000001</v>
      </c>
      <c r="L129" s="33">
        <f t="shared" si="3"/>
        <v>5.7867244048904677E-2</v>
      </c>
      <c r="M129" s="33">
        <v>8.9887119089298619E-3</v>
      </c>
      <c r="N129" t="s">
        <v>122</v>
      </c>
    </row>
    <row r="130" spans="1:14" x14ac:dyDescent="0.2">
      <c r="A130" s="9">
        <v>43589</v>
      </c>
      <c r="B130" s="3" t="s">
        <v>19</v>
      </c>
      <c r="C130" s="3">
        <v>300</v>
      </c>
      <c r="D130" s="3">
        <v>5</v>
      </c>
      <c r="E130">
        <v>1</v>
      </c>
      <c r="F130">
        <v>41127</v>
      </c>
      <c r="J130">
        <f t="shared" si="2"/>
        <v>3.7242961490763095E-2</v>
      </c>
      <c r="K130" s="41">
        <f>0.192*0.65</f>
        <v>0.12480000000000001</v>
      </c>
      <c r="L130" s="33">
        <f t="shared" si="3"/>
        <v>0.29842116579137096</v>
      </c>
      <c r="M130" s="33">
        <v>4.6354754419592949E-2</v>
      </c>
      <c r="N130" t="s">
        <v>122</v>
      </c>
    </row>
    <row r="131" spans="1:14" x14ac:dyDescent="0.2">
      <c r="A131" s="9">
        <v>43589</v>
      </c>
      <c r="B131" s="3" t="s">
        <v>19</v>
      </c>
      <c r="C131" s="3">
        <v>300</v>
      </c>
      <c r="D131" s="3">
        <v>5</v>
      </c>
      <c r="E131">
        <v>2</v>
      </c>
      <c r="F131">
        <v>42224</v>
      </c>
      <c r="J131">
        <f t="shared" ref="J131:J194" si="5">((1-F131/$Q$2) * 1.5)/7</f>
        <v>3.2520616077383512E-2</v>
      </c>
      <c r="K131" s="41">
        <f>0.192*0.65</f>
        <v>0.12480000000000001</v>
      </c>
      <c r="L131" s="33">
        <f t="shared" ref="L131:L191" si="6">J131/K131</f>
        <v>0.26058185959441915</v>
      </c>
      <c r="M131" s="33">
        <v>4.0477048856999778E-2</v>
      </c>
      <c r="N131" t="s">
        <v>122</v>
      </c>
    </row>
    <row r="132" spans="1:14" x14ac:dyDescent="0.2">
      <c r="A132" s="9">
        <v>43589</v>
      </c>
      <c r="B132" s="3" t="s">
        <v>19</v>
      </c>
      <c r="C132" s="3">
        <v>300</v>
      </c>
      <c r="D132" s="3">
        <v>6</v>
      </c>
      <c r="E132">
        <v>1</v>
      </c>
      <c r="F132">
        <v>38735</v>
      </c>
      <c r="J132">
        <f t="shared" si="5"/>
        <v>4.7539999073993637E-2</v>
      </c>
      <c r="K132" s="41">
        <f>0.192*0.59</f>
        <v>0.11327999999999999</v>
      </c>
      <c r="L132" s="33">
        <f t="shared" si="6"/>
        <v>0.419668070921554</v>
      </c>
      <c r="M132" s="33">
        <v>6.5188440349814719E-2</v>
      </c>
      <c r="N132" t="s">
        <v>122</v>
      </c>
    </row>
    <row r="133" spans="1:14" x14ac:dyDescent="0.2">
      <c r="A133" s="9">
        <v>43589</v>
      </c>
      <c r="B133" s="3" t="s">
        <v>19</v>
      </c>
      <c r="C133" s="3">
        <v>300</v>
      </c>
      <c r="D133" s="3">
        <v>6</v>
      </c>
      <c r="E133">
        <v>2</v>
      </c>
      <c r="F133">
        <v>37973</v>
      </c>
      <c r="J133">
        <f t="shared" si="5"/>
        <v>5.082024265192913E-2</v>
      </c>
      <c r="K133" s="41">
        <f>0.192*0.59</f>
        <v>0.11327999999999999</v>
      </c>
      <c r="L133" s="33">
        <f t="shared" si="6"/>
        <v>0.44862502341039134</v>
      </c>
      <c r="M133" s="33">
        <v>6.9686420303080782E-2</v>
      </c>
      <c r="N133" t="s">
        <v>122</v>
      </c>
    </row>
    <row r="134" spans="1:14" x14ac:dyDescent="0.2">
      <c r="A134" s="9">
        <v>43589</v>
      </c>
      <c r="B134" s="50" t="s">
        <v>19</v>
      </c>
      <c r="C134" s="50">
        <v>300</v>
      </c>
      <c r="D134" s="50">
        <v>7</v>
      </c>
      <c r="E134" s="23">
        <v>1</v>
      </c>
      <c r="F134" s="23">
        <v>50849</v>
      </c>
      <c r="G134" s="23"/>
      <c r="H134" s="23"/>
      <c r="I134" s="23"/>
      <c r="J134" s="23">
        <f t="shared" si="5"/>
        <v>-4.6081252083036229E-3</v>
      </c>
      <c r="K134" s="54">
        <f>0.192*0.6</f>
        <v>0.1152</v>
      </c>
      <c r="L134" s="34">
        <f t="shared" si="6"/>
        <v>-4.0001086877635615E-2</v>
      </c>
      <c r="M134" s="34"/>
      <c r="N134" t="s">
        <v>122</v>
      </c>
    </row>
    <row r="135" spans="1:14" x14ac:dyDescent="0.2">
      <c r="A135" s="9">
        <v>43589</v>
      </c>
      <c r="B135" s="50" t="s">
        <v>19</v>
      </c>
      <c r="C135" s="50">
        <v>300</v>
      </c>
      <c r="D135" s="50">
        <v>7</v>
      </c>
      <c r="E135" s="23">
        <v>2</v>
      </c>
      <c r="F135" s="23">
        <v>40787</v>
      </c>
      <c r="G135" s="23"/>
      <c r="H135" s="23"/>
      <c r="I135" s="23"/>
      <c r="J135" s="23">
        <f t="shared" si="5"/>
        <v>3.8706587234198862E-2</v>
      </c>
      <c r="K135" s="54">
        <f>0.192*0.6</f>
        <v>0.1152</v>
      </c>
      <c r="L135" s="34">
        <f t="shared" si="6"/>
        <v>0.33599468085242068</v>
      </c>
      <c r="M135" s="34"/>
      <c r="N135" t="s">
        <v>122</v>
      </c>
    </row>
    <row r="136" spans="1:14" x14ac:dyDescent="0.2">
      <c r="A136" s="9">
        <v>43589</v>
      </c>
      <c r="B136" s="3" t="s">
        <v>19</v>
      </c>
      <c r="C136" s="3">
        <v>300</v>
      </c>
      <c r="D136" s="3">
        <v>8</v>
      </c>
      <c r="E136">
        <v>1</v>
      </c>
      <c r="F136">
        <v>47169</v>
      </c>
      <c r="J136">
        <f t="shared" si="5"/>
        <v>1.1233471073589565E-2</v>
      </c>
      <c r="K136" s="41">
        <f>0.192*0.69</f>
        <v>0.13247999999999999</v>
      </c>
      <c r="L136" s="33">
        <f t="shared" si="6"/>
        <v>8.4793712813930902E-2</v>
      </c>
      <c r="M136" s="33">
        <v>1.317129005709727E-2</v>
      </c>
      <c r="N136" t="s">
        <v>134</v>
      </c>
    </row>
    <row r="137" spans="1:14" x14ac:dyDescent="0.2">
      <c r="A137" s="9">
        <v>43589</v>
      </c>
      <c r="B137" s="3" t="s">
        <v>19</v>
      </c>
      <c r="C137" s="3">
        <v>300</v>
      </c>
      <c r="D137" s="3">
        <v>8</v>
      </c>
      <c r="E137">
        <v>2</v>
      </c>
      <c r="F137">
        <v>40490</v>
      </c>
      <c r="J137">
        <f t="shared" si="5"/>
        <v>3.9985107368905995E-2</v>
      </c>
      <c r="K137" s="41">
        <f>0.192*0.69</f>
        <v>0.13247999999999999</v>
      </c>
      <c r="L137" s="33">
        <f t="shared" si="6"/>
        <v>0.30181995296577596</v>
      </c>
      <c r="M137" s="33">
        <v>4.6882699360683872E-2</v>
      </c>
      <c r="N137" t="s">
        <v>134</v>
      </c>
    </row>
    <row r="138" spans="1:14" x14ac:dyDescent="0.2">
      <c r="A138" s="9">
        <v>43589</v>
      </c>
      <c r="B138" s="3" t="s">
        <v>19</v>
      </c>
      <c r="C138" s="3">
        <v>300</v>
      </c>
      <c r="D138" s="3">
        <v>9</v>
      </c>
      <c r="E138">
        <v>1</v>
      </c>
      <c r="F138">
        <v>42429</v>
      </c>
      <c r="J138">
        <f t="shared" si="5"/>
        <v>3.1638135849723706E-2</v>
      </c>
      <c r="K138" s="41">
        <f>0.192*0.62</f>
        <v>0.11904000000000001</v>
      </c>
      <c r="L138" s="33">
        <f t="shared" si="6"/>
        <v>0.26577735088813598</v>
      </c>
      <c r="M138" s="33">
        <v>4.1284081837957121E-2</v>
      </c>
      <c r="N138" t="s">
        <v>122</v>
      </c>
    </row>
    <row r="139" spans="1:14" x14ac:dyDescent="0.2">
      <c r="A139" s="9">
        <v>43589</v>
      </c>
      <c r="B139" s="3" t="s">
        <v>19</v>
      </c>
      <c r="C139" s="3">
        <v>300</v>
      </c>
      <c r="D139" s="3">
        <v>9</v>
      </c>
      <c r="E139">
        <v>2</v>
      </c>
      <c r="F139">
        <v>47634</v>
      </c>
      <c r="J139">
        <f t="shared" si="5"/>
        <v>9.2317476303612287E-3</v>
      </c>
      <c r="K139" s="41">
        <f>0.192*0.62</f>
        <v>0.11904000000000001</v>
      </c>
      <c r="L139" s="33">
        <f t="shared" si="6"/>
        <v>7.7551643400211936E-2</v>
      </c>
      <c r="M139" s="33">
        <v>1.2046355274832918E-2</v>
      </c>
      <c r="N139" t="s">
        <v>122</v>
      </c>
    </row>
    <row r="140" spans="1:14" x14ac:dyDescent="0.2">
      <c r="A140" s="9">
        <v>43589</v>
      </c>
      <c r="B140" s="3" t="s">
        <v>19</v>
      </c>
      <c r="C140" s="3">
        <v>300</v>
      </c>
      <c r="D140" s="3">
        <v>10</v>
      </c>
      <c r="E140">
        <v>1</v>
      </c>
      <c r="F140">
        <v>36484</v>
      </c>
      <c r="J140">
        <f t="shared" si="5"/>
        <v>5.7230062451858195E-2</v>
      </c>
      <c r="K140" s="41">
        <f>0.192*0.63</f>
        <v>0.12096</v>
      </c>
      <c r="L140" s="33">
        <f t="shared" si="6"/>
        <v>0.47313213005835147</v>
      </c>
      <c r="M140" s="33">
        <v>7.3493190869063932E-2</v>
      </c>
      <c r="N140" t="s">
        <v>122</v>
      </c>
    </row>
    <row r="141" spans="1:14" x14ac:dyDescent="0.2">
      <c r="A141" s="9">
        <v>43589</v>
      </c>
      <c r="B141" s="3" t="s">
        <v>19</v>
      </c>
      <c r="C141" s="3">
        <v>300</v>
      </c>
      <c r="D141" s="3">
        <v>10</v>
      </c>
      <c r="E141">
        <v>2</v>
      </c>
      <c r="F141">
        <v>38876</v>
      </c>
      <c r="J141">
        <f t="shared" si="5"/>
        <v>4.6933024868627625E-2</v>
      </c>
      <c r="K141" s="41">
        <f>0.192*0.63</f>
        <v>0.12096</v>
      </c>
      <c r="L141" s="33">
        <f t="shared" si="6"/>
        <v>0.38800450453561197</v>
      </c>
      <c r="M141" s="33">
        <v>6.0270033037865066E-2</v>
      </c>
      <c r="N141" t="s">
        <v>122</v>
      </c>
    </row>
    <row r="142" spans="1:14" x14ac:dyDescent="0.2">
      <c r="A142" s="9">
        <v>43589</v>
      </c>
      <c r="B142" s="3" t="s">
        <v>19</v>
      </c>
      <c r="C142" s="3">
        <v>300</v>
      </c>
      <c r="D142" s="3">
        <v>11</v>
      </c>
      <c r="E142">
        <v>1</v>
      </c>
      <c r="F142">
        <v>35290</v>
      </c>
      <c r="J142">
        <f t="shared" si="5"/>
        <v>6.236997168027679E-2</v>
      </c>
      <c r="K142" s="41">
        <f>0.192*0.63</f>
        <v>0.12096</v>
      </c>
      <c r="L142" s="33">
        <f t="shared" si="6"/>
        <v>0.51562476587530415</v>
      </c>
      <c r="M142" s="33">
        <v>8.009371363263057E-2</v>
      </c>
      <c r="N142" t="s">
        <v>134</v>
      </c>
    </row>
    <row r="143" spans="1:14" x14ac:dyDescent="0.2">
      <c r="A143" s="9">
        <v>43589</v>
      </c>
      <c r="B143" s="3" t="s">
        <v>19</v>
      </c>
      <c r="C143" s="3">
        <v>300</v>
      </c>
      <c r="D143" s="3">
        <v>11</v>
      </c>
      <c r="E143">
        <v>2</v>
      </c>
      <c r="F143">
        <v>35194</v>
      </c>
      <c r="J143">
        <f t="shared" si="5"/>
        <v>6.2783230713717469E-2</v>
      </c>
      <c r="K143" s="41">
        <f>0.192*0.63</f>
        <v>0.12096</v>
      </c>
      <c r="L143" s="33">
        <f t="shared" si="6"/>
        <v>0.51904125920732036</v>
      </c>
      <c r="M143" s="33">
        <v>8.0624408930203784E-2</v>
      </c>
      <c r="N143" t="s">
        <v>134</v>
      </c>
    </row>
    <row r="144" spans="1:14" x14ac:dyDescent="0.2">
      <c r="A144" s="9">
        <v>43589</v>
      </c>
      <c r="B144" s="3" t="s">
        <v>19</v>
      </c>
      <c r="C144" s="3">
        <v>300</v>
      </c>
      <c r="D144" s="3">
        <v>12</v>
      </c>
      <c r="E144">
        <v>1</v>
      </c>
      <c r="F144">
        <v>43087</v>
      </c>
      <c r="J144">
        <f t="shared" si="5"/>
        <v>2.8805589558015647E-2</v>
      </c>
      <c r="K144" s="41">
        <f>0.192*0.7</f>
        <v>0.13439999999999999</v>
      </c>
      <c r="L144" s="33">
        <f t="shared" si="6"/>
        <v>0.214327303259045</v>
      </c>
      <c r="M144" s="33">
        <v>3.3292174439571658E-2</v>
      </c>
      <c r="N144" t="s">
        <v>141</v>
      </c>
    </row>
    <row r="145" spans="1:14" x14ac:dyDescent="0.2">
      <c r="A145" s="9">
        <v>43589</v>
      </c>
      <c r="B145" s="3" t="s">
        <v>19</v>
      </c>
      <c r="C145" s="3">
        <v>300</v>
      </c>
      <c r="D145" s="3">
        <v>12</v>
      </c>
      <c r="E145">
        <v>2</v>
      </c>
      <c r="F145">
        <v>42270</v>
      </c>
      <c r="J145">
        <f t="shared" si="5"/>
        <v>3.2322596123859862E-2</v>
      </c>
      <c r="K145" s="41">
        <f>0.192*0.7</f>
        <v>0.13439999999999999</v>
      </c>
      <c r="L145" s="33">
        <f t="shared" si="6"/>
        <v>0.24049550687395732</v>
      </c>
      <c r="M145" s="33">
        <v>3.7356968734421368E-2</v>
      </c>
      <c r="N145" t="s">
        <v>141</v>
      </c>
    </row>
    <row r="146" spans="1:14" x14ac:dyDescent="0.2">
      <c r="A146" s="9">
        <v>43589</v>
      </c>
      <c r="B146" s="3" t="s">
        <v>19</v>
      </c>
      <c r="C146" s="3">
        <v>300</v>
      </c>
      <c r="D146" s="3">
        <v>13</v>
      </c>
      <c r="E146">
        <v>1</v>
      </c>
      <c r="F146">
        <v>44746</v>
      </c>
      <c r="J146">
        <f t="shared" si="5"/>
        <v>2.1663956886368692E-2</v>
      </c>
      <c r="K146" s="41">
        <f>0.192*0.6</f>
        <v>0.1152</v>
      </c>
      <c r="L146" s="33">
        <f t="shared" si="6"/>
        <v>0.18805518130528379</v>
      </c>
      <c r="M146" s="33">
        <v>2.9211238162754085E-2</v>
      </c>
      <c r="N146" t="s">
        <v>166</v>
      </c>
    </row>
    <row r="147" spans="1:14" x14ac:dyDescent="0.2">
      <c r="A147" s="9">
        <v>43589</v>
      </c>
      <c r="B147" s="3" t="s">
        <v>19</v>
      </c>
      <c r="C147" s="3">
        <v>300</v>
      </c>
      <c r="D147" s="3">
        <v>13</v>
      </c>
      <c r="E147">
        <v>2</v>
      </c>
      <c r="F147">
        <v>41755</v>
      </c>
      <c r="J147">
        <f t="shared" si="5"/>
        <v>3.4539558647005239E-2</v>
      </c>
      <c r="K147" s="41">
        <f>0.192*0.6</f>
        <v>0.1152</v>
      </c>
      <c r="L147" s="33">
        <f t="shared" si="6"/>
        <v>0.29982255769969829</v>
      </c>
      <c r="M147" s="33">
        <v>4.65724372960198E-2</v>
      </c>
      <c r="N147" t="s">
        <v>166</v>
      </c>
    </row>
    <row r="148" spans="1:14" x14ac:dyDescent="0.2">
      <c r="A148" s="9">
        <v>43589</v>
      </c>
      <c r="B148" s="3" t="s">
        <v>19</v>
      </c>
      <c r="C148" s="3">
        <v>300</v>
      </c>
      <c r="D148" s="3">
        <v>14</v>
      </c>
      <c r="E148">
        <v>1</v>
      </c>
      <c r="F148">
        <v>36614</v>
      </c>
      <c r="J148">
        <f t="shared" si="5"/>
        <v>5.6670440844073917E-2</v>
      </c>
      <c r="K148" s="41">
        <f>0.192*0.61</f>
        <v>0.11712</v>
      </c>
      <c r="L148" s="33">
        <f t="shared" si="6"/>
        <v>0.48386646895554913</v>
      </c>
      <c r="M148" s="33">
        <v>7.5160591511095318E-2</v>
      </c>
      <c r="N148" t="s">
        <v>141</v>
      </c>
    </row>
    <row r="149" spans="1:14" x14ac:dyDescent="0.2">
      <c r="A149" s="9">
        <v>43589</v>
      </c>
      <c r="B149" s="3" t="s">
        <v>19</v>
      </c>
      <c r="C149" s="3">
        <v>300</v>
      </c>
      <c r="D149" s="3">
        <v>14</v>
      </c>
      <c r="E149">
        <v>2</v>
      </c>
      <c r="F149">
        <v>43370</v>
      </c>
      <c r="J149">
        <f t="shared" si="5"/>
        <v>2.7587336365685253E-2</v>
      </c>
      <c r="K149" s="41">
        <f>0.192*0.61</f>
        <v>0.11712</v>
      </c>
      <c r="L149" s="33">
        <f t="shared" si="6"/>
        <v>0.23554761241193009</v>
      </c>
      <c r="M149" s="33">
        <v>3.6588395794653145E-2</v>
      </c>
      <c r="N149" t="s">
        <v>141</v>
      </c>
    </row>
    <row r="150" spans="1:14" x14ac:dyDescent="0.2">
      <c r="A150" s="9">
        <v>43589</v>
      </c>
      <c r="B150" s="3" t="s">
        <v>19</v>
      </c>
      <c r="C150" s="3">
        <v>300</v>
      </c>
      <c r="D150" s="3">
        <v>15</v>
      </c>
      <c r="E150">
        <v>1</v>
      </c>
      <c r="F150">
        <v>45863</v>
      </c>
      <c r="J150">
        <f t="shared" si="5"/>
        <v>1.6855515841022312E-2</v>
      </c>
      <c r="K150" s="41">
        <f>0.192*0.52</f>
        <v>9.9840000000000012E-2</v>
      </c>
      <c r="L150" s="33">
        <f t="shared" si="6"/>
        <v>0.16882527885639334</v>
      </c>
      <c r="M150" s="33">
        <v>2.62241933156931E-2</v>
      </c>
      <c r="N150" t="s">
        <v>141</v>
      </c>
    </row>
    <row r="151" spans="1:14" x14ac:dyDescent="0.2">
      <c r="A151" s="9">
        <v>43589</v>
      </c>
      <c r="B151" s="3" t="s">
        <v>19</v>
      </c>
      <c r="C151" s="3">
        <v>300</v>
      </c>
      <c r="D151" s="3">
        <v>15</v>
      </c>
      <c r="E151">
        <v>2</v>
      </c>
      <c r="F151">
        <v>42787</v>
      </c>
      <c r="J151">
        <f t="shared" si="5"/>
        <v>3.0097024037517787E-2</v>
      </c>
      <c r="K151" s="41">
        <f>0.192*0.52</f>
        <v>9.9840000000000012E-2</v>
      </c>
      <c r="L151" s="33">
        <f t="shared" si="6"/>
        <v>0.30145256447834318</v>
      </c>
      <c r="M151" s="33">
        <v>4.6825631682302644E-2</v>
      </c>
      <c r="N151" t="s">
        <v>141</v>
      </c>
    </row>
    <row r="152" spans="1:14" x14ac:dyDescent="0.2">
      <c r="A152" s="9">
        <v>43589</v>
      </c>
      <c r="B152" s="3" t="s">
        <v>19</v>
      </c>
      <c r="C152" s="3">
        <v>300</v>
      </c>
      <c r="D152" s="3">
        <v>16</v>
      </c>
      <c r="E152">
        <v>1</v>
      </c>
      <c r="F152">
        <v>49030</v>
      </c>
      <c r="J152">
        <f t="shared" si="5"/>
        <v>3.2222725190778384E-3</v>
      </c>
      <c r="K152" s="41">
        <f>0.192*0.67</f>
        <v>0.12864</v>
      </c>
      <c r="L152" s="33">
        <f t="shared" si="6"/>
        <v>2.5048760254025484E-2</v>
      </c>
      <c r="M152" s="33">
        <v>3.8909074261252916E-3</v>
      </c>
      <c r="N152" t="s">
        <v>141</v>
      </c>
    </row>
    <row r="153" spans="1:14" x14ac:dyDescent="0.2">
      <c r="A153" s="9">
        <v>43589</v>
      </c>
      <c r="B153" s="3" t="s">
        <v>19</v>
      </c>
      <c r="C153" s="3">
        <v>300</v>
      </c>
      <c r="D153" s="3">
        <v>16</v>
      </c>
      <c r="E153">
        <v>2</v>
      </c>
      <c r="F153">
        <v>46687</v>
      </c>
      <c r="J153">
        <f t="shared" si="5"/>
        <v>1.33083758039897E-2</v>
      </c>
      <c r="K153" s="41">
        <f>0.192*0.67</f>
        <v>0.12864</v>
      </c>
      <c r="L153" s="33">
        <f t="shared" si="6"/>
        <v>0.10345441389917366</v>
      </c>
      <c r="M153" s="33">
        <v>1.6069918959004975E-2</v>
      </c>
      <c r="N153" t="s">
        <v>141</v>
      </c>
    </row>
    <row r="154" spans="1:14" x14ac:dyDescent="0.2">
      <c r="A154" s="9">
        <v>43589</v>
      </c>
      <c r="B154" s="3" t="s">
        <v>19</v>
      </c>
      <c r="C154" s="3">
        <v>300</v>
      </c>
      <c r="D154" s="3">
        <v>17</v>
      </c>
      <c r="E154">
        <v>1</v>
      </c>
      <c r="F154">
        <v>42334</v>
      </c>
      <c r="J154">
        <f t="shared" si="5"/>
        <v>3.2047090101566068E-2</v>
      </c>
      <c r="K154" s="41">
        <f>0.192*0.68</f>
        <v>0.13056000000000001</v>
      </c>
      <c r="L154" s="33">
        <f t="shared" si="6"/>
        <v>0.24545871707694597</v>
      </c>
      <c r="M154" s="33">
        <v>3.8127920719285606E-2</v>
      </c>
      <c r="N154" t="s">
        <v>141</v>
      </c>
    </row>
    <row r="155" spans="1:14" x14ac:dyDescent="0.2">
      <c r="A155" s="9">
        <v>43589</v>
      </c>
      <c r="B155" s="3" t="s">
        <v>19</v>
      </c>
      <c r="C155" s="3">
        <v>300</v>
      </c>
      <c r="D155" s="3">
        <v>17</v>
      </c>
      <c r="E155">
        <v>2</v>
      </c>
      <c r="F155">
        <v>44335</v>
      </c>
      <c r="J155">
        <f t="shared" si="5"/>
        <v>2.3433222123286659E-2</v>
      </c>
      <c r="K155" s="41">
        <f>0.192*0.68</f>
        <v>0.13056000000000001</v>
      </c>
      <c r="L155" s="33">
        <f t="shared" si="6"/>
        <v>0.17948239984135</v>
      </c>
      <c r="M155" s="33">
        <v>2.7879599442023038E-2</v>
      </c>
      <c r="N155" t="s">
        <v>141</v>
      </c>
    </row>
    <row r="156" spans="1:14" x14ac:dyDescent="0.2">
      <c r="A156" s="9">
        <v>43589</v>
      </c>
      <c r="B156" s="3" t="s">
        <v>19</v>
      </c>
      <c r="C156" s="3">
        <v>300</v>
      </c>
      <c r="D156" s="3">
        <v>18</v>
      </c>
      <c r="E156">
        <v>1</v>
      </c>
      <c r="F156">
        <v>35011</v>
      </c>
      <c r="J156">
        <f t="shared" si="5"/>
        <v>6.3571005746213799E-2</v>
      </c>
      <c r="K156" s="41">
        <f>0.192*0.6</f>
        <v>0.1152</v>
      </c>
      <c r="L156" s="33">
        <f t="shared" si="6"/>
        <v>0.55183164710255039</v>
      </c>
      <c r="M156" s="33">
        <v>8.571784918326282E-2</v>
      </c>
      <c r="N156" t="s">
        <v>141</v>
      </c>
    </row>
    <row r="157" spans="1:14" x14ac:dyDescent="0.2">
      <c r="A157" s="9">
        <v>43589</v>
      </c>
      <c r="B157" s="3" t="s">
        <v>19</v>
      </c>
      <c r="C157" s="3">
        <v>300</v>
      </c>
      <c r="D157" s="3">
        <v>18</v>
      </c>
      <c r="E157">
        <v>2</v>
      </c>
      <c r="F157">
        <v>40532</v>
      </c>
      <c r="J157">
        <f t="shared" si="5"/>
        <v>3.9804306541775705E-2</v>
      </c>
      <c r="K157" s="41">
        <f>0.192*0.6</f>
        <v>0.1152</v>
      </c>
      <c r="L157" s="33">
        <f t="shared" si="6"/>
        <v>0.34552349428624746</v>
      </c>
      <c r="M157" s="33">
        <v>5.3671316112463778E-2</v>
      </c>
      <c r="N157" t="s">
        <v>141</v>
      </c>
    </row>
    <row r="158" spans="1:14" x14ac:dyDescent="0.2">
      <c r="A158" s="9">
        <v>43589</v>
      </c>
      <c r="B158" s="50" t="s">
        <v>19</v>
      </c>
      <c r="C158" s="50">
        <v>300</v>
      </c>
      <c r="D158" s="50">
        <v>19</v>
      </c>
      <c r="E158" s="23">
        <v>1</v>
      </c>
      <c r="F158" s="23">
        <v>51144</v>
      </c>
      <c r="G158" s="23"/>
      <c r="H158" s="23"/>
      <c r="I158" s="23"/>
      <c r="J158" s="23">
        <f t="shared" si="5"/>
        <v>-5.8780357798140503E-3</v>
      </c>
      <c r="K158" s="54">
        <f>0.192*0.69</f>
        <v>0.13247999999999999</v>
      </c>
      <c r="L158" s="34">
        <f t="shared" si="6"/>
        <v>-4.4369231429755816E-2</v>
      </c>
      <c r="M158" s="34"/>
      <c r="N158" t="s">
        <v>166</v>
      </c>
    </row>
    <row r="159" spans="1:14" x14ac:dyDescent="0.2">
      <c r="A159" s="9">
        <v>43589</v>
      </c>
      <c r="B159" s="50" t="s">
        <v>19</v>
      </c>
      <c r="C159" s="50">
        <v>300</v>
      </c>
      <c r="D159" s="50">
        <v>19</v>
      </c>
      <c r="E159" s="23">
        <v>2</v>
      </c>
      <c r="F159" s="23">
        <v>40685</v>
      </c>
      <c r="G159" s="23"/>
      <c r="H159" s="23"/>
      <c r="I159" s="23"/>
      <c r="J159" s="23">
        <f t="shared" si="5"/>
        <v>3.9145674957229593E-2</v>
      </c>
      <c r="K159" s="54">
        <f>0.192*0.69</f>
        <v>0.13247999999999999</v>
      </c>
      <c r="L159" s="34">
        <f t="shared" si="6"/>
        <v>0.29548365758778378</v>
      </c>
      <c r="M159" s="34"/>
      <c r="N159" t="s">
        <v>166</v>
      </c>
    </row>
    <row r="160" spans="1:14" x14ac:dyDescent="0.2">
      <c r="A160" s="9">
        <v>43589</v>
      </c>
      <c r="B160" s="3" t="s">
        <v>19</v>
      </c>
      <c r="C160" s="3">
        <v>300</v>
      </c>
      <c r="D160" s="3">
        <v>20</v>
      </c>
      <c r="E160">
        <v>1</v>
      </c>
      <c r="F160">
        <v>46538</v>
      </c>
      <c r="J160">
        <f t="shared" si="5"/>
        <v>1.3949788262142453E-2</v>
      </c>
      <c r="K160" s="41">
        <f>0.192*0.68</f>
        <v>0.13056000000000001</v>
      </c>
      <c r="L160" s="33">
        <f t="shared" si="6"/>
        <v>0.10684580470390971</v>
      </c>
      <c r="M160" s="33">
        <v>1.6596714997340643E-2</v>
      </c>
      <c r="N160" t="s">
        <v>141</v>
      </c>
    </row>
    <row r="161" spans="1:14" x14ac:dyDescent="0.2">
      <c r="A161" s="9">
        <v>43589</v>
      </c>
      <c r="B161" s="3" t="s">
        <v>19</v>
      </c>
      <c r="C161" s="3">
        <v>300</v>
      </c>
      <c r="D161" s="3">
        <v>20</v>
      </c>
      <c r="E161">
        <v>2</v>
      </c>
      <c r="F161">
        <v>49033</v>
      </c>
      <c r="J161">
        <f t="shared" si="5"/>
        <v>3.2093581742828059E-3</v>
      </c>
      <c r="K161" s="41">
        <f>0.192*0.68</f>
        <v>0.13056000000000001</v>
      </c>
      <c r="L161" s="33">
        <f t="shared" si="6"/>
        <v>2.4581481114298451E-2</v>
      </c>
      <c r="M161" s="33">
        <v>3.8183233997543596E-3</v>
      </c>
      <c r="N161" t="s">
        <v>141</v>
      </c>
    </row>
    <row r="162" spans="1:14" x14ac:dyDescent="0.2">
      <c r="A162" s="9">
        <v>43589</v>
      </c>
      <c r="B162" s="3" t="s">
        <v>19</v>
      </c>
      <c r="C162" s="3">
        <v>300</v>
      </c>
      <c r="D162" s="3">
        <v>21</v>
      </c>
      <c r="E162">
        <v>1</v>
      </c>
      <c r="F162">
        <v>43423</v>
      </c>
      <c r="J162">
        <f t="shared" si="5"/>
        <v>2.7359182940973208E-2</v>
      </c>
      <c r="K162" s="41">
        <f>0.192*0.59</f>
        <v>0.11327999999999999</v>
      </c>
      <c r="L162" s="33">
        <f t="shared" si="6"/>
        <v>0.2415182109902296</v>
      </c>
      <c r="M162" s="33">
        <v>3.7515828773815672E-2</v>
      </c>
      <c r="N162" t="s">
        <v>141</v>
      </c>
    </row>
    <row r="163" spans="1:14" x14ac:dyDescent="0.2">
      <c r="A163" s="9">
        <v>43589</v>
      </c>
      <c r="B163" s="3" t="s">
        <v>19</v>
      </c>
      <c r="C163" s="3">
        <v>300</v>
      </c>
      <c r="D163" s="3">
        <v>21</v>
      </c>
      <c r="E163">
        <v>2</v>
      </c>
      <c r="F163">
        <v>45069</v>
      </c>
      <c r="J163">
        <f t="shared" si="5"/>
        <v>2.0273512430104692E-2</v>
      </c>
      <c r="K163" s="41">
        <f>0.192*0.59</f>
        <v>0.11327999999999999</v>
      </c>
      <c r="L163" s="33">
        <f t="shared" si="6"/>
        <v>0.17896815351434228</v>
      </c>
      <c r="M163" s="33">
        <v>2.7799719845894501E-2</v>
      </c>
      <c r="N163" t="s">
        <v>141</v>
      </c>
    </row>
    <row r="164" spans="1:14" x14ac:dyDescent="0.2">
      <c r="A164" s="9">
        <v>43589</v>
      </c>
      <c r="B164" s="50" t="s">
        <v>19</v>
      </c>
      <c r="C164" s="50">
        <v>300</v>
      </c>
      <c r="D164" s="50">
        <v>22</v>
      </c>
      <c r="E164" s="23">
        <v>1</v>
      </c>
      <c r="F164" s="23">
        <v>50589</v>
      </c>
      <c r="G164" s="23"/>
      <c r="H164" s="23"/>
      <c r="I164" s="23"/>
      <c r="J164" s="23">
        <f t="shared" si="5"/>
        <v>-3.4888819927350679E-3</v>
      </c>
      <c r="K164" s="54">
        <f>0.192*0.53</f>
        <v>0.10176</v>
      </c>
      <c r="L164" s="34">
        <f t="shared" si="6"/>
        <v>-3.4285396941185806E-2</v>
      </c>
      <c r="M164" s="34"/>
      <c r="N164" t="s">
        <v>166</v>
      </c>
    </row>
    <row r="165" spans="1:14" x14ac:dyDescent="0.2">
      <c r="A165" s="9">
        <v>43589</v>
      </c>
      <c r="B165" s="50" t="s">
        <v>19</v>
      </c>
      <c r="C165" s="50">
        <v>300</v>
      </c>
      <c r="D165" s="50">
        <v>22</v>
      </c>
      <c r="E165" s="23">
        <v>2</v>
      </c>
      <c r="F165" s="23">
        <v>47116</v>
      </c>
      <c r="G165" s="23"/>
      <c r="H165" s="23"/>
      <c r="I165" s="23"/>
      <c r="J165" s="23">
        <f t="shared" si="5"/>
        <v>1.146162449830161E-2</v>
      </c>
      <c r="K165" s="54">
        <f>0.192*0.53</f>
        <v>0.10176</v>
      </c>
      <c r="L165" s="34">
        <f t="shared" si="6"/>
        <v>0.11263388854463061</v>
      </c>
      <c r="M165" s="34"/>
      <c r="N165" t="s">
        <v>166</v>
      </c>
    </row>
    <row r="166" spans="1:14" x14ac:dyDescent="0.2">
      <c r="A166" s="9">
        <v>43589</v>
      </c>
      <c r="B166" s="3" t="s">
        <v>19</v>
      </c>
      <c r="C166" s="3">
        <v>300</v>
      </c>
      <c r="D166" s="3">
        <v>23</v>
      </c>
      <c r="E166">
        <v>1</v>
      </c>
      <c r="F166">
        <v>37399</v>
      </c>
      <c r="J166">
        <f t="shared" si="5"/>
        <v>5.329118728937661E-2</v>
      </c>
      <c r="K166" s="41">
        <f>0.192*0.65</f>
        <v>0.12480000000000001</v>
      </c>
      <c r="L166" s="33">
        <f t="shared" si="6"/>
        <v>0.42701271866487667</v>
      </c>
      <c r="M166" s="33">
        <v>6.6329308965944189E-2</v>
      </c>
      <c r="N166" t="s">
        <v>166</v>
      </c>
    </row>
    <row r="167" spans="1:14" x14ac:dyDescent="0.2">
      <c r="A167" s="9">
        <v>43589</v>
      </c>
      <c r="B167" s="3" t="s">
        <v>19</v>
      </c>
      <c r="C167" s="3">
        <v>300</v>
      </c>
      <c r="D167" s="3">
        <v>23</v>
      </c>
      <c r="E167">
        <v>2</v>
      </c>
      <c r="F167">
        <v>40896</v>
      </c>
      <c r="J167">
        <f t="shared" si="5"/>
        <v>3.8237366039979744E-2</v>
      </c>
      <c r="K167" s="41">
        <f>0.192*0.65</f>
        <v>0.12480000000000001</v>
      </c>
      <c r="L167" s="33">
        <f t="shared" si="6"/>
        <v>0.30638915096137614</v>
      </c>
      <c r="M167" s="33">
        <v>4.7592448116000427E-2</v>
      </c>
      <c r="N167" t="s">
        <v>166</v>
      </c>
    </row>
    <row r="168" spans="1:14" x14ac:dyDescent="0.2">
      <c r="A168" s="9">
        <v>43589</v>
      </c>
      <c r="B168" s="50" t="s">
        <v>19</v>
      </c>
      <c r="C168" s="50">
        <v>300</v>
      </c>
      <c r="D168" s="50">
        <v>24</v>
      </c>
      <c r="E168" s="23">
        <v>1</v>
      </c>
      <c r="F168" s="23">
        <v>44559</v>
      </c>
      <c r="G168" s="23"/>
      <c r="H168" s="23"/>
      <c r="I168" s="23"/>
      <c r="J168" s="23">
        <f t="shared" si="5"/>
        <v>2.2468951045258374E-2</v>
      </c>
      <c r="K168" s="54">
        <f>0.192*0.64</f>
        <v>0.12288</v>
      </c>
      <c r="L168" s="34">
        <f t="shared" si="6"/>
        <v>0.18285279170945942</v>
      </c>
      <c r="M168" s="34"/>
      <c r="N168" t="s">
        <v>166</v>
      </c>
    </row>
    <row r="169" spans="1:14" x14ac:dyDescent="0.2">
      <c r="A169" s="9">
        <v>43589</v>
      </c>
      <c r="B169" s="50" t="s">
        <v>19</v>
      </c>
      <c r="C169" s="50">
        <v>300</v>
      </c>
      <c r="D169" s="50">
        <v>24</v>
      </c>
      <c r="E169" s="23">
        <v>2</v>
      </c>
      <c r="F169" s="23">
        <v>57881</v>
      </c>
      <c r="G169" s="23"/>
      <c r="H169" s="23"/>
      <c r="I169" s="23"/>
      <c r="J169" s="23">
        <f t="shared" si="5"/>
        <v>-3.4879349407834263E-2</v>
      </c>
      <c r="K169" s="54">
        <f>0.192*0.64</f>
        <v>0.12288</v>
      </c>
      <c r="L169" s="34">
        <f t="shared" si="6"/>
        <v>-0.2838488721340679</v>
      </c>
      <c r="M169" s="34"/>
      <c r="N169" t="s">
        <v>166</v>
      </c>
    </row>
    <row r="170" spans="1:14" x14ac:dyDescent="0.2">
      <c r="A170" s="9">
        <v>43589</v>
      </c>
      <c r="B170" s="3" t="s">
        <v>19</v>
      </c>
      <c r="C170" s="3">
        <v>300</v>
      </c>
      <c r="D170" s="3">
        <v>25</v>
      </c>
      <c r="E170">
        <v>1</v>
      </c>
      <c r="F170">
        <v>46330</v>
      </c>
      <c r="J170">
        <f t="shared" si="5"/>
        <v>1.4845182834597268E-2</v>
      </c>
      <c r="K170" s="41">
        <f>0.192*0.59</f>
        <v>0.11327999999999999</v>
      </c>
      <c r="L170" s="33">
        <f t="shared" si="6"/>
        <v>0.13104857728281488</v>
      </c>
      <c r="M170" s="33">
        <v>2.0356212337930578E-2</v>
      </c>
      <c r="N170" t="s">
        <v>166</v>
      </c>
    </row>
    <row r="171" spans="1:14" x14ac:dyDescent="0.2">
      <c r="A171" s="9">
        <v>43589</v>
      </c>
      <c r="B171" s="3" t="s">
        <v>19</v>
      </c>
      <c r="C171" s="3">
        <v>300</v>
      </c>
      <c r="D171" s="3">
        <v>25</v>
      </c>
      <c r="E171">
        <v>2</v>
      </c>
      <c r="F171">
        <v>42281</v>
      </c>
      <c r="J171">
        <f t="shared" si="5"/>
        <v>3.2275243526278106E-2</v>
      </c>
      <c r="K171" s="41">
        <f>0.192*0.59</f>
        <v>0.11327999999999999</v>
      </c>
      <c r="L171" s="33">
        <f t="shared" si="6"/>
        <v>0.28491563847350027</v>
      </c>
      <c r="M171" s="33">
        <v>4.4256895842883712E-2</v>
      </c>
      <c r="N171" t="s">
        <v>166</v>
      </c>
    </row>
    <row r="172" spans="1:14" x14ac:dyDescent="0.2">
      <c r="A172" s="9">
        <v>43589</v>
      </c>
      <c r="B172" s="3" t="s">
        <v>19</v>
      </c>
      <c r="C172" s="3">
        <v>300</v>
      </c>
      <c r="D172" s="3">
        <v>26</v>
      </c>
      <c r="E172">
        <v>1</v>
      </c>
      <c r="F172">
        <v>35662</v>
      </c>
      <c r="J172">
        <f t="shared" si="5"/>
        <v>6.0768592925694101E-2</v>
      </c>
      <c r="K172" s="41">
        <f>0.192*0.75</f>
        <v>0.14400000000000002</v>
      </c>
      <c r="L172" s="33">
        <f t="shared" si="6"/>
        <v>0.42200411753954231</v>
      </c>
      <c r="M172" s="33">
        <v>6.5551306257808917E-2</v>
      </c>
      <c r="N172" t="s">
        <v>141</v>
      </c>
    </row>
    <row r="173" spans="1:14" x14ac:dyDescent="0.2">
      <c r="A173" s="9">
        <v>43589</v>
      </c>
      <c r="B173" s="3" t="s">
        <v>19</v>
      </c>
      <c r="C173" s="3">
        <v>300</v>
      </c>
      <c r="D173" s="3">
        <v>26</v>
      </c>
      <c r="E173">
        <v>2</v>
      </c>
      <c r="F173">
        <v>38256</v>
      </c>
      <c r="J173">
        <f t="shared" si="5"/>
        <v>4.9601989459598761E-2</v>
      </c>
      <c r="K173" s="41">
        <f>0.192*0.75</f>
        <v>0.14400000000000002</v>
      </c>
      <c r="L173" s="33">
        <f t="shared" si="6"/>
        <v>0.34445826013610248</v>
      </c>
      <c r="M173" s="33">
        <v>5.3505849741141254E-2</v>
      </c>
      <c r="N173" t="s">
        <v>141</v>
      </c>
    </row>
    <row r="174" spans="1:14" x14ac:dyDescent="0.2">
      <c r="A174" s="9">
        <v>43589</v>
      </c>
      <c r="B174" s="3" t="s">
        <v>19</v>
      </c>
      <c r="C174" s="3">
        <v>300</v>
      </c>
      <c r="D174" s="3">
        <v>27</v>
      </c>
      <c r="E174">
        <v>1</v>
      </c>
      <c r="F174">
        <v>45431</v>
      </c>
      <c r="J174">
        <f t="shared" si="5"/>
        <v>1.871518149150541E-2</v>
      </c>
      <c r="K174" s="41">
        <f>0.192*0.62</f>
        <v>0.11904000000000001</v>
      </c>
      <c r="L174" s="33">
        <f t="shared" si="6"/>
        <v>0.15721758645417849</v>
      </c>
      <c r="M174" s="33">
        <v>2.4421131762549064E-2</v>
      </c>
      <c r="N174" t="s">
        <v>141</v>
      </c>
    </row>
    <row r="175" spans="1:14" x14ac:dyDescent="0.2">
      <c r="A175" s="9">
        <v>43589</v>
      </c>
      <c r="B175" s="3" t="s">
        <v>19</v>
      </c>
      <c r="C175" s="3">
        <v>300</v>
      </c>
      <c r="D175" s="3">
        <v>27</v>
      </c>
      <c r="E175">
        <v>2</v>
      </c>
      <c r="F175">
        <v>46700</v>
      </c>
      <c r="J175">
        <f t="shared" si="5"/>
        <v>1.3252413643211289E-2</v>
      </c>
      <c r="K175" s="41">
        <f>0.192*0.62</f>
        <v>0.11904000000000001</v>
      </c>
      <c r="L175" s="33">
        <f t="shared" si="6"/>
        <v>0.11132739955654644</v>
      </c>
      <c r="M175" s="33">
        <v>1.7292856064450215E-2</v>
      </c>
      <c r="N175" t="s">
        <v>141</v>
      </c>
    </row>
    <row r="176" spans="1:14" x14ac:dyDescent="0.2">
      <c r="A176" s="9">
        <v>43589</v>
      </c>
      <c r="B176" s="3" t="s">
        <v>19</v>
      </c>
      <c r="C176" s="3">
        <v>300</v>
      </c>
      <c r="D176" s="3">
        <v>28</v>
      </c>
      <c r="E176">
        <v>1</v>
      </c>
      <c r="F176">
        <v>48116</v>
      </c>
      <c r="J176">
        <f t="shared" si="5"/>
        <v>7.1568428999610944E-3</v>
      </c>
      <c r="K176" s="41">
        <f>0.192*0.71</f>
        <v>0.13632</v>
      </c>
      <c r="L176" s="33">
        <f t="shared" si="6"/>
        <v>5.2500314700418826E-2</v>
      </c>
      <c r="M176" s="33">
        <v>8.1550488834650579E-3</v>
      </c>
      <c r="N176" t="s">
        <v>166</v>
      </c>
    </row>
    <row r="177" spans="1:14" x14ac:dyDescent="0.2">
      <c r="A177" s="9">
        <v>43589</v>
      </c>
      <c r="B177" s="3" t="s">
        <v>19</v>
      </c>
      <c r="C177" s="3">
        <v>300</v>
      </c>
      <c r="D177" s="3">
        <v>28</v>
      </c>
      <c r="E177">
        <v>2</v>
      </c>
      <c r="F177">
        <v>41017</v>
      </c>
      <c r="J177">
        <f t="shared" si="5"/>
        <v>3.7716487466580538E-2</v>
      </c>
      <c r="K177" s="41">
        <f>0.192*0.71</f>
        <v>0.13632</v>
      </c>
      <c r="L177" s="33">
        <f t="shared" si="6"/>
        <v>0.27667611111047929</v>
      </c>
      <c r="M177" s="33">
        <v>4.297702259249446E-2</v>
      </c>
      <c r="N177" t="s">
        <v>166</v>
      </c>
    </row>
    <row r="178" spans="1:14" x14ac:dyDescent="0.2">
      <c r="A178" s="9">
        <v>43589</v>
      </c>
      <c r="B178" s="3" t="s">
        <v>19</v>
      </c>
      <c r="C178" s="3">
        <v>300</v>
      </c>
      <c r="D178" s="3">
        <v>29</v>
      </c>
      <c r="E178">
        <v>1</v>
      </c>
      <c r="F178">
        <v>53472</v>
      </c>
      <c r="J178">
        <f t="shared" si="5"/>
        <v>-1.589956734075082E-2</v>
      </c>
      <c r="K178" s="39" t="s">
        <v>92</v>
      </c>
      <c r="L178" s="33"/>
      <c r="M178" s="33"/>
      <c r="N178" t="s">
        <v>141</v>
      </c>
    </row>
    <row r="179" spans="1:14" x14ac:dyDescent="0.2">
      <c r="A179" s="9">
        <v>43589</v>
      </c>
      <c r="B179" s="3" t="s">
        <v>19</v>
      </c>
      <c r="C179" s="3">
        <v>300</v>
      </c>
      <c r="D179" s="3">
        <v>29</v>
      </c>
      <c r="E179">
        <v>2</v>
      </c>
      <c r="F179">
        <v>44143</v>
      </c>
      <c r="J179">
        <f t="shared" si="5"/>
        <v>2.4259740190168029E-2</v>
      </c>
      <c r="K179" s="39" t="s">
        <v>92</v>
      </c>
      <c r="L179" s="33"/>
      <c r="M179" s="33"/>
      <c r="N179" t="s">
        <v>141</v>
      </c>
    </row>
    <row r="180" spans="1:14" x14ac:dyDescent="0.2">
      <c r="A180" s="9">
        <v>43589</v>
      </c>
      <c r="B180" s="50" t="s">
        <v>19</v>
      </c>
      <c r="C180" s="50">
        <v>300</v>
      </c>
      <c r="D180" s="50">
        <v>30</v>
      </c>
      <c r="E180" s="23">
        <v>1</v>
      </c>
      <c r="F180" s="23">
        <v>44238</v>
      </c>
      <c r="G180" s="23"/>
      <c r="H180" s="23"/>
      <c r="I180" s="23"/>
      <c r="J180" s="23">
        <f t="shared" si="5"/>
        <v>2.3850785938325673E-2</v>
      </c>
      <c r="K180" s="54">
        <f>0.192*0.5</f>
        <v>9.6000000000000002E-2</v>
      </c>
      <c r="L180" s="34">
        <f t="shared" si="6"/>
        <v>0.24844568685755911</v>
      </c>
      <c r="M180" s="34"/>
      <c r="N180" t="s">
        <v>141</v>
      </c>
    </row>
    <row r="181" spans="1:14" x14ac:dyDescent="0.2">
      <c r="A181" s="9">
        <v>43589</v>
      </c>
      <c r="B181" s="50" t="s">
        <v>19</v>
      </c>
      <c r="C181" s="50">
        <v>300</v>
      </c>
      <c r="D181" s="50">
        <v>30</v>
      </c>
      <c r="E181" s="31">
        <v>2</v>
      </c>
      <c r="F181" s="23">
        <v>50587</v>
      </c>
      <c r="G181" s="23"/>
      <c r="H181" s="23"/>
      <c r="I181" s="31"/>
      <c r="J181" s="31">
        <f t="shared" si="5"/>
        <v>-3.4802724295383636E-3</v>
      </c>
      <c r="K181" s="56">
        <f>0.192*0.5</f>
        <v>9.6000000000000002E-2</v>
      </c>
      <c r="L181" s="58">
        <f t="shared" si="6"/>
        <v>-3.6252837807691285E-2</v>
      </c>
      <c r="M181" s="58"/>
      <c r="N181" t="s">
        <v>141</v>
      </c>
    </row>
    <row r="182" spans="1:14" s="4" customFormat="1" x14ac:dyDescent="0.2">
      <c r="A182" s="9">
        <v>43589</v>
      </c>
      <c r="B182" s="4" t="s">
        <v>20</v>
      </c>
      <c r="C182" s="4">
        <v>0</v>
      </c>
      <c r="D182" s="4">
        <v>1</v>
      </c>
      <c r="E182">
        <v>1</v>
      </c>
      <c r="F182" s="4">
        <v>37550</v>
      </c>
      <c r="I182" s="14"/>
      <c r="J182">
        <f t="shared" si="5"/>
        <v>5.264116526802718E-2</v>
      </c>
      <c r="K182" s="47">
        <f>0.192*0.56</f>
        <v>0.10752000000000002</v>
      </c>
      <c r="L182" s="33">
        <f t="shared" si="6"/>
        <v>0.48959417101959796</v>
      </c>
      <c r="M182" s="33">
        <v>7.6050294565044224E-2</v>
      </c>
      <c r="N182" s="4" t="s">
        <v>148</v>
      </c>
    </row>
    <row r="183" spans="1:14" x14ac:dyDescent="0.2">
      <c r="A183" s="9">
        <v>43589</v>
      </c>
      <c r="B183" t="s">
        <v>20</v>
      </c>
      <c r="C183">
        <v>0</v>
      </c>
      <c r="D183">
        <v>1</v>
      </c>
      <c r="E183">
        <v>2</v>
      </c>
      <c r="F183">
        <v>47182</v>
      </c>
      <c r="G183" s="14"/>
      <c r="H183" s="14"/>
      <c r="I183" s="14"/>
      <c r="J183">
        <f t="shared" si="5"/>
        <v>1.1177508912811154E-2</v>
      </c>
      <c r="K183" s="47">
        <f>0.192*0.56</f>
        <v>0.10752000000000002</v>
      </c>
      <c r="L183" s="33">
        <f t="shared" si="6"/>
        <v>0.10395748616825848</v>
      </c>
      <c r="M183" s="33">
        <v>1.6148062851469486E-2</v>
      </c>
      <c r="N183" s="35" t="s">
        <v>148</v>
      </c>
    </row>
    <row r="184" spans="1:14" x14ac:dyDescent="0.2">
      <c r="A184" s="9">
        <v>43589</v>
      </c>
      <c r="B184" t="s">
        <v>20</v>
      </c>
      <c r="C184">
        <v>0</v>
      </c>
      <c r="D184">
        <v>2</v>
      </c>
      <c r="E184">
        <v>1</v>
      </c>
      <c r="F184">
        <v>49182</v>
      </c>
      <c r="J184">
        <f t="shared" si="5"/>
        <v>2.5679457161300761E-3</v>
      </c>
      <c r="K184" s="33">
        <f>0.192*0.64</f>
        <v>0.12288</v>
      </c>
      <c r="L184" s="33">
        <f t="shared" si="6"/>
        <v>2.0897995736735644E-2</v>
      </c>
      <c r="M184" s="33">
        <v>3.2461553377729369E-3</v>
      </c>
      <c r="N184" s="35" t="s">
        <v>148</v>
      </c>
    </row>
    <row r="185" spans="1:14" x14ac:dyDescent="0.2">
      <c r="A185" s="9">
        <v>43589</v>
      </c>
      <c r="B185" t="s">
        <v>20</v>
      </c>
      <c r="C185">
        <v>0</v>
      </c>
      <c r="D185">
        <v>2</v>
      </c>
      <c r="E185">
        <v>2</v>
      </c>
      <c r="F185">
        <v>41122</v>
      </c>
      <c r="J185">
        <f t="shared" si="5"/>
        <v>3.7264485398754779E-2</v>
      </c>
      <c r="K185" s="33">
        <f>0.192*0.64</f>
        <v>0.12288</v>
      </c>
      <c r="L185" s="33">
        <f t="shared" si="6"/>
        <v>0.30325915851851221</v>
      </c>
      <c r="M185" s="33">
        <v>4.7106255956542234E-2</v>
      </c>
      <c r="N185" s="35" t="s">
        <v>148</v>
      </c>
    </row>
    <row r="186" spans="1:14" x14ac:dyDescent="0.2">
      <c r="A186" s="9">
        <v>43589</v>
      </c>
      <c r="B186" t="s">
        <v>20</v>
      </c>
      <c r="C186">
        <v>0</v>
      </c>
      <c r="D186">
        <v>3</v>
      </c>
      <c r="E186">
        <v>1</v>
      </c>
      <c r="F186">
        <v>43377</v>
      </c>
      <c r="J186">
        <f t="shared" si="5"/>
        <v>2.7557202894496886E-2</v>
      </c>
      <c r="K186" s="39" t="s">
        <v>92</v>
      </c>
      <c r="L186" s="33"/>
      <c r="M186" s="33"/>
      <c r="N186" s="35" t="s">
        <v>148</v>
      </c>
    </row>
    <row r="187" spans="1:14" x14ac:dyDescent="0.2">
      <c r="A187" s="9">
        <v>43589</v>
      </c>
      <c r="B187" t="s">
        <v>20</v>
      </c>
      <c r="C187">
        <v>0</v>
      </c>
      <c r="D187">
        <v>3</v>
      </c>
      <c r="E187">
        <v>2</v>
      </c>
      <c r="F187">
        <v>37225</v>
      </c>
      <c r="J187">
        <f t="shared" si="5"/>
        <v>5.404021928748786E-2</v>
      </c>
      <c r="K187" s="39" t="s">
        <v>92</v>
      </c>
      <c r="L187" s="33"/>
      <c r="M187" s="33"/>
      <c r="N187" s="35" t="s">
        <v>148</v>
      </c>
    </row>
    <row r="188" spans="1:14" x14ac:dyDescent="0.2">
      <c r="A188" s="9">
        <v>43589</v>
      </c>
      <c r="B188" t="s">
        <v>20</v>
      </c>
      <c r="C188">
        <v>0</v>
      </c>
      <c r="D188">
        <v>4</v>
      </c>
      <c r="E188">
        <v>1</v>
      </c>
      <c r="F188">
        <v>36370</v>
      </c>
      <c r="J188">
        <f t="shared" si="5"/>
        <v>5.7720807554069005E-2</v>
      </c>
      <c r="K188" s="33">
        <f>0.192*0.58</f>
        <v>0.11136</v>
      </c>
      <c r="L188" s="33">
        <f t="shared" si="6"/>
        <v>0.51832621725995875</v>
      </c>
      <c r="M188" s="33">
        <v>8.0513339081046909E-2</v>
      </c>
      <c r="N188" s="35" t="s">
        <v>148</v>
      </c>
    </row>
    <row r="189" spans="1:14" x14ac:dyDescent="0.2">
      <c r="A189" s="9">
        <v>43589</v>
      </c>
      <c r="B189" t="s">
        <v>20</v>
      </c>
      <c r="C189">
        <v>0</v>
      </c>
      <c r="D189">
        <v>4</v>
      </c>
      <c r="E189">
        <v>2</v>
      </c>
      <c r="F189">
        <v>37176</v>
      </c>
      <c r="J189">
        <f t="shared" si="5"/>
        <v>5.4251153585806546E-2</v>
      </c>
      <c r="K189" s="33">
        <f>0.192*0.58</f>
        <v>0.11136</v>
      </c>
      <c r="L189" s="33">
        <f t="shared" si="6"/>
        <v>0.4871691234357628</v>
      </c>
      <c r="M189" s="33">
        <v>7.5673603840355153E-2</v>
      </c>
      <c r="N189" s="35" t="s">
        <v>148</v>
      </c>
    </row>
    <row r="190" spans="1:14" x14ac:dyDescent="0.2">
      <c r="A190" s="9">
        <v>43589</v>
      </c>
      <c r="B190" t="s">
        <v>20</v>
      </c>
      <c r="C190">
        <v>0</v>
      </c>
      <c r="D190">
        <v>5</v>
      </c>
      <c r="E190">
        <v>1</v>
      </c>
      <c r="F190">
        <v>29471</v>
      </c>
      <c r="J190">
        <f t="shared" si="5"/>
        <v>8.7419495801020361E-2</v>
      </c>
      <c r="K190" s="33">
        <f>0.192*0.72</f>
        <v>0.13824</v>
      </c>
      <c r="L190" s="33">
        <f t="shared" si="6"/>
        <v>0.63237482494951069</v>
      </c>
      <c r="M190" s="33">
        <v>9.8228889475490661E-2</v>
      </c>
      <c r="N190" s="35" t="s">
        <v>148</v>
      </c>
    </row>
    <row r="191" spans="1:14" x14ac:dyDescent="0.2">
      <c r="A191" s="9">
        <v>43589</v>
      </c>
      <c r="B191" t="s">
        <v>20</v>
      </c>
      <c r="C191">
        <v>0</v>
      </c>
      <c r="D191">
        <v>5</v>
      </c>
      <c r="E191">
        <v>2</v>
      </c>
      <c r="F191">
        <v>33179</v>
      </c>
      <c r="J191">
        <f t="shared" si="5"/>
        <v>7.1457365634373674E-2</v>
      </c>
      <c r="K191" s="33">
        <f>0.192*0.72</f>
        <v>0.13824</v>
      </c>
      <c r="L191" s="33">
        <f t="shared" si="6"/>
        <v>0.51690802686902249</v>
      </c>
      <c r="M191" s="33">
        <v>8.02930468403215E-2</v>
      </c>
      <c r="N191" s="35" t="s">
        <v>148</v>
      </c>
    </row>
    <row r="192" spans="1:14" x14ac:dyDescent="0.2">
      <c r="A192" s="9">
        <v>43589</v>
      </c>
      <c r="B192" t="s">
        <v>20</v>
      </c>
      <c r="C192">
        <v>0</v>
      </c>
      <c r="D192">
        <v>6</v>
      </c>
      <c r="E192">
        <v>1</v>
      </c>
      <c r="F192">
        <v>30970</v>
      </c>
      <c r="J192">
        <f t="shared" si="5"/>
        <v>8.0966628185107914E-2</v>
      </c>
      <c r="K192" s="39" t="s">
        <v>92</v>
      </c>
      <c r="L192" s="33"/>
      <c r="M192" s="33"/>
      <c r="N192" s="35" t="s">
        <v>148</v>
      </c>
    </row>
    <row r="193" spans="1:14" x14ac:dyDescent="0.2">
      <c r="A193" s="9">
        <v>43589</v>
      </c>
      <c r="B193" t="s">
        <v>20</v>
      </c>
      <c r="C193">
        <v>0</v>
      </c>
      <c r="D193">
        <v>6</v>
      </c>
      <c r="E193">
        <v>2</v>
      </c>
      <c r="F193">
        <v>25665</v>
      </c>
      <c r="J193">
        <f t="shared" si="5"/>
        <v>0.10380349456430445</v>
      </c>
      <c r="K193" s="39" t="s">
        <v>92</v>
      </c>
      <c r="L193" s="33"/>
      <c r="M193" s="33"/>
      <c r="N193" s="35" t="s">
        <v>148</v>
      </c>
    </row>
    <row r="194" spans="1:14" x14ac:dyDescent="0.2">
      <c r="A194" s="9">
        <v>43589</v>
      </c>
      <c r="B194" t="s">
        <v>20</v>
      </c>
      <c r="C194">
        <v>0</v>
      </c>
      <c r="D194">
        <v>7</v>
      </c>
      <c r="E194">
        <v>1</v>
      </c>
      <c r="F194">
        <v>33103</v>
      </c>
      <c r="J194">
        <f t="shared" si="5"/>
        <v>7.1784529035847547E-2</v>
      </c>
      <c r="K194" s="39" t="s">
        <v>92</v>
      </c>
      <c r="L194" s="33"/>
      <c r="M194" s="33"/>
      <c r="N194" s="35" t="s">
        <v>148</v>
      </c>
    </row>
    <row r="195" spans="1:14" x14ac:dyDescent="0.2">
      <c r="A195" s="9">
        <v>43589</v>
      </c>
      <c r="B195" t="s">
        <v>20</v>
      </c>
      <c r="C195">
        <v>0</v>
      </c>
      <c r="D195">
        <v>7</v>
      </c>
      <c r="E195">
        <v>2</v>
      </c>
      <c r="F195">
        <v>31776</v>
      </c>
      <c r="J195">
        <f t="shared" ref="J195:J258" si="7">((1-F195/$Q$2) * 1.5)/7</f>
        <v>7.7496974216845427E-2</v>
      </c>
      <c r="K195" s="39" t="s">
        <v>92</v>
      </c>
      <c r="L195" s="33"/>
      <c r="M195" s="33"/>
      <c r="N195" s="35" t="s">
        <v>148</v>
      </c>
    </row>
    <row r="196" spans="1:14" x14ac:dyDescent="0.2">
      <c r="A196" s="9">
        <v>43589</v>
      </c>
      <c r="B196" t="s">
        <v>20</v>
      </c>
      <c r="C196">
        <v>0</v>
      </c>
      <c r="D196">
        <v>8</v>
      </c>
      <c r="E196">
        <v>1</v>
      </c>
      <c r="F196">
        <v>33771</v>
      </c>
      <c r="J196">
        <f t="shared" si="7"/>
        <v>6.8908934928156057E-2</v>
      </c>
      <c r="K196" s="33">
        <f>0.192*0.65</f>
        <v>0.12480000000000001</v>
      </c>
      <c r="L196" s="33">
        <f t="shared" ref="L196:L258" si="8">J196/K196</f>
        <v>0.55215492730894278</v>
      </c>
      <c r="M196" s="33">
        <v>8.5768065375322444E-2</v>
      </c>
      <c r="N196" s="35" t="s">
        <v>148</v>
      </c>
    </row>
    <row r="197" spans="1:14" x14ac:dyDescent="0.2">
      <c r="A197" s="9">
        <v>43589</v>
      </c>
      <c r="B197" t="s">
        <v>20</v>
      </c>
      <c r="C197">
        <v>0</v>
      </c>
      <c r="D197">
        <v>8</v>
      </c>
      <c r="E197">
        <v>2</v>
      </c>
      <c r="F197">
        <v>30850</v>
      </c>
      <c r="J197">
        <f t="shared" si="7"/>
        <v>8.1483201976908753E-2</v>
      </c>
      <c r="K197" s="33">
        <f>0.192*0.65</f>
        <v>0.12480000000000001</v>
      </c>
      <c r="L197" s="33">
        <f t="shared" si="8"/>
        <v>0.65291027225087139</v>
      </c>
      <c r="M197" s="33">
        <v>0.10141872895630204</v>
      </c>
      <c r="N197" s="35" t="s">
        <v>148</v>
      </c>
    </row>
    <row r="198" spans="1:14" x14ac:dyDescent="0.2">
      <c r="A198" s="9">
        <v>43589</v>
      </c>
      <c r="B198" t="s">
        <v>20</v>
      </c>
      <c r="C198">
        <v>0</v>
      </c>
      <c r="D198">
        <v>9</v>
      </c>
      <c r="E198">
        <v>1</v>
      </c>
      <c r="F198">
        <v>38397</v>
      </c>
      <c r="J198">
        <f t="shared" si="7"/>
        <v>4.8995015254232756E-2</v>
      </c>
      <c r="K198" s="39" t="s">
        <v>92</v>
      </c>
      <c r="L198" s="33"/>
      <c r="M198" s="33"/>
      <c r="N198" s="35" t="s">
        <v>148</v>
      </c>
    </row>
    <row r="199" spans="1:14" x14ac:dyDescent="0.2">
      <c r="A199" s="9">
        <v>43589</v>
      </c>
      <c r="B199" t="s">
        <v>20</v>
      </c>
      <c r="C199">
        <v>0</v>
      </c>
      <c r="D199">
        <v>9</v>
      </c>
      <c r="E199">
        <v>2</v>
      </c>
      <c r="F199">
        <v>35838</v>
      </c>
      <c r="J199">
        <f t="shared" si="7"/>
        <v>6.0010951364386174E-2</v>
      </c>
      <c r="K199" s="39" t="s">
        <v>92</v>
      </c>
      <c r="L199" s="33"/>
      <c r="M199" s="33"/>
      <c r="N199" s="35" t="s">
        <v>148</v>
      </c>
    </row>
    <row r="200" spans="1:14" x14ac:dyDescent="0.2">
      <c r="A200" s="9">
        <v>43589</v>
      </c>
      <c r="B200" t="s">
        <v>20</v>
      </c>
      <c r="C200">
        <v>0</v>
      </c>
      <c r="D200">
        <v>10</v>
      </c>
      <c r="E200">
        <v>1</v>
      </c>
      <c r="F200">
        <v>36385</v>
      </c>
      <c r="J200">
        <f t="shared" si="7"/>
        <v>5.7656235830093917E-2</v>
      </c>
      <c r="K200" s="33">
        <f>0.192*0.65</f>
        <v>0.12480000000000001</v>
      </c>
      <c r="L200" s="33">
        <f t="shared" si="8"/>
        <v>0.46198906915139354</v>
      </c>
      <c r="M200" s="33">
        <v>7.1762302074849793E-2</v>
      </c>
      <c r="N200" s="35" t="s">
        <v>148</v>
      </c>
    </row>
    <row r="201" spans="1:14" x14ac:dyDescent="0.2">
      <c r="A201" s="9">
        <v>43589</v>
      </c>
      <c r="B201" t="s">
        <v>20</v>
      </c>
      <c r="C201">
        <v>0</v>
      </c>
      <c r="D201">
        <v>10</v>
      </c>
      <c r="E201">
        <v>2</v>
      </c>
      <c r="F201">
        <v>43205</v>
      </c>
      <c r="J201">
        <f t="shared" si="7"/>
        <v>2.8297625329411453E-2</v>
      </c>
      <c r="K201" s="33">
        <f>0.192*0.65</f>
        <v>0.12480000000000001</v>
      </c>
      <c r="L201" s="33">
        <f t="shared" si="8"/>
        <v>0.22674379270361739</v>
      </c>
      <c r="M201" s="33">
        <v>3.5220869133295238E-2</v>
      </c>
      <c r="N201" s="35" t="s">
        <v>148</v>
      </c>
    </row>
    <row r="202" spans="1:14" x14ac:dyDescent="0.2">
      <c r="A202" s="9">
        <v>43589</v>
      </c>
      <c r="B202" t="s">
        <v>20</v>
      </c>
      <c r="C202">
        <v>0</v>
      </c>
      <c r="D202">
        <v>11</v>
      </c>
      <c r="E202">
        <v>1</v>
      </c>
      <c r="F202">
        <v>39079</v>
      </c>
      <c r="J202">
        <f t="shared" si="7"/>
        <v>4.6059154204164503E-2</v>
      </c>
      <c r="K202" s="33">
        <f>0.192*0.64</f>
        <v>0.12288</v>
      </c>
      <c r="L202" s="33">
        <f t="shared" si="8"/>
        <v>0.37483035647920332</v>
      </c>
      <c r="M202" s="33">
        <v>5.8223648706436253E-2</v>
      </c>
      <c r="N202" s="35" t="s">
        <v>148</v>
      </c>
    </row>
    <row r="203" spans="1:14" x14ac:dyDescent="0.2">
      <c r="A203" s="9">
        <v>43589</v>
      </c>
      <c r="B203" t="s">
        <v>20</v>
      </c>
      <c r="C203">
        <v>0</v>
      </c>
      <c r="D203">
        <v>11</v>
      </c>
      <c r="E203">
        <v>2</v>
      </c>
      <c r="F203">
        <v>44155</v>
      </c>
      <c r="J203">
        <f t="shared" si="7"/>
        <v>2.4208082810987946E-2</v>
      </c>
      <c r="K203" s="33">
        <f>0.192*0.64</f>
        <v>0.12288</v>
      </c>
      <c r="L203" s="33">
        <f t="shared" si="8"/>
        <v>0.19700588225087845</v>
      </c>
      <c r="M203" s="33">
        <v>3.0601580376303127E-2</v>
      </c>
      <c r="N203" s="35" t="s">
        <v>148</v>
      </c>
    </row>
    <row r="204" spans="1:14" x14ac:dyDescent="0.2">
      <c r="A204" s="9">
        <v>43589</v>
      </c>
      <c r="B204" t="s">
        <v>20</v>
      </c>
      <c r="C204">
        <v>0</v>
      </c>
      <c r="D204">
        <v>12</v>
      </c>
      <c r="E204">
        <v>1</v>
      </c>
      <c r="F204">
        <v>30252</v>
      </c>
      <c r="J204">
        <f t="shared" si="7"/>
        <v>8.4057461372716413E-2</v>
      </c>
      <c r="K204" s="33">
        <f>0.192*0.8</f>
        <v>0.15360000000000001</v>
      </c>
      <c r="L204" s="33">
        <f t="shared" si="8"/>
        <v>0.54724909747862238</v>
      </c>
      <c r="M204" s="33">
        <v>8.5006026475012694E-2</v>
      </c>
      <c r="N204" s="35" t="s">
        <v>148</v>
      </c>
    </row>
    <row r="205" spans="1:14" x14ac:dyDescent="0.2">
      <c r="A205" s="9">
        <v>43589</v>
      </c>
      <c r="B205" t="s">
        <v>20</v>
      </c>
      <c r="C205">
        <v>0</v>
      </c>
      <c r="D205">
        <v>12</v>
      </c>
      <c r="E205">
        <v>2</v>
      </c>
      <c r="F205">
        <v>38007</v>
      </c>
      <c r="J205">
        <f t="shared" si="7"/>
        <v>5.0673880077585561E-2</v>
      </c>
      <c r="K205" s="33">
        <f>0.192*0.8</f>
        <v>0.15360000000000001</v>
      </c>
      <c r="L205" s="33">
        <f t="shared" si="8"/>
        <v>0.32990807342178097</v>
      </c>
      <c r="M205" s="33">
        <v>5.1245720738183308E-2</v>
      </c>
      <c r="N205" s="35" t="s">
        <v>148</v>
      </c>
    </row>
    <row r="206" spans="1:14" x14ac:dyDescent="0.2">
      <c r="A206" s="9">
        <v>43589</v>
      </c>
      <c r="B206" t="s">
        <v>20</v>
      </c>
      <c r="C206">
        <v>0</v>
      </c>
      <c r="D206">
        <v>13</v>
      </c>
      <c r="E206">
        <v>1</v>
      </c>
      <c r="F206">
        <v>36620</v>
      </c>
      <c r="J206">
        <f t="shared" si="7"/>
        <v>5.6644612154483874E-2</v>
      </c>
      <c r="K206" s="33">
        <f>0.192*0.6</f>
        <v>0.1152</v>
      </c>
      <c r="L206" s="33">
        <f t="shared" si="8"/>
        <v>0.49170670272989475</v>
      </c>
      <c r="M206" s="33">
        <v>7.6378441157376992E-2</v>
      </c>
      <c r="N206" s="35" t="s">
        <v>148</v>
      </c>
    </row>
    <row r="207" spans="1:14" x14ac:dyDescent="0.2">
      <c r="A207" s="9">
        <v>43589</v>
      </c>
      <c r="B207" t="s">
        <v>20</v>
      </c>
      <c r="C207">
        <v>0</v>
      </c>
      <c r="D207">
        <v>13</v>
      </c>
      <c r="E207">
        <v>2</v>
      </c>
      <c r="F207">
        <v>42287</v>
      </c>
      <c r="J207">
        <f t="shared" si="7"/>
        <v>3.224941483668807E-2</v>
      </c>
      <c r="K207" s="33">
        <f>0.192*0.6</f>
        <v>0.1152</v>
      </c>
      <c r="L207" s="33">
        <f t="shared" si="8"/>
        <v>0.2799428371240284</v>
      </c>
      <c r="M207" s="33">
        <v>4.3484454033265743E-2</v>
      </c>
      <c r="N207" s="35" t="s">
        <v>148</v>
      </c>
    </row>
    <row r="208" spans="1:14" x14ac:dyDescent="0.2">
      <c r="A208" s="9">
        <v>43589</v>
      </c>
      <c r="B208" t="s">
        <v>20</v>
      </c>
      <c r="C208">
        <v>0</v>
      </c>
      <c r="D208">
        <v>14</v>
      </c>
      <c r="E208">
        <v>1</v>
      </c>
      <c r="F208">
        <v>43513</v>
      </c>
      <c r="J208">
        <f t="shared" si="7"/>
        <v>2.6971752597122565E-2</v>
      </c>
      <c r="K208" s="33">
        <f>0.192*0.6</f>
        <v>0.1152</v>
      </c>
      <c r="L208" s="33">
        <f t="shared" si="8"/>
        <v>0.23412979685002228</v>
      </c>
      <c r="M208" s="33">
        <v>3.636816177737013E-2</v>
      </c>
      <c r="N208" s="35" t="s">
        <v>148</v>
      </c>
    </row>
    <row r="209" spans="1:14" x14ac:dyDescent="0.2">
      <c r="A209" s="9">
        <v>43589</v>
      </c>
      <c r="B209" t="s">
        <v>20</v>
      </c>
      <c r="C209">
        <v>0</v>
      </c>
      <c r="D209">
        <v>14</v>
      </c>
      <c r="E209">
        <v>2</v>
      </c>
      <c r="F209">
        <v>39755</v>
      </c>
      <c r="J209">
        <f t="shared" si="7"/>
        <v>4.3149121843686293E-2</v>
      </c>
      <c r="K209" s="33">
        <f>0.192*0.6</f>
        <v>0.1152</v>
      </c>
      <c r="L209" s="33">
        <f t="shared" si="8"/>
        <v>0.37455834933755466</v>
      </c>
      <c r="M209" s="33">
        <v>5.8181396930433484E-2</v>
      </c>
      <c r="N209" s="35" t="s">
        <v>148</v>
      </c>
    </row>
    <row r="210" spans="1:14" x14ac:dyDescent="0.2">
      <c r="A210" s="9">
        <v>43589</v>
      </c>
      <c r="B210" t="s">
        <v>20</v>
      </c>
      <c r="C210">
        <v>0</v>
      </c>
      <c r="D210">
        <v>15</v>
      </c>
      <c r="E210">
        <v>1</v>
      </c>
      <c r="F210">
        <v>34987</v>
      </c>
      <c r="J210">
        <f t="shared" si="7"/>
        <v>6.3674320504573986E-2</v>
      </c>
      <c r="K210" s="39" t="s">
        <v>92</v>
      </c>
      <c r="L210" s="33"/>
      <c r="M210" s="33"/>
      <c r="N210" s="35" t="s">
        <v>148</v>
      </c>
    </row>
    <row r="211" spans="1:14" x14ac:dyDescent="0.2">
      <c r="A211" s="9">
        <v>43589</v>
      </c>
      <c r="B211" t="s">
        <v>20</v>
      </c>
      <c r="C211">
        <v>0</v>
      </c>
      <c r="D211">
        <v>15</v>
      </c>
      <c r="E211">
        <v>2</v>
      </c>
      <c r="F211">
        <v>40070</v>
      </c>
      <c r="J211">
        <f t="shared" si="7"/>
        <v>4.1793115640209037E-2</v>
      </c>
      <c r="K211" s="39" t="s">
        <v>92</v>
      </c>
      <c r="L211" s="33"/>
      <c r="M211" s="33"/>
      <c r="N211" s="35" t="s">
        <v>148</v>
      </c>
    </row>
    <row r="212" spans="1:14" x14ac:dyDescent="0.2">
      <c r="A212" s="9">
        <v>43589</v>
      </c>
      <c r="B212" t="s">
        <v>20</v>
      </c>
      <c r="C212">
        <v>0</v>
      </c>
      <c r="D212">
        <v>16</v>
      </c>
      <c r="E212">
        <v>1</v>
      </c>
      <c r="F212">
        <v>41889</v>
      </c>
      <c r="J212">
        <f t="shared" si="7"/>
        <v>3.3962717912827602E-2</v>
      </c>
      <c r="K212" s="33">
        <f>0.192*0.61</f>
        <v>0.11712</v>
      </c>
      <c r="L212" s="33">
        <f t="shared" si="8"/>
        <v>0.28998222261635587</v>
      </c>
      <c r="M212" s="33">
        <v>4.5043905246407279E-2</v>
      </c>
      <c r="N212" s="35" t="s">
        <v>148</v>
      </c>
    </row>
    <row r="213" spans="1:14" x14ac:dyDescent="0.2">
      <c r="A213" s="9">
        <v>43589</v>
      </c>
      <c r="B213" t="s">
        <v>20</v>
      </c>
      <c r="C213">
        <v>0</v>
      </c>
      <c r="D213">
        <v>16</v>
      </c>
      <c r="E213">
        <v>2</v>
      </c>
      <c r="F213">
        <v>34813</v>
      </c>
      <c r="J213">
        <f t="shared" si="7"/>
        <v>6.442335250268523E-2</v>
      </c>
      <c r="K213" s="33">
        <f>0.192*0.61</f>
        <v>0.11712</v>
      </c>
      <c r="L213" s="33">
        <f t="shared" si="8"/>
        <v>0.55006277751609656</v>
      </c>
      <c r="M213" s="33">
        <v>8.5443084774167011E-2</v>
      </c>
      <c r="N213" s="35" t="s">
        <v>148</v>
      </c>
    </row>
    <row r="214" spans="1:14" x14ac:dyDescent="0.2">
      <c r="A214" s="9">
        <v>43589</v>
      </c>
      <c r="B214" t="s">
        <v>20</v>
      </c>
      <c r="C214">
        <v>0</v>
      </c>
      <c r="D214">
        <v>17</v>
      </c>
      <c r="E214">
        <v>1</v>
      </c>
      <c r="F214">
        <v>39871</v>
      </c>
      <c r="J214">
        <f t="shared" si="7"/>
        <v>4.26497671782788E-2</v>
      </c>
      <c r="K214" s="33">
        <f>0.192*0.64</f>
        <v>0.12288</v>
      </c>
      <c r="L214" s="33">
        <f t="shared" si="8"/>
        <v>0.34708469383364909</v>
      </c>
      <c r="M214" s="33">
        <v>5.3913822442160163E-2</v>
      </c>
      <c r="N214" s="35" t="s">
        <v>148</v>
      </c>
    </row>
    <row r="215" spans="1:14" x14ac:dyDescent="0.2">
      <c r="A215" s="9">
        <v>43589</v>
      </c>
      <c r="B215" t="s">
        <v>20</v>
      </c>
      <c r="C215">
        <v>0</v>
      </c>
      <c r="D215">
        <v>17</v>
      </c>
      <c r="E215">
        <v>2</v>
      </c>
      <c r="F215">
        <v>35898</v>
      </c>
      <c r="J215">
        <f t="shared" si="7"/>
        <v>5.975266446848574E-2</v>
      </c>
      <c r="K215" s="33">
        <f>0.192*0.64</f>
        <v>0.12288</v>
      </c>
      <c r="L215" s="33">
        <f t="shared" si="8"/>
        <v>0.48626842829171335</v>
      </c>
      <c r="M215" s="33">
        <v>7.5533695861312811E-2</v>
      </c>
      <c r="N215" s="35" t="s">
        <v>148</v>
      </c>
    </row>
    <row r="216" spans="1:14" x14ac:dyDescent="0.2">
      <c r="A216" s="9">
        <v>43589</v>
      </c>
      <c r="B216" t="s">
        <v>20</v>
      </c>
      <c r="C216">
        <v>0</v>
      </c>
      <c r="D216">
        <v>18</v>
      </c>
      <c r="E216">
        <v>1</v>
      </c>
      <c r="F216">
        <v>24539</v>
      </c>
      <c r="J216">
        <f t="shared" si="7"/>
        <v>0.10865067864403589</v>
      </c>
      <c r="K216" s="39" t="s">
        <v>92</v>
      </c>
      <c r="L216" s="33"/>
      <c r="M216" s="33"/>
      <c r="N216" s="35" t="s">
        <v>148</v>
      </c>
    </row>
    <row r="217" spans="1:14" x14ac:dyDescent="0.2">
      <c r="A217" s="9">
        <v>43589</v>
      </c>
      <c r="B217" t="s">
        <v>20</v>
      </c>
      <c r="C217">
        <v>0</v>
      </c>
      <c r="D217">
        <v>18</v>
      </c>
      <c r="E217">
        <v>2</v>
      </c>
      <c r="F217">
        <v>37408</v>
      </c>
      <c r="J217">
        <f t="shared" si="7"/>
        <v>5.3252444254991538E-2</v>
      </c>
      <c r="K217" s="39" t="s">
        <v>92</v>
      </c>
      <c r="L217" s="33"/>
      <c r="M217" s="33"/>
      <c r="N217" s="35" t="s">
        <v>148</v>
      </c>
    </row>
    <row r="218" spans="1:14" x14ac:dyDescent="0.2">
      <c r="A218" s="9">
        <v>43589</v>
      </c>
      <c r="B218" t="s">
        <v>20</v>
      </c>
      <c r="C218">
        <v>0</v>
      </c>
      <c r="D218">
        <v>19</v>
      </c>
      <c r="E218">
        <v>1</v>
      </c>
      <c r="F218">
        <v>31718</v>
      </c>
      <c r="J218">
        <f t="shared" si="7"/>
        <v>7.7746651549549184E-2</v>
      </c>
      <c r="K218" s="33">
        <f>0.192*0.72</f>
        <v>0.13824</v>
      </c>
      <c r="L218" s="33">
        <f t="shared" si="8"/>
        <v>0.56240344002856757</v>
      </c>
      <c r="M218" s="33">
        <v>8.7360001017770833E-2</v>
      </c>
      <c r="N218" s="35" t="s">
        <v>148</v>
      </c>
    </row>
    <row r="219" spans="1:14" x14ac:dyDescent="0.2">
      <c r="A219" s="9">
        <v>43589</v>
      </c>
      <c r="B219" t="s">
        <v>20</v>
      </c>
      <c r="C219">
        <v>0</v>
      </c>
      <c r="D219">
        <v>19</v>
      </c>
      <c r="E219">
        <v>2</v>
      </c>
      <c r="F219">
        <v>27245</v>
      </c>
      <c r="J219">
        <f t="shared" si="7"/>
        <v>9.7001939638926407E-2</v>
      </c>
      <c r="K219" s="33">
        <f>0.192*0.72</f>
        <v>0.13824</v>
      </c>
      <c r="L219" s="33">
        <f t="shared" si="8"/>
        <v>0.70169227169362269</v>
      </c>
      <c r="M219" s="33">
        <v>0.10899619953640939</v>
      </c>
      <c r="N219" s="35" t="s">
        <v>148</v>
      </c>
    </row>
    <row r="220" spans="1:14" x14ac:dyDescent="0.2">
      <c r="A220" s="9">
        <v>43589</v>
      </c>
      <c r="B220" t="s">
        <v>20</v>
      </c>
      <c r="C220">
        <v>0</v>
      </c>
      <c r="D220">
        <v>20</v>
      </c>
      <c r="E220">
        <v>1</v>
      </c>
      <c r="F220">
        <v>26964</v>
      </c>
      <c r="J220">
        <f t="shared" si="7"/>
        <v>9.8211583268060093E-2</v>
      </c>
      <c r="K220" s="39" t="s">
        <v>92</v>
      </c>
      <c r="L220" s="33"/>
      <c r="M220" s="33"/>
      <c r="N220" s="35" t="s">
        <v>148</v>
      </c>
    </row>
    <row r="221" spans="1:14" x14ac:dyDescent="0.2">
      <c r="A221" s="9">
        <v>43589</v>
      </c>
      <c r="B221" t="s">
        <v>20</v>
      </c>
      <c r="C221">
        <v>0</v>
      </c>
      <c r="D221">
        <v>20</v>
      </c>
      <c r="E221">
        <v>2</v>
      </c>
      <c r="F221">
        <v>28915</v>
      </c>
      <c r="J221">
        <f t="shared" si="7"/>
        <v>8.981295436969769E-2</v>
      </c>
      <c r="K221" s="39" t="s">
        <v>92</v>
      </c>
      <c r="L221" s="33"/>
      <c r="M221" s="33"/>
      <c r="N221" s="35" t="s">
        <v>148</v>
      </c>
    </row>
    <row r="222" spans="1:14" x14ac:dyDescent="0.2">
      <c r="A222" s="9">
        <v>43589</v>
      </c>
      <c r="B222" t="s">
        <v>20</v>
      </c>
      <c r="C222">
        <v>0</v>
      </c>
      <c r="D222">
        <v>21</v>
      </c>
      <c r="E222">
        <v>1</v>
      </c>
      <c r="F222">
        <v>34359</v>
      </c>
      <c r="J222">
        <f t="shared" si="7"/>
        <v>6.6377723348331835E-2</v>
      </c>
      <c r="K222" s="33">
        <f>0.192*0.61</f>
        <v>0.11712</v>
      </c>
      <c r="L222" s="33">
        <f t="shared" si="8"/>
        <v>0.56674968705884421</v>
      </c>
      <c r="M222" s="33">
        <v>8.8035118056473807E-2</v>
      </c>
      <c r="N222" s="35" t="s">
        <v>148</v>
      </c>
    </row>
    <row r="223" spans="1:14" x14ac:dyDescent="0.2">
      <c r="A223" s="9">
        <v>43589</v>
      </c>
      <c r="B223" t="s">
        <v>20</v>
      </c>
      <c r="C223">
        <v>0</v>
      </c>
      <c r="D223">
        <v>21</v>
      </c>
      <c r="E223">
        <v>2</v>
      </c>
      <c r="F223">
        <v>40000</v>
      </c>
      <c r="J223">
        <f t="shared" si="7"/>
        <v>4.2094450352092874E-2</v>
      </c>
      <c r="K223" s="33">
        <f>0.192*0.61</f>
        <v>0.11712</v>
      </c>
      <c r="L223" s="33">
        <f t="shared" si="8"/>
        <v>0.35941299822483669</v>
      </c>
      <c r="M223" s="33">
        <v>5.5828819057591302E-2</v>
      </c>
      <c r="N223" s="35" t="s">
        <v>148</v>
      </c>
    </row>
    <row r="224" spans="1:14" x14ac:dyDescent="0.2">
      <c r="A224" s="9">
        <v>43589</v>
      </c>
      <c r="B224" t="s">
        <v>20</v>
      </c>
      <c r="C224">
        <v>0</v>
      </c>
      <c r="D224">
        <v>22</v>
      </c>
      <c r="E224">
        <v>1</v>
      </c>
      <c r="F224">
        <v>36916</v>
      </c>
      <c r="J224">
        <f t="shared" si="7"/>
        <v>5.5370396801375073E-2</v>
      </c>
      <c r="K224" s="33">
        <f>0.192*0.76</f>
        <v>0.14591999999999999</v>
      </c>
      <c r="L224" s="33">
        <f t="shared" si="8"/>
        <v>0.3794572149217042</v>
      </c>
      <c r="M224" s="33">
        <v>5.8942354051171389E-2</v>
      </c>
      <c r="N224" s="35" t="s">
        <v>148</v>
      </c>
    </row>
    <row r="225" spans="1:14" x14ac:dyDescent="0.2">
      <c r="A225" s="9">
        <v>43589</v>
      </c>
      <c r="B225" t="s">
        <v>20</v>
      </c>
      <c r="C225">
        <v>0</v>
      </c>
      <c r="D225">
        <v>22</v>
      </c>
      <c r="E225">
        <v>2</v>
      </c>
      <c r="F225">
        <v>37401</v>
      </c>
      <c r="J225">
        <f t="shared" si="7"/>
        <v>5.3282577726179933E-2</v>
      </c>
      <c r="K225" s="33">
        <f>0.192*0.76</f>
        <v>0.14591999999999999</v>
      </c>
      <c r="L225" s="33">
        <f t="shared" si="8"/>
        <v>0.36514924428577256</v>
      </c>
      <c r="M225" s="33">
        <v>5.6719849279056676E-2</v>
      </c>
      <c r="N225" s="35" t="s">
        <v>148</v>
      </c>
    </row>
    <row r="226" spans="1:14" x14ac:dyDescent="0.2">
      <c r="A226" s="76">
        <v>43589</v>
      </c>
      <c r="B226" s="70" t="s">
        <v>20</v>
      </c>
      <c r="C226" s="70">
        <v>0</v>
      </c>
      <c r="D226" s="70">
        <v>23</v>
      </c>
      <c r="E226" s="70">
        <v>1</v>
      </c>
      <c r="F226" s="70">
        <v>43921</v>
      </c>
      <c r="G226" s="70"/>
      <c r="H226" s="70"/>
      <c r="I226" s="70"/>
      <c r="J226" s="70">
        <f t="shared" si="7"/>
        <v>2.5215401704999633E-2</v>
      </c>
      <c r="K226" s="69">
        <f>0.192*0.55</f>
        <v>0.10560000000000001</v>
      </c>
      <c r="L226" s="69">
        <f t="shared" si="8"/>
        <v>0.2387822131155268</v>
      </c>
      <c r="M226" s="69"/>
      <c r="N226" s="35" t="s">
        <v>148</v>
      </c>
    </row>
    <row r="227" spans="1:14" x14ac:dyDescent="0.2">
      <c r="A227" s="76">
        <v>43589</v>
      </c>
      <c r="B227" s="70" t="s">
        <v>20</v>
      </c>
      <c r="C227" s="70">
        <v>0</v>
      </c>
      <c r="D227" s="70">
        <v>23</v>
      </c>
      <c r="E227" s="70">
        <v>2</v>
      </c>
      <c r="F227" s="70">
        <v>40605</v>
      </c>
      <c r="G227" s="70"/>
      <c r="H227" s="70"/>
      <c r="I227" s="70"/>
      <c r="J227" s="70">
        <f t="shared" si="7"/>
        <v>3.9490057485096833E-2</v>
      </c>
      <c r="K227" s="69">
        <f>0.192*0.55</f>
        <v>0.10560000000000001</v>
      </c>
      <c r="L227" s="69">
        <f t="shared" si="8"/>
        <v>0.37395887769978059</v>
      </c>
      <c r="M227" s="69"/>
      <c r="N227" s="35" t="s">
        <v>148</v>
      </c>
    </row>
    <row r="228" spans="1:14" x14ac:dyDescent="0.2">
      <c r="A228" s="9">
        <v>43589</v>
      </c>
      <c r="B228" t="s">
        <v>20</v>
      </c>
      <c r="C228">
        <v>0</v>
      </c>
      <c r="D228">
        <v>24</v>
      </c>
      <c r="E228">
        <v>1</v>
      </c>
      <c r="F228">
        <v>33513</v>
      </c>
      <c r="J228">
        <f t="shared" si="7"/>
        <v>7.0019568580527908E-2</v>
      </c>
      <c r="K228" s="33">
        <f>0.192*0.58</f>
        <v>0.11136</v>
      </c>
      <c r="L228" s="33">
        <f t="shared" si="8"/>
        <v>0.62876767762686703</v>
      </c>
      <c r="M228" s="33">
        <v>9.7668579258040011E-2</v>
      </c>
      <c r="N228" s="35" t="s">
        <v>148</v>
      </c>
    </row>
    <row r="229" spans="1:14" x14ac:dyDescent="0.2">
      <c r="A229" s="9">
        <v>43589</v>
      </c>
      <c r="B229" t="s">
        <v>20</v>
      </c>
      <c r="C229">
        <v>0</v>
      </c>
      <c r="D229">
        <v>24</v>
      </c>
      <c r="E229">
        <v>2</v>
      </c>
      <c r="F229">
        <v>45507</v>
      </c>
      <c r="J229">
        <f t="shared" si="7"/>
        <v>1.8388018090031526E-2</v>
      </c>
      <c r="K229" s="33">
        <f>0.192*0.58</f>
        <v>0.11136</v>
      </c>
      <c r="L229" s="33">
        <f t="shared" si="8"/>
        <v>0.16512228888318539</v>
      </c>
      <c r="M229" s="33">
        <v>2.5648995539854804E-2</v>
      </c>
      <c r="N229" s="35" t="s">
        <v>148</v>
      </c>
    </row>
    <row r="230" spans="1:14" x14ac:dyDescent="0.2">
      <c r="A230" s="9">
        <v>43589</v>
      </c>
      <c r="B230" t="s">
        <v>20</v>
      </c>
      <c r="C230">
        <v>0</v>
      </c>
      <c r="D230">
        <v>25</v>
      </c>
      <c r="E230">
        <v>1</v>
      </c>
      <c r="F230">
        <v>37897</v>
      </c>
      <c r="J230">
        <f t="shared" si="7"/>
        <v>5.1147406053403011E-2</v>
      </c>
      <c r="K230" s="33">
        <f>0.92*0.56</f>
        <v>0.5152000000000001</v>
      </c>
      <c r="L230" s="33">
        <f t="shared" si="8"/>
        <v>9.9276797463903346E-2</v>
      </c>
      <c r="M230" s="33">
        <v>1.5420995872726318E-2</v>
      </c>
      <c r="N230" s="35" t="s">
        <v>148</v>
      </c>
    </row>
    <row r="231" spans="1:14" x14ac:dyDescent="0.2">
      <c r="A231" s="9">
        <v>43589</v>
      </c>
      <c r="B231" t="s">
        <v>20</v>
      </c>
      <c r="C231">
        <v>0</v>
      </c>
      <c r="D231">
        <v>25</v>
      </c>
      <c r="E231">
        <v>2</v>
      </c>
      <c r="F231">
        <v>37887</v>
      </c>
      <c r="J231">
        <f t="shared" si="7"/>
        <v>5.1190453869386414E-2</v>
      </c>
      <c r="K231" s="33">
        <f>0.92*0.56</f>
        <v>0.5152000000000001</v>
      </c>
      <c r="L231" s="33">
        <f t="shared" si="8"/>
        <v>9.9360353007349383E-2</v>
      </c>
      <c r="M231" s="33">
        <v>1.5433974833808272E-2</v>
      </c>
      <c r="N231" s="35" t="s">
        <v>148</v>
      </c>
    </row>
    <row r="232" spans="1:14" x14ac:dyDescent="0.2">
      <c r="A232" s="9">
        <v>43589</v>
      </c>
      <c r="B232" t="s">
        <v>20</v>
      </c>
      <c r="C232">
        <v>0</v>
      </c>
      <c r="D232">
        <v>26</v>
      </c>
      <c r="E232">
        <v>1</v>
      </c>
      <c r="F232">
        <v>38466</v>
      </c>
      <c r="J232">
        <f t="shared" si="7"/>
        <v>4.8697985323947243E-2</v>
      </c>
      <c r="K232" s="39" t="s">
        <v>92</v>
      </c>
      <c r="L232" s="33"/>
      <c r="M232" s="33"/>
      <c r="N232" s="35" t="s">
        <v>148</v>
      </c>
    </row>
    <row r="233" spans="1:14" x14ac:dyDescent="0.2">
      <c r="A233" s="9">
        <v>43589</v>
      </c>
      <c r="B233" t="s">
        <v>20</v>
      </c>
      <c r="C233">
        <v>0</v>
      </c>
      <c r="D233">
        <v>26</v>
      </c>
      <c r="E233">
        <v>2</v>
      </c>
      <c r="F233">
        <v>43077</v>
      </c>
      <c r="J233">
        <f t="shared" si="7"/>
        <v>2.8848637373999047E-2</v>
      </c>
      <c r="K233" s="39" t="s">
        <v>92</v>
      </c>
      <c r="L233" s="33"/>
      <c r="M233" s="33"/>
      <c r="N233" s="35" t="s">
        <v>148</v>
      </c>
    </row>
    <row r="234" spans="1:14" x14ac:dyDescent="0.2">
      <c r="A234" s="9">
        <v>43589</v>
      </c>
      <c r="B234" t="s">
        <v>20</v>
      </c>
      <c r="C234">
        <v>0</v>
      </c>
      <c r="D234">
        <v>27</v>
      </c>
      <c r="E234">
        <v>1</v>
      </c>
      <c r="F234">
        <v>42199</v>
      </c>
      <c r="J234">
        <f t="shared" si="7"/>
        <v>3.262823561734203E-2</v>
      </c>
      <c r="K234" s="33">
        <f>0.192*0.67</f>
        <v>0.12864</v>
      </c>
      <c r="L234" s="33">
        <f t="shared" si="8"/>
        <v>0.2536398913039648</v>
      </c>
      <c r="M234" s="33">
        <v>3.9398729782549199E-2</v>
      </c>
      <c r="N234" s="35" t="s">
        <v>148</v>
      </c>
    </row>
    <row r="235" spans="1:14" x14ac:dyDescent="0.2">
      <c r="A235" s="9">
        <v>43589</v>
      </c>
      <c r="B235" t="s">
        <v>20</v>
      </c>
      <c r="C235">
        <v>0</v>
      </c>
      <c r="D235">
        <v>27</v>
      </c>
      <c r="E235">
        <v>2</v>
      </c>
      <c r="F235">
        <v>43009</v>
      </c>
      <c r="J235">
        <f t="shared" si="7"/>
        <v>2.9141362522686207E-2</v>
      </c>
      <c r="K235" s="33">
        <f>0.192*0.67</f>
        <v>0.12864</v>
      </c>
      <c r="L235" s="33">
        <f t="shared" si="8"/>
        <v>0.22653422359053332</v>
      </c>
      <c r="M235" s="33">
        <v>3.5188316064396173E-2</v>
      </c>
      <c r="N235" s="35" t="s">
        <v>148</v>
      </c>
    </row>
    <row r="236" spans="1:14" x14ac:dyDescent="0.2">
      <c r="A236" s="9">
        <v>43589</v>
      </c>
      <c r="B236" t="s">
        <v>20</v>
      </c>
      <c r="C236">
        <v>0</v>
      </c>
      <c r="D236">
        <v>28</v>
      </c>
      <c r="E236">
        <v>1</v>
      </c>
      <c r="F236">
        <v>48242</v>
      </c>
      <c r="J236">
        <f t="shared" si="7"/>
        <v>6.6144404185701777E-3</v>
      </c>
      <c r="K236" s="39" t="s">
        <v>92</v>
      </c>
      <c r="L236" s="33"/>
      <c r="M236" s="33"/>
      <c r="N236" s="35" t="s">
        <v>148</v>
      </c>
    </row>
    <row r="237" spans="1:14" x14ac:dyDescent="0.2">
      <c r="A237" s="9">
        <v>43589</v>
      </c>
      <c r="B237" t="s">
        <v>20</v>
      </c>
      <c r="C237">
        <v>0</v>
      </c>
      <c r="D237">
        <v>28</v>
      </c>
      <c r="E237">
        <v>2</v>
      </c>
      <c r="F237">
        <v>47484</v>
      </c>
      <c r="J237">
        <f t="shared" si="7"/>
        <v>9.8774648701123093E-3</v>
      </c>
      <c r="K237" s="39" t="s">
        <v>92</v>
      </c>
      <c r="L237" s="33"/>
      <c r="M237" s="33"/>
      <c r="N237" s="35" t="s">
        <v>148</v>
      </c>
    </row>
    <row r="238" spans="1:14" x14ac:dyDescent="0.2">
      <c r="A238" s="9">
        <v>43589</v>
      </c>
      <c r="B238" t="s">
        <v>20</v>
      </c>
      <c r="C238">
        <v>0</v>
      </c>
      <c r="D238">
        <v>29</v>
      </c>
      <c r="E238">
        <v>1</v>
      </c>
      <c r="F238">
        <v>41022</v>
      </c>
      <c r="J238">
        <f t="shared" si="7"/>
        <v>3.7694963558588854E-2</v>
      </c>
      <c r="K238" s="33">
        <f>0.192*0.55</f>
        <v>0.10560000000000001</v>
      </c>
      <c r="L238" s="33">
        <f t="shared" si="8"/>
        <v>0.35695988218360652</v>
      </c>
      <c r="M238" s="33">
        <v>5.5447768365853543E-2</v>
      </c>
      <c r="N238" s="35" t="s">
        <v>148</v>
      </c>
    </row>
    <row r="239" spans="1:14" x14ac:dyDescent="0.2">
      <c r="A239" s="9">
        <v>43589</v>
      </c>
      <c r="B239" t="s">
        <v>20</v>
      </c>
      <c r="C239">
        <v>0</v>
      </c>
      <c r="D239">
        <v>29</v>
      </c>
      <c r="E239">
        <v>2</v>
      </c>
      <c r="F239">
        <v>35343</v>
      </c>
      <c r="J239">
        <f t="shared" si="7"/>
        <v>6.2141818255564744E-2</v>
      </c>
      <c r="K239" s="33">
        <f>0.192*0.55</f>
        <v>0.10560000000000001</v>
      </c>
      <c r="L239" s="33">
        <f t="shared" si="8"/>
        <v>0.58846418802618117</v>
      </c>
      <c r="M239" s="33">
        <v>9.1408103873400162E-2</v>
      </c>
      <c r="N239" s="35" t="s">
        <v>148</v>
      </c>
    </row>
    <row r="240" spans="1:14" x14ac:dyDescent="0.2">
      <c r="A240" s="9">
        <v>43589</v>
      </c>
      <c r="B240" t="s">
        <v>20</v>
      </c>
      <c r="C240">
        <v>0</v>
      </c>
      <c r="D240">
        <v>30</v>
      </c>
      <c r="E240">
        <v>1</v>
      </c>
      <c r="F240">
        <v>49198</v>
      </c>
      <c r="J240">
        <f t="shared" si="7"/>
        <v>2.4990692105566321E-3</v>
      </c>
      <c r="K240" s="33">
        <f>0.192*0.61</f>
        <v>0.11712</v>
      </c>
      <c r="L240" s="33">
        <f t="shared" si="8"/>
        <v>2.133768110106414E-2</v>
      </c>
      <c r="M240" s="33">
        <v>3.3144531310319632E-3</v>
      </c>
      <c r="N240" s="35" t="s">
        <v>148</v>
      </c>
    </row>
    <row r="241" spans="1:14" s="5" customFormat="1" x14ac:dyDescent="0.2">
      <c r="A241" s="17">
        <v>43589</v>
      </c>
      <c r="B241" s="5" t="s">
        <v>20</v>
      </c>
      <c r="C241" s="5">
        <v>0</v>
      </c>
      <c r="D241" s="5">
        <v>30</v>
      </c>
      <c r="E241" s="5">
        <v>2</v>
      </c>
      <c r="F241" s="5">
        <v>44068</v>
      </c>
      <c r="J241" s="5">
        <f t="shared" si="7"/>
        <v>2.4582598810043561E-2</v>
      </c>
      <c r="K241" s="49">
        <f>0.192*0.61</f>
        <v>0.11712</v>
      </c>
      <c r="L241" s="49">
        <f t="shared" si="8"/>
        <v>0.20989240787263969</v>
      </c>
      <c r="M241" s="49">
        <v>3.2603287356216697E-2</v>
      </c>
      <c r="N241" s="43" t="s">
        <v>148</v>
      </c>
    </row>
    <row r="242" spans="1:14" x14ac:dyDescent="0.2">
      <c r="A242" s="9">
        <v>43589</v>
      </c>
      <c r="B242" t="s">
        <v>20</v>
      </c>
      <c r="C242">
        <v>150</v>
      </c>
      <c r="D242">
        <v>1</v>
      </c>
      <c r="E242">
        <v>1</v>
      </c>
      <c r="F242">
        <v>24847</v>
      </c>
      <c r="J242">
        <f t="shared" si="7"/>
        <v>0.10732480591174701</v>
      </c>
      <c r="K242" s="46">
        <f>0.192*0.74</f>
        <v>0.14208000000000001</v>
      </c>
      <c r="L242" s="33">
        <f t="shared" si="8"/>
        <v>0.75538292449146249</v>
      </c>
      <c r="M242" s="33">
        <v>0.11733614760434052</v>
      </c>
      <c r="N242" s="35" t="s">
        <v>122</v>
      </c>
    </row>
    <row r="243" spans="1:14" x14ac:dyDescent="0.2">
      <c r="A243" s="9">
        <v>43589</v>
      </c>
      <c r="B243" t="s">
        <v>20</v>
      </c>
      <c r="C243">
        <v>150</v>
      </c>
      <c r="D243">
        <v>1</v>
      </c>
      <c r="E243">
        <v>2</v>
      </c>
      <c r="F243">
        <v>25031</v>
      </c>
      <c r="J243">
        <f t="shared" si="7"/>
        <v>0.10653272609765232</v>
      </c>
      <c r="K243" s="46">
        <f>0.192*0.74</f>
        <v>0.14208000000000001</v>
      </c>
      <c r="L243" s="33">
        <f t="shared" si="8"/>
        <v>0.74980803841253041</v>
      </c>
      <c r="M243" s="33">
        <v>0.1164701819667464</v>
      </c>
      <c r="N243" s="35" t="s">
        <v>122</v>
      </c>
    </row>
    <row r="244" spans="1:14" x14ac:dyDescent="0.2">
      <c r="A244" s="9">
        <v>43589</v>
      </c>
      <c r="B244" t="s">
        <v>20</v>
      </c>
      <c r="C244">
        <v>150</v>
      </c>
      <c r="D244">
        <v>2</v>
      </c>
      <c r="E244">
        <v>1</v>
      </c>
      <c r="F244">
        <v>37864</v>
      </c>
      <c r="J244">
        <f t="shared" si="7"/>
        <v>5.1289463846148249E-2</v>
      </c>
      <c r="K244" s="41">
        <f>0.192*0.65</f>
        <v>0.12480000000000001</v>
      </c>
      <c r="L244" s="33">
        <f t="shared" si="8"/>
        <v>0.41097326799798273</v>
      </c>
      <c r="M244" s="33">
        <v>6.3837847629019992E-2</v>
      </c>
      <c r="N244" s="35" t="s">
        <v>122</v>
      </c>
    </row>
    <row r="245" spans="1:14" x14ac:dyDescent="0.2">
      <c r="A245" s="9">
        <v>43589</v>
      </c>
      <c r="B245" t="s">
        <v>20</v>
      </c>
      <c r="C245">
        <v>150</v>
      </c>
      <c r="D245">
        <v>2</v>
      </c>
      <c r="E245">
        <v>2</v>
      </c>
      <c r="F245">
        <v>35500</v>
      </c>
      <c r="J245">
        <f t="shared" si="7"/>
        <v>6.1465967544625265E-2</v>
      </c>
      <c r="K245" s="41">
        <f>0.192*0.65</f>
        <v>0.12480000000000001</v>
      </c>
      <c r="L245" s="33">
        <f t="shared" si="8"/>
        <v>0.49251576558193316</v>
      </c>
      <c r="M245" s="33">
        <v>7.6504115587060301E-2</v>
      </c>
      <c r="N245" s="35" t="s">
        <v>122</v>
      </c>
    </row>
    <row r="246" spans="1:14" x14ac:dyDescent="0.2">
      <c r="A246" s="9">
        <v>43589</v>
      </c>
      <c r="B246" t="s">
        <v>20</v>
      </c>
      <c r="C246">
        <v>150</v>
      </c>
      <c r="D246">
        <v>3</v>
      </c>
      <c r="E246">
        <v>1</v>
      </c>
      <c r="F246">
        <v>34900</v>
      </c>
      <c r="J246">
        <f t="shared" si="7"/>
        <v>6.4048836503629594E-2</v>
      </c>
      <c r="K246" s="39" t="s">
        <v>92</v>
      </c>
      <c r="L246" s="33"/>
      <c r="M246" s="33"/>
      <c r="N246" s="35" t="s">
        <v>122</v>
      </c>
    </row>
    <row r="247" spans="1:14" x14ac:dyDescent="0.2">
      <c r="A247" s="9">
        <v>43589</v>
      </c>
      <c r="B247" t="s">
        <v>20</v>
      </c>
      <c r="C247">
        <v>150</v>
      </c>
      <c r="D247">
        <v>3</v>
      </c>
      <c r="E247">
        <v>2</v>
      </c>
      <c r="F247">
        <v>38583</v>
      </c>
      <c r="J247">
        <f t="shared" si="7"/>
        <v>4.8194325876941398E-2</v>
      </c>
      <c r="K247" s="39" t="s">
        <v>92</v>
      </c>
      <c r="L247" s="33"/>
      <c r="M247" s="33"/>
      <c r="N247" s="35" t="s">
        <v>122</v>
      </c>
    </row>
    <row r="248" spans="1:14" x14ac:dyDescent="0.2">
      <c r="A248" s="9">
        <v>43589</v>
      </c>
      <c r="B248" t="s">
        <v>20</v>
      </c>
      <c r="C248">
        <v>150</v>
      </c>
      <c r="D248">
        <v>4</v>
      </c>
      <c r="E248">
        <v>1</v>
      </c>
      <c r="F248">
        <v>24801</v>
      </c>
      <c r="J248">
        <f t="shared" si="7"/>
        <v>0.10752282586527066</v>
      </c>
      <c r="K248" s="41">
        <f>0.192*0.55</f>
        <v>0.10560000000000001</v>
      </c>
      <c r="L248" s="33">
        <f t="shared" si="8"/>
        <v>1.0182085782696084</v>
      </c>
      <c r="M248" s="33">
        <v>0.15816173249121251</v>
      </c>
      <c r="N248" s="35" t="s">
        <v>122</v>
      </c>
    </row>
    <row r="249" spans="1:14" x14ac:dyDescent="0.2">
      <c r="A249" s="9">
        <v>43589</v>
      </c>
      <c r="B249" t="s">
        <v>20</v>
      </c>
      <c r="C249">
        <v>150</v>
      </c>
      <c r="D249">
        <v>4</v>
      </c>
      <c r="E249">
        <v>2</v>
      </c>
      <c r="F249">
        <v>25137</v>
      </c>
      <c r="J249">
        <f t="shared" si="7"/>
        <v>0.10607641924822826</v>
      </c>
      <c r="K249" s="41">
        <f>0.192*0.55</f>
        <v>0.10560000000000001</v>
      </c>
      <c r="L249" s="33">
        <f t="shared" si="8"/>
        <v>1.0045115459112524</v>
      </c>
      <c r="M249" s="33">
        <v>0.15603412679821455</v>
      </c>
      <c r="N249" s="35" t="s">
        <v>122</v>
      </c>
    </row>
    <row r="250" spans="1:14" x14ac:dyDescent="0.2">
      <c r="A250" s="9">
        <v>43589</v>
      </c>
      <c r="B250" t="s">
        <v>20</v>
      </c>
      <c r="C250">
        <v>150</v>
      </c>
      <c r="D250">
        <v>5</v>
      </c>
      <c r="E250">
        <v>1</v>
      </c>
      <c r="F250">
        <v>36049</v>
      </c>
      <c r="J250">
        <f t="shared" si="7"/>
        <v>5.9102642447136325E-2</v>
      </c>
      <c r="K250" s="41">
        <f>0.192*0.55</f>
        <v>0.10560000000000001</v>
      </c>
      <c r="L250" s="33">
        <f t="shared" si="8"/>
        <v>0.55968411408273033</v>
      </c>
      <c r="M250" s="33">
        <v>8.693759905418412E-2</v>
      </c>
      <c r="N250" s="35" t="s">
        <v>122</v>
      </c>
    </row>
    <row r="251" spans="1:14" x14ac:dyDescent="0.2">
      <c r="A251" s="9">
        <v>43589</v>
      </c>
      <c r="B251" t="s">
        <v>20</v>
      </c>
      <c r="C251">
        <v>150</v>
      </c>
      <c r="D251">
        <v>5</v>
      </c>
      <c r="E251">
        <v>2</v>
      </c>
      <c r="F251">
        <v>37821</v>
      </c>
      <c r="J251">
        <f t="shared" si="7"/>
        <v>5.1474569454876891E-2</v>
      </c>
      <c r="K251" s="41">
        <f>0.192*0.55</f>
        <v>0.10560000000000001</v>
      </c>
      <c r="L251" s="33">
        <f t="shared" si="8"/>
        <v>0.48744857438330386</v>
      </c>
      <c r="M251" s="33">
        <v>7.5717011887539862E-2</v>
      </c>
      <c r="N251" s="35" t="s">
        <v>122</v>
      </c>
    </row>
    <row r="252" spans="1:14" x14ac:dyDescent="0.2">
      <c r="A252" s="9">
        <v>43589</v>
      </c>
      <c r="B252" t="s">
        <v>20</v>
      </c>
      <c r="C252">
        <v>150</v>
      </c>
      <c r="D252">
        <v>6</v>
      </c>
      <c r="E252">
        <v>1</v>
      </c>
      <c r="F252">
        <v>34891</v>
      </c>
      <c r="J252">
        <f t="shared" si="7"/>
        <v>6.4087579538014666E-2</v>
      </c>
      <c r="K252" s="41">
        <f>0.192*0.59</f>
        <v>0.11327999999999999</v>
      </c>
      <c r="L252" s="33">
        <f t="shared" si="8"/>
        <v>0.56574487586524247</v>
      </c>
      <c r="M252" s="33">
        <v>8.7879037384401018E-2</v>
      </c>
      <c r="N252" s="35" t="s">
        <v>122</v>
      </c>
    </row>
    <row r="253" spans="1:14" x14ac:dyDescent="0.2">
      <c r="A253" s="9">
        <v>43589</v>
      </c>
      <c r="B253" t="s">
        <v>20</v>
      </c>
      <c r="C253">
        <v>150</v>
      </c>
      <c r="D253">
        <v>6</v>
      </c>
      <c r="E253">
        <v>2</v>
      </c>
      <c r="F253">
        <v>34751</v>
      </c>
      <c r="J253">
        <f t="shared" si="7"/>
        <v>6.4690248961782354E-2</v>
      </c>
      <c r="K253" s="41">
        <f>0.192*0.59</f>
        <v>0.11327999999999999</v>
      </c>
      <c r="L253" s="33">
        <f t="shared" si="8"/>
        <v>0.5710650508631917</v>
      </c>
      <c r="M253" s="33">
        <v>8.8705437900749126E-2</v>
      </c>
      <c r="N253" s="35" t="s">
        <v>122</v>
      </c>
    </row>
    <row r="254" spans="1:14" x14ac:dyDescent="0.2">
      <c r="A254" s="9">
        <v>43589</v>
      </c>
      <c r="B254" t="s">
        <v>20</v>
      </c>
      <c r="C254">
        <v>150</v>
      </c>
      <c r="D254">
        <v>7</v>
      </c>
      <c r="E254">
        <v>1</v>
      </c>
      <c r="F254">
        <v>48394</v>
      </c>
      <c r="J254">
        <f t="shared" si="7"/>
        <v>5.9601136156224154E-3</v>
      </c>
      <c r="K254" s="41">
        <f>0.192*0.66</f>
        <v>0.12672</v>
      </c>
      <c r="L254" s="33">
        <f t="shared" si="8"/>
        <v>4.7033724870757701E-2</v>
      </c>
      <c r="M254" s="33">
        <v>7.3059052632576957E-3</v>
      </c>
      <c r="N254" s="35" t="s">
        <v>134</v>
      </c>
    </row>
    <row r="255" spans="1:14" x14ac:dyDescent="0.2">
      <c r="A255" s="9">
        <v>43589</v>
      </c>
      <c r="B255" t="s">
        <v>20</v>
      </c>
      <c r="C255">
        <v>150</v>
      </c>
      <c r="D255">
        <v>7</v>
      </c>
      <c r="E255">
        <v>2</v>
      </c>
      <c r="F255">
        <v>42084</v>
      </c>
      <c r="J255">
        <f t="shared" si="7"/>
        <v>3.3123285501151192E-2</v>
      </c>
      <c r="K255" s="41">
        <f>0.192*0.66</f>
        <v>0.12672</v>
      </c>
      <c r="L255" s="33">
        <f t="shared" si="8"/>
        <v>0.26138956361388249</v>
      </c>
      <c r="M255" s="33">
        <v>4.0602512214689752E-2</v>
      </c>
      <c r="N255" s="35" t="s">
        <v>134</v>
      </c>
    </row>
    <row r="256" spans="1:14" x14ac:dyDescent="0.2">
      <c r="A256" s="9">
        <v>43589</v>
      </c>
      <c r="B256" t="s">
        <v>20</v>
      </c>
      <c r="C256">
        <v>150</v>
      </c>
      <c r="D256">
        <v>8</v>
      </c>
      <c r="E256">
        <v>1</v>
      </c>
      <c r="F256">
        <v>47869</v>
      </c>
      <c r="J256">
        <f t="shared" si="7"/>
        <v>8.2201239547511906E-3</v>
      </c>
      <c r="K256" s="41">
        <f>0.192*0.6</f>
        <v>0.1152</v>
      </c>
      <c r="L256" s="33">
        <f t="shared" si="8"/>
        <v>7.1355242662770754E-2</v>
      </c>
      <c r="M256" s="33">
        <v>1.1083847693617057E-2</v>
      </c>
      <c r="N256" s="35" t="s">
        <v>122</v>
      </c>
    </row>
    <row r="257" spans="1:14" x14ac:dyDescent="0.2">
      <c r="A257" s="9">
        <v>43589</v>
      </c>
      <c r="B257" t="s">
        <v>20</v>
      </c>
      <c r="C257">
        <v>150</v>
      </c>
      <c r="D257">
        <v>8</v>
      </c>
      <c r="E257">
        <v>2</v>
      </c>
      <c r="F257">
        <v>40549</v>
      </c>
      <c r="J257">
        <f t="shared" si="7"/>
        <v>3.9731125254603913E-2</v>
      </c>
      <c r="K257" s="41">
        <f>0.192*0.6</f>
        <v>0.1152</v>
      </c>
      <c r="L257" s="33">
        <f t="shared" si="8"/>
        <v>0.34488824005732566</v>
      </c>
      <c r="M257" s="33">
        <v>5.3572639955571259E-2</v>
      </c>
      <c r="N257" s="35" t="s">
        <v>122</v>
      </c>
    </row>
    <row r="258" spans="1:14" x14ac:dyDescent="0.2">
      <c r="A258" s="9">
        <v>43589</v>
      </c>
      <c r="B258" t="s">
        <v>20</v>
      </c>
      <c r="C258">
        <v>150</v>
      </c>
      <c r="D258">
        <v>9</v>
      </c>
      <c r="E258">
        <v>1</v>
      </c>
      <c r="F258">
        <v>36389</v>
      </c>
      <c r="J258">
        <f t="shared" si="7"/>
        <v>5.763901670370055E-2</v>
      </c>
      <c r="K258" s="41">
        <f>0.192*0.64</f>
        <v>0.12288</v>
      </c>
      <c r="L258" s="33">
        <f t="shared" si="8"/>
        <v>0.46906751874756308</v>
      </c>
      <c r="M258" s="33">
        <v>7.2861821245454816E-2</v>
      </c>
      <c r="N258" s="35" t="s">
        <v>122</v>
      </c>
    </row>
    <row r="259" spans="1:14" x14ac:dyDescent="0.2">
      <c r="A259" s="9">
        <v>43589</v>
      </c>
      <c r="B259" t="s">
        <v>20</v>
      </c>
      <c r="C259">
        <v>150</v>
      </c>
      <c r="D259">
        <v>9</v>
      </c>
      <c r="E259">
        <v>2</v>
      </c>
      <c r="F259">
        <v>35039</v>
      </c>
      <c r="J259">
        <f t="shared" ref="J259:J322" si="9">((1-F259/$Q$2) * 1.5)/7</f>
        <v>6.3450471861460273E-2</v>
      </c>
      <c r="K259" s="41">
        <f>0.192*0.64</f>
        <v>0.12288</v>
      </c>
      <c r="L259" s="33">
        <f t="shared" ref="L259:L321" si="10">J259/K259</f>
        <v>0.51636126189339415</v>
      </c>
      <c r="M259" s="33">
        <v>8.0208116014107211E-2</v>
      </c>
      <c r="N259" s="35" t="s">
        <v>122</v>
      </c>
    </row>
    <row r="260" spans="1:14" x14ac:dyDescent="0.2">
      <c r="A260" s="9">
        <v>43589</v>
      </c>
      <c r="B260" t="s">
        <v>20</v>
      </c>
      <c r="C260">
        <v>150</v>
      </c>
      <c r="D260">
        <v>10</v>
      </c>
      <c r="E260">
        <v>1</v>
      </c>
      <c r="F260">
        <v>33764</v>
      </c>
      <c r="J260">
        <f t="shared" si="9"/>
        <v>6.8939068399344453E-2</v>
      </c>
      <c r="K260" s="39" t="s">
        <v>92</v>
      </c>
      <c r="L260" s="33"/>
      <c r="M260" s="33"/>
      <c r="N260" s="35" t="s">
        <v>122</v>
      </c>
    </row>
    <row r="261" spans="1:14" x14ac:dyDescent="0.2">
      <c r="A261" s="9">
        <v>43589</v>
      </c>
      <c r="B261" t="s">
        <v>20</v>
      </c>
      <c r="C261">
        <v>150</v>
      </c>
      <c r="D261">
        <v>10</v>
      </c>
      <c r="E261">
        <v>2</v>
      </c>
      <c r="F261">
        <v>33904</v>
      </c>
      <c r="J261">
        <f t="shared" si="9"/>
        <v>6.8336398975576779E-2</v>
      </c>
      <c r="K261" s="39" t="s">
        <v>92</v>
      </c>
      <c r="L261" s="33"/>
      <c r="M261" s="33"/>
      <c r="N261" s="35" t="s">
        <v>122</v>
      </c>
    </row>
    <row r="262" spans="1:14" x14ac:dyDescent="0.2">
      <c r="A262" s="9">
        <v>43589</v>
      </c>
      <c r="B262" t="s">
        <v>20</v>
      </c>
      <c r="C262">
        <v>150</v>
      </c>
      <c r="D262">
        <v>11</v>
      </c>
      <c r="E262">
        <v>1</v>
      </c>
      <c r="F262">
        <v>34630</v>
      </c>
      <c r="J262">
        <f t="shared" si="9"/>
        <v>6.5211127535181559E-2</v>
      </c>
      <c r="K262" s="41">
        <f>0.192*0.59</f>
        <v>0.11327999999999999</v>
      </c>
      <c r="L262" s="33">
        <f t="shared" si="10"/>
        <v>0.57566320211141919</v>
      </c>
      <c r="M262" s="33">
        <v>8.9419684061307111E-2</v>
      </c>
      <c r="N262" s="35" t="s">
        <v>122</v>
      </c>
    </row>
    <row r="263" spans="1:14" x14ac:dyDescent="0.2">
      <c r="A263" s="9">
        <v>43589</v>
      </c>
      <c r="B263" t="s">
        <v>20</v>
      </c>
      <c r="C263">
        <v>150</v>
      </c>
      <c r="D263">
        <v>11</v>
      </c>
      <c r="E263">
        <v>2</v>
      </c>
      <c r="F263">
        <v>30396</v>
      </c>
      <c r="J263">
        <f t="shared" si="9"/>
        <v>8.3437572822555373E-2</v>
      </c>
      <c r="K263" s="41">
        <f>0.192*0.59</f>
        <v>0.11327999999999999</v>
      </c>
      <c r="L263" s="33">
        <f t="shared" si="10"/>
        <v>0.73656049454939421</v>
      </c>
      <c r="M263" s="33">
        <v>0.11441239682000591</v>
      </c>
      <c r="N263" s="35" t="s">
        <v>122</v>
      </c>
    </row>
    <row r="264" spans="1:14" x14ac:dyDescent="0.2">
      <c r="A264" s="9">
        <v>43589</v>
      </c>
      <c r="B264" t="s">
        <v>20</v>
      </c>
      <c r="C264">
        <v>150</v>
      </c>
      <c r="D264">
        <v>12</v>
      </c>
      <c r="E264">
        <v>1</v>
      </c>
      <c r="F264">
        <v>31205</v>
      </c>
      <c r="J264">
        <f t="shared" si="9"/>
        <v>7.9955004509497885E-2</v>
      </c>
      <c r="K264" s="41">
        <f>0.192*0.6</f>
        <v>0.1152</v>
      </c>
      <c r="L264" s="33">
        <f t="shared" si="10"/>
        <v>0.69405385858939139</v>
      </c>
      <c r="M264" s="33">
        <v>0.10780969936755211</v>
      </c>
      <c r="N264" s="35" t="s">
        <v>122</v>
      </c>
    </row>
    <row r="265" spans="1:14" x14ac:dyDescent="0.2">
      <c r="A265" s="9">
        <v>43589</v>
      </c>
      <c r="B265" t="s">
        <v>20</v>
      </c>
      <c r="C265">
        <v>150</v>
      </c>
      <c r="D265">
        <v>12</v>
      </c>
      <c r="E265">
        <v>2</v>
      </c>
      <c r="F265">
        <v>38177</v>
      </c>
      <c r="J265">
        <f t="shared" si="9"/>
        <v>4.9942067205867677E-2</v>
      </c>
      <c r="K265" s="41">
        <f>0.192*0.6</f>
        <v>0.1152</v>
      </c>
      <c r="L265" s="33">
        <f t="shared" si="10"/>
        <v>0.4335248889398236</v>
      </c>
      <c r="M265" s="33">
        <v>6.7340866081985931E-2</v>
      </c>
      <c r="N265" s="35" t="s">
        <v>122</v>
      </c>
    </row>
    <row r="266" spans="1:14" x14ac:dyDescent="0.2">
      <c r="A266" s="9">
        <v>43589</v>
      </c>
      <c r="B266" t="s">
        <v>20</v>
      </c>
      <c r="C266">
        <v>150</v>
      </c>
      <c r="D266">
        <v>13</v>
      </c>
      <c r="E266">
        <v>1</v>
      </c>
      <c r="F266">
        <v>48520</v>
      </c>
      <c r="J266">
        <f t="shared" si="9"/>
        <v>5.4177111342314987E-3</v>
      </c>
      <c r="K266" s="41">
        <f>0.192*0.79</f>
        <v>0.15168000000000001</v>
      </c>
      <c r="L266" s="33">
        <f t="shared" si="10"/>
        <v>3.5718032266821589E-2</v>
      </c>
      <c r="M266" s="33">
        <v>5.5482010121129539E-3</v>
      </c>
      <c r="N266" s="35" t="s">
        <v>122</v>
      </c>
    </row>
    <row r="267" spans="1:14" x14ac:dyDescent="0.2">
      <c r="A267" s="9">
        <v>43589</v>
      </c>
      <c r="B267" t="s">
        <v>20</v>
      </c>
      <c r="C267">
        <v>150</v>
      </c>
      <c r="D267">
        <v>13</v>
      </c>
      <c r="E267">
        <v>2</v>
      </c>
      <c r="F267">
        <v>39600</v>
      </c>
      <c r="J267">
        <f t="shared" si="9"/>
        <v>4.3816362991429089E-2</v>
      </c>
      <c r="K267" s="41">
        <f>0.192*0.79</f>
        <v>0.15168000000000001</v>
      </c>
      <c r="L267" s="33">
        <f t="shared" si="10"/>
        <v>0.28887370115657363</v>
      </c>
      <c r="M267" s="33">
        <v>4.4871714912987769E-2</v>
      </c>
      <c r="N267" s="35" t="s">
        <v>122</v>
      </c>
    </row>
    <row r="268" spans="1:14" x14ac:dyDescent="0.2">
      <c r="A268" s="9">
        <v>43589</v>
      </c>
      <c r="B268" t="s">
        <v>20</v>
      </c>
      <c r="C268">
        <v>150</v>
      </c>
      <c r="D268">
        <v>14</v>
      </c>
      <c r="E268">
        <v>1</v>
      </c>
      <c r="F268">
        <v>35784</v>
      </c>
      <c r="J268">
        <f t="shared" si="9"/>
        <v>6.0243409570696571E-2</v>
      </c>
      <c r="K268" s="41">
        <f>0.192*0.58</f>
        <v>0.11136</v>
      </c>
      <c r="L268" s="33">
        <f t="shared" si="10"/>
        <v>0.54097889341501948</v>
      </c>
      <c r="M268" s="33">
        <v>8.4032054777133033E-2</v>
      </c>
      <c r="N268" s="35" t="s">
        <v>122</v>
      </c>
    </row>
    <row r="269" spans="1:14" x14ac:dyDescent="0.2">
      <c r="A269" s="9">
        <v>43589</v>
      </c>
      <c r="B269" t="s">
        <v>20</v>
      </c>
      <c r="C269">
        <v>150</v>
      </c>
      <c r="D269">
        <v>14</v>
      </c>
      <c r="E269">
        <v>2</v>
      </c>
      <c r="F269">
        <v>38922</v>
      </c>
      <c r="J269">
        <f t="shared" si="9"/>
        <v>4.6735004915103975E-2</v>
      </c>
      <c r="K269" s="41">
        <f>0.192*0.58</f>
        <v>0.11136</v>
      </c>
      <c r="L269" s="33">
        <f t="shared" si="10"/>
        <v>0.41967497229798828</v>
      </c>
      <c r="M269" s="33">
        <v>6.5189512363620861E-2</v>
      </c>
      <c r="N269" s="35" t="s">
        <v>122</v>
      </c>
    </row>
    <row r="270" spans="1:14" x14ac:dyDescent="0.2">
      <c r="A270" s="9">
        <v>43589</v>
      </c>
      <c r="B270" t="s">
        <v>20</v>
      </c>
      <c r="C270">
        <v>150</v>
      </c>
      <c r="D270">
        <v>15</v>
      </c>
      <c r="E270">
        <v>1</v>
      </c>
      <c r="F270">
        <v>40910</v>
      </c>
      <c r="J270">
        <f t="shared" si="9"/>
        <v>3.817709909760298E-2</v>
      </c>
      <c r="K270" s="41">
        <f>0.192*0.67</f>
        <v>0.12864</v>
      </c>
      <c r="L270" s="33">
        <f t="shared" si="10"/>
        <v>0.2967747131343515</v>
      </c>
      <c r="M270" s="33">
        <v>4.6099005440202602E-2</v>
      </c>
      <c r="N270" s="35" t="s">
        <v>122</v>
      </c>
    </row>
    <row r="271" spans="1:14" x14ac:dyDescent="0.2">
      <c r="A271" s="9">
        <v>43589</v>
      </c>
      <c r="B271" t="s">
        <v>20</v>
      </c>
      <c r="C271">
        <v>150</v>
      </c>
      <c r="D271">
        <v>15</v>
      </c>
      <c r="E271">
        <v>2</v>
      </c>
      <c r="F271">
        <v>36283</v>
      </c>
      <c r="J271">
        <f t="shared" si="9"/>
        <v>5.8095323553124641E-2</v>
      </c>
      <c r="K271" s="41">
        <f>0.192*0.67</f>
        <v>0.12864</v>
      </c>
      <c r="L271" s="33">
        <f t="shared" si="10"/>
        <v>0.45161165697391664</v>
      </c>
      <c r="M271" s="33">
        <v>7.0150344049948396E-2</v>
      </c>
      <c r="N271" s="35" t="s">
        <v>122</v>
      </c>
    </row>
    <row r="272" spans="1:14" x14ac:dyDescent="0.2">
      <c r="A272" s="9">
        <v>43589</v>
      </c>
      <c r="B272" t="s">
        <v>20</v>
      </c>
      <c r="C272">
        <v>150</v>
      </c>
      <c r="D272">
        <v>16</v>
      </c>
      <c r="E272">
        <v>1</v>
      </c>
      <c r="F272">
        <v>40063</v>
      </c>
      <c r="J272">
        <f t="shared" si="9"/>
        <v>4.1823249111397405E-2</v>
      </c>
      <c r="K272" s="41">
        <f>0.192*0.63</f>
        <v>0.12096</v>
      </c>
      <c r="L272" s="33">
        <f t="shared" si="10"/>
        <v>0.34576098802411875</v>
      </c>
      <c r="M272" s="33">
        <v>5.3708206806413125E-2</v>
      </c>
      <c r="N272" s="35" t="s">
        <v>122</v>
      </c>
    </row>
    <row r="273" spans="1:14" x14ac:dyDescent="0.2">
      <c r="A273" s="9">
        <v>43589</v>
      </c>
      <c r="B273" t="s">
        <v>20</v>
      </c>
      <c r="C273">
        <v>150</v>
      </c>
      <c r="D273">
        <v>16</v>
      </c>
      <c r="E273">
        <v>2</v>
      </c>
      <c r="F273">
        <v>40139</v>
      </c>
      <c r="J273">
        <f t="shared" si="9"/>
        <v>4.1496085709923525E-2</v>
      </c>
      <c r="K273" s="41">
        <f>0.192*0.63</f>
        <v>0.12096</v>
      </c>
      <c r="L273" s="33">
        <f t="shared" si="10"/>
        <v>0.34305626413627255</v>
      </c>
      <c r="M273" s="33">
        <v>5.3288073029167667E-2</v>
      </c>
      <c r="N273" s="35" t="s">
        <v>122</v>
      </c>
    </row>
    <row r="274" spans="1:14" x14ac:dyDescent="0.2">
      <c r="A274" s="9">
        <v>43589</v>
      </c>
      <c r="B274" t="s">
        <v>20</v>
      </c>
      <c r="C274">
        <v>150</v>
      </c>
      <c r="D274">
        <v>17</v>
      </c>
      <c r="E274">
        <v>1</v>
      </c>
      <c r="F274">
        <v>41557</v>
      </c>
      <c r="J274">
        <f t="shared" si="9"/>
        <v>3.5391905403476649E-2</v>
      </c>
      <c r="K274" s="41">
        <f>0.192*0.52</f>
        <v>9.9840000000000012E-2</v>
      </c>
      <c r="L274" s="33">
        <f t="shared" si="10"/>
        <v>0.35448623200597601</v>
      </c>
      <c r="M274" s="33">
        <v>5.5063528038261617E-2</v>
      </c>
      <c r="N274" s="35" t="s">
        <v>122</v>
      </c>
    </row>
    <row r="275" spans="1:14" x14ac:dyDescent="0.2">
      <c r="A275" s="9">
        <v>43589</v>
      </c>
      <c r="B275" t="s">
        <v>20</v>
      </c>
      <c r="C275">
        <v>150</v>
      </c>
      <c r="D275">
        <v>17</v>
      </c>
      <c r="E275">
        <v>2</v>
      </c>
      <c r="F275">
        <v>38709</v>
      </c>
      <c r="J275">
        <f t="shared" si="9"/>
        <v>4.7651923395550508E-2</v>
      </c>
      <c r="K275" s="41">
        <f>0.192*0.52</f>
        <v>9.9840000000000012E-2</v>
      </c>
      <c r="L275" s="33">
        <f t="shared" si="10"/>
        <v>0.47728288657402346</v>
      </c>
      <c r="M275" s="33">
        <v>7.4137941714498307E-2</v>
      </c>
      <c r="N275" s="35" t="s">
        <v>122</v>
      </c>
    </row>
    <row r="276" spans="1:14" x14ac:dyDescent="0.2">
      <c r="A276" s="9">
        <v>43589</v>
      </c>
      <c r="B276" t="s">
        <v>20</v>
      </c>
      <c r="C276">
        <v>150</v>
      </c>
      <c r="D276">
        <v>18</v>
      </c>
      <c r="E276">
        <v>1</v>
      </c>
      <c r="F276">
        <v>38736</v>
      </c>
      <c r="J276">
        <f t="shared" si="9"/>
        <v>4.7535694292395306E-2</v>
      </c>
      <c r="K276" s="41">
        <f>0.192*0.57</f>
        <v>0.10944</v>
      </c>
      <c r="L276" s="33">
        <f t="shared" si="10"/>
        <v>0.43435393176530801</v>
      </c>
      <c r="M276" s="33">
        <v>6.7469644067544507E-2</v>
      </c>
      <c r="N276" s="35" t="s">
        <v>122</v>
      </c>
    </row>
    <row r="277" spans="1:14" x14ac:dyDescent="0.2">
      <c r="A277" s="9">
        <v>43589</v>
      </c>
      <c r="B277" t="s">
        <v>20</v>
      </c>
      <c r="C277">
        <v>150</v>
      </c>
      <c r="D277">
        <v>18</v>
      </c>
      <c r="E277">
        <v>2</v>
      </c>
      <c r="F277">
        <v>42810</v>
      </c>
      <c r="J277">
        <f t="shared" si="9"/>
        <v>2.9998014060755973E-2</v>
      </c>
      <c r="K277" s="41">
        <f>0.192*0.57</f>
        <v>0.10944</v>
      </c>
      <c r="L277" s="33">
        <f t="shared" si="10"/>
        <v>0.27410466064287259</v>
      </c>
      <c r="M277" s="33">
        <v>4.2577590619859537E-2</v>
      </c>
      <c r="N277" s="35" t="s">
        <v>122</v>
      </c>
    </row>
    <row r="278" spans="1:14" x14ac:dyDescent="0.2">
      <c r="A278" s="9">
        <v>43589</v>
      </c>
      <c r="B278" t="s">
        <v>20</v>
      </c>
      <c r="C278">
        <v>150</v>
      </c>
      <c r="D278">
        <v>19</v>
      </c>
      <c r="E278">
        <v>1</v>
      </c>
      <c r="F278">
        <v>45450</v>
      </c>
      <c r="J278">
        <f t="shared" si="9"/>
        <v>1.8633390641136956E-2</v>
      </c>
      <c r="K278" s="41">
        <f>0.192*0.7</f>
        <v>0.13439999999999999</v>
      </c>
      <c r="L278" s="33">
        <f t="shared" si="10"/>
        <v>0.1386412994132214</v>
      </c>
      <c r="M278" s="33">
        <v>2.1535615175520394E-2</v>
      </c>
      <c r="N278" s="35" t="s">
        <v>122</v>
      </c>
    </row>
    <row r="279" spans="1:14" x14ac:dyDescent="0.2">
      <c r="A279" s="9">
        <v>43589</v>
      </c>
      <c r="B279" t="s">
        <v>20</v>
      </c>
      <c r="C279">
        <v>150</v>
      </c>
      <c r="D279">
        <v>19</v>
      </c>
      <c r="E279">
        <v>2</v>
      </c>
      <c r="F279">
        <v>34617</v>
      </c>
      <c r="J279">
        <f t="shared" si="9"/>
        <v>6.5267089695959971E-2</v>
      </c>
      <c r="K279" s="41">
        <f>0.192*0.7</f>
        <v>0.13439999999999999</v>
      </c>
      <c r="L279" s="33">
        <f t="shared" si="10"/>
        <v>0.4856182269044641</v>
      </c>
      <c r="M279" s="33">
        <v>7.5432697912493435E-2</v>
      </c>
      <c r="N279" s="35" t="s">
        <v>122</v>
      </c>
    </row>
    <row r="280" spans="1:14" x14ac:dyDescent="0.2">
      <c r="A280" s="9">
        <v>43589</v>
      </c>
      <c r="B280" t="s">
        <v>20</v>
      </c>
      <c r="C280">
        <v>150</v>
      </c>
      <c r="D280">
        <v>20</v>
      </c>
      <c r="E280">
        <v>1</v>
      </c>
      <c r="F280">
        <v>31348</v>
      </c>
      <c r="J280">
        <f t="shared" si="9"/>
        <v>7.9339420740935182E-2</v>
      </c>
      <c r="K280" s="41">
        <f>0.192*0.56</f>
        <v>0.10752000000000002</v>
      </c>
      <c r="L280" s="33">
        <f t="shared" si="10"/>
        <v>0.73790383873637622</v>
      </c>
      <c r="M280" s="33">
        <v>0.11462106295038378</v>
      </c>
      <c r="N280" s="35" t="s">
        <v>122</v>
      </c>
    </row>
    <row r="281" spans="1:14" x14ac:dyDescent="0.2">
      <c r="A281" s="9">
        <v>43589</v>
      </c>
      <c r="B281" t="s">
        <v>20</v>
      </c>
      <c r="C281">
        <v>150</v>
      </c>
      <c r="D281">
        <v>20</v>
      </c>
      <c r="E281">
        <v>2</v>
      </c>
      <c r="F281">
        <v>30202</v>
      </c>
      <c r="J281">
        <f t="shared" si="9"/>
        <v>8.4272700452633423E-2</v>
      </c>
      <c r="K281" s="41">
        <f>0.192*0.56</f>
        <v>0.10752000000000002</v>
      </c>
      <c r="L281" s="33">
        <f t="shared" si="10"/>
        <v>0.78378627653118871</v>
      </c>
      <c r="M281" s="33">
        <v>0.12174813495451133</v>
      </c>
      <c r="N281" s="35" t="s">
        <v>122</v>
      </c>
    </row>
    <row r="282" spans="1:14" x14ac:dyDescent="0.2">
      <c r="A282" s="9">
        <v>43589</v>
      </c>
      <c r="B282" t="s">
        <v>20</v>
      </c>
      <c r="C282">
        <v>150</v>
      </c>
      <c r="D282">
        <v>21</v>
      </c>
      <c r="E282">
        <v>1</v>
      </c>
      <c r="F282">
        <v>29620</v>
      </c>
      <c r="J282">
        <f t="shared" si="9"/>
        <v>8.6778083342867629E-2</v>
      </c>
      <c r="K282" s="41">
        <f>0.192*0.65</f>
        <v>0.12480000000000001</v>
      </c>
      <c r="L282" s="33">
        <f t="shared" si="10"/>
        <v>0.69533720627297779</v>
      </c>
      <c r="M282" s="33">
        <v>0.10800904604106921</v>
      </c>
      <c r="N282" s="35" t="s">
        <v>122</v>
      </c>
    </row>
    <row r="283" spans="1:14" x14ac:dyDescent="0.2">
      <c r="A283" s="9">
        <v>43589</v>
      </c>
      <c r="B283" t="s">
        <v>20</v>
      </c>
      <c r="C283">
        <v>150</v>
      </c>
      <c r="D283">
        <v>21</v>
      </c>
      <c r="E283">
        <v>2</v>
      </c>
      <c r="F283">
        <v>33788</v>
      </c>
      <c r="J283">
        <f t="shared" si="9"/>
        <v>6.8835753640984265E-2</v>
      </c>
      <c r="K283" s="41">
        <f>0.192*0.65</f>
        <v>0.12480000000000001</v>
      </c>
      <c r="L283" s="33">
        <f t="shared" si="10"/>
        <v>0.55156853878993795</v>
      </c>
      <c r="M283" s="33">
        <v>8.5676979692037039E-2</v>
      </c>
      <c r="N283" s="35" t="s">
        <v>122</v>
      </c>
    </row>
    <row r="284" spans="1:14" x14ac:dyDescent="0.2">
      <c r="A284" s="9">
        <v>43589</v>
      </c>
      <c r="B284" t="s">
        <v>20</v>
      </c>
      <c r="C284">
        <v>150</v>
      </c>
      <c r="D284">
        <v>22</v>
      </c>
      <c r="E284">
        <v>1</v>
      </c>
      <c r="F284">
        <v>31613</v>
      </c>
      <c r="J284">
        <f t="shared" si="9"/>
        <v>7.819865361737495E-2</v>
      </c>
      <c r="K284" s="39" t="s">
        <v>92</v>
      </c>
      <c r="L284" s="33"/>
      <c r="M284" s="33"/>
      <c r="N284" s="35" t="s">
        <v>122</v>
      </c>
    </row>
    <row r="285" spans="1:14" x14ac:dyDescent="0.2">
      <c r="A285" s="9">
        <v>43589</v>
      </c>
      <c r="B285" t="s">
        <v>20</v>
      </c>
      <c r="C285">
        <v>150</v>
      </c>
      <c r="D285">
        <v>22</v>
      </c>
      <c r="E285">
        <v>2</v>
      </c>
      <c r="F285">
        <v>30271</v>
      </c>
      <c r="J285">
        <f t="shared" si="9"/>
        <v>8.3975670522347931E-2</v>
      </c>
      <c r="K285" s="39" t="s">
        <v>92</v>
      </c>
      <c r="L285" s="33"/>
      <c r="M285" s="33"/>
      <c r="N285" s="35" t="s">
        <v>122</v>
      </c>
    </row>
    <row r="286" spans="1:14" x14ac:dyDescent="0.2">
      <c r="A286" s="9">
        <v>43589</v>
      </c>
      <c r="B286" t="s">
        <v>20</v>
      </c>
      <c r="C286">
        <v>150</v>
      </c>
      <c r="D286">
        <v>23</v>
      </c>
      <c r="E286">
        <v>1</v>
      </c>
      <c r="F286">
        <v>47942</v>
      </c>
      <c r="J286">
        <f t="shared" si="9"/>
        <v>7.9058748980723424E-3</v>
      </c>
      <c r="K286" s="39" t="s">
        <v>92</v>
      </c>
      <c r="L286" s="33"/>
      <c r="M286" s="33"/>
      <c r="N286" s="35" t="s">
        <v>122</v>
      </c>
    </row>
    <row r="287" spans="1:14" x14ac:dyDescent="0.2">
      <c r="A287" s="9">
        <v>43589</v>
      </c>
      <c r="B287" t="s">
        <v>20</v>
      </c>
      <c r="C287">
        <v>150</v>
      </c>
      <c r="D287">
        <v>23</v>
      </c>
      <c r="E287">
        <v>2</v>
      </c>
      <c r="F287">
        <v>45157</v>
      </c>
      <c r="J287">
        <f t="shared" si="9"/>
        <v>1.9894691649450728E-2</v>
      </c>
      <c r="K287" s="39" t="s">
        <v>92</v>
      </c>
      <c r="L287" s="33"/>
      <c r="M287" s="33"/>
      <c r="N287" s="35" t="s">
        <v>122</v>
      </c>
    </row>
    <row r="288" spans="1:14" x14ac:dyDescent="0.2">
      <c r="A288" s="9">
        <v>43589</v>
      </c>
      <c r="B288" t="s">
        <v>20</v>
      </c>
      <c r="C288">
        <v>150</v>
      </c>
      <c r="D288">
        <v>24</v>
      </c>
      <c r="E288">
        <v>1</v>
      </c>
      <c r="F288">
        <v>31758</v>
      </c>
      <c r="J288">
        <f t="shared" si="9"/>
        <v>7.7574460285615557E-2</v>
      </c>
      <c r="K288" s="41">
        <f>0.192*0.63</f>
        <v>0.12096</v>
      </c>
      <c r="L288" s="33">
        <f t="shared" si="10"/>
        <v>0.64132324971573706</v>
      </c>
      <c r="M288" s="33">
        <v>9.9618878122511176E-2</v>
      </c>
      <c r="N288" s="35" t="s">
        <v>122</v>
      </c>
    </row>
    <row r="289" spans="1:14" x14ac:dyDescent="0.2">
      <c r="A289" s="9">
        <v>43589</v>
      </c>
      <c r="B289" t="s">
        <v>20</v>
      </c>
      <c r="C289">
        <v>150</v>
      </c>
      <c r="D289">
        <v>24</v>
      </c>
      <c r="E289">
        <v>2</v>
      </c>
      <c r="F289">
        <v>35815</v>
      </c>
      <c r="J289">
        <f t="shared" si="9"/>
        <v>6.0109961341148009E-2</v>
      </c>
      <c r="K289" s="41">
        <f>0.192*0.63</f>
        <v>0.12096</v>
      </c>
      <c r="L289" s="33">
        <f t="shared" si="10"/>
        <v>0.49694081796584005</v>
      </c>
      <c r="M289" s="33">
        <v>7.7191473724027154E-2</v>
      </c>
      <c r="N289" s="35" t="s">
        <v>122</v>
      </c>
    </row>
    <row r="290" spans="1:14" x14ac:dyDescent="0.2">
      <c r="A290" s="9">
        <v>43589</v>
      </c>
      <c r="B290" t="s">
        <v>20</v>
      </c>
      <c r="C290">
        <v>150</v>
      </c>
      <c r="D290">
        <v>25</v>
      </c>
      <c r="E290">
        <v>1</v>
      </c>
      <c r="F290">
        <v>39586</v>
      </c>
      <c r="J290">
        <f t="shared" si="9"/>
        <v>4.3876629933805852E-2</v>
      </c>
      <c r="K290" s="41">
        <f>0.192</f>
        <v>0.192</v>
      </c>
      <c r="L290" s="33">
        <f t="shared" si="10"/>
        <v>0.22852411423857213</v>
      </c>
      <c r="M290" s="33">
        <v>3.5497412411724875E-2</v>
      </c>
      <c r="N290" s="35" t="s">
        <v>122</v>
      </c>
    </row>
    <row r="291" spans="1:14" x14ac:dyDescent="0.2">
      <c r="A291" s="9">
        <v>43589</v>
      </c>
      <c r="B291" t="s">
        <v>20</v>
      </c>
      <c r="C291">
        <v>150</v>
      </c>
      <c r="D291">
        <v>25</v>
      </c>
      <c r="E291">
        <v>2</v>
      </c>
      <c r="F291">
        <v>40035</v>
      </c>
      <c r="J291">
        <f t="shared" si="9"/>
        <v>4.1943782996150959E-2</v>
      </c>
      <c r="K291" s="41">
        <f>0.192</f>
        <v>0.192</v>
      </c>
      <c r="L291" s="33">
        <f t="shared" si="10"/>
        <v>0.2184572031049529</v>
      </c>
      <c r="M291" s="33">
        <v>3.3933685548969347E-2</v>
      </c>
      <c r="N291" s="35" t="s">
        <v>122</v>
      </c>
    </row>
    <row r="292" spans="1:14" x14ac:dyDescent="0.2">
      <c r="A292" s="9">
        <v>43589</v>
      </c>
      <c r="B292" s="23" t="s">
        <v>20</v>
      </c>
      <c r="C292" s="23">
        <v>150</v>
      </c>
      <c r="D292" s="23">
        <v>26</v>
      </c>
      <c r="E292" s="23">
        <v>1</v>
      </c>
      <c r="F292" s="23">
        <v>58567</v>
      </c>
      <c r="G292" s="23"/>
      <c r="H292" s="23"/>
      <c r="I292" s="23"/>
      <c r="J292" s="23">
        <f t="shared" si="9"/>
        <v>-3.7832429584295876E-2</v>
      </c>
      <c r="K292" s="54">
        <f>0.192*0.62</f>
        <v>0.11904000000000001</v>
      </c>
      <c r="L292" s="34">
        <f t="shared" si="10"/>
        <v>-0.31781274852399088</v>
      </c>
      <c r="M292" s="34"/>
      <c r="N292" s="35" t="s">
        <v>122</v>
      </c>
    </row>
    <row r="293" spans="1:14" x14ac:dyDescent="0.2">
      <c r="A293" s="9">
        <v>43589</v>
      </c>
      <c r="B293" s="23" t="s">
        <v>20</v>
      </c>
      <c r="C293" s="23">
        <v>150</v>
      </c>
      <c r="D293" s="23">
        <v>26</v>
      </c>
      <c r="E293" s="23">
        <v>2</v>
      </c>
      <c r="F293" s="23">
        <v>46038</v>
      </c>
      <c r="G293" s="23"/>
      <c r="H293" s="23"/>
      <c r="I293" s="23"/>
      <c r="J293" s="23">
        <f t="shared" si="9"/>
        <v>1.610217906131271E-2</v>
      </c>
      <c r="K293" s="54">
        <f>0.192*0.62</f>
        <v>0.11904000000000001</v>
      </c>
      <c r="L293" s="34">
        <f t="shared" si="10"/>
        <v>0.1352669612005436</v>
      </c>
      <c r="M293" s="34"/>
      <c r="N293" s="35" t="s">
        <v>122</v>
      </c>
    </row>
    <row r="294" spans="1:14" x14ac:dyDescent="0.2">
      <c r="A294" s="9">
        <v>43589</v>
      </c>
      <c r="B294" t="s">
        <v>20</v>
      </c>
      <c r="C294">
        <v>150</v>
      </c>
      <c r="D294">
        <v>27</v>
      </c>
      <c r="E294">
        <v>1</v>
      </c>
      <c r="F294">
        <v>40759</v>
      </c>
      <c r="J294">
        <f t="shared" si="9"/>
        <v>3.8827121118952389E-2</v>
      </c>
      <c r="K294" s="41">
        <f>0.192*0.73</f>
        <v>0.14016000000000001</v>
      </c>
      <c r="L294" s="33">
        <f t="shared" si="10"/>
        <v>0.27701998515234294</v>
      </c>
      <c r="M294" s="33">
        <v>4.3030437693663937E-2</v>
      </c>
      <c r="N294" s="35" t="s">
        <v>122</v>
      </c>
    </row>
    <row r="295" spans="1:14" x14ac:dyDescent="0.2">
      <c r="A295" s="9">
        <v>43589</v>
      </c>
      <c r="B295" t="s">
        <v>20</v>
      </c>
      <c r="C295">
        <v>150</v>
      </c>
      <c r="D295">
        <v>27</v>
      </c>
      <c r="E295">
        <v>2</v>
      </c>
      <c r="F295">
        <v>45892</v>
      </c>
      <c r="J295">
        <f t="shared" si="9"/>
        <v>1.6730677174670434E-2</v>
      </c>
      <c r="K295" s="41">
        <f>0.192*0.73</f>
        <v>0.14016000000000001</v>
      </c>
      <c r="L295" s="33">
        <f t="shared" si="10"/>
        <v>0.11936841591517147</v>
      </c>
      <c r="M295" s="33">
        <v>1.8541893938823301E-2</v>
      </c>
      <c r="N295" s="35" t="s">
        <v>122</v>
      </c>
    </row>
    <row r="296" spans="1:14" x14ac:dyDescent="0.2">
      <c r="A296" s="9">
        <v>43589</v>
      </c>
      <c r="B296" t="s">
        <v>20</v>
      </c>
      <c r="C296">
        <v>150</v>
      </c>
      <c r="D296">
        <v>28</v>
      </c>
      <c r="E296">
        <v>1</v>
      </c>
      <c r="F296">
        <v>33372</v>
      </c>
      <c r="J296">
        <f t="shared" si="9"/>
        <v>7.0626542785893948E-2</v>
      </c>
      <c r="K296" s="37" t="s">
        <v>92</v>
      </c>
      <c r="L296" s="33"/>
      <c r="M296" s="33"/>
      <c r="N296" s="35" t="s">
        <v>122</v>
      </c>
    </row>
    <row r="297" spans="1:14" x14ac:dyDescent="0.2">
      <c r="A297" s="9">
        <v>43589</v>
      </c>
      <c r="B297" t="s">
        <v>20</v>
      </c>
      <c r="C297">
        <v>150</v>
      </c>
      <c r="D297">
        <v>28</v>
      </c>
      <c r="E297">
        <v>2</v>
      </c>
      <c r="F297">
        <v>40763</v>
      </c>
      <c r="J297">
        <f t="shared" si="9"/>
        <v>3.8809901992559029E-2</v>
      </c>
      <c r="K297" s="37" t="s">
        <v>92</v>
      </c>
      <c r="L297" s="33"/>
      <c r="M297" s="33"/>
      <c r="N297" s="35" t="s">
        <v>122</v>
      </c>
    </row>
    <row r="298" spans="1:14" x14ac:dyDescent="0.2">
      <c r="A298" s="9">
        <v>43589</v>
      </c>
      <c r="B298" t="s">
        <v>20</v>
      </c>
      <c r="C298">
        <v>150</v>
      </c>
      <c r="D298">
        <v>29</v>
      </c>
      <c r="E298">
        <v>1</v>
      </c>
      <c r="F298">
        <v>38780</v>
      </c>
      <c r="J298">
        <f t="shared" si="9"/>
        <v>4.7346283902068312E-2</v>
      </c>
      <c r="K298" s="37" t="s">
        <v>92</v>
      </c>
      <c r="L298" s="33"/>
      <c r="M298" s="33"/>
      <c r="N298" s="35" t="s">
        <v>122</v>
      </c>
    </row>
    <row r="299" spans="1:14" x14ac:dyDescent="0.2">
      <c r="A299" s="9">
        <v>43589</v>
      </c>
      <c r="B299" t="s">
        <v>20</v>
      </c>
      <c r="C299">
        <v>150</v>
      </c>
      <c r="D299">
        <v>29</v>
      </c>
      <c r="E299">
        <v>2</v>
      </c>
      <c r="F299">
        <v>34259</v>
      </c>
      <c r="J299">
        <f t="shared" si="9"/>
        <v>6.6808201508165882E-2</v>
      </c>
      <c r="K299" s="37" t="s">
        <v>92</v>
      </c>
      <c r="L299" s="33"/>
      <c r="M299" s="33"/>
      <c r="N299" s="35" t="s">
        <v>122</v>
      </c>
    </row>
    <row r="300" spans="1:14" x14ac:dyDescent="0.2">
      <c r="A300" s="9">
        <v>43589</v>
      </c>
      <c r="B300" t="s">
        <v>20</v>
      </c>
      <c r="C300">
        <v>150</v>
      </c>
      <c r="D300">
        <v>30</v>
      </c>
      <c r="E300">
        <v>1</v>
      </c>
      <c r="F300">
        <v>46377</v>
      </c>
      <c r="J300">
        <f t="shared" si="9"/>
        <v>1.4642858099475266E-2</v>
      </c>
      <c r="K300" s="37" t="s">
        <v>92</v>
      </c>
      <c r="L300" s="33"/>
      <c r="M300" s="33"/>
      <c r="N300" s="35" t="s">
        <v>122</v>
      </c>
    </row>
    <row r="301" spans="1:14" s="5" customFormat="1" x14ac:dyDescent="0.2">
      <c r="A301" s="17">
        <v>43589</v>
      </c>
      <c r="B301" s="5" t="s">
        <v>20</v>
      </c>
      <c r="C301" s="5">
        <v>150</v>
      </c>
      <c r="D301" s="5">
        <v>30</v>
      </c>
      <c r="E301" s="5">
        <v>2</v>
      </c>
      <c r="F301" s="5">
        <v>32796</v>
      </c>
      <c r="J301" s="5">
        <f t="shared" si="9"/>
        <v>7.3106096986538097E-2</v>
      </c>
      <c r="K301" s="166" t="s">
        <v>92</v>
      </c>
      <c r="L301" s="49"/>
      <c r="M301" s="49"/>
      <c r="N301" s="43" t="s">
        <v>122</v>
      </c>
    </row>
    <row r="302" spans="1:14" x14ac:dyDescent="0.2">
      <c r="A302" s="9">
        <v>43589</v>
      </c>
      <c r="B302" s="23" t="s">
        <v>20</v>
      </c>
      <c r="C302" s="50">
        <v>300</v>
      </c>
      <c r="D302" s="50">
        <v>1</v>
      </c>
      <c r="E302" s="23">
        <v>1</v>
      </c>
      <c r="F302" s="23">
        <v>55077</v>
      </c>
      <c r="G302" s="23"/>
      <c r="H302" s="23"/>
      <c r="I302" s="23"/>
      <c r="J302" s="23">
        <f t="shared" si="9"/>
        <v>-2.2808741806087402E-2</v>
      </c>
      <c r="K302" s="55">
        <f>0.192*0.62</f>
        <v>0.11904000000000001</v>
      </c>
      <c r="L302" s="34">
        <f t="shared" si="10"/>
        <v>-0.19160569393554605</v>
      </c>
      <c r="M302" s="34"/>
      <c r="N302" s="35" t="s">
        <v>141</v>
      </c>
    </row>
    <row r="303" spans="1:14" x14ac:dyDescent="0.2">
      <c r="A303" s="9">
        <v>43589</v>
      </c>
      <c r="B303" s="23" t="s">
        <v>20</v>
      </c>
      <c r="C303" s="50">
        <v>300</v>
      </c>
      <c r="D303" s="50">
        <v>1</v>
      </c>
      <c r="E303" s="23">
        <v>2</v>
      </c>
      <c r="F303" s="23">
        <v>43444</v>
      </c>
      <c r="G303" s="23"/>
      <c r="H303" s="23"/>
      <c r="I303" s="23"/>
      <c r="J303" s="23">
        <f t="shared" si="9"/>
        <v>2.7268782527408053E-2</v>
      </c>
      <c r="K303" s="55">
        <f>0.192*0.62</f>
        <v>0.11904000000000001</v>
      </c>
      <c r="L303" s="34">
        <f t="shared" si="10"/>
        <v>0.22907243386599505</v>
      </c>
      <c r="M303" s="34"/>
      <c r="N303" s="35" t="s">
        <v>141</v>
      </c>
    </row>
    <row r="304" spans="1:14" x14ac:dyDescent="0.2">
      <c r="A304" s="9">
        <v>43589</v>
      </c>
      <c r="B304" t="s">
        <v>20</v>
      </c>
      <c r="C304" s="3">
        <v>300</v>
      </c>
      <c r="D304" s="3">
        <v>2</v>
      </c>
      <c r="E304">
        <v>1</v>
      </c>
      <c r="F304">
        <v>37903</v>
      </c>
      <c r="J304">
        <f t="shared" si="9"/>
        <v>5.1121577363812967E-2</v>
      </c>
      <c r="K304" s="39" t="s">
        <v>92</v>
      </c>
      <c r="L304" s="33"/>
      <c r="M304" s="33"/>
      <c r="N304" s="35" t="s">
        <v>141</v>
      </c>
    </row>
    <row r="305" spans="1:14" x14ac:dyDescent="0.2">
      <c r="A305" s="9">
        <v>43589</v>
      </c>
      <c r="B305" t="s">
        <v>20</v>
      </c>
      <c r="C305" s="3">
        <v>300</v>
      </c>
      <c r="D305" s="3">
        <v>2</v>
      </c>
      <c r="E305">
        <v>2</v>
      </c>
      <c r="F305">
        <v>36423</v>
      </c>
      <c r="J305">
        <f t="shared" si="9"/>
        <v>5.749265412935696E-2</v>
      </c>
      <c r="K305" s="39" t="s">
        <v>92</v>
      </c>
      <c r="L305" s="33"/>
      <c r="M305" s="33"/>
      <c r="N305" s="35" t="s">
        <v>141</v>
      </c>
    </row>
    <row r="306" spans="1:14" x14ac:dyDescent="0.2">
      <c r="A306" s="9">
        <v>43589</v>
      </c>
      <c r="B306" t="s">
        <v>20</v>
      </c>
      <c r="C306" s="3">
        <v>300</v>
      </c>
      <c r="D306" s="3">
        <v>3</v>
      </c>
      <c r="E306">
        <v>1</v>
      </c>
      <c r="F306">
        <v>46127</v>
      </c>
      <c r="J306">
        <f t="shared" si="9"/>
        <v>1.5719053499060418E-2</v>
      </c>
      <c r="K306" s="41">
        <f>0.192*0.69</f>
        <v>0.13247999999999999</v>
      </c>
      <c r="L306" s="33">
        <f t="shared" si="10"/>
        <v>0.11865227580812515</v>
      </c>
      <c r="M306" s="33">
        <v>1.8430653508862107E-2</v>
      </c>
      <c r="N306" s="35" t="s">
        <v>134</v>
      </c>
    </row>
    <row r="307" spans="1:14" x14ac:dyDescent="0.2">
      <c r="A307" s="9">
        <v>43589</v>
      </c>
      <c r="B307" t="s">
        <v>20</v>
      </c>
      <c r="C307" s="3">
        <v>300</v>
      </c>
      <c r="D307" s="3">
        <v>3</v>
      </c>
      <c r="E307">
        <v>2</v>
      </c>
      <c r="F307">
        <v>42740</v>
      </c>
      <c r="J307">
        <f t="shared" si="9"/>
        <v>3.0299348772639813E-2</v>
      </c>
      <c r="K307" s="41">
        <f>0.192*0.69</f>
        <v>0.13247999999999999</v>
      </c>
      <c r="L307" s="33">
        <f t="shared" si="10"/>
        <v>0.2287088524504817</v>
      </c>
      <c r="M307" s="33">
        <v>3.5526108413974827E-2</v>
      </c>
      <c r="N307" s="35" t="s">
        <v>166</v>
      </c>
    </row>
    <row r="308" spans="1:14" x14ac:dyDescent="0.2">
      <c r="A308" s="9">
        <v>43589</v>
      </c>
      <c r="B308" t="s">
        <v>20</v>
      </c>
      <c r="C308" s="3">
        <v>300</v>
      </c>
      <c r="D308" s="3">
        <v>4</v>
      </c>
      <c r="E308">
        <v>1</v>
      </c>
      <c r="F308">
        <v>48468</v>
      </c>
      <c r="J308">
        <f t="shared" si="9"/>
        <v>5.6415597773452142E-3</v>
      </c>
      <c r="K308" s="41">
        <f>0.192*0.64</f>
        <v>0.12288</v>
      </c>
      <c r="L308" s="33">
        <f t="shared" si="10"/>
        <v>4.5911131000530715E-2</v>
      </c>
      <c r="M308" s="33">
        <v>7.1315290154157713E-3</v>
      </c>
      <c r="N308" s="35" t="s">
        <v>166</v>
      </c>
    </row>
    <row r="309" spans="1:14" x14ac:dyDescent="0.2">
      <c r="A309" s="9">
        <v>43589</v>
      </c>
      <c r="B309" t="s">
        <v>20</v>
      </c>
      <c r="C309" s="3">
        <v>300</v>
      </c>
      <c r="D309" s="3">
        <v>4</v>
      </c>
      <c r="E309">
        <v>2</v>
      </c>
      <c r="F309">
        <v>48931</v>
      </c>
      <c r="J309">
        <f t="shared" si="9"/>
        <v>3.648445897313557E-3</v>
      </c>
      <c r="K309" s="41">
        <f>0.192*0.64</f>
        <v>0.12288</v>
      </c>
      <c r="L309" s="33">
        <f t="shared" si="10"/>
        <v>2.9691128721627252E-2</v>
      </c>
      <c r="M309" s="33">
        <v>4.6120219947594337E-3</v>
      </c>
      <c r="N309" s="35" t="s">
        <v>166</v>
      </c>
    </row>
    <row r="310" spans="1:14" x14ac:dyDescent="0.2">
      <c r="A310" s="9">
        <v>43589</v>
      </c>
      <c r="B310" t="s">
        <v>20</v>
      </c>
      <c r="C310" s="3">
        <v>300</v>
      </c>
      <c r="D310" s="3">
        <v>5</v>
      </c>
      <c r="E310">
        <v>1</v>
      </c>
      <c r="F310">
        <v>50635</v>
      </c>
      <c r="J310">
        <f t="shared" si="9"/>
        <v>-3.6869019462587422E-3</v>
      </c>
      <c r="K310" s="39" t="s">
        <v>92</v>
      </c>
      <c r="L310" s="33"/>
      <c r="M310" s="33"/>
      <c r="N310" s="35" t="s">
        <v>141</v>
      </c>
    </row>
    <row r="311" spans="1:14" x14ac:dyDescent="0.2">
      <c r="A311" s="9">
        <v>43589</v>
      </c>
      <c r="B311" t="s">
        <v>20</v>
      </c>
      <c r="C311" s="3">
        <v>300</v>
      </c>
      <c r="D311" s="3">
        <v>5</v>
      </c>
      <c r="E311">
        <v>2</v>
      </c>
      <c r="F311">
        <v>45314</v>
      </c>
      <c r="J311">
        <f t="shared" si="9"/>
        <v>1.9218840938511252E-2</v>
      </c>
      <c r="K311" s="39" t="s">
        <v>92</v>
      </c>
      <c r="L311" s="33"/>
      <c r="M311" s="33"/>
      <c r="N311" s="35" t="s">
        <v>141</v>
      </c>
    </row>
    <row r="312" spans="1:14" x14ac:dyDescent="0.2">
      <c r="A312" s="9">
        <v>43589</v>
      </c>
      <c r="B312" s="23" t="s">
        <v>20</v>
      </c>
      <c r="C312" s="50">
        <v>300</v>
      </c>
      <c r="D312" s="50">
        <v>6</v>
      </c>
      <c r="E312" s="23">
        <v>1</v>
      </c>
      <c r="F312" s="23">
        <v>51068</v>
      </c>
      <c r="G312" s="23"/>
      <c r="H312" s="23"/>
      <c r="I312" s="23"/>
      <c r="J312" s="23">
        <f t="shared" si="9"/>
        <v>-5.5508723783401926E-3</v>
      </c>
      <c r="K312" s="54">
        <f>0.192*0.65</f>
        <v>0.12480000000000001</v>
      </c>
      <c r="L312" s="34">
        <f t="shared" si="10"/>
        <v>-4.4478144057213079E-2</v>
      </c>
      <c r="M312" s="34"/>
      <c r="N312" s="35" t="s">
        <v>141</v>
      </c>
    </row>
    <row r="313" spans="1:14" x14ac:dyDescent="0.2">
      <c r="A313" s="9">
        <v>43589</v>
      </c>
      <c r="B313" s="23" t="s">
        <v>20</v>
      </c>
      <c r="C313" s="50">
        <v>300</v>
      </c>
      <c r="D313" s="50">
        <v>6</v>
      </c>
      <c r="E313" s="23">
        <v>2</v>
      </c>
      <c r="F313" s="23">
        <v>40538</v>
      </c>
      <c r="G313" s="23"/>
      <c r="H313" s="23"/>
      <c r="I313" s="23"/>
      <c r="J313" s="23">
        <f t="shared" si="9"/>
        <v>3.9778477852185669E-2</v>
      </c>
      <c r="K313" s="54">
        <f>0.192*0.65</f>
        <v>0.12480000000000001</v>
      </c>
      <c r="L313" s="34">
        <f t="shared" si="10"/>
        <v>0.31873780330276974</v>
      </c>
      <c r="M313" s="34"/>
      <c r="N313" s="35" t="s">
        <v>141</v>
      </c>
    </row>
    <row r="314" spans="1:14" x14ac:dyDescent="0.2">
      <c r="A314" s="9">
        <v>43589</v>
      </c>
      <c r="B314" t="s">
        <v>20</v>
      </c>
      <c r="C314" s="3">
        <v>300</v>
      </c>
      <c r="D314" s="3">
        <v>7</v>
      </c>
      <c r="E314">
        <v>1</v>
      </c>
      <c r="F314">
        <v>38270</v>
      </c>
      <c r="J314">
        <f t="shared" si="9"/>
        <v>4.9541722517221998E-2</v>
      </c>
      <c r="K314" s="39" t="s">
        <v>92</v>
      </c>
      <c r="L314" s="33"/>
      <c r="M314" s="33"/>
      <c r="N314" s="35" t="s">
        <v>141</v>
      </c>
    </row>
    <row r="315" spans="1:14" x14ac:dyDescent="0.2">
      <c r="A315" s="9">
        <v>43589</v>
      </c>
      <c r="B315" t="s">
        <v>20</v>
      </c>
      <c r="C315" s="3">
        <v>300</v>
      </c>
      <c r="D315" s="3">
        <v>7</v>
      </c>
      <c r="E315">
        <v>2</v>
      </c>
      <c r="F315">
        <v>32610</v>
      </c>
      <c r="J315">
        <f t="shared" si="9"/>
        <v>7.3906786363829441E-2</v>
      </c>
      <c r="K315" s="39" t="s">
        <v>92</v>
      </c>
      <c r="L315" s="33"/>
      <c r="M315" s="33"/>
      <c r="N315" s="35" t="s">
        <v>141</v>
      </c>
    </row>
    <row r="316" spans="1:14" x14ac:dyDescent="0.2">
      <c r="A316" s="9">
        <v>43589</v>
      </c>
      <c r="B316" t="s">
        <v>20</v>
      </c>
      <c r="C316" s="3">
        <v>300</v>
      </c>
      <c r="D316" s="3">
        <v>8</v>
      </c>
      <c r="E316">
        <v>1</v>
      </c>
      <c r="F316">
        <v>47921</v>
      </c>
      <c r="J316">
        <f t="shared" si="9"/>
        <v>7.9962753116374994E-3</v>
      </c>
      <c r="K316" s="41">
        <f>0.192*0.63</f>
        <v>0.12096</v>
      </c>
      <c r="L316" s="33">
        <f t="shared" si="10"/>
        <v>6.6106773409701544E-2</v>
      </c>
      <c r="M316" s="33">
        <v>1.0268585469640308E-2</v>
      </c>
      <c r="N316" s="35" t="s">
        <v>166</v>
      </c>
    </row>
    <row r="317" spans="1:14" x14ac:dyDescent="0.2">
      <c r="A317" s="9">
        <v>43589</v>
      </c>
      <c r="B317" t="s">
        <v>20</v>
      </c>
      <c r="C317" s="3">
        <v>300</v>
      </c>
      <c r="D317" s="3">
        <v>8</v>
      </c>
      <c r="E317">
        <v>2</v>
      </c>
      <c r="F317">
        <v>45652</v>
      </c>
      <c r="J317">
        <f t="shared" si="9"/>
        <v>1.7763824758272158E-2</v>
      </c>
      <c r="K317" s="41">
        <f>0.192*0.63</f>
        <v>0.12096</v>
      </c>
      <c r="L317" s="33">
        <f t="shared" si="10"/>
        <v>0.14685701685079497</v>
      </c>
      <c r="M317" s="33">
        <v>2.2811789950823488E-2</v>
      </c>
      <c r="N317" s="35" t="s">
        <v>166</v>
      </c>
    </row>
    <row r="318" spans="1:14" x14ac:dyDescent="0.2">
      <c r="A318" s="9">
        <v>43589</v>
      </c>
      <c r="B318" t="s">
        <v>20</v>
      </c>
      <c r="C318" s="3">
        <v>300</v>
      </c>
      <c r="D318" s="3">
        <v>9</v>
      </c>
      <c r="E318">
        <v>1</v>
      </c>
      <c r="F318">
        <v>49180</v>
      </c>
      <c r="J318">
        <f t="shared" si="9"/>
        <v>2.5765552793267565E-3</v>
      </c>
      <c r="K318" s="39" t="s">
        <v>92</v>
      </c>
      <c r="L318" s="33"/>
      <c r="M318" s="33"/>
      <c r="N318" s="35" t="s">
        <v>141</v>
      </c>
    </row>
    <row r="319" spans="1:14" x14ac:dyDescent="0.2">
      <c r="A319" s="9">
        <v>43589</v>
      </c>
      <c r="B319" t="s">
        <v>20</v>
      </c>
      <c r="C319" s="3">
        <v>300</v>
      </c>
      <c r="D319" s="3">
        <v>9</v>
      </c>
      <c r="E319">
        <v>2</v>
      </c>
      <c r="F319">
        <v>47756</v>
      </c>
      <c r="J319">
        <f t="shared" si="9"/>
        <v>8.7065642753636728E-3</v>
      </c>
      <c r="K319" s="39" t="s">
        <v>92</v>
      </c>
      <c r="L319" s="33"/>
      <c r="M319" s="33"/>
      <c r="N319" s="35" t="s">
        <v>141</v>
      </c>
    </row>
    <row r="320" spans="1:14" x14ac:dyDescent="0.2">
      <c r="A320" s="9">
        <v>43589</v>
      </c>
      <c r="B320" s="23" t="s">
        <v>20</v>
      </c>
      <c r="C320" s="50">
        <v>300</v>
      </c>
      <c r="D320" s="50">
        <v>10</v>
      </c>
      <c r="E320" s="23">
        <v>1</v>
      </c>
      <c r="F320" s="23">
        <v>50173</v>
      </c>
      <c r="G320" s="23"/>
      <c r="H320" s="23"/>
      <c r="I320" s="23"/>
      <c r="J320" s="23">
        <f t="shared" si="9"/>
        <v>-1.6980928478253895E-3</v>
      </c>
      <c r="K320" s="54">
        <f>0.192*0.58</f>
        <v>0.11136</v>
      </c>
      <c r="L320" s="34">
        <f t="shared" si="10"/>
        <v>-1.524867859038604E-2</v>
      </c>
      <c r="M320" s="34"/>
      <c r="N320" s="35" t="s">
        <v>141</v>
      </c>
    </row>
    <row r="321" spans="1:14" x14ac:dyDescent="0.2">
      <c r="A321" s="9">
        <v>43589</v>
      </c>
      <c r="B321" s="23" t="s">
        <v>20</v>
      </c>
      <c r="C321" s="50">
        <v>300</v>
      </c>
      <c r="D321" s="50">
        <v>10</v>
      </c>
      <c r="E321" s="23">
        <v>2</v>
      </c>
      <c r="F321" s="23">
        <v>44932</v>
      </c>
      <c r="G321" s="23"/>
      <c r="H321" s="23"/>
      <c r="I321" s="23"/>
      <c r="J321" s="23">
        <f t="shared" si="9"/>
        <v>2.0863267509077337E-2</v>
      </c>
      <c r="K321" s="54">
        <f>0.192*0.58</f>
        <v>0.11136</v>
      </c>
      <c r="L321" s="34">
        <f t="shared" si="10"/>
        <v>0.1873497441547893</v>
      </c>
      <c r="M321" s="34"/>
      <c r="N321" s="35" t="s">
        <v>141</v>
      </c>
    </row>
    <row r="322" spans="1:14" x14ac:dyDescent="0.2">
      <c r="A322" s="9">
        <v>43589</v>
      </c>
      <c r="B322" t="s">
        <v>20</v>
      </c>
      <c r="C322" s="3">
        <v>300</v>
      </c>
      <c r="D322" s="3">
        <v>11</v>
      </c>
      <c r="E322">
        <v>1</v>
      </c>
      <c r="F322">
        <v>37731</v>
      </c>
      <c r="J322">
        <f t="shared" si="9"/>
        <v>5.1861999798727534E-2</v>
      </c>
      <c r="K322" s="39" t="s">
        <v>92</v>
      </c>
      <c r="L322" s="33"/>
      <c r="M322" s="33"/>
      <c r="N322" s="35" t="s">
        <v>141</v>
      </c>
    </row>
    <row r="323" spans="1:14" x14ac:dyDescent="0.2">
      <c r="A323" s="9">
        <v>43589</v>
      </c>
      <c r="B323" t="s">
        <v>20</v>
      </c>
      <c r="C323" s="3">
        <v>300</v>
      </c>
      <c r="D323" s="3">
        <v>11</v>
      </c>
      <c r="E323">
        <v>2</v>
      </c>
      <c r="F323">
        <v>39475</v>
      </c>
      <c r="J323">
        <f t="shared" ref="J323:J386" si="11">((1-F323/$Q$2) * 1.5)/7</f>
        <v>4.4354460691221655E-2</v>
      </c>
      <c r="K323" s="39" t="s">
        <v>92</v>
      </c>
      <c r="L323" s="33"/>
      <c r="M323" s="33"/>
      <c r="N323" s="35" t="s">
        <v>141</v>
      </c>
    </row>
    <row r="324" spans="1:14" x14ac:dyDescent="0.2">
      <c r="A324" s="9">
        <v>43589</v>
      </c>
      <c r="B324" t="s">
        <v>20</v>
      </c>
      <c r="C324" s="3">
        <v>300</v>
      </c>
      <c r="D324" s="3">
        <v>12</v>
      </c>
      <c r="E324">
        <v>1</v>
      </c>
      <c r="F324">
        <v>26982</v>
      </c>
      <c r="J324">
        <f t="shared" si="11"/>
        <v>9.8134097199289963E-2</v>
      </c>
      <c r="K324" s="39" t="s">
        <v>92</v>
      </c>
      <c r="L324" s="33"/>
      <c r="M324" s="33"/>
      <c r="N324" s="35" t="s">
        <v>141</v>
      </c>
    </row>
    <row r="325" spans="1:14" x14ac:dyDescent="0.2">
      <c r="A325" s="9">
        <v>43589</v>
      </c>
      <c r="B325" t="s">
        <v>20</v>
      </c>
      <c r="C325" s="3">
        <v>300</v>
      </c>
      <c r="D325" s="3">
        <v>12</v>
      </c>
      <c r="E325">
        <v>2</v>
      </c>
      <c r="F325">
        <v>33038</v>
      </c>
      <c r="J325">
        <f t="shared" si="11"/>
        <v>7.2064339839739686E-2</v>
      </c>
      <c r="K325" s="39" t="s">
        <v>92</v>
      </c>
      <c r="L325" s="33"/>
      <c r="M325" s="33"/>
      <c r="N325" s="35" t="s">
        <v>141</v>
      </c>
    </row>
    <row r="326" spans="1:14" x14ac:dyDescent="0.2">
      <c r="A326" s="9">
        <v>43589</v>
      </c>
      <c r="B326" t="s">
        <v>20</v>
      </c>
      <c r="C326" s="3">
        <v>300</v>
      </c>
      <c r="D326" s="3">
        <v>13</v>
      </c>
      <c r="E326">
        <v>1</v>
      </c>
      <c r="F326">
        <v>37015</v>
      </c>
      <c r="J326">
        <f t="shared" si="11"/>
        <v>5.4944223423139357E-2</v>
      </c>
      <c r="K326" s="41">
        <f>0.192*0.75</f>
        <v>0.14400000000000002</v>
      </c>
      <c r="L326" s="33">
        <f t="shared" ref="L326:L386" si="12">J326/K326</f>
        <v>0.38155710710513441</v>
      </c>
      <c r="M326" s="33">
        <v>5.9268537303664208E-2</v>
      </c>
      <c r="N326" t="s">
        <v>141</v>
      </c>
    </row>
    <row r="327" spans="1:14" x14ac:dyDescent="0.2">
      <c r="A327" s="9">
        <v>43589</v>
      </c>
      <c r="B327" t="s">
        <v>20</v>
      </c>
      <c r="C327" s="3">
        <v>300</v>
      </c>
      <c r="D327" s="3">
        <v>13</v>
      </c>
      <c r="E327">
        <v>2</v>
      </c>
      <c r="F327">
        <v>30679</v>
      </c>
      <c r="J327">
        <f t="shared" si="11"/>
        <v>8.2219319630224996E-2</v>
      </c>
      <c r="K327" s="41">
        <f>0.192*0.75</f>
        <v>0.14400000000000002</v>
      </c>
      <c r="L327" s="33">
        <f t="shared" si="12"/>
        <v>0.57096749743211794</v>
      </c>
      <c r="M327" s="33">
        <v>8.8690284601122341E-2</v>
      </c>
      <c r="N327" t="s">
        <v>141</v>
      </c>
    </row>
    <row r="328" spans="1:14" x14ac:dyDescent="0.2">
      <c r="A328" s="9">
        <v>43589</v>
      </c>
      <c r="B328" t="s">
        <v>20</v>
      </c>
      <c r="C328" s="3">
        <v>300</v>
      </c>
      <c r="D328" s="3">
        <v>14</v>
      </c>
      <c r="E328">
        <v>1</v>
      </c>
      <c r="F328">
        <v>29940</v>
      </c>
      <c r="J328">
        <f t="shared" si="11"/>
        <v>8.5400553231398654E-2</v>
      </c>
      <c r="K328" s="39" t="s">
        <v>92</v>
      </c>
      <c r="L328" s="33"/>
      <c r="M328" s="33"/>
      <c r="N328" t="s">
        <v>141</v>
      </c>
    </row>
    <row r="329" spans="1:14" x14ac:dyDescent="0.2">
      <c r="A329" s="9">
        <v>43589</v>
      </c>
      <c r="B329" t="s">
        <v>20</v>
      </c>
      <c r="C329" s="3">
        <v>300</v>
      </c>
      <c r="D329" s="3">
        <v>14</v>
      </c>
      <c r="E329">
        <v>2</v>
      </c>
      <c r="F329">
        <v>28527</v>
      </c>
      <c r="J329">
        <f t="shared" si="11"/>
        <v>9.1483209629853818E-2</v>
      </c>
      <c r="K329" s="39" t="s">
        <v>92</v>
      </c>
      <c r="L329" s="33"/>
      <c r="M329" s="33"/>
      <c r="N329" t="s">
        <v>141</v>
      </c>
    </row>
    <row r="330" spans="1:14" x14ac:dyDescent="0.2">
      <c r="A330" s="9">
        <v>43589</v>
      </c>
      <c r="B330" t="s">
        <v>20</v>
      </c>
      <c r="C330" s="3">
        <v>300</v>
      </c>
      <c r="D330" s="3">
        <v>15</v>
      </c>
      <c r="E330">
        <v>1</v>
      </c>
      <c r="F330">
        <v>37652</v>
      </c>
      <c r="J330">
        <f t="shared" si="11"/>
        <v>5.220207754499645E-2</v>
      </c>
      <c r="K330" s="39" t="s">
        <v>92</v>
      </c>
      <c r="L330" s="33"/>
      <c r="M330" s="33"/>
      <c r="N330" t="s">
        <v>141</v>
      </c>
    </row>
    <row r="331" spans="1:14" x14ac:dyDescent="0.2">
      <c r="A331" s="9">
        <v>43589</v>
      </c>
      <c r="B331" t="s">
        <v>20</v>
      </c>
      <c r="C331" s="3">
        <v>300</v>
      </c>
      <c r="D331" s="3">
        <v>15</v>
      </c>
      <c r="E331">
        <v>2</v>
      </c>
      <c r="F331">
        <v>38436</v>
      </c>
      <c r="J331">
        <f t="shared" si="11"/>
        <v>4.8827128771897474E-2</v>
      </c>
      <c r="K331" s="39" t="s">
        <v>92</v>
      </c>
      <c r="L331" s="33"/>
      <c r="M331" s="33"/>
      <c r="N331" t="s">
        <v>141</v>
      </c>
    </row>
    <row r="332" spans="1:14" x14ac:dyDescent="0.2">
      <c r="A332" s="9">
        <v>43589</v>
      </c>
      <c r="B332" t="s">
        <v>20</v>
      </c>
      <c r="C332" s="3">
        <v>300</v>
      </c>
      <c r="D332" s="3">
        <v>16</v>
      </c>
      <c r="E332">
        <v>1</v>
      </c>
      <c r="F332">
        <v>47075</v>
      </c>
      <c r="J332">
        <f t="shared" si="11"/>
        <v>1.1638120543833572E-2</v>
      </c>
      <c r="K332" s="41">
        <f>0.192*0.66</f>
        <v>0.12672</v>
      </c>
      <c r="L332" s="33">
        <f t="shared" si="12"/>
        <v>9.1841229039090685E-2</v>
      </c>
      <c r="M332" s="33">
        <v>1.4266004244072088E-2</v>
      </c>
      <c r="N332" t="s">
        <v>141</v>
      </c>
    </row>
    <row r="333" spans="1:14" x14ac:dyDescent="0.2">
      <c r="A333" s="9">
        <v>43589</v>
      </c>
      <c r="B333" t="s">
        <v>20</v>
      </c>
      <c r="C333" s="3">
        <v>300</v>
      </c>
      <c r="D333" s="3">
        <v>16</v>
      </c>
      <c r="E333">
        <v>2</v>
      </c>
      <c r="F333">
        <v>47206</v>
      </c>
      <c r="J333">
        <f t="shared" si="11"/>
        <v>1.1074194154450965E-2</v>
      </c>
      <c r="K333" s="41">
        <f>0.192*0.66</f>
        <v>0.12672</v>
      </c>
      <c r="L333" s="33">
        <f t="shared" si="12"/>
        <v>8.7391052355200172E-2</v>
      </c>
      <c r="M333" s="33">
        <v>1.3574743465841092E-2</v>
      </c>
      <c r="N333" t="s">
        <v>141</v>
      </c>
    </row>
    <row r="334" spans="1:14" x14ac:dyDescent="0.2">
      <c r="A334" s="9">
        <v>43589</v>
      </c>
      <c r="B334" t="s">
        <v>20</v>
      </c>
      <c r="C334" s="3">
        <v>300</v>
      </c>
      <c r="D334" s="3">
        <v>17</v>
      </c>
      <c r="E334">
        <v>1</v>
      </c>
      <c r="F334">
        <v>33546</v>
      </c>
      <c r="J334">
        <f t="shared" si="11"/>
        <v>6.9877510787782676E-2</v>
      </c>
      <c r="K334" s="39" t="s">
        <v>92</v>
      </c>
      <c r="L334" s="33"/>
      <c r="M334" s="33"/>
      <c r="N334" t="s">
        <v>141</v>
      </c>
    </row>
    <row r="335" spans="1:14" x14ac:dyDescent="0.2">
      <c r="A335" s="9">
        <v>43589</v>
      </c>
      <c r="B335" t="s">
        <v>20</v>
      </c>
      <c r="C335" s="3">
        <v>300</v>
      </c>
      <c r="D335" s="3">
        <v>17</v>
      </c>
      <c r="E335">
        <v>2</v>
      </c>
      <c r="F335">
        <v>32832</v>
      </c>
      <c r="J335">
        <f t="shared" si="11"/>
        <v>7.2951124848997823E-2</v>
      </c>
      <c r="K335" s="39" t="s">
        <v>92</v>
      </c>
      <c r="L335" s="33"/>
      <c r="M335" s="33"/>
      <c r="N335" t="s">
        <v>141</v>
      </c>
    </row>
    <row r="336" spans="1:14" x14ac:dyDescent="0.2">
      <c r="A336" s="9">
        <v>43589</v>
      </c>
      <c r="B336" t="s">
        <v>20</v>
      </c>
      <c r="C336" s="3">
        <v>300</v>
      </c>
      <c r="D336" s="3">
        <v>18</v>
      </c>
      <c r="E336">
        <v>1</v>
      </c>
      <c r="F336">
        <v>40234</v>
      </c>
      <c r="J336">
        <f t="shared" si="11"/>
        <v>4.108713145808119E-2</v>
      </c>
      <c r="K336" s="41">
        <f>0.192*0.69</f>
        <v>0.13247999999999999</v>
      </c>
      <c r="L336" s="33">
        <f t="shared" si="12"/>
        <v>0.31013837151329404</v>
      </c>
      <c r="M336" s="33">
        <v>4.8174827041731677E-2</v>
      </c>
      <c r="N336" t="s">
        <v>141</v>
      </c>
    </row>
    <row r="337" spans="1:14" x14ac:dyDescent="0.2">
      <c r="A337" s="9">
        <v>43589</v>
      </c>
      <c r="B337" t="s">
        <v>20</v>
      </c>
      <c r="C337" s="3">
        <v>300</v>
      </c>
      <c r="D337" s="3">
        <v>18</v>
      </c>
      <c r="E337">
        <v>2</v>
      </c>
      <c r="F337">
        <v>44749</v>
      </c>
      <c r="J337">
        <f t="shared" si="11"/>
        <v>2.165104254157366E-2</v>
      </c>
      <c r="K337" s="41">
        <f>0.192*0.69</f>
        <v>0.13247999999999999</v>
      </c>
      <c r="L337" s="33">
        <f t="shared" si="12"/>
        <v>0.16342876314593646</v>
      </c>
      <c r="M337" s="33">
        <v>2.5385934542002133E-2</v>
      </c>
      <c r="N337" t="s">
        <v>141</v>
      </c>
    </row>
    <row r="338" spans="1:14" x14ac:dyDescent="0.2">
      <c r="A338" s="9">
        <v>43589</v>
      </c>
      <c r="B338" t="s">
        <v>20</v>
      </c>
      <c r="C338" s="3">
        <v>300</v>
      </c>
      <c r="D338" s="3">
        <v>19</v>
      </c>
      <c r="E338">
        <v>1</v>
      </c>
      <c r="F338">
        <v>44152</v>
      </c>
      <c r="J338">
        <f t="shared" si="11"/>
        <v>2.4220997155782957E-2</v>
      </c>
      <c r="K338" s="39" t="s">
        <v>92</v>
      </c>
      <c r="L338" s="33"/>
      <c r="M338" s="33"/>
      <c r="N338" t="s">
        <v>141</v>
      </c>
    </row>
    <row r="339" spans="1:14" x14ac:dyDescent="0.2">
      <c r="A339" s="9">
        <v>43589</v>
      </c>
      <c r="B339" t="s">
        <v>20</v>
      </c>
      <c r="C339" s="3">
        <v>300</v>
      </c>
      <c r="D339" s="3">
        <v>19</v>
      </c>
      <c r="E339">
        <v>2</v>
      </c>
      <c r="F339">
        <v>41191</v>
      </c>
      <c r="J339">
        <f t="shared" si="11"/>
        <v>3.6967455468469294E-2</v>
      </c>
      <c r="K339" s="39" t="s">
        <v>92</v>
      </c>
      <c r="L339" s="33"/>
      <c r="M339" s="33"/>
      <c r="N339" t="s">
        <v>141</v>
      </c>
    </row>
    <row r="340" spans="1:14" x14ac:dyDescent="0.2">
      <c r="A340" s="9">
        <v>43589</v>
      </c>
      <c r="B340" t="s">
        <v>20</v>
      </c>
      <c r="C340" s="3">
        <v>300</v>
      </c>
      <c r="D340" s="3">
        <v>20</v>
      </c>
      <c r="E340">
        <v>1</v>
      </c>
      <c r="F340">
        <v>51154</v>
      </c>
      <c r="J340">
        <f t="shared" si="11"/>
        <v>-5.9210835957974762E-3</v>
      </c>
      <c r="K340" s="39" t="s">
        <v>92</v>
      </c>
      <c r="L340" s="33"/>
      <c r="M340" s="33"/>
      <c r="N340" t="s">
        <v>141</v>
      </c>
    </row>
    <row r="341" spans="1:14" x14ac:dyDescent="0.2">
      <c r="A341" s="9">
        <v>43589</v>
      </c>
      <c r="B341" t="s">
        <v>20</v>
      </c>
      <c r="C341" s="3">
        <v>300</v>
      </c>
      <c r="D341" s="3">
        <v>20</v>
      </c>
      <c r="E341">
        <v>2</v>
      </c>
      <c r="F341">
        <v>43787</v>
      </c>
      <c r="J341">
        <f t="shared" si="11"/>
        <v>2.5792242439177271E-2</v>
      </c>
      <c r="K341" s="39" t="s">
        <v>92</v>
      </c>
      <c r="L341" s="33"/>
      <c r="M341" s="33"/>
      <c r="N341" t="s">
        <v>141</v>
      </c>
    </row>
    <row r="342" spans="1:14" x14ac:dyDescent="0.2">
      <c r="A342" s="9">
        <v>43589</v>
      </c>
      <c r="B342" t="s">
        <v>20</v>
      </c>
      <c r="C342" s="3">
        <v>300</v>
      </c>
      <c r="D342" s="3">
        <v>21</v>
      </c>
      <c r="E342">
        <v>1</v>
      </c>
      <c r="F342">
        <v>41409</v>
      </c>
      <c r="J342">
        <f t="shared" si="11"/>
        <v>3.602901308003105E-2</v>
      </c>
      <c r="K342" s="41">
        <f>0.192*0.52</f>
        <v>9.9840000000000012E-2</v>
      </c>
      <c r="L342" s="33">
        <f t="shared" si="12"/>
        <v>0.36086751883043916</v>
      </c>
      <c r="M342" s="33">
        <v>5.6054754591661551E-2</v>
      </c>
      <c r="N342" t="s">
        <v>141</v>
      </c>
    </row>
    <row r="343" spans="1:14" x14ac:dyDescent="0.2">
      <c r="A343" s="9">
        <v>43589</v>
      </c>
      <c r="B343" t="s">
        <v>20</v>
      </c>
      <c r="C343" s="3">
        <v>300</v>
      </c>
      <c r="D343" s="3">
        <v>21</v>
      </c>
      <c r="E343">
        <v>2</v>
      </c>
      <c r="F343">
        <v>42359</v>
      </c>
      <c r="J343">
        <f t="shared" si="11"/>
        <v>3.193947056160755E-2</v>
      </c>
      <c r="K343" s="41">
        <f>0.192*0.52</f>
        <v>9.9840000000000012E-2</v>
      </c>
      <c r="L343" s="33">
        <f t="shared" si="12"/>
        <v>0.31990655610584479</v>
      </c>
      <c r="M343" s="33">
        <v>4.9692151715107886E-2</v>
      </c>
      <c r="N343" t="s">
        <v>141</v>
      </c>
    </row>
    <row r="344" spans="1:14" x14ac:dyDescent="0.2">
      <c r="A344" s="9">
        <v>43589</v>
      </c>
      <c r="B344" t="s">
        <v>20</v>
      </c>
      <c r="C344" s="3">
        <v>300</v>
      </c>
      <c r="D344" s="3">
        <v>22</v>
      </c>
      <c r="E344">
        <v>1</v>
      </c>
      <c r="F344">
        <v>42547</v>
      </c>
      <c r="J344">
        <f t="shared" si="11"/>
        <v>3.1130171621119512E-2</v>
      </c>
      <c r="K344" s="39" t="s">
        <v>92</v>
      </c>
      <c r="L344" s="33"/>
      <c r="M344" s="33"/>
      <c r="N344" t="s">
        <v>141</v>
      </c>
    </row>
    <row r="345" spans="1:14" x14ac:dyDescent="0.2">
      <c r="A345" s="9">
        <v>43589</v>
      </c>
      <c r="B345" t="s">
        <v>20</v>
      </c>
      <c r="C345" s="3">
        <v>300</v>
      </c>
      <c r="D345" s="3">
        <v>22</v>
      </c>
      <c r="E345">
        <v>2</v>
      </c>
      <c r="F345">
        <v>36472</v>
      </c>
      <c r="J345">
        <f t="shared" si="11"/>
        <v>5.7281719831038282E-2</v>
      </c>
      <c r="K345" s="39" t="s">
        <v>92</v>
      </c>
      <c r="L345" s="33"/>
      <c r="M345" s="33"/>
      <c r="N345" t="s">
        <v>141</v>
      </c>
    </row>
    <row r="346" spans="1:14" x14ac:dyDescent="0.2">
      <c r="A346" s="9">
        <v>43589</v>
      </c>
      <c r="B346" t="s">
        <v>20</v>
      </c>
      <c r="C346" s="3">
        <v>300</v>
      </c>
      <c r="D346" s="3">
        <v>23</v>
      </c>
      <c r="E346">
        <v>1</v>
      </c>
      <c r="F346">
        <v>39647</v>
      </c>
      <c r="J346">
        <f t="shared" si="11"/>
        <v>4.3614038256307087E-2</v>
      </c>
      <c r="K346" s="41">
        <f>0.192*0.53</f>
        <v>0.10176</v>
      </c>
      <c r="L346" s="33">
        <f t="shared" si="12"/>
        <v>0.4285970740596215</v>
      </c>
      <c r="M346" s="33">
        <v>6.6575412170594539E-2</v>
      </c>
      <c r="N346" t="s">
        <v>141</v>
      </c>
    </row>
    <row r="347" spans="1:14" x14ac:dyDescent="0.2">
      <c r="A347" s="9">
        <v>43589</v>
      </c>
      <c r="B347" t="s">
        <v>20</v>
      </c>
      <c r="C347" s="3">
        <v>300</v>
      </c>
      <c r="D347" s="3">
        <v>23</v>
      </c>
      <c r="E347">
        <v>2</v>
      </c>
      <c r="F347">
        <v>40828</v>
      </c>
      <c r="J347">
        <f t="shared" si="11"/>
        <v>3.8530091188666904E-2</v>
      </c>
      <c r="K347" s="41">
        <f>0.192*0.53</f>
        <v>0.10176</v>
      </c>
      <c r="L347" s="33">
        <f t="shared" si="12"/>
        <v>0.37863690240435244</v>
      </c>
      <c r="M347" s="33">
        <v>5.8814932173476081E-2</v>
      </c>
      <c r="N347" t="s">
        <v>141</v>
      </c>
    </row>
    <row r="348" spans="1:14" x14ac:dyDescent="0.2">
      <c r="A348" s="9">
        <v>43589</v>
      </c>
      <c r="B348" t="s">
        <v>20</v>
      </c>
      <c r="C348" s="3">
        <v>300</v>
      </c>
      <c r="D348" s="3">
        <v>24</v>
      </c>
      <c r="E348">
        <v>1</v>
      </c>
      <c r="F348">
        <v>29168</v>
      </c>
      <c r="J348">
        <f t="shared" si="11"/>
        <v>8.8723844625317558E-2</v>
      </c>
      <c r="K348" s="39" t="s">
        <v>92</v>
      </c>
      <c r="L348" s="33"/>
      <c r="M348" s="33"/>
      <c r="N348" t="s">
        <v>141</v>
      </c>
    </row>
    <row r="349" spans="1:14" x14ac:dyDescent="0.2">
      <c r="A349" s="9">
        <v>43589</v>
      </c>
      <c r="B349" t="s">
        <v>20</v>
      </c>
      <c r="C349" s="3">
        <v>300</v>
      </c>
      <c r="D349" s="3">
        <v>24</v>
      </c>
      <c r="E349">
        <v>2</v>
      </c>
      <c r="F349">
        <v>36025</v>
      </c>
      <c r="J349">
        <f t="shared" si="11"/>
        <v>5.9205957205496491E-2</v>
      </c>
      <c r="K349" s="39" t="s">
        <v>92</v>
      </c>
      <c r="L349" s="33"/>
      <c r="M349" s="33"/>
      <c r="N349" t="s">
        <v>141</v>
      </c>
    </row>
    <row r="350" spans="1:14" x14ac:dyDescent="0.2">
      <c r="A350" s="9">
        <v>43589</v>
      </c>
      <c r="B350" t="s">
        <v>20</v>
      </c>
      <c r="C350" s="3">
        <v>300</v>
      </c>
      <c r="D350" s="3">
        <v>25</v>
      </c>
      <c r="E350">
        <v>1</v>
      </c>
      <c r="F350">
        <v>38356</v>
      </c>
      <c r="J350">
        <f t="shared" si="11"/>
        <v>4.9171511299764714E-2</v>
      </c>
      <c r="K350" s="39" t="s">
        <v>92</v>
      </c>
      <c r="L350" s="33"/>
      <c r="M350" s="33"/>
      <c r="N350" t="s">
        <v>141</v>
      </c>
    </row>
    <row r="351" spans="1:14" x14ac:dyDescent="0.2">
      <c r="A351" s="9">
        <v>43589</v>
      </c>
      <c r="B351" t="s">
        <v>20</v>
      </c>
      <c r="C351" s="3">
        <v>300</v>
      </c>
      <c r="D351" s="3">
        <v>25</v>
      </c>
      <c r="E351">
        <v>2</v>
      </c>
      <c r="F351">
        <v>37537</v>
      </c>
      <c r="J351">
        <f t="shared" si="11"/>
        <v>5.2697127428805612E-2</v>
      </c>
      <c r="K351" s="39" t="s">
        <v>92</v>
      </c>
      <c r="L351" s="33"/>
      <c r="M351" s="33"/>
      <c r="N351" t="s">
        <v>141</v>
      </c>
    </row>
    <row r="352" spans="1:14" x14ac:dyDescent="0.2">
      <c r="A352" s="9">
        <v>43589</v>
      </c>
      <c r="B352" t="s">
        <v>20</v>
      </c>
      <c r="C352" s="3">
        <v>300</v>
      </c>
      <c r="D352" s="3">
        <v>26</v>
      </c>
      <c r="E352">
        <v>1</v>
      </c>
      <c r="F352">
        <v>47238</v>
      </c>
      <c r="J352">
        <f t="shared" si="11"/>
        <v>1.0936441143304079E-2</v>
      </c>
      <c r="K352" s="41">
        <f>0.192*0.76</f>
        <v>0.14591999999999999</v>
      </c>
      <c r="L352" s="33">
        <f t="shared" si="12"/>
        <v>7.4948198624616769E-2</v>
      </c>
      <c r="M352" s="33">
        <v>1.1641953519690471E-2</v>
      </c>
      <c r="N352" t="s">
        <v>141</v>
      </c>
    </row>
    <row r="353" spans="1:14" x14ac:dyDescent="0.2">
      <c r="A353" s="9">
        <v>43589</v>
      </c>
      <c r="B353" t="s">
        <v>20</v>
      </c>
      <c r="C353" s="3">
        <v>300</v>
      </c>
      <c r="D353" s="3">
        <v>26</v>
      </c>
      <c r="E353">
        <v>2</v>
      </c>
      <c r="F353">
        <v>45519</v>
      </c>
      <c r="J353">
        <f t="shared" si="11"/>
        <v>1.8336360710851447E-2</v>
      </c>
      <c r="K353" s="41">
        <f>0.192*0.76</f>
        <v>0.14591999999999999</v>
      </c>
      <c r="L353" s="33">
        <f t="shared" si="12"/>
        <v>0.1256603667136201</v>
      </c>
      <c r="M353" s="33">
        <v>1.9519243629515657E-2</v>
      </c>
      <c r="N353" t="s">
        <v>141</v>
      </c>
    </row>
    <row r="354" spans="1:14" x14ac:dyDescent="0.2">
      <c r="A354" s="9">
        <v>43589</v>
      </c>
      <c r="B354" t="s">
        <v>20</v>
      </c>
      <c r="C354" s="3">
        <v>300</v>
      </c>
      <c r="D354" s="3">
        <v>27</v>
      </c>
      <c r="E354">
        <v>1</v>
      </c>
      <c r="F354">
        <v>24166</v>
      </c>
      <c r="J354">
        <f t="shared" si="11"/>
        <v>0.11025636218021691</v>
      </c>
      <c r="K354" s="41">
        <f>0.192*0.75</f>
        <v>0.14400000000000002</v>
      </c>
      <c r="L354" s="33">
        <f t="shared" si="12"/>
        <v>0.76566918180706178</v>
      </c>
      <c r="M354" s="33">
        <v>0.11893394624069692</v>
      </c>
      <c r="N354" t="s">
        <v>141</v>
      </c>
    </row>
    <row r="355" spans="1:14" x14ac:dyDescent="0.2">
      <c r="A355" s="9">
        <v>43589</v>
      </c>
      <c r="B355" t="s">
        <v>20</v>
      </c>
      <c r="C355" s="3">
        <v>300</v>
      </c>
      <c r="D355" s="3">
        <v>27</v>
      </c>
      <c r="E355">
        <v>2</v>
      </c>
      <c r="F355">
        <v>24081</v>
      </c>
      <c r="J355">
        <f t="shared" si="11"/>
        <v>0.11062226861607584</v>
      </c>
      <c r="K355" s="41">
        <f>0.192*0.75</f>
        <v>0.14400000000000002</v>
      </c>
      <c r="L355" s="33">
        <f t="shared" si="12"/>
        <v>0.76821019872274876</v>
      </c>
      <c r="M355" s="33">
        <v>0.11932865086826698</v>
      </c>
      <c r="N355" t="s">
        <v>141</v>
      </c>
    </row>
    <row r="356" spans="1:14" x14ac:dyDescent="0.2">
      <c r="A356" s="9">
        <v>43589</v>
      </c>
      <c r="B356" t="s">
        <v>20</v>
      </c>
      <c r="C356" s="3">
        <v>300</v>
      </c>
      <c r="D356" s="3">
        <v>28</v>
      </c>
      <c r="E356">
        <v>1</v>
      </c>
      <c r="F356">
        <v>37563</v>
      </c>
      <c r="J356">
        <f t="shared" si="11"/>
        <v>5.2585203107248742E-2</v>
      </c>
      <c r="K356" s="41">
        <f>0.192*0.62</f>
        <v>0.11904000000000001</v>
      </c>
      <c r="L356" s="33">
        <f t="shared" si="12"/>
        <v>0.4417439777154632</v>
      </c>
      <c r="M356" s="33">
        <v>6.8617564538468623E-2</v>
      </c>
      <c r="N356" t="s">
        <v>141</v>
      </c>
    </row>
    <row r="357" spans="1:14" x14ac:dyDescent="0.2">
      <c r="A357" s="9">
        <v>43589</v>
      </c>
      <c r="B357" t="s">
        <v>20</v>
      </c>
      <c r="C357" s="3">
        <v>300</v>
      </c>
      <c r="D357" s="3">
        <v>28</v>
      </c>
      <c r="E357">
        <v>2</v>
      </c>
      <c r="F357">
        <v>34023</v>
      </c>
      <c r="J357">
        <f t="shared" si="11"/>
        <v>6.782412996537425E-2</v>
      </c>
      <c r="K357" s="41">
        <f>0.192*0.62</f>
        <v>0.11904000000000001</v>
      </c>
      <c r="L357" s="33">
        <f t="shared" si="12"/>
        <v>0.56975915629514651</v>
      </c>
      <c r="M357" s="33">
        <v>8.8502588944512767E-2</v>
      </c>
      <c r="N357" t="s">
        <v>141</v>
      </c>
    </row>
    <row r="358" spans="1:14" x14ac:dyDescent="0.2">
      <c r="A358" s="9">
        <v>43589</v>
      </c>
      <c r="B358" t="s">
        <v>20</v>
      </c>
      <c r="C358" s="3">
        <v>300</v>
      </c>
      <c r="D358" s="3">
        <v>29</v>
      </c>
      <c r="E358">
        <v>1</v>
      </c>
      <c r="F358">
        <v>30409</v>
      </c>
      <c r="J358">
        <f t="shared" si="11"/>
        <v>8.3381610661776948E-2</v>
      </c>
      <c r="K358" s="39" t="s">
        <v>92</v>
      </c>
      <c r="L358" s="33"/>
      <c r="M358" s="33"/>
      <c r="N358" t="s">
        <v>141</v>
      </c>
    </row>
    <row r="359" spans="1:14" x14ac:dyDescent="0.2">
      <c r="A359" s="9">
        <v>43589</v>
      </c>
      <c r="B359" t="s">
        <v>20</v>
      </c>
      <c r="C359" s="3">
        <v>300</v>
      </c>
      <c r="D359" s="3">
        <v>29</v>
      </c>
      <c r="E359">
        <v>2</v>
      </c>
      <c r="F359">
        <v>34973</v>
      </c>
      <c r="J359">
        <f t="shared" si="11"/>
        <v>6.373458744695075E-2</v>
      </c>
      <c r="K359" s="39" t="s">
        <v>92</v>
      </c>
      <c r="L359" s="33"/>
      <c r="M359" s="33"/>
      <c r="N359" t="s">
        <v>141</v>
      </c>
    </row>
    <row r="360" spans="1:14" x14ac:dyDescent="0.2">
      <c r="A360" s="9">
        <v>43589</v>
      </c>
      <c r="B360" t="s">
        <v>20</v>
      </c>
      <c r="C360" s="3">
        <v>300</v>
      </c>
      <c r="D360" s="3">
        <v>30</v>
      </c>
      <c r="E360">
        <v>1</v>
      </c>
      <c r="F360">
        <v>32844</v>
      </c>
      <c r="J360">
        <f t="shared" si="11"/>
        <v>7.2899467469817764E-2</v>
      </c>
      <c r="K360" s="41">
        <f>0.192*0.59</f>
        <v>0.11327999999999999</v>
      </c>
      <c r="L360" s="33">
        <f t="shared" si="12"/>
        <v>0.64353343458525569</v>
      </c>
      <c r="M360" s="33">
        <v>9.9962193505576377E-2</v>
      </c>
      <c r="N360" t="s">
        <v>141</v>
      </c>
    </row>
    <row r="361" spans="1:14" s="5" customFormat="1" x14ac:dyDescent="0.2">
      <c r="A361" s="17">
        <v>43589</v>
      </c>
      <c r="B361" s="5" t="s">
        <v>20</v>
      </c>
      <c r="C361" s="6">
        <v>300</v>
      </c>
      <c r="D361" s="6">
        <v>30</v>
      </c>
      <c r="E361" s="5">
        <v>2</v>
      </c>
      <c r="F361" s="5">
        <v>39623</v>
      </c>
      <c r="G361"/>
      <c r="H361"/>
      <c r="J361" s="5">
        <f t="shared" si="11"/>
        <v>4.3717353014667247E-2</v>
      </c>
      <c r="K361" s="42">
        <f>0.192*0.59</f>
        <v>0.11327999999999999</v>
      </c>
      <c r="L361" s="49">
        <f t="shared" si="12"/>
        <v>0.38592296093456258</v>
      </c>
      <c r="M361" s="49">
        <v>5.99466999318354E-2</v>
      </c>
      <c r="N361" s="5" t="s">
        <v>141</v>
      </c>
    </row>
    <row r="362" spans="1:14" x14ac:dyDescent="0.2">
      <c r="A362" s="9">
        <v>43589</v>
      </c>
      <c r="B362" s="77" t="s">
        <v>21</v>
      </c>
      <c r="C362" s="77">
        <v>0</v>
      </c>
      <c r="D362" s="77">
        <v>1</v>
      </c>
      <c r="E362" s="77">
        <v>1</v>
      </c>
      <c r="F362" s="77">
        <v>56384</v>
      </c>
      <c r="G362" s="78"/>
      <c r="H362" s="78"/>
      <c r="I362" s="79"/>
      <c r="J362" s="77">
        <f t="shared" si="11"/>
        <v>-2.8435091355118475E-2</v>
      </c>
      <c r="K362" s="80">
        <f>0.192*0.47</f>
        <v>9.0240000000000001E-2</v>
      </c>
      <c r="L362" s="81">
        <f t="shared" si="12"/>
        <v>-0.31510517902391927</v>
      </c>
      <c r="M362" s="81"/>
      <c r="N362" s="35" t="s">
        <v>168</v>
      </c>
    </row>
    <row r="363" spans="1:14" x14ac:dyDescent="0.2">
      <c r="A363" s="9">
        <v>43589</v>
      </c>
      <c r="B363" s="77" t="s">
        <v>21</v>
      </c>
      <c r="C363" s="77">
        <v>0</v>
      </c>
      <c r="D363" s="77">
        <v>1</v>
      </c>
      <c r="E363" s="77">
        <v>2</v>
      </c>
      <c r="F363" s="77">
        <v>42767</v>
      </c>
      <c r="G363" s="77"/>
      <c r="H363" s="77"/>
      <c r="I363" s="77"/>
      <c r="J363" s="77">
        <f t="shared" si="11"/>
        <v>3.0183119669484615E-2</v>
      </c>
      <c r="K363" s="82">
        <f>0.192*0.47</f>
        <v>9.0240000000000001E-2</v>
      </c>
      <c r="L363" s="81">
        <f t="shared" si="12"/>
        <v>0.33447606016716108</v>
      </c>
      <c r="M363" s="81"/>
      <c r="N363" s="35" t="s">
        <v>168</v>
      </c>
    </row>
    <row r="364" spans="1:14" x14ac:dyDescent="0.2">
      <c r="A364" s="9">
        <v>43589</v>
      </c>
      <c r="B364" s="3" t="s">
        <v>21</v>
      </c>
      <c r="C364" s="3">
        <v>0</v>
      </c>
      <c r="D364" s="3">
        <v>2</v>
      </c>
      <c r="E364">
        <v>1</v>
      </c>
      <c r="F364">
        <v>33353</v>
      </c>
      <c r="J364">
        <f t="shared" si="11"/>
        <v>7.0708333636262402E-2</v>
      </c>
      <c r="K364" s="33">
        <f>0.192*0.64</f>
        <v>0.12288</v>
      </c>
      <c r="L364" s="33">
        <f t="shared" si="12"/>
        <v>0.57542589222218754</v>
      </c>
      <c r="M364" s="33">
        <v>8.9382821925179781E-2</v>
      </c>
      <c r="N364" s="35" t="s">
        <v>168</v>
      </c>
    </row>
    <row r="365" spans="1:14" x14ac:dyDescent="0.2">
      <c r="A365" s="9">
        <v>43589</v>
      </c>
      <c r="B365" s="3" t="s">
        <v>21</v>
      </c>
      <c r="C365" s="3">
        <v>0</v>
      </c>
      <c r="D365" s="3">
        <v>2</v>
      </c>
      <c r="E365">
        <v>2</v>
      </c>
      <c r="F365">
        <v>31151</v>
      </c>
      <c r="J365">
        <f t="shared" si="11"/>
        <v>8.0187462715808275E-2</v>
      </c>
      <c r="K365" s="33">
        <f>0.192*0.64</f>
        <v>0.12288</v>
      </c>
      <c r="L365" s="33">
        <f t="shared" si="12"/>
        <v>0.65256724215338768</v>
      </c>
      <c r="M365" s="33">
        <v>0.10136544494782623</v>
      </c>
      <c r="N365" s="35" t="s">
        <v>168</v>
      </c>
    </row>
    <row r="366" spans="1:14" x14ac:dyDescent="0.2">
      <c r="A366" s="9">
        <v>43589</v>
      </c>
      <c r="B366" s="3" t="s">
        <v>21</v>
      </c>
      <c r="C366" s="3">
        <v>0</v>
      </c>
      <c r="D366" s="3">
        <v>3</v>
      </c>
      <c r="E366">
        <v>1</v>
      </c>
      <c r="F366">
        <v>34289</v>
      </c>
      <c r="J366">
        <f t="shared" si="11"/>
        <v>6.6679058060215651E-2</v>
      </c>
      <c r="K366" s="33">
        <f>0.192*0.63</f>
        <v>0.12096</v>
      </c>
      <c r="L366" s="33">
        <f t="shared" si="12"/>
        <v>0.55124882655601559</v>
      </c>
      <c r="M366" s="33">
        <v>8.562731772503443E-2</v>
      </c>
      <c r="N366" s="35" t="s">
        <v>168</v>
      </c>
    </row>
    <row r="367" spans="1:14" x14ac:dyDescent="0.2">
      <c r="A367" s="9">
        <v>43589</v>
      </c>
      <c r="B367" s="3" t="s">
        <v>21</v>
      </c>
      <c r="C367" s="3">
        <v>0</v>
      </c>
      <c r="D367" s="3">
        <v>3</v>
      </c>
      <c r="E367">
        <v>2</v>
      </c>
      <c r="F367">
        <v>37676</v>
      </c>
      <c r="J367">
        <f t="shared" si="11"/>
        <v>5.2098762786636263E-2</v>
      </c>
      <c r="K367" s="33">
        <f>0.192*0.63</f>
        <v>0.12096</v>
      </c>
      <c r="L367" s="33">
        <f t="shared" si="12"/>
        <v>0.43071067118581569</v>
      </c>
      <c r="M367" s="33">
        <v>6.6903724257530037E-2</v>
      </c>
      <c r="N367" s="35" t="s">
        <v>168</v>
      </c>
    </row>
    <row r="368" spans="1:14" x14ac:dyDescent="0.2">
      <c r="A368" s="9">
        <v>43589</v>
      </c>
      <c r="B368" s="3" t="s">
        <v>21</v>
      </c>
      <c r="C368" s="3">
        <v>0</v>
      </c>
      <c r="D368" s="3">
        <v>4</v>
      </c>
      <c r="E368">
        <v>1</v>
      </c>
      <c r="F368">
        <v>38405</v>
      </c>
      <c r="J368">
        <f t="shared" si="11"/>
        <v>4.8960577001446029E-2</v>
      </c>
      <c r="K368" s="39" t="s">
        <v>92</v>
      </c>
      <c r="L368" s="33"/>
      <c r="M368" s="33"/>
      <c r="N368" s="35" t="s">
        <v>168</v>
      </c>
    </row>
    <row r="369" spans="1:14" x14ac:dyDescent="0.2">
      <c r="A369" s="9">
        <v>43589</v>
      </c>
      <c r="B369" s="3" t="s">
        <v>21</v>
      </c>
      <c r="C369" s="3">
        <v>0</v>
      </c>
      <c r="D369" s="3">
        <v>4</v>
      </c>
      <c r="E369">
        <v>2</v>
      </c>
      <c r="F369">
        <v>38390</v>
      </c>
      <c r="J369">
        <f t="shared" si="11"/>
        <v>4.9025148725421124E-2</v>
      </c>
      <c r="K369" s="39" t="s">
        <v>92</v>
      </c>
      <c r="L369" s="33"/>
      <c r="M369" s="33"/>
      <c r="N369" s="35" t="s">
        <v>168</v>
      </c>
    </row>
    <row r="370" spans="1:14" x14ac:dyDescent="0.2">
      <c r="A370" s="9">
        <v>43589</v>
      </c>
      <c r="B370" s="3" t="s">
        <v>21</v>
      </c>
      <c r="C370" s="3">
        <v>0</v>
      </c>
      <c r="D370" s="3">
        <v>5</v>
      </c>
      <c r="E370">
        <v>1</v>
      </c>
      <c r="F370">
        <v>38933</v>
      </c>
      <c r="J370">
        <f t="shared" si="11"/>
        <v>4.668765231752222E-2</v>
      </c>
      <c r="K370" s="33">
        <f>0.192*0.55</f>
        <v>0.10560000000000001</v>
      </c>
      <c r="L370" s="33">
        <f t="shared" si="12"/>
        <v>0.44211791967350583</v>
      </c>
      <c r="M370" s="33">
        <v>6.8675650189284579E-2</v>
      </c>
      <c r="N370" s="35" t="s">
        <v>168</v>
      </c>
    </row>
    <row r="371" spans="1:14" x14ac:dyDescent="0.2">
      <c r="A371" s="9">
        <v>43589</v>
      </c>
      <c r="B371" s="3" t="s">
        <v>21</v>
      </c>
      <c r="C371" s="3">
        <v>0</v>
      </c>
      <c r="D371" s="3">
        <v>5</v>
      </c>
      <c r="E371">
        <v>2</v>
      </c>
      <c r="F371">
        <v>37470</v>
      </c>
      <c r="J371">
        <f t="shared" si="11"/>
        <v>5.2985547795894421E-2</v>
      </c>
      <c r="K371" s="33">
        <f>0.192*0.55</f>
        <v>0.10560000000000001</v>
      </c>
      <c r="L371" s="33">
        <f t="shared" si="12"/>
        <v>0.50175708140051534</v>
      </c>
      <c r="M371" s="33">
        <v>7.7939599977546709E-2</v>
      </c>
      <c r="N371" s="35" t="s">
        <v>168</v>
      </c>
    </row>
    <row r="372" spans="1:14" x14ac:dyDescent="0.2">
      <c r="A372" s="9">
        <v>43589</v>
      </c>
      <c r="B372" s="3" t="s">
        <v>21</v>
      </c>
      <c r="C372" s="3">
        <v>0</v>
      </c>
      <c r="D372" s="3">
        <v>6</v>
      </c>
      <c r="E372">
        <v>1</v>
      </c>
      <c r="F372">
        <v>42406</v>
      </c>
      <c r="J372">
        <f t="shared" si="11"/>
        <v>3.1737145826485548E-2</v>
      </c>
      <c r="K372" s="33">
        <f>0.192*0.57</f>
        <v>0.10944</v>
      </c>
      <c r="L372" s="33">
        <f t="shared" si="12"/>
        <v>0.2899958500227115</v>
      </c>
      <c r="M372" s="33">
        <v>4.5046022036861186E-2</v>
      </c>
      <c r="N372" s="35" t="s">
        <v>168</v>
      </c>
    </row>
    <row r="373" spans="1:14" x14ac:dyDescent="0.2">
      <c r="A373" s="9">
        <v>43589</v>
      </c>
      <c r="B373" s="3" t="s">
        <v>21</v>
      </c>
      <c r="C373" s="3">
        <v>0</v>
      </c>
      <c r="D373" s="3">
        <v>6</v>
      </c>
      <c r="E373">
        <v>2</v>
      </c>
      <c r="F373">
        <v>44997</v>
      </c>
      <c r="J373">
        <f t="shared" si="11"/>
        <v>2.0583456705185212E-2</v>
      </c>
      <c r="K373" s="33">
        <f>0.192*0.57</f>
        <v>0.10944</v>
      </c>
      <c r="L373" s="33">
        <f t="shared" si="12"/>
        <v>0.18807983100498185</v>
      </c>
      <c r="M373" s="33">
        <v>2.9215067082773848E-2</v>
      </c>
      <c r="N373" s="35" t="s">
        <v>168</v>
      </c>
    </row>
    <row r="374" spans="1:14" x14ac:dyDescent="0.2">
      <c r="A374" s="9">
        <v>43589</v>
      </c>
      <c r="B374" s="77" t="s">
        <v>21</v>
      </c>
      <c r="C374" s="77">
        <v>0</v>
      </c>
      <c r="D374" s="77">
        <v>7</v>
      </c>
      <c r="E374" s="77">
        <v>1</v>
      </c>
      <c r="F374" s="77">
        <v>50881</v>
      </c>
      <c r="G374" s="77"/>
      <c r="H374" s="77"/>
      <c r="I374" s="77"/>
      <c r="J374" s="77">
        <f t="shared" si="11"/>
        <v>-4.7458782194505101E-3</v>
      </c>
      <c r="K374" s="81">
        <f>0.192*0.49</f>
        <v>9.4079999999999997E-2</v>
      </c>
      <c r="L374" s="81">
        <f t="shared" si="12"/>
        <v>-5.0445134135315796E-2</v>
      </c>
      <c r="M374" s="81"/>
      <c r="N374" s="35" t="s">
        <v>168</v>
      </c>
    </row>
    <row r="375" spans="1:14" x14ac:dyDescent="0.2">
      <c r="A375" s="9">
        <v>43589</v>
      </c>
      <c r="B375" s="77" t="s">
        <v>21</v>
      </c>
      <c r="C375" s="77">
        <v>0</v>
      </c>
      <c r="D375" s="77">
        <v>7</v>
      </c>
      <c r="E375" s="77">
        <v>2</v>
      </c>
      <c r="F375" s="77">
        <v>44390</v>
      </c>
      <c r="G375" s="77"/>
      <c r="H375" s="77"/>
      <c r="I375" s="77"/>
      <c r="J375" s="77">
        <f t="shared" si="11"/>
        <v>2.3196459135377909E-2</v>
      </c>
      <c r="K375" s="81">
        <f>0.192*0.49</f>
        <v>9.4079999999999997E-2</v>
      </c>
      <c r="L375" s="81">
        <f t="shared" si="12"/>
        <v>0.24656100271447609</v>
      </c>
      <c r="M375" s="81"/>
      <c r="N375" s="35" t="s">
        <v>168</v>
      </c>
    </row>
    <row r="376" spans="1:14" x14ac:dyDescent="0.2">
      <c r="A376" s="9">
        <v>43589</v>
      </c>
      <c r="B376" s="3" t="s">
        <v>21</v>
      </c>
      <c r="C376" s="3">
        <v>0</v>
      </c>
      <c r="D376" s="3">
        <v>8</v>
      </c>
      <c r="E376">
        <v>1</v>
      </c>
      <c r="F376">
        <v>40626</v>
      </c>
      <c r="J376">
        <f t="shared" si="11"/>
        <v>3.9399657071531702E-2</v>
      </c>
      <c r="K376" s="39" t="s">
        <v>92</v>
      </c>
      <c r="L376" s="33"/>
      <c r="M376" s="33"/>
      <c r="N376" s="35" t="s">
        <v>168</v>
      </c>
    </row>
    <row r="377" spans="1:14" x14ac:dyDescent="0.2">
      <c r="A377" s="9">
        <v>43589</v>
      </c>
      <c r="B377" s="3" t="s">
        <v>21</v>
      </c>
      <c r="C377" s="3">
        <v>0</v>
      </c>
      <c r="D377" s="3">
        <v>8</v>
      </c>
      <c r="E377">
        <v>2</v>
      </c>
      <c r="F377">
        <v>37689</v>
      </c>
      <c r="J377">
        <f t="shared" si="11"/>
        <v>5.2042800625857852E-2</v>
      </c>
      <c r="K377" s="39" t="s">
        <v>92</v>
      </c>
      <c r="L377" s="33"/>
      <c r="M377" s="33"/>
      <c r="N377" s="35" t="s">
        <v>168</v>
      </c>
    </row>
    <row r="378" spans="1:14" x14ac:dyDescent="0.2">
      <c r="A378" s="9">
        <v>43589</v>
      </c>
      <c r="B378" s="3" t="s">
        <v>21</v>
      </c>
      <c r="C378" s="3">
        <v>0</v>
      </c>
      <c r="D378" s="3">
        <v>9</v>
      </c>
      <c r="E378">
        <v>1</v>
      </c>
      <c r="F378">
        <v>39422</v>
      </c>
      <c r="J378">
        <f t="shared" si="11"/>
        <v>4.4582614115933693E-2</v>
      </c>
      <c r="K378" s="33">
        <f>0.192*0.62</f>
        <v>0.11904000000000001</v>
      </c>
      <c r="L378" s="33">
        <f t="shared" si="12"/>
        <v>0.37451792772121717</v>
      </c>
      <c r="M378" s="33">
        <v>5.8175118106029072E-2</v>
      </c>
      <c r="N378" s="35" t="s">
        <v>168</v>
      </c>
    </row>
    <row r="379" spans="1:14" x14ac:dyDescent="0.2">
      <c r="A379" s="9">
        <v>43589</v>
      </c>
      <c r="B379" s="3" t="s">
        <v>21</v>
      </c>
      <c r="C379" s="3">
        <v>0</v>
      </c>
      <c r="D379" s="3">
        <v>9</v>
      </c>
      <c r="E379">
        <v>2</v>
      </c>
      <c r="F379">
        <v>38574</v>
      </c>
      <c r="J379">
        <f t="shared" si="11"/>
        <v>4.823306891132647E-2</v>
      </c>
      <c r="K379" s="33">
        <f>0.192*0.62</f>
        <v>0.11904000000000001</v>
      </c>
      <c r="L379" s="33">
        <f t="shared" si="12"/>
        <v>0.40518371061262154</v>
      </c>
      <c r="M379" s="33">
        <v>6.2938536381827226E-2</v>
      </c>
      <c r="N379" s="35" t="s">
        <v>168</v>
      </c>
    </row>
    <row r="380" spans="1:14" x14ac:dyDescent="0.2">
      <c r="A380" s="9">
        <v>43589</v>
      </c>
      <c r="B380" s="3" t="s">
        <v>21</v>
      </c>
      <c r="C380" s="3">
        <v>0</v>
      </c>
      <c r="D380" s="3">
        <v>10</v>
      </c>
      <c r="E380">
        <v>1</v>
      </c>
      <c r="F380">
        <v>46037</v>
      </c>
      <c r="J380">
        <f t="shared" si="11"/>
        <v>1.6106483842911062E-2</v>
      </c>
      <c r="K380" s="33">
        <f>0.192*0.58</f>
        <v>0.11136</v>
      </c>
      <c r="L380" s="33">
        <f t="shared" si="12"/>
        <v>0.14463437358935938</v>
      </c>
      <c r="M380" s="33">
        <v>2.2466539364213826E-2</v>
      </c>
      <c r="N380" s="35" t="s">
        <v>168</v>
      </c>
    </row>
    <row r="381" spans="1:14" x14ac:dyDescent="0.2">
      <c r="A381" s="9">
        <v>43589</v>
      </c>
      <c r="B381" s="3" t="s">
        <v>21</v>
      </c>
      <c r="C381" s="3">
        <v>0</v>
      </c>
      <c r="D381" s="3">
        <v>10</v>
      </c>
      <c r="E381">
        <v>2</v>
      </c>
      <c r="F381">
        <v>39757</v>
      </c>
      <c r="J381">
        <f t="shared" si="11"/>
        <v>4.314051228048961E-2</v>
      </c>
      <c r="K381" s="33">
        <f>0.192*0.58</f>
        <v>0.11136</v>
      </c>
      <c r="L381" s="33">
        <f t="shared" si="12"/>
        <v>0.38739684159922422</v>
      </c>
      <c r="M381" s="33">
        <v>6.0175642728412838E-2</v>
      </c>
      <c r="N381" s="35" t="s">
        <v>168</v>
      </c>
    </row>
    <row r="382" spans="1:14" x14ac:dyDescent="0.2">
      <c r="A382" s="9">
        <v>43589</v>
      </c>
      <c r="B382" s="3" t="s">
        <v>21</v>
      </c>
      <c r="C382" s="3">
        <v>0</v>
      </c>
      <c r="D382" s="3">
        <v>11</v>
      </c>
      <c r="E382">
        <v>1</v>
      </c>
      <c r="F382">
        <v>32337</v>
      </c>
      <c r="J382">
        <f t="shared" si="11"/>
        <v>7.5081991740176407E-2</v>
      </c>
      <c r="K382" s="33">
        <f>0.192*0.66</f>
        <v>0.12672</v>
      </c>
      <c r="L382" s="33">
        <f t="shared" si="12"/>
        <v>0.59250309138396784</v>
      </c>
      <c r="M382" s="33">
        <v>9.2035480194976343E-2</v>
      </c>
      <c r="N382" s="35" t="s">
        <v>168</v>
      </c>
    </row>
    <row r="383" spans="1:14" x14ac:dyDescent="0.2">
      <c r="A383" s="9">
        <v>43589</v>
      </c>
      <c r="B383" s="3" t="s">
        <v>21</v>
      </c>
      <c r="C383" s="3">
        <v>0</v>
      </c>
      <c r="D383" s="3">
        <v>11</v>
      </c>
      <c r="E383">
        <v>2</v>
      </c>
      <c r="F383">
        <v>33103</v>
      </c>
      <c r="J383">
        <f t="shared" si="11"/>
        <v>7.1784529035847547E-2</v>
      </c>
      <c r="K383" s="33">
        <f>0.192*0.66</f>
        <v>0.12672</v>
      </c>
      <c r="L383" s="33">
        <f t="shared" si="12"/>
        <v>0.56648144756824137</v>
      </c>
      <c r="M383" s="33">
        <v>8.7993451522266841E-2</v>
      </c>
      <c r="N383" s="35" t="s">
        <v>168</v>
      </c>
    </row>
    <row r="384" spans="1:14" x14ac:dyDescent="0.2">
      <c r="A384" s="9">
        <v>43589</v>
      </c>
      <c r="B384" s="77" t="s">
        <v>21</v>
      </c>
      <c r="C384" s="77">
        <v>0</v>
      </c>
      <c r="D384" s="77">
        <v>12</v>
      </c>
      <c r="E384" s="77">
        <v>1</v>
      </c>
      <c r="F384" s="77">
        <v>50540</v>
      </c>
      <c r="G384" s="77"/>
      <c r="H384" s="77"/>
      <c r="I384" s="77"/>
      <c r="J384" s="77">
        <f t="shared" si="11"/>
        <v>-3.277947694416361E-3</v>
      </c>
      <c r="K384" s="81">
        <f>0.192*0.51</f>
        <v>9.7920000000000007E-2</v>
      </c>
      <c r="L384" s="81">
        <f t="shared" si="12"/>
        <v>-3.3475773023042901E-2</v>
      </c>
      <c r="M384" s="81"/>
      <c r="N384" s="35" t="s">
        <v>168</v>
      </c>
    </row>
    <row r="385" spans="1:14" x14ac:dyDescent="0.2">
      <c r="A385" s="9">
        <v>43589</v>
      </c>
      <c r="B385" s="77" t="s">
        <v>21</v>
      </c>
      <c r="C385" s="77">
        <v>0</v>
      </c>
      <c r="D385" s="77">
        <v>12</v>
      </c>
      <c r="E385" s="77">
        <v>2</v>
      </c>
      <c r="F385" s="77">
        <v>48041</v>
      </c>
      <c r="G385" s="77"/>
      <c r="H385" s="77"/>
      <c r="I385" s="77"/>
      <c r="J385" s="77">
        <f t="shared" si="11"/>
        <v>7.4797015198366235E-3</v>
      </c>
      <c r="K385" s="81">
        <f>0.192*0.51</f>
        <v>9.7920000000000007E-2</v>
      </c>
      <c r="L385" s="81">
        <f t="shared" si="12"/>
        <v>7.6385840684606035E-2</v>
      </c>
      <c r="M385" s="81"/>
      <c r="N385" s="35" t="s">
        <v>168</v>
      </c>
    </row>
    <row r="386" spans="1:14" x14ac:dyDescent="0.2">
      <c r="A386" s="9">
        <v>43589</v>
      </c>
      <c r="B386" s="3" t="s">
        <v>21</v>
      </c>
      <c r="C386" s="3">
        <v>0</v>
      </c>
      <c r="D386" s="3">
        <v>13</v>
      </c>
      <c r="E386">
        <v>1</v>
      </c>
      <c r="F386">
        <v>45483</v>
      </c>
      <c r="J386">
        <f t="shared" si="11"/>
        <v>1.8491332848391717E-2</v>
      </c>
      <c r="K386" s="33">
        <f>0.192*0.56</f>
        <v>0.10752000000000002</v>
      </c>
      <c r="L386" s="33">
        <f t="shared" si="12"/>
        <v>0.17198040223578603</v>
      </c>
      <c r="M386" s="33">
        <v>2.6714289147292097E-2</v>
      </c>
      <c r="N386" s="35" t="s">
        <v>168</v>
      </c>
    </row>
    <row r="387" spans="1:14" x14ac:dyDescent="0.2">
      <c r="A387" s="9">
        <v>43589</v>
      </c>
      <c r="B387" s="3" t="s">
        <v>21</v>
      </c>
      <c r="C387" s="3">
        <v>0</v>
      </c>
      <c r="D387" s="3">
        <v>13</v>
      </c>
      <c r="E387">
        <v>2</v>
      </c>
      <c r="F387">
        <v>39690</v>
      </c>
      <c r="J387">
        <f t="shared" ref="J387:J450" si="13">((1-F387/$Q$2) * 1.5)/7</f>
        <v>4.3428932647578446E-2</v>
      </c>
      <c r="K387" s="33">
        <f>0.192*0.56</f>
        <v>0.10752000000000002</v>
      </c>
      <c r="L387" s="33">
        <f t="shared" ref="L387:L447" si="14">J387/K387</f>
        <v>0.40391492417762687</v>
      </c>
      <c r="M387" s="33">
        <v>6.2741451555591368E-2</v>
      </c>
      <c r="N387" s="35" t="s">
        <v>168</v>
      </c>
    </row>
    <row r="388" spans="1:14" x14ac:dyDescent="0.2">
      <c r="A388" s="9">
        <v>43589</v>
      </c>
      <c r="B388" s="3" t="s">
        <v>21</v>
      </c>
      <c r="C388" s="3">
        <v>0</v>
      </c>
      <c r="D388" s="3">
        <v>14</v>
      </c>
      <c r="E388">
        <v>1</v>
      </c>
      <c r="F388">
        <v>37728</v>
      </c>
      <c r="J388">
        <f t="shared" si="13"/>
        <v>5.187491414352257E-2</v>
      </c>
      <c r="K388" s="33">
        <f>0.192*0.55</f>
        <v>0.10560000000000001</v>
      </c>
      <c r="L388" s="33">
        <f t="shared" si="14"/>
        <v>0.49123971726820609</v>
      </c>
      <c r="M388" s="33">
        <v>7.6305902748994681E-2</v>
      </c>
      <c r="N388" s="35" t="s">
        <v>168</v>
      </c>
    </row>
    <row r="389" spans="1:14" x14ac:dyDescent="0.2">
      <c r="A389" s="9">
        <v>43589</v>
      </c>
      <c r="B389" s="3" t="s">
        <v>21</v>
      </c>
      <c r="C389" s="3">
        <v>0</v>
      </c>
      <c r="D389" s="3">
        <v>14</v>
      </c>
      <c r="E389">
        <v>2</v>
      </c>
      <c r="F389">
        <v>34189</v>
      </c>
      <c r="J389">
        <f t="shared" si="13"/>
        <v>6.7109536220049726E-2</v>
      </c>
      <c r="K389" s="33">
        <f>0.192*0.55</f>
        <v>0.10560000000000001</v>
      </c>
      <c r="L389" s="33">
        <f t="shared" si="14"/>
        <v>0.63550697178077387</v>
      </c>
      <c r="M389" s="33">
        <v>9.8715416283280205E-2</v>
      </c>
      <c r="N389" s="35" t="s">
        <v>168</v>
      </c>
    </row>
    <row r="390" spans="1:14" x14ac:dyDescent="0.2">
      <c r="A390" s="9">
        <v>43589</v>
      </c>
      <c r="B390" s="3" t="s">
        <v>21</v>
      </c>
      <c r="C390" s="3">
        <v>0</v>
      </c>
      <c r="D390" s="3">
        <v>15</v>
      </c>
      <c r="E390">
        <v>1</v>
      </c>
      <c r="F390">
        <v>42535</v>
      </c>
      <c r="J390">
        <f t="shared" si="13"/>
        <v>3.1181829000299619E-2</v>
      </c>
      <c r="K390" s="33">
        <f>0.192*0.53</f>
        <v>0.10176</v>
      </c>
      <c r="L390" s="33">
        <f t="shared" si="14"/>
        <v>0.3064252063708689</v>
      </c>
      <c r="M390" s="33">
        <v>4.7598048722941634E-2</v>
      </c>
      <c r="N390" s="35" t="s">
        <v>168</v>
      </c>
    </row>
    <row r="391" spans="1:14" x14ac:dyDescent="0.2">
      <c r="A391" s="9">
        <v>43589</v>
      </c>
      <c r="B391" s="3" t="s">
        <v>21</v>
      </c>
      <c r="C391" s="3">
        <v>0</v>
      </c>
      <c r="D391" s="3">
        <v>15</v>
      </c>
      <c r="E391">
        <v>2</v>
      </c>
      <c r="F391">
        <v>44594</v>
      </c>
      <c r="J391">
        <f t="shared" si="13"/>
        <v>2.2318283689316456E-2</v>
      </c>
      <c r="K391" s="33">
        <f>0.192*0.53</f>
        <v>0.10176</v>
      </c>
      <c r="L391" s="33">
        <f t="shared" si="14"/>
        <v>0.21932275638086138</v>
      </c>
      <c r="M391" s="33">
        <v>3.4068134824493806E-2</v>
      </c>
      <c r="N391" s="35" t="s">
        <v>168</v>
      </c>
    </row>
    <row r="392" spans="1:14" x14ac:dyDescent="0.2">
      <c r="A392" s="9">
        <v>43589</v>
      </c>
      <c r="B392" s="3" t="s">
        <v>21</v>
      </c>
      <c r="C392" s="3">
        <v>0</v>
      </c>
      <c r="D392" s="3">
        <v>16</v>
      </c>
      <c r="E392">
        <v>1</v>
      </c>
      <c r="F392">
        <v>43719</v>
      </c>
      <c r="J392">
        <f t="shared" si="13"/>
        <v>2.6084967587864407E-2</v>
      </c>
      <c r="K392" s="33">
        <f>0.192*0.62</f>
        <v>0.11904000000000001</v>
      </c>
      <c r="L392" s="33">
        <f t="shared" si="14"/>
        <v>0.21912775191418352</v>
      </c>
      <c r="M392" s="33">
        <v>3.4037844130669841E-2</v>
      </c>
      <c r="N392" s="35" t="s">
        <v>168</v>
      </c>
    </row>
    <row r="393" spans="1:14" x14ac:dyDescent="0.2">
      <c r="A393" s="9">
        <v>43589</v>
      </c>
      <c r="B393" s="3" t="s">
        <v>21</v>
      </c>
      <c r="C393" s="3">
        <v>0</v>
      </c>
      <c r="D393" s="3">
        <v>16</v>
      </c>
      <c r="E393">
        <v>2</v>
      </c>
      <c r="F393">
        <v>39917</v>
      </c>
      <c r="J393">
        <f t="shared" si="13"/>
        <v>4.2451747224755129E-2</v>
      </c>
      <c r="K393" s="33">
        <f>0.192*0.62</f>
        <v>0.11904000000000001</v>
      </c>
      <c r="L393" s="33">
        <f t="shared" si="14"/>
        <v>0.35661750020795635</v>
      </c>
      <c r="M393" s="33">
        <v>5.5394585032302553E-2</v>
      </c>
      <c r="N393" s="35" t="s">
        <v>168</v>
      </c>
    </row>
    <row r="394" spans="1:14" x14ac:dyDescent="0.2">
      <c r="A394" s="9">
        <v>43589</v>
      </c>
      <c r="B394" s="3" t="s">
        <v>21</v>
      </c>
      <c r="C394" s="3">
        <v>0</v>
      </c>
      <c r="D394" s="3">
        <v>17</v>
      </c>
      <c r="E394">
        <v>1</v>
      </c>
      <c r="F394">
        <v>35365</v>
      </c>
      <c r="J394">
        <f t="shared" si="13"/>
        <v>6.2047113060401261E-2</v>
      </c>
      <c r="K394" s="33">
        <f>0.192*0.63</f>
        <v>0.12096</v>
      </c>
      <c r="L394" s="33">
        <f t="shared" si="14"/>
        <v>0.51295563045966652</v>
      </c>
      <c r="M394" s="33">
        <v>7.9679107931401538E-2</v>
      </c>
      <c r="N394" s="35" t="s">
        <v>168</v>
      </c>
    </row>
    <row r="395" spans="1:14" x14ac:dyDescent="0.2">
      <c r="A395" s="9">
        <v>43589</v>
      </c>
      <c r="B395" s="3" t="s">
        <v>21</v>
      </c>
      <c r="C395" s="3">
        <v>0</v>
      </c>
      <c r="D395" s="3">
        <v>17</v>
      </c>
      <c r="E395">
        <v>2</v>
      </c>
      <c r="F395">
        <v>35774</v>
      </c>
      <c r="J395">
        <f t="shared" si="13"/>
        <v>6.0286457386679974E-2</v>
      </c>
      <c r="K395" s="33">
        <f>0.192*0.63</f>
        <v>0.12096</v>
      </c>
      <c r="L395" s="33">
        <f t="shared" si="14"/>
        <v>0.4983999453263887</v>
      </c>
      <c r="M395" s="33">
        <v>7.7418124840699057E-2</v>
      </c>
      <c r="N395" s="35" t="s">
        <v>168</v>
      </c>
    </row>
    <row r="396" spans="1:14" x14ac:dyDescent="0.2">
      <c r="A396" s="9">
        <v>43589</v>
      </c>
      <c r="B396" s="3" t="s">
        <v>21</v>
      </c>
      <c r="C396" s="3">
        <v>0</v>
      </c>
      <c r="D396" s="3">
        <v>18</v>
      </c>
      <c r="E396">
        <v>1</v>
      </c>
      <c r="F396">
        <v>31607</v>
      </c>
      <c r="J396">
        <f t="shared" si="13"/>
        <v>7.8224482306964979E-2</v>
      </c>
      <c r="K396" s="39" t="s">
        <v>92</v>
      </c>
      <c r="L396" s="33"/>
      <c r="M396" s="33"/>
      <c r="N396" s="35" t="s">
        <v>168</v>
      </c>
    </row>
    <row r="397" spans="1:14" x14ac:dyDescent="0.2">
      <c r="A397" s="9">
        <v>43589</v>
      </c>
      <c r="B397" s="3" t="s">
        <v>21</v>
      </c>
      <c r="C397" s="3">
        <v>0</v>
      </c>
      <c r="D397" s="3">
        <v>18</v>
      </c>
      <c r="E397">
        <v>2</v>
      </c>
      <c r="F397">
        <v>46877</v>
      </c>
      <c r="J397">
        <f t="shared" si="13"/>
        <v>1.2490467300305008E-2</v>
      </c>
      <c r="K397" s="39" t="s">
        <v>92</v>
      </c>
      <c r="L397" s="33"/>
      <c r="M397" s="33"/>
      <c r="N397" s="35" t="s">
        <v>168</v>
      </c>
    </row>
    <row r="398" spans="1:14" x14ac:dyDescent="0.2">
      <c r="A398" s="9">
        <v>43589</v>
      </c>
      <c r="B398" s="3" t="s">
        <v>21</v>
      </c>
      <c r="C398" s="3">
        <v>0</v>
      </c>
      <c r="D398" s="3">
        <v>19</v>
      </c>
      <c r="E398">
        <v>1</v>
      </c>
      <c r="F398">
        <v>47065</v>
      </c>
      <c r="J398">
        <f t="shared" si="13"/>
        <v>1.1681168359816998E-2</v>
      </c>
      <c r="K398" s="33">
        <f>0.192*0.55</f>
        <v>0.10560000000000001</v>
      </c>
      <c r="L398" s="33">
        <f t="shared" si="14"/>
        <v>0.11061712461947913</v>
      </c>
      <c r="M398" s="33">
        <v>1.7182526690892423E-2</v>
      </c>
      <c r="N398" s="35" t="s">
        <v>168</v>
      </c>
    </row>
    <row r="399" spans="1:14" x14ac:dyDescent="0.2">
      <c r="A399" s="9">
        <v>43589</v>
      </c>
      <c r="B399" s="3" t="s">
        <v>21</v>
      </c>
      <c r="C399" s="3">
        <v>0</v>
      </c>
      <c r="D399" s="3">
        <v>19</v>
      </c>
      <c r="E399">
        <v>2</v>
      </c>
      <c r="F399">
        <v>41026</v>
      </c>
      <c r="J399">
        <f t="shared" si="13"/>
        <v>3.7677744432195494E-2</v>
      </c>
      <c r="K399" s="33">
        <f>0.192*0.55</f>
        <v>0.10560000000000001</v>
      </c>
      <c r="L399" s="33">
        <f t="shared" si="14"/>
        <v>0.35679682227457848</v>
      </c>
      <c r="M399" s="33">
        <v>5.5422439726651188E-2</v>
      </c>
      <c r="N399" s="35" t="s">
        <v>168</v>
      </c>
    </row>
    <row r="400" spans="1:14" x14ac:dyDescent="0.2">
      <c r="A400" s="9">
        <v>43589</v>
      </c>
      <c r="B400" s="3" t="s">
        <v>21</v>
      </c>
      <c r="C400" s="3">
        <v>0</v>
      </c>
      <c r="D400" s="3">
        <v>20</v>
      </c>
      <c r="E400">
        <v>1</v>
      </c>
      <c r="F400">
        <v>32305</v>
      </c>
      <c r="J400">
        <f t="shared" si="13"/>
        <v>7.52197447513233E-2</v>
      </c>
      <c r="K400" s="33">
        <f>0.192*0.59</f>
        <v>0.11327999999999999</v>
      </c>
      <c r="L400" s="33">
        <f t="shared" si="14"/>
        <v>0.66401610832735969</v>
      </c>
      <c r="M400" s="33">
        <v>0.10314383549351654</v>
      </c>
      <c r="N400" s="35" t="s">
        <v>168</v>
      </c>
    </row>
    <row r="401" spans="1:14" x14ac:dyDescent="0.2">
      <c r="A401" s="9">
        <v>43589</v>
      </c>
      <c r="B401" s="3" t="s">
        <v>21</v>
      </c>
      <c r="C401" s="3">
        <v>0</v>
      </c>
      <c r="D401" s="3">
        <v>20</v>
      </c>
      <c r="E401">
        <v>2</v>
      </c>
      <c r="F401">
        <v>39849</v>
      </c>
      <c r="J401">
        <f t="shared" si="13"/>
        <v>4.274447237344229E-2</v>
      </c>
      <c r="K401" s="33">
        <f>0.192*0.59</f>
        <v>0.11327999999999999</v>
      </c>
      <c r="L401" s="33">
        <f t="shared" si="14"/>
        <v>0.37733467843787333</v>
      </c>
      <c r="M401" s="33">
        <v>5.8612653384016326E-2</v>
      </c>
      <c r="N401" s="35" t="s">
        <v>168</v>
      </c>
    </row>
    <row r="402" spans="1:14" x14ac:dyDescent="0.2">
      <c r="A402" s="9">
        <v>43589</v>
      </c>
      <c r="B402" s="3" t="s">
        <v>21</v>
      </c>
      <c r="C402" s="3">
        <v>0</v>
      </c>
      <c r="D402" s="3">
        <v>21</v>
      </c>
      <c r="E402">
        <v>1</v>
      </c>
      <c r="F402">
        <v>34702</v>
      </c>
      <c r="J402">
        <f t="shared" si="13"/>
        <v>6.4901183260101039E-2</v>
      </c>
      <c r="K402" s="33">
        <f>0.192*0.65</f>
        <v>0.12480000000000001</v>
      </c>
      <c r="L402" s="33">
        <f t="shared" si="14"/>
        <v>0.5200415325328609</v>
      </c>
      <c r="M402" s="33">
        <v>8.07797847201044E-2</v>
      </c>
      <c r="N402" s="35" t="s">
        <v>168</v>
      </c>
    </row>
    <row r="403" spans="1:14" x14ac:dyDescent="0.2">
      <c r="A403" s="9">
        <v>43589</v>
      </c>
      <c r="B403" s="3" t="s">
        <v>21</v>
      </c>
      <c r="C403" s="3">
        <v>0</v>
      </c>
      <c r="D403" s="3">
        <v>21</v>
      </c>
      <c r="E403">
        <v>2</v>
      </c>
      <c r="F403">
        <v>38542</v>
      </c>
      <c r="J403">
        <f t="shared" si="13"/>
        <v>4.8370821922473363E-2</v>
      </c>
      <c r="K403" s="33">
        <f>0.192*0.65</f>
        <v>0.12480000000000001</v>
      </c>
      <c r="L403" s="33">
        <f t="shared" si="14"/>
        <v>0.38758671412238271</v>
      </c>
      <c r="M403" s="33">
        <v>6.0205136260343448E-2</v>
      </c>
      <c r="N403" s="35" t="s">
        <v>168</v>
      </c>
    </row>
    <row r="404" spans="1:14" x14ac:dyDescent="0.2">
      <c r="A404" s="9">
        <v>43589</v>
      </c>
      <c r="B404" s="50" t="s">
        <v>21</v>
      </c>
      <c r="C404" s="50">
        <v>0</v>
      </c>
      <c r="D404" s="50">
        <v>22</v>
      </c>
      <c r="E404" s="23">
        <v>1</v>
      </c>
      <c r="F404" s="23">
        <v>42221</v>
      </c>
      <c r="G404" s="23"/>
      <c r="H404" s="23"/>
      <c r="I404" s="23"/>
      <c r="J404" s="23">
        <f t="shared" si="13"/>
        <v>3.2533530422178547E-2</v>
      </c>
      <c r="K404" s="34">
        <f>0.192*0.62</f>
        <v>0.11904000000000001</v>
      </c>
      <c r="L404" s="34">
        <f t="shared" si="14"/>
        <v>0.27329914669168803</v>
      </c>
      <c r="M404" s="34"/>
      <c r="N404" s="35" t="s">
        <v>168</v>
      </c>
    </row>
    <row r="405" spans="1:14" x14ac:dyDescent="0.2">
      <c r="A405" s="9">
        <v>43589</v>
      </c>
      <c r="B405" s="50" t="s">
        <v>21</v>
      </c>
      <c r="C405" s="50">
        <v>0</v>
      </c>
      <c r="D405" s="50">
        <v>22</v>
      </c>
      <c r="E405" s="23">
        <v>2</v>
      </c>
      <c r="F405" s="23">
        <v>50961</v>
      </c>
      <c r="G405" s="23"/>
      <c r="H405" s="23"/>
      <c r="I405" s="23"/>
      <c r="J405" s="23">
        <f t="shared" si="13"/>
        <v>-5.0902607473177286E-3</v>
      </c>
      <c r="K405" s="34">
        <f>0.192*0.62</f>
        <v>0.11904000000000001</v>
      </c>
      <c r="L405" s="34">
        <f t="shared" si="14"/>
        <v>-4.2760926976795434E-2</v>
      </c>
      <c r="M405" s="34"/>
      <c r="N405" s="35" t="s">
        <v>168</v>
      </c>
    </row>
    <row r="406" spans="1:14" x14ac:dyDescent="0.2">
      <c r="A406" s="9">
        <v>43589</v>
      </c>
      <c r="B406" s="3" t="s">
        <v>21</v>
      </c>
      <c r="C406" s="3">
        <v>0</v>
      </c>
      <c r="D406" s="3">
        <v>23</v>
      </c>
      <c r="E406">
        <v>1</v>
      </c>
      <c r="F406">
        <v>36039</v>
      </c>
      <c r="J406">
        <f t="shared" si="13"/>
        <v>5.9145690263119728E-2</v>
      </c>
      <c r="K406" s="33">
        <f>0.192*0.55</f>
        <v>0.10560000000000001</v>
      </c>
      <c r="L406" s="33">
        <f t="shared" si="14"/>
        <v>0.56009176385530035</v>
      </c>
      <c r="M406" s="33">
        <v>8.7000920652189992E-2</v>
      </c>
      <c r="N406" s="35" t="s">
        <v>168</v>
      </c>
    </row>
    <row r="407" spans="1:14" x14ac:dyDescent="0.2">
      <c r="A407" s="9">
        <v>43589</v>
      </c>
      <c r="B407" s="3" t="s">
        <v>21</v>
      </c>
      <c r="C407" s="3">
        <v>0</v>
      </c>
      <c r="D407" s="3">
        <v>23</v>
      </c>
      <c r="E407">
        <v>2</v>
      </c>
      <c r="F407">
        <v>39070</v>
      </c>
      <c r="J407">
        <f t="shared" si="13"/>
        <v>4.6097897238549575E-2</v>
      </c>
      <c r="K407" s="33">
        <f>0.192*0.55</f>
        <v>0.10560000000000001</v>
      </c>
      <c r="L407" s="33">
        <f t="shared" si="14"/>
        <v>0.43653311778929516</v>
      </c>
      <c r="M407" s="33">
        <v>6.7808144296603853E-2</v>
      </c>
      <c r="N407" s="35" t="s">
        <v>168</v>
      </c>
    </row>
    <row r="408" spans="1:14" x14ac:dyDescent="0.2">
      <c r="A408" s="9">
        <v>43589</v>
      </c>
      <c r="B408" s="50" t="s">
        <v>21</v>
      </c>
      <c r="C408" s="50">
        <v>0</v>
      </c>
      <c r="D408" s="50">
        <v>24</v>
      </c>
      <c r="E408" s="23">
        <v>1</v>
      </c>
      <c r="F408" s="23">
        <v>37972</v>
      </c>
      <c r="G408" s="23"/>
      <c r="H408" s="23"/>
      <c r="I408" s="23"/>
      <c r="J408" s="23">
        <f t="shared" si="13"/>
        <v>5.0824547433527482E-2</v>
      </c>
      <c r="K408" s="34">
        <f>0.192*0.71</f>
        <v>0.13632</v>
      </c>
      <c r="L408" s="34">
        <f t="shared" si="14"/>
        <v>0.3728326542952427</v>
      </c>
      <c r="M408" s="34"/>
      <c r="N408" s="35" t="s">
        <v>168</v>
      </c>
    </row>
    <row r="409" spans="1:14" x14ac:dyDescent="0.2">
      <c r="A409" s="9">
        <v>43589</v>
      </c>
      <c r="B409" s="50" t="s">
        <v>21</v>
      </c>
      <c r="C409" s="50">
        <v>0</v>
      </c>
      <c r="D409" s="50">
        <v>24</v>
      </c>
      <c r="E409" s="23">
        <v>2</v>
      </c>
      <c r="F409" s="23">
        <v>49978</v>
      </c>
      <c r="G409" s="23"/>
      <c r="H409" s="23"/>
      <c r="I409" s="23"/>
      <c r="J409" s="23">
        <f t="shared" si="13"/>
        <v>-8.5866043614898511E-4</v>
      </c>
      <c r="K409" s="34">
        <f>0.192*0.71</f>
        <v>0.13632</v>
      </c>
      <c r="L409" s="34">
        <f t="shared" si="14"/>
        <v>-6.2988588332525321E-3</v>
      </c>
      <c r="M409" s="34"/>
      <c r="N409" s="35" t="s">
        <v>168</v>
      </c>
    </row>
    <row r="410" spans="1:14" x14ac:dyDescent="0.2">
      <c r="A410" s="9">
        <v>43589</v>
      </c>
      <c r="B410" s="3" t="s">
        <v>21</v>
      </c>
      <c r="C410" s="3">
        <v>0</v>
      </c>
      <c r="D410" s="3">
        <v>25</v>
      </c>
      <c r="E410">
        <v>1</v>
      </c>
      <c r="F410">
        <v>48159</v>
      </c>
      <c r="J410">
        <f t="shared" si="13"/>
        <v>6.9717372912324284E-3</v>
      </c>
      <c r="K410" s="33">
        <f>0.192*0.6</f>
        <v>0.1152</v>
      </c>
      <c r="L410" s="33">
        <f t="shared" si="14"/>
        <v>6.0518552875281496E-2</v>
      </c>
      <c r="M410" s="33">
        <v>9.4005485466270612E-3</v>
      </c>
      <c r="N410" s="35" t="s">
        <v>168</v>
      </c>
    </row>
    <row r="411" spans="1:14" x14ac:dyDescent="0.2">
      <c r="A411" s="9">
        <v>43589</v>
      </c>
      <c r="B411" s="3" t="s">
        <v>21</v>
      </c>
      <c r="C411" s="3">
        <v>0</v>
      </c>
      <c r="D411" s="3">
        <v>25</v>
      </c>
      <c r="E411">
        <v>2</v>
      </c>
      <c r="F411">
        <v>40359</v>
      </c>
      <c r="J411">
        <f t="shared" si="13"/>
        <v>4.0549033758288625E-2</v>
      </c>
      <c r="K411" s="33">
        <f>0.192*0.6</f>
        <v>0.1152</v>
      </c>
      <c r="L411" s="33">
        <f t="shared" si="14"/>
        <v>0.35198814026292208</v>
      </c>
      <c r="M411" s="33">
        <v>5.4675491120840566E-2</v>
      </c>
      <c r="N411" s="35" t="s">
        <v>168</v>
      </c>
    </row>
    <row r="412" spans="1:14" x14ac:dyDescent="0.2">
      <c r="A412" s="9">
        <v>43589</v>
      </c>
      <c r="B412" s="3" t="s">
        <v>21</v>
      </c>
      <c r="C412" s="3">
        <v>0</v>
      </c>
      <c r="D412" s="3">
        <v>26</v>
      </c>
      <c r="E412">
        <v>1</v>
      </c>
      <c r="F412">
        <v>49412</v>
      </c>
      <c r="J412">
        <f t="shared" si="13"/>
        <v>1.5778459485117516E-3</v>
      </c>
      <c r="K412" s="33">
        <f>0.192*0.58</f>
        <v>0.11136</v>
      </c>
      <c r="L412" s="33">
        <f t="shared" si="14"/>
        <v>1.4168875256032252E-2</v>
      </c>
      <c r="M412" s="33">
        <v>2.2008986231036765E-3</v>
      </c>
      <c r="N412" s="35" t="s">
        <v>168</v>
      </c>
    </row>
    <row r="413" spans="1:14" x14ac:dyDescent="0.2">
      <c r="A413" s="9">
        <v>43589</v>
      </c>
      <c r="B413" s="3" t="s">
        <v>21</v>
      </c>
      <c r="C413" s="3">
        <v>0</v>
      </c>
      <c r="D413" s="3">
        <v>26</v>
      </c>
      <c r="E413">
        <v>2</v>
      </c>
      <c r="F413">
        <v>44727</v>
      </c>
      <c r="J413">
        <f t="shared" si="13"/>
        <v>2.1745747736737171E-2</v>
      </c>
      <c r="K413" s="33">
        <f>0.192*0.58</f>
        <v>0.11136</v>
      </c>
      <c r="L413" s="33">
        <f t="shared" si="14"/>
        <v>0.19527431516466567</v>
      </c>
      <c r="M413" s="33">
        <v>3.0332610288911405E-2</v>
      </c>
      <c r="N413" s="35" t="s">
        <v>168</v>
      </c>
    </row>
    <row r="414" spans="1:14" x14ac:dyDescent="0.2">
      <c r="A414" s="9">
        <v>43589</v>
      </c>
      <c r="B414" s="50" t="s">
        <v>21</v>
      </c>
      <c r="C414" s="50">
        <v>0</v>
      </c>
      <c r="D414" s="50">
        <v>27</v>
      </c>
      <c r="E414" s="23">
        <v>1</v>
      </c>
      <c r="F414" s="23">
        <v>46393</v>
      </c>
      <c r="G414" s="23"/>
      <c r="H414" s="23"/>
      <c r="I414" s="23"/>
      <c r="J414" s="23">
        <f t="shared" si="13"/>
        <v>1.4573981593901822E-2</v>
      </c>
      <c r="K414" s="34">
        <f>0.192*0.53</f>
        <v>0.10176</v>
      </c>
      <c r="L414" s="34">
        <f t="shared" si="14"/>
        <v>0.14321915874510438</v>
      </c>
      <c r="M414" s="34"/>
      <c r="N414" s="35" t="s">
        <v>168</v>
      </c>
    </row>
    <row r="415" spans="1:14" x14ac:dyDescent="0.2">
      <c r="A415" s="9">
        <v>43589</v>
      </c>
      <c r="B415" s="50" t="s">
        <v>21</v>
      </c>
      <c r="C415" s="50">
        <v>0</v>
      </c>
      <c r="D415" s="50">
        <v>27</v>
      </c>
      <c r="E415" s="23">
        <v>2</v>
      </c>
      <c r="F415" s="23">
        <v>50423</v>
      </c>
      <c r="G415" s="23"/>
      <c r="H415" s="23"/>
      <c r="I415" s="23"/>
      <c r="J415" s="23">
        <f t="shared" si="13"/>
        <v>-2.7742882474105185E-3</v>
      </c>
      <c r="K415" s="34">
        <f>0.192*0.53</f>
        <v>0.10176</v>
      </c>
      <c r="L415" s="34">
        <f t="shared" si="14"/>
        <v>-2.7263052745779465E-2</v>
      </c>
      <c r="M415" s="34"/>
      <c r="N415" s="35" t="s">
        <v>168</v>
      </c>
    </row>
    <row r="416" spans="1:14" x14ac:dyDescent="0.2">
      <c r="A416" s="9">
        <v>43589</v>
      </c>
      <c r="B416" s="3" t="s">
        <v>21</v>
      </c>
      <c r="C416" s="3">
        <v>0</v>
      </c>
      <c r="D416" s="3">
        <v>28</v>
      </c>
      <c r="E416">
        <v>1</v>
      </c>
      <c r="F416">
        <v>38757</v>
      </c>
      <c r="J416">
        <f t="shared" si="13"/>
        <v>4.7445293878830154E-2</v>
      </c>
      <c r="K416" s="33">
        <f>0.192*0.62</f>
        <v>0.11904000000000001</v>
      </c>
      <c r="L416" s="33">
        <f t="shared" si="14"/>
        <v>0.39856597680468875</v>
      </c>
      <c r="M416" s="33">
        <v>6.1910581730328325E-2</v>
      </c>
      <c r="N416" s="35" t="s">
        <v>168</v>
      </c>
    </row>
    <row r="417" spans="1:14" x14ac:dyDescent="0.2">
      <c r="A417" s="9">
        <v>43589</v>
      </c>
      <c r="B417" s="3" t="s">
        <v>21</v>
      </c>
      <c r="C417" s="3">
        <v>0</v>
      </c>
      <c r="D417" s="3">
        <v>28</v>
      </c>
      <c r="E417">
        <v>2</v>
      </c>
      <c r="F417">
        <v>34864</v>
      </c>
      <c r="J417">
        <f t="shared" si="13"/>
        <v>6.4203808641169868E-2</v>
      </c>
      <c r="K417" s="33">
        <f>0.192*0.62</f>
        <v>0.11904000000000001</v>
      </c>
      <c r="L417" s="33">
        <f t="shared" si="14"/>
        <v>0.53934651076251572</v>
      </c>
      <c r="M417" s="33">
        <v>8.3778491338444089E-2</v>
      </c>
      <c r="N417" s="35" t="s">
        <v>168</v>
      </c>
    </row>
    <row r="418" spans="1:14" x14ac:dyDescent="0.2">
      <c r="A418" s="9">
        <v>43589</v>
      </c>
      <c r="B418" s="3" t="s">
        <v>21</v>
      </c>
      <c r="C418" s="3">
        <v>0</v>
      </c>
      <c r="D418" s="3">
        <v>29</v>
      </c>
      <c r="E418">
        <v>1</v>
      </c>
      <c r="F418">
        <v>47749</v>
      </c>
      <c r="J418">
        <f t="shared" si="13"/>
        <v>8.7366977465520666E-3</v>
      </c>
      <c r="K418" s="33">
        <f>0.192*0.52</f>
        <v>9.9840000000000012E-2</v>
      </c>
      <c r="L418" s="33">
        <f t="shared" si="14"/>
        <v>8.7506988647356426E-2</v>
      </c>
      <c r="M418" s="33">
        <v>1.3592752236556031E-2</v>
      </c>
      <c r="N418" s="35" t="s">
        <v>168</v>
      </c>
    </row>
    <row r="419" spans="1:14" x14ac:dyDescent="0.2">
      <c r="A419" s="9">
        <v>43589</v>
      </c>
      <c r="B419" s="3" t="s">
        <v>21</v>
      </c>
      <c r="C419" s="3">
        <v>0</v>
      </c>
      <c r="D419" s="3">
        <v>29</v>
      </c>
      <c r="E419">
        <v>2</v>
      </c>
      <c r="F419">
        <v>38330</v>
      </c>
      <c r="J419">
        <f t="shared" si="13"/>
        <v>4.9283435621321557E-2</v>
      </c>
      <c r="K419" s="33">
        <f>0.192*0.52</f>
        <v>9.9840000000000012E-2</v>
      </c>
      <c r="L419" s="33">
        <f t="shared" si="14"/>
        <v>0.49362415486099309</v>
      </c>
      <c r="M419" s="33">
        <v>7.6676285388407595E-2</v>
      </c>
      <c r="N419" s="35" t="s">
        <v>168</v>
      </c>
    </row>
    <row r="420" spans="1:14" x14ac:dyDescent="0.2">
      <c r="A420" s="9">
        <v>43589</v>
      </c>
      <c r="B420" s="50" t="s">
        <v>21</v>
      </c>
      <c r="C420" s="50">
        <v>0</v>
      </c>
      <c r="D420" s="50">
        <v>30</v>
      </c>
      <c r="E420" s="23">
        <v>1</v>
      </c>
      <c r="F420" s="23">
        <v>42167</v>
      </c>
      <c r="G420" s="23"/>
      <c r="H420" s="23"/>
      <c r="I420" s="23"/>
      <c r="J420" s="23">
        <f t="shared" si="13"/>
        <v>3.2765988628488917E-2</v>
      </c>
      <c r="K420" s="34">
        <f>0.192*0.59</f>
        <v>0.11327999999999999</v>
      </c>
      <c r="L420" s="34">
        <f t="shared" si="14"/>
        <v>0.28924778097183013</v>
      </c>
      <c r="M420" s="34"/>
      <c r="N420" s="35" t="s">
        <v>168</v>
      </c>
    </row>
    <row r="421" spans="1:14" s="5" customFormat="1" x14ac:dyDescent="0.2">
      <c r="A421" s="17">
        <v>43589</v>
      </c>
      <c r="B421" s="168" t="s">
        <v>21</v>
      </c>
      <c r="C421" s="168">
        <v>0</v>
      </c>
      <c r="D421" s="168">
        <v>30</v>
      </c>
      <c r="E421" s="31">
        <v>2</v>
      </c>
      <c r="F421" s="31">
        <v>50803</v>
      </c>
      <c r="G421" s="31"/>
      <c r="H421" s="31"/>
      <c r="I421" s="31"/>
      <c r="J421" s="31">
        <f t="shared" si="13"/>
        <v>-4.410105254779949E-3</v>
      </c>
      <c r="K421" s="58">
        <f>0.192*0.59</f>
        <v>0.11327999999999999</v>
      </c>
      <c r="L421" s="58">
        <f t="shared" si="14"/>
        <v>-3.8931013901659157E-2</v>
      </c>
      <c r="M421" s="58"/>
      <c r="N421" s="43" t="s">
        <v>168</v>
      </c>
    </row>
    <row r="422" spans="1:14" x14ac:dyDescent="0.2">
      <c r="A422" s="9">
        <v>43589</v>
      </c>
      <c r="B422" s="3" t="s">
        <v>21</v>
      </c>
      <c r="C422" s="3">
        <v>150</v>
      </c>
      <c r="D422" s="3">
        <v>1</v>
      </c>
      <c r="E422">
        <v>1</v>
      </c>
      <c r="F422">
        <v>37494</v>
      </c>
      <c r="J422">
        <f t="shared" si="13"/>
        <v>5.2882233037534254E-2</v>
      </c>
      <c r="K422" s="47">
        <f>0.192*0.67</f>
        <v>0.12864</v>
      </c>
      <c r="L422" s="33">
        <f t="shared" si="14"/>
        <v>0.41108701055297148</v>
      </c>
      <c r="M422" s="33">
        <v>6.3855515639228241E-2</v>
      </c>
      <c r="N422" s="35" t="s">
        <v>141</v>
      </c>
    </row>
    <row r="423" spans="1:14" x14ac:dyDescent="0.2">
      <c r="A423" s="9">
        <v>43589</v>
      </c>
      <c r="B423" s="3" t="s">
        <v>21</v>
      </c>
      <c r="C423" s="3">
        <v>150</v>
      </c>
      <c r="D423" s="3">
        <v>1</v>
      </c>
      <c r="E423">
        <v>2</v>
      </c>
      <c r="F423">
        <v>27310</v>
      </c>
      <c r="J423">
        <f t="shared" si="13"/>
        <v>9.6722128835034268E-2</v>
      </c>
      <c r="K423" s="47">
        <f>0.192*0.67</f>
        <v>0.12864</v>
      </c>
      <c r="L423" s="33">
        <f t="shared" si="14"/>
        <v>0.75188222042159725</v>
      </c>
      <c r="M423" s="33">
        <v>0.11679237157215477</v>
      </c>
      <c r="N423" s="35" t="s">
        <v>141</v>
      </c>
    </row>
    <row r="424" spans="1:14" x14ac:dyDescent="0.2">
      <c r="A424" s="9">
        <v>43589</v>
      </c>
      <c r="B424" s="3" t="s">
        <v>21</v>
      </c>
      <c r="C424" s="3">
        <v>150</v>
      </c>
      <c r="D424" s="3">
        <v>2</v>
      </c>
      <c r="E424">
        <v>1</v>
      </c>
      <c r="F424">
        <v>30486</v>
      </c>
      <c r="J424">
        <f t="shared" si="13"/>
        <v>8.3050142478704722E-2</v>
      </c>
      <c r="K424" s="39" t="s">
        <v>92</v>
      </c>
      <c r="L424" s="33"/>
      <c r="M424" s="33"/>
      <c r="N424" s="35" t="s">
        <v>141</v>
      </c>
    </row>
    <row r="425" spans="1:14" x14ac:dyDescent="0.2">
      <c r="A425" s="9">
        <v>43589</v>
      </c>
      <c r="B425" s="3" t="s">
        <v>21</v>
      </c>
      <c r="C425" s="3">
        <v>150</v>
      </c>
      <c r="D425" s="3">
        <v>2</v>
      </c>
      <c r="E425">
        <v>2</v>
      </c>
      <c r="F425">
        <v>29212</v>
      </c>
      <c r="J425">
        <f t="shared" si="13"/>
        <v>8.853443423499055E-2</v>
      </c>
      <c r="K425" s="39" t="s">
        <v>92</v>
      </c>
      <c r="L425" s="33"/>
      <c r="M425" s="33"/>
      <c r="N425" s="35" t="s">
        <v>141</v>
      </c>
    </row>
    <row r="426" spans="1:14" x14ac:dyDescent="0.2">
      <c r="A426" s="9">
        <v>43589</v>
      </c>
      <c r="B426" s="3" t="s">
        <v>21</v>
      </c>
      <c r="C426" s="3">
        <v>150</v>
      </c>
      <c r="D426" s="3">
        <v>3</v>
      </c>
      <c r="E426">
        <v>1</v>
      </c>
      <c r="F426">
        <v>29922</v>
      </c>
      <c r="J426">
        <f t="shared" si="13"/>
        <v>8.547803930016877E-2</v>
      </c>
      <c r="K426" s="39" t="s">
        <v>92</v>
      </c>
      <c r="L426" s="33"/>
      <c r="M426" s="33"/>
      <c r="N426" s="35" t="s">
        <v>141</v>
      </c>
    </row>
    <row r="427" spans="1:14" x14ac:dyDescent="0.2">
      <c r="A427" s="9">
        <v>43589</v>
      </c>
      <c r="B427" s="3" t="s">
        <v>21</v>
      </c>
      <c r="C427" s="3">
        <v>150</v>
      </c>
      <c r="D427" s="3">
        <v>3</v>
      </c>
      <c r="E427">
        <v>2</v>
      </c>
      <c r="F427">
        <v>27823</v>
      </c>
      <c r="J427">
        <f t="shared" si="13"/>
        <v>9.4513775875085554E-2</v>
      </c>
      <c r="K427" s="39" t="s">
        <v>92</v>
      </c>
      <c r="L427" s="33"/>
      <c r="M427" s="33"/>
      <c r="N427" s="35" t="s">
        <v>141</v>
      </c>
    </row>
    <row r="428" spans="1:14" x14ac:dyDescent="0.2">
      <c r="A428" s="9">
        <v>43589</v>
      </c>
      <c r="B428" s="3" t="s">
        <v>21</v>
      </c>
      <c r="C428" s="3">
        <v>150</v>
      </c>
      <c r="D428" s="3">
        <v>4</v>
      </c>
      <c r="E428">
        <v>1</v>
      </c>
      <c r="F428">
        <v>28512</v>
      </c>
      <c r="J428">
        <f t="shared" si="13"/>
        <v>9.1547781353828933E-2</v>
      </c>
      <c r="K428" s="33">
        <f>0.192*0.74</f>
        <v>0.14208000000000001</v>
      </c>
      <c r="L428" s="33">
        <f t="shared" si="14"/>
        <v>0.64433967732143105</v>
      </c>
      <c r="M428" s="33">
        <v>0.1000874298772623</v>
      </c>
      <c r="N428" s="35" t="s">
        <v>141</v>
      </c>
    </row>
    <row r="429" spans="1:14" x14ac:dyDescent="0.2">
      <c r="A429" s="9">
        <v>43589</v>
      </c>
      <c r="B429" s="3" t="s">
        <v>21</v>
      </c>
      <c r="C429" s="3">
        <v>150</v>
      </c>
      <c r="D429" s="3">
        <v>4</v>
      </c>
      <c r="E429">
        <v>2</v>
      </c>
      <c r="F429">
        <v>23828</v>
      </c>
      <c r="J429">
        <f t="shared" si="13"/>
        <v>0.111711378360456</v>
      </c>
      <c r="K429" s="33">
        <f>0.192*0.74</f>
        <v>0.14208000000000001</v>
      </c>
      <c r="L429" s="33">
        <f t="shared" si="14"/>
        <v>0.78625688598293908</v>
      </c>
      <c r="M429" s="33">
        <v>0.12213190295601654</v>
      </c>
      <c r="N429" s="35" t="s">
        <v>141</v>
      </c>
    </row>
    <row r="430" spans="1:14" x14ac:dyDescent="0.2">
      <c r="A430" s="9">
        <v>43589</v>
      </c>
      <c r="B430" s="3" t="s">
        <v>21</v>
      </c>
      <c r="C430" s="3">
        <v>150</v>
      </c>
      <c r="D430" s="3">
        <v>5</v>
      </c>
      <c r="E430">
        <v>1</v>
      </c>
      <c r="F430">
        <v>27226</v>
      </c>
      <c r="J430">
        <f t="shared" si="13"/>
        <v>9.7083730489294875E-2</v>
      </c>
      <c r="K430" s="33">
        <f>0.192*0.62</f>
        <v>0.11904000000000001</v>
      </c>
      <c r="L430" s="33">
        <f t="shared" si="14"/>
        <v>0.81555553166410344</v>
      </c>
      <c r="M430" s="33">
        <v>0.12668295925182407</v>
      </c>
      <c r="N430" s="35" t="s">
        <v>141</v>
      </c>
    </row>
    <row r="431" spans="1:14" x14ac:dyDescent="0.2">
      <c r="A431" s="9">
        <v>43589</v>
      </c>
      <c r="B431" s="3" t="s">
        <v>21</v>
      </c>
      <c r="C431" s="3">
        <v>150</v>
      </c>
      <c r="D431" s="3">
        <v>5</v>
      </c>
      <c r="E431">
        <v>2</v>
      </c>
      <c r="F431">
        <v>26241</v>
      </c>
      <c r="J431">
        <f t="shared" si="13"/>
        <v>0.1013239403636603</v>
      </c>
      <c r="K431" s="33">
        <f>0.192*0.62</f>
        <v>0.11904000000000001</v>
      </c>
      <c r="L431" s="33">
        <f t="shared" si="14"/>
        <v>0.85117557429150115</v>
      </c>
      <c r="M431" s="33">
        <v>0.1322159392066132</v>
      </c>
      <c r="N431" s="35" t="s">
        <v>141</v>
      </c>
    </row>
    <row r="432" spans="1:14" x14ac:dyDescent="0.2">
      <c r="A432" s="9">
        <v>43589</v>
      </c>
      <c r="B432" s="3" t="s">
        <v>21</v>
      </c>
      <c r="C432" s="3">
        <v>150</v>
      </c>
      <c r="D432" s="3">
        <v>6</v>
      </c>
      <c r="E432">
        <v>1</v>
      </c>
      <c r="F432">
        <v>30021</v>
      </c>
      <c r="J432">
        <f t="shared" si="13"/>
        <v>8.5051865921933062E-2</v>
      </c>
      <c r="K432" s="39" t="s">
        <v>92</v>
      </c>
      <c r="L432" s="33"/>
      <c r="M432" s="33"/>
      <c r="N432" s="35" t="s">
        <v>141</v>
      </c>
    </row>
    <row r="433" spans="1:14" x14ac:dyDescent="0.2">
      <c r="A433" s="9">
        <v>43589</v>
      </c>
      <c r="B433" s="3" t="s">
        <v>21</v>
      </c>
      <c r="C433" s="3">
        <v>150</v>
      </c>
      <c r="D433" s="3">
        <v>6</v>
      </c>
      <c r="E433">
        <v>2</v>
      </c>
      <c r="F433">
        <v>34512</v>
      </c>
      <c r="J433">
        <f t="shared" si="13"/>
        <v>6.5719091763785722E-2</v>
      </c>
      <c r="K433" s="39" t="s">
        <v>92</v>
      </c>
      <c r="L433" s="33"/>
      <c r="M433" s="33"/>
      <c r="N433" s="35" t="s">
        <v>141</v>
      </c>
    </row>
    <row r="434" spans="1:14" x14ac:dyDescent="0.2">
      <c r="A434" s="9">
        <v>43589</v>
      </c>
      <c r="B434" s="3" t="s">
        <v>21</v>
      </c>
      <c r="C434" s="3">
        <v>150</v>
      </c>
      <c r="D434" s="3">
        <v>7</v>
      </c>
      <c r="E434">
        <v>1</v>
      </c>
      <c r="F434">
        <v>35237</v>
      </c>
      <c r="J434">
        <f t="shared" si="13"/>
        <v>6.2598125104988828E-2</v>
      </c>
      <c r="K434" s="33">
        <f>0.192*0.75</f>
        <v>0.14400000000000002</v>
      </c>
      <c r="L434" s="33">
        <f t="shared" si="14"/>
        <v>0.43470920211797792</v>
      </c>
      <c r="M434" s="33">
        <v>6.7524829395659236E-2</v>
      </c>
      <c r="N434" s="35" t="s">
        <v>141</v>
      </c>
    </row>
    <row r="435" spans="1:14" x14ac:dyDescent="0.2">
      <c r="A435" s="9">
        <v>43589</v>
      </c>
      <c r="B435" s="3" t="s">
        <v>21</v>
      </c>
      <c r="C435" s="3">
        <v>150</v>
      </c>
      <c r="D435" s="3">
        <v>7</v>
      </c>
      <c r="E435">
        <v>2</v>
      </c>
      <c r="F435">
        <v>27033</v>
      </c>
      <c r="J435">
        <f t="shared" si="13"/>
        <v>9.7914553337774615E-2</v>
      </c>
      <c r="K435" s="33">
        <f>0.192*0.75</f>
        <v>0.14400000000000002</v>
      </c>
      <c r="L435" s="33">
        <f t="shared" si="14"/>
        <v>0.67996217595676811</v>
      </c>
      <c r="M435" s="33">
        <v>0.10562079133195129</v>
      </c>
      <c r="N435" s="35" t="s">
        <v>141</v>
      </c>
    </row>
    <row r="436" spans="1:14" x14ac:dyDescent="0.2">
      <c r="A436" s="9">
        <v>43589</v>
      </c>
      <c r="B436" s="3" t="s">
        <v>21</v>
      </c>
      <c r="C436" s="3">
        <v>150</v>
      </c>
      <c r="D436" s="3">
        <v>8</v>
      </c>
      <c r="E436">
        <v>1</v>
      </c>
      <c r="F436">
        <v>25526</v>
      </c>
      <c r="J436">
        <f t="shared" si="13"/>
        <v>0.10440185920647378</v>
      </c>
      <c r="K436" s="39" t="s">
        <v>92</v>
      </c>
      <c r="L436" s="33"/>
      <c r="M436" s="33"/>
      <c r="N436" s="35" t="s">
        <v>141</v>
      </c>
    </row>
    <row r="437" spans="1:14" x14ac:dyDescent="0.2">
      <c r="A437" s="9">
        <v>43589</v>
      </c>
      <c r="B437" s="3" t="s">
        <v>21</v>
      </c>
      <c r="C437" s="3">
        <v>150</v>
      </c>
      <c r="D437" s="3">
        <v>8</v>
      </c>
      <c r="E437">
        <v>2</v>
      </c>
      <c r="F437">
        <v>28336</v>
      </c>
      <c r="J437">
        <f t="shared" si="13"/>
        <v>9.2305422915136867E-2</v>
      </c>
      <c r="K437" s="39" t="s">
        <v>92</v>
      </c>
      <c r="L437" s="33"/>
      <c r="M437" s="33"/>
      <c r="N437" s="35" t="s">
        <v>141</v>
      </c>
    </row>
    <row r="438" spans="1:14" x14ac:dyDescent="0.2">
      <c r="A438" s="9">
        <v>43589</v>
      </c>
      <c r="B438" s="3" t="s">
        <v>21</v>
      </c>
      <c r="C438" s="3">
        <v>150</v>
      </c>
      <c r="D438" s="3">
        <v>9</v>
      </c>
      <c r="E438">
        <v>1</v>
      </c>
      <c r="F438">
        <v>36280</v>
      </c>
      <c r="J438">
        <f t="shared" si="13"/>
        <v>5.8108237897919648E-2</v>
      </c>
      <c r="K438" s="33">
        <f>0.192*0.63</f>
        <v>0.12096</v>
      </c>
      <c r="L438" s="33">
        <f t="shared" si="14"/>
        <v>0.48039217838888598</v>
      </c>
      <c r="M438" s="33">
        <v>7.4620918376406956E-2</v>
      </c>
      <c r="N438" s="35" t="s">
        <v>141</v>
      </c>
    </row>
    <row r="439" spans="1:14" x14ac:dyDescent="0.2">
      <c r="A439" s="9">
        <v>43589</v>
      </c>
      <c r="B439" s="3" t="s">
        <v>21</v>
      </c>
      <c r="C439" s="3">
        <v>150</v>
      </c>
      <c r="D439" s="3">
        <v>9</v>
      </c>
      <c r="E439">
        <v>2</v>
      </c>
      <c r="F439">
        <v>36420</v>
      </c>
      <c r="J439">
        <f t="shared" si="13"/>
        <v>5.7505568474151995E-2</v>
      </c>
      <c r="K439" s="33">
        <f>0.192*0.63</f>
        <v>0.12096</v>
      </c>
      <c r="L439" s="33">
        <f t="shared" si="14"/>
        <v>0.47540979227969576</v>
      </c>
      <c r="M439" s="33">
        <v>7.3846987734112746E-2</v>
      </c>
      <c r="N439" s="35" t="s">
        <v>141</v>
      </c>
    </row>
    <row r="440" spans="1:14" x14ac:dyDescent="0.2">
      <c r="A440" s="9">
        <v>43589</v>
      </c>
      <c r="B440" s="3" t="s">
        <v>21</v>
      </c>
      <c r="C440" s="3">
        <v>150</v>
      </c>
      <c r="D440" s="3">
        <v>10</v>
      </c>
      <c r="E440">
        <v>1</v>
      </c>
      <c r="F440">
        <v>28334</v>
      </c>
      <c r="J440">
        <f t="shared" si="13"/>
        <v>9.2314032478333558E-2</v>
      </c>
      <c r="K440" s="39" t="s">
        <v>92</v>
      </c>
      <c r="L440" s="33"/>
      <c r="M440" s="33"/>
      <c r="N440" s="35" t="s">
        <v>141</v>
      </c>
    </row>
    <row r="441" spans="1:14" x14ac:dyDescent="0.2">
      <c r="A441" s="9">
        <v>43589</v>
      </c>
      <c r="B441" s="3" t="s">
        <v>21</v>
      </c>
      <c r="C441" s="3">
        <v>150</v>
      </c>
      <c r="D441" s="3">
        <v>10</v>
      </c>
      <c r="E441">
        <v>2</v>
      </c>
      <c r="F441">
        <v>31694</v>
      </c>
      <c r="J441">
        <f t="shared" si="13"/>
        <v>7.7849966307909343E-2</v>
      </c>
      <c r="K441" s="39" t="s">
        <v>92</v>
      </c>
      <c r="L441" s="33"/>
      <c r="M441" s="33"/>
      <c r="N441" s="35" t="s">
        <v>141</v>
      </c>
    </row>
    <row r="442" spans="1:14" x14ac:dyDescent="0.2">
      <c r="A442" s="9">
        <v>43589</v>
      </c>
      <c r="B442" s="3" t="s">
        <v>21</v>
      </c>
      <c r="C442" s="3">
        <v>150</v>
      </c>
      <c r="D442" s="3">
        <v>11</v>
      </c>
      <c r="E442">
        <v>1</v>
      </c>
      <c r="F442">
        <v>28696</v>
      </c>
      <c r="J442">
        <f t="shared" si="13"/>
        <v>9.0755701539734293E-2</v>
      </c>
      <c r="K442" s="39" t="s">
        <v>92</v>
      </c>
      <c r="L442" s="33"/>
      <c r="M442" s="33"/>
      <c r="N442" s="35" t="s">
        <v>141</v>
      </c>
    </row>
    <row r="443" spans="1:14" x14ac:dyDescent="0.2">
      <c r="A443" s="9">
        <v>43589</v>
      </c>
      <c r="B443" s="3" t="s">
        <v>21</v>
      </c>
      <c r="C443" s="3">
        <v>150</v>
      </c>
      <c r="D443" s="3">
        <v>11</v>
      </c>
      <c r="E443">
        <v>2</v>
      </c>
      <c r="F443">
        <v>29095</v>
      </c>
      <c r="J443">
        <f t="shared" si="13"/>
        <v>8.9038093681996403E-2</v>
      </c>
      <c r="K443" s="39" t="s">
        <v>92</v>
      </c>
      <c r="L443" s="33"/>
      <c r="M443" s="33"/>
      <c r="N443" s="35" t="s">
        <v>141</v>
      </c>
    </row>
    <row r="444" spans="1:14" x14ac:dyDescent="0.2">
      <c r="A444" s="9">
        <v>43589</v>
      </c>
      <c r="B444" s="3" t="s">
        <v>21</v>
      </c>
      <c r="C444" s="3">
        <v>150</v>
      </c>
      <c r="D444" s="3">
        <v>12</v>
      </c>
      <c r="E444">
        <v>1</v>
      </c>
      <c r="F444">
        <v>23248</v>
      </c>
      <c r="J444">
        <f t="shared" si="13"/>
        <v>0.11420815168749353</v>
      </c>
      <c r="K444" s="33">
        <f>0.192*0.7</f>
        <v>0.13439999999999999</v>
      </c>
      <c r="L444" s="33">
        <f t="shared" si="14"/>
        <v>0.84976303338908876</v>
      </c>
      <c r="M444" s="33">
        <v>0.13199652451977179</v>
      </c>
      <c r="N444" s="35" t="s">
        <v>141</v>
      </c>
    </row>
    <row r="445" spans="1:14" x14ac:dyDescent="0.2">
      <c r="A445" s="9">
        <v>43589</v>
      </c>
      <c r="B445" s="3" t="s">
        <v>21</v>
      </c>
      <c r="C445" s="3">
        <v>150</v>
      </c>
      <c r="D445" s="3">
        <v>12</v>
      </c>
      <c r="E445">
        <v>2</v>
      </c>
      <c r="F445">
        <v>35842</v>
      </c>
      <c r="J445">
        <f t="shared" si="13"/>
        <v>5.9993732237992814E-2</v>
      </c>
      <c r="K445" s="33">
        <f>0.192*0.7</f>
        <v>0.13439999999999999</v>
      </c>
      <c r="L445" s="33">
        <f t="shared" si="14"/>
        <v>0.44638193629458944</v>
      </c>
      <c r="M445" s="33">
        <v>6.9337994104426218E-2</v>
      </c>
      <c r="N445" s="35" t="s">
        <v>141</v>
      </c>
    </row>
    <row r="446" spans="1:14" x14ac:dyDescent="0.2">
      <c r="A446" s="9">
        <v>43589</v>
      </c>
      <c r="B446" s="3" t="s">
        <v>21</v>
      </c>
      <c r="C446" s="3">
        <v>150</v>
      </c>
      <c r="D446" s="3">
        <v>13</v>
      </c>
      <c r="E446">
        <v>1</v>
      </c>
      <c r="F446">
        <v>29843</v>
      </c>
      <c r="J446">
        <f t="shared" si="13"/>
        <v>8.58181170464377E-2</v>
      </c>
      <c r="K446" s="33">
        <f>0.192*0.75</f>
        <v>0.14400000000000002</v>
      </c>
      <c r="L446" s="33">
        <f t="shared" si="14"/>
        <v>0.59595914615581724</v>
      </c>
      <c r="M446" s="33">
        <v>9.2572320702870289E-2</v>
      </c>
      <c r="N446" s="35" t="s">
        <v>141</v>
      </c>
    </row>
    <row r="447" spans="1:14" x14ac:dyDescent="0.2">
      <c r="A447" s="9">
        <v>43589</v>
      </c>
      <c r="B447" s="3" t="s">
        <v>21</v>
      </c>
      <c r="C447" s="3">
        <v>150</v>
      </c>
      <c r="D447" s="3">
        <v>13</v>
      </c>
      <c r="E447">
        <v>2</v>
      </c>
      <c r="F447">
        <v>27963</v>
      </c>
      <c r="J447">
        <f t="shared" si="13"/>
        <v>9.3911106451317908E-2</v>
      </c>
      <c r="K447" s="33">
        <f>0.192*0.75</f>
        <v>0.14400000000000002</v>
      </c>
      <c r="L447" s="33">
        <f t="shared" si="14"/>
        <v>0.65216046146748541</v>
      </c>
      <c r="M447" s="33">
        <v>0.10130225834794938</v>
      </c>
      <c r="N447" s="35" t="s">
        <v>141</v>
      </c>
    </row>
    <row r="448" spans="1:14" x14ac:dyDescent="0.2">
      <c r="A448" s="9">
        <v>43589</v>
      </c>
      <c r="B448" s="3" t="s">
        <v>21</v>
      </c>
      <c r="C448" s="3">
        <v>150</v>
      </c>
      <c r="D448" s="3">
        <v>14</v>
      </c>
      <c r="E448">
        <v>1</v>
      </c>
      <c r="F448">
        <v>34266</v>
      </c>
      <c r="J448">
        <f t="shared" si="13"/>
        <v>6.6778068036977486E-2</v>
      </c>
      <c r="K448" s="48" t="s">
        <v>92</v>
      </c>
      <c r="L448" s="33"/>
      <c r="M448" s="33"/>
      <c r="N448" s="35" t="s">
        <v>141</v>
      </c>
    </row>
    <row r="449" spans="1:14" x14ac:dyDescent="0.2">
      <c r="A449" s="9">
        <v>43589</v>
      </c>
      <c r="B449" s="3" t="s">
        <v>21</v>
      </c>
      <c r="C449" s="3">
        <v>150</v>
      </c>
      <c r="D449" s="3">
        <v>14</v>
      </c>
      <c r="E449">
        <v>2</v>
      </c>
      <c r="F449">
        <v>30136</v>
      </c>
      <c r="J449">
        <f t="shared" si="13"/>
        <v>8.4556816038123914E-2</v>
      </c>
      <c r="K449" s="48" t="s">
        <v>92</v>
      </c>
      <c r="L449" s="33"/>
      <c r="M449" s="33"/>
      <c r="N449" s="35" t="s">
        <v>141</v>
      </c>
    </row>
    <row r="450" spans="1:14" x14ac:dyDescent="0.2">
      <c r="A450" s="9">
        <v>43589</v>
      </c>
      <c r="B450" s="3" t="s">
        <v>21</v>
      </c>
      <c r="C450" s="3">
        <v>150</v>
      </c>
      <c r="D450" s="3">
        <v>15</v>
      </c>
      <c r="E450">
        <v>1</v>
      </c>
      <c r="F450">
        <v>24689</v>
      </c>
      <c r="J450">
        <f t="shared" si="13"/>
        <v>0.1080049614042848</v>
      </c>
      <c r="K450" s="39" t="s">
        <v>92</v>
      </c>
      <c r="L450" s="33"/>
      <c r="M450" s="33"/>
      <c r="N450" s="35" t="s">
        <v>141</v>
      </c>
    </row>
    <row r="451" spans="1:14" x14ac:dyDescent="0.2">
      <c r="A451" s="9">
        <v>43589</v>
      </c>
      <c r="B451" s="3" t="s">
        <v>21</v>
      </c>
      <c r="C451" s="3">
        <v>150</v>
      </c>
      <c r="D451" s="3">
        <v>15</v>
      </c>
      <c r="E451">
        <v>2</v>
      </c>
      <c r="F451">
        <v>31839</v>
      </c>
      <c r="J451">
        <f t="shared" ref="J451:J514" si="15">((1-F451/$Q$2) * 1.5)/7</f>
        <v>7.7225772976149978E-2</v>
      </c>
      <c r="K451" s="39" t="s">
        <v>92</v>
      </c>
      <c r="L451" s="33"/>
      <c r="M451" s="33"/>
      <c r="N451" s="35" t="s">
        <v>141</v>
      </c>
    </row>
    <row r="452" spans="1:14" x14ac:dyDescent="0.2">
      <c r="A452" s="9">
        <v>43589</v>
      </c>
      <c r="B452" s="3" t="s">
        <v>21</v>
      </c>
      <c r="C452" s="3">
        <v>150</v>
      </c>
      <c r="D452" s="3">
        <v>16</v>
      </c>
      <c r="E452">
        <v>1</v>
      </c>
      <c r="F452">
        <v>32798</v>
      </c>
      <c r="J452">
        <f t="shared" si="15"/>
        <v>7.3097487423341406E-2</v>
      </c>
      <c r="K452" s="33">
        <f>0.192*0.62</f>
        <v>0.11904000000000001</v>
      </c>
      <c r="L452" s="33">
        <f t="shared" ref="L452:L514" si="16">J452/K452</f>
        <v>0.61405819408048889</v>
      </c>
      <c r="M452" s="33">
        <v>9.5383706147169275E-2</v>
      </c>
      <c r="N452" s="35" t="s">
        <v>141</v>
      </c>
    </row>
    <row r="453" spans="1:14" x14ac:dyDescent="0.2">
      <c r="A453" s="9">
        <v>43589</v>
      </c>
      <c r="B453" s="3" t="s">
        <v>21</v>
      </c>
      <c r="C453" s="3">
        <v>150</v>
      </c>
      <c r="D453" s="3">
        <v>16</v>
      </c>
      <c r="E453">
        <v>2</v>
      </c>
      <c r="F453">
        <v>30415</v>
      </c>
      <c r="J453">
        <f t="shared" si="15"/>
        <v>8.335578197218689E-2</v>
      </c>
      <c r="K453" s="33">
        <f>0.192*0.62</f>
        <v>0.11904000000000001</v>
      </c>
      <c r="L453" s="33">
        <f t="shared" si="16"/>
        <v>0.70023338350291398</v>
      </c>
      <c r="M453" s="33">
        <v>0.10876958557078599</v>
      </c>
      <c r="N453" s="35" t="s">
        <v>141</v>
      </c>
    </row>
    <row r="454" spans="1:14" x14ac:dyDescent="0.2">
      <c r="A454" s="9">
        <v>43589</v>
      </c>
      <c r="B454" s="3" t="s">
        <v>21</v>
      </c>
      <c r="C454" s="3">
        <v>150</v>
      </c>
      <c r="D454" s="3">
        <v>17</v>
      </c>
      <c r="E454">
        <v>1</v>
      </c>
      <c r="F454">
        <v>32092</v>
      </c>
      <c r="J454">
        <f t="shared" si="15"/>
        <v>7.6136663231769819E-2</v>
      </c>
      <c r="K454" s="33">
        <f>0.192*0.6</f>
        <v>0.1152</v>
      </c>
      <c r="L454" s="33">
        <f t="shared" si="16"/>
        <v>0.66090853499800195</v>
      </c>
      <c r="M454" s="33">
        <v>0.10266112576968965</v>
      </c>
      <c r="N454" s="35" t="s">
        <v>141</v>
      </c>
    </row>
    <row r="455" spans="1:14" x14ac:dyDescent="0.2">
      <c r="A455" s="9">
        <v>43589</v>
      </c>
      <c r="B455" s="3" t="s">
        <v>21</v>
      </c>
      <c r="C455" s="3">
        <v>150</v>
      </c>
      <c r="D455" s="3">
        <v>17</v>
      </c>
      <c r="E455">
        <v>2</v>
      </c>
      <c r="F455">
        <v>29789</v>
      </c>
      <c r="J455">
        <f t="shared" si="15"/>
        <v>8.6050575252748063E-2</v>
      </c>
      <c r="K455" s="33">
        <f>0.192*0.6</f>
        <v>0.1152</v>
      </c>
      <c r="L455" s="33">
        <f t="shared" si="16"/>
        <v>0.74696679906899366</v>
      </c>
      <c r="M455" s="33">
        <v>0.11602884278871702</v>
      </c>
      <c r="N455" s="35" t="s">
        <v>141</v>
      </c>
    </row>
    <row r="456" spans="1:14" x14ac:dyDescent="0.2">
      <c r="A456" s="9">
        <v>43589</v>
      </c>
      <c r="B456" s="3" t="s">
        <v>21</v>
      </c>
      <c r="C456" s="3">
        <v>150</v>
      </c>
      <c r="D456" s="3">
        <v>18</v>
      </c>
      <c r="E456">
        <v>1</v>
      </c>
      <c r="F456">
        <v>34473</v>
      </c>
      <c r="J456">
        <f t="shared" si="15"/>
        <v>6.5886978246121011E-2</v>
      </c>
      <c r="K456" s="33">
        <f>0.192*0.64</f>
        <v>0.12288</v>
      </c>
      <c r="L456" s="33">
        <f t="shared" si="16"/>
        <v>0.53618960161231288</v>
      </c>
      <c r="M456" s="33">
        <v>8.3288118117112606E-2</v>
      </c>
      <c r="N456" s="35" t="s">
        <v>141</v>
      </c>
    </row>
    <row r="457" spans="1:14" x14ac:dyDescent="0.2">
      <c r="A457" s="9">
        <v>43589</v>
      </c>
      <c r="B457" s="3" t="s">
        <v>21</v>
      </c>
      <c r="C457" s="3">
        <v>150</v>
      </c>
      <c r="D457" s="3">
        <v>18</v>
      </c>
      <c r="E457">
        <v>2</v>
      </c>
      <c r="F457">
        <v>38060</v>
      </c>
      <c r="J457">
        <f t="shared" si="15"/>
        <v>5.0445726652873515E-2</v>
      </c>
      <c r="K457" s="33">
        <f>0.192*0.64</f>
        <v>0.12288</v>
      </c>
      <c r="L457" s="33">
        <f t="shared" si="16"/>
        <v>0.41052837445372325</v>
      </c>
      <c r="M457" s="33">
        <v>6.3768740831811679E-2</v>
      </c>
      <c r="N457" s="35" t="s">
        <v>141</v>
      </c>
    </row>
    <row r="458" spans="1:14" x14ac:dyDescent="0.2">
      <c r="A458" s="9">
        <v>43589</v>
      </c>
      <c r="B458" s="3" t="s">
        <v>21</v>
      </c>
      <c r="C458" s="3">
        <v>150</v>
      </c>
      <c r="D458" s="3">
        <v>19</v>
      </c>
      <c r="E458">
        <v>1</v>
      </c>
      <c r="F458">
        <v>29421</v>
      </c>
      <c r="J458">
        <f t="shared" si="15"/>
        <v>8.7634734880937398E-2</v>
      </c>
      <c r="K458" s="33">
        <f>0.192*0.7</f>
        <v>0.13439999999999999</v>
      </c>
      <c r="L458" s="33">
        <f t="shared" si="16"/>
        <v>0.65204415834030804</v>
      </c>
      <c r="M458" s="33">
        <v>0.10128419259552784</v>
      </c>
      <c r="N458" s="35" t="s">
        <v>141</v>
      </c>
    </row>
    <row r="459" spans="1:14" x14ac:dyDescent="0.2">
      <c r="A459" s="9">
        <v>43589</v>
      </c>
      <c r="B459" s="3" t="s">
        <v>21</v>
      </c>
      <c r="C459" s="3">
        <v>150</v>
      </c>
      <c r="D459" s="3">
        <v>19</v>
      </c>
      <c r="E459">
        <v>2</v>
      </c>
      <c r="F459">
        <v>26659</v>
      </c>
      <c r="J459">
        <f t="shared" si="15"/>
        <v>9.9524541655553939E-2</v>
      </c>
      <c r="K459" s="33">
        <f>0.192*0.7</f>
        <v>0.13439999999999999</v>
      </c>
      <c r="L459" s="33">
        <f t="shared" si="16"/>
        <v>0.74050998255620493</v>
      </c>
      <c r="M459" s="33">
        <v>0.11502588395706385</v>
      </c>
      <c r="N459" s="35" t="s">
        <v>141</v>
      </c>
    </row>
    <row r="460" spans="1:14" x14ac:dyDescent="0.2">
      <c r="A460" s="9">
        <v>43589</v>
      </c>
      <c r="B460" s="3" t="s">
        <v>21</v>
      </c>
      <c r="C460" s="3">
        <v>150</v>
      </c>
      <c r="D460" s="3">
        <v>20</v>
      </c>
      <c r="E460">
        <v>1</v>
      </c>
      <c r="F460">
        <v>25350</v>
      </c>
      <c r="J460">
        <f t="shared" si="15"/>
        <v>0.10515950076778172</v>
      </c>
      <c r="K460" s="33">
        <f>0.192*0.75</f>
        <v>0.14400000000000002</v>
      </c>
      <c r="L460" s="33">
        <f t="shared" si="16"/>
        <v>0.73027431088737293</v>
      </c>
      <c r="M460" s="33">
        <v>0.11343594295783861</v>
      </c>
      <c r="N460" s="35" t="s">
        <v>141</v>
      </c>
    </row>
    <row r="461" spans="1:14" x14ac:dyDescent="0.2">
      <c r="A461" s="9">
        <v>43589</v>
      </c>
      <c r="B461" s="3" t="s">
        <v>21</v>
      </c>
      <c r="C461" s="3">
        <v>150</v>
      </c>
      <c r="D461" s="3">
        <v>20</v>
      </c>
      <c r="E461">
        <v>2</v>
      </c>
      <c r="F461">
        <v>23427</v>
      </c>
      <c r="J461">
        <f t="shared" si="15"/>
        <v>0.11343759578139057</v>
      </c>
      <c r="K461" s="33">
        <f>0.192*0.75</f>
        <v>0.14400000000000002</v>
      </c>
      <c r="L461" s="33">
        <f t="shared" si="16"/>
        <v>0.78776108181521221</v>
      </c>
      <c r="M461" s="33">
        <v>0.12236555470862964</v>
      </c>
      <c r="N461" s="35" t="s">
        <v>141</v>
      </c>
    </row>
    <row r="462" spans="1:14" x14ac:dyDescent="0.2">
      <c r="A462" s="9">
        <v>43589</v>
      </c>
      <c r="B462" s="3" t="s">
        <v>21</v>
      </c>
      <c r="C462" s="3">
        <v>150</v>
      </c>
      <c r="D462" s="3">
        <v>21</v>
      </c>
      <c r="E462">
        <v>1</v>
      </c>
      <c r="F462">
        <v>24873</v>
      </c>
      <c r="J462">
        <f t="shared" si="15"/>
        <v>0.10721288159019014</v>
      </c>
      <c r="K462" s="33">
        <f>0.192*0.68</f>
        <v>0.13056000000000001</v>
      </c>
      <c r="L462" s="33">
        <f t="shared" si="16"/>
        <v>0.82117709551309848</v>
      </c>
      <c r="M462" s="33">
        <v>0.12755617550303464</v>
      </c>
      <c r="N462" s="35" t="s">
        <v>141</v>
      </c>
    </row>
    <row r="463" spans="1:14" x14ac:dyDescent="0.2">
      <c r="A463" s="9">
        <v>43589</v>
      </c>
      <c r="B463" s="3" t="s">
        <v>21</v>
      </c>
      <c r="C463" s="3">
        <v>150</v>
      </c>
      <c r="D463" s="3">
        <v>21</v>
      </c>
      <c r="E463">
        <v>2</v>
      </c>
      <c r="F463">
        <v>29962</v>
      </c>
      <c r="J463">
        <f t="shared" si="15"/>
        <v>8.5305848036235157E-2</v>
      </c>
      <c r="K463" s="33">
        <f>0.192*0.68</f>
        <v>0.13056000000000001</v>
      </c>
      <c r="L463" s="33">
        <f t="shared" si="16"/>
        <v>0.65338425272851675</v>
      </c>
      <c r="M463" s="33">
        <v>0.10149235392382959</v>
      </c>
      <c r="N463" s="35" t="s">
        <v>141</v>
      </c>
    </row>
    <row r="464" spans="1:14" x14ac:dyDescent="0.2">
      <c r="A464" s="9">
        <v>43589</v>
      </c>
      <c r="B464" s="3" t="s">
        <v>21</v>
      </c>
      <c r="C464" s="3">
        <v>150</v>
      </c>
      <c r="D464" s="3">
        <v>22</v>
      </c>
      <c r="E464">
        <v>1</v>
      </c>
      <c r="F464">
        <v>29454</v>
      </c>
      <c r="J464">
        <f t="shared" si="15"/>
        <v>8.7492677088192153E-2</v>
      </c>
      <c r="K464" s="33">
        <f>0.192*0.68</f>
        <v>0.13056000000000001</v>
      </c>
      <c r="L464" s="33">
        <f t="shared" si="16"/>
        <v>0.67013386250147167</v>
      </c>
      <c r="M464" s="33">
        <v>0.10409412664189528</v>
      </c>
      <c r="N464" s="35" t="s">
        <v>141</v>
      </c>
    </row>
    <row r="465" spans="1:14" x14ac:dyDescent="0.2">
      <c r="A465" s="9">
        <v>43589</v>
      </c>
      <c r="B465" s="3" t="s">
        <v>21</v>
      </c>
      <c r="C465" s="3">
        <v>150</v>
      </c>
      <c r="D465" s="3">
        <v>22</v>
      </c>
      <c r="E465">
        <v>2</v>
      </c>
      <c r="F465">
        <v>26124</v>
      </c>
      <c r="J465">
        <f t="shared" si="15"/>
        <v>0.10182759981066614</v>
      </c>
      <c r="K465" s="33">
        <f>0.192*0.68</f>
        <v>0.13056000000000001</v>
      </c>
      <c r="L465" s="33">
        <f t="shared" si="16"/>
        <v>0.77992953286355793</v>
      </c>
      <c r="M465" s="33">
        <v>0.12114905410480603</v>
      </c>
      <c r="N465" s="35" t="s">
        <v>141</v>
      </c>
    </row>
    <row r="466" spans="1:14" x14ac:dyDescent="0.2">
      <c r="A466" s="9">
        <v>43589</v>
      </c>
      <c r="B466" s="3" t="s">
        <v>21</v>
      </c>
      <c r="C466" s="3">
        <v>150</v>
      </c>
      <c r="D466" s="3">
        <v>23</v>
      </c>
      <c r="E466">
        <v>1</v>
      </c>
      <c r="F466">
        <v>26797</v>
      </c>
      <c r="J466">
        <f t="shared" si="15"/>
        <v>9.8930481794982969E-2</v>
      </c>
      <c r="K466" s="33">
        <f>0.192*0.71</f>
        <v>0.13632</v>
      </c>
      <c r="L466" s="33">
        <f t="shared" si="16"/>
        <v>0.72572243100779765</v>
      </c>
      <c r="M466" s="33">
        <v>0.11272888428321123</v>
      </c>
      <c r="N466" s="35" t="s">
        <v>141</v>
      </c>
    </row>
    <row r="467" spans="1:14" x14ac:dyDescent="0.2">
      <c r="A467" s="9">
        <v>43589</v>
      </c>
      <c r="B467" s="3" t="s">
        <v>21</v>
      </c>
      <c r="C467" s="3">
        <v>150</v>
      </c>
      <c r="D467" s="3">
        <v>23</v>
      </c>
      <c r="E467">
        <v>2</v>
      </c>
      <c r="F467">
        <v>26808</v>
      </c>
      <c r="J467">
        <f t="shared" si="15"/>
        <v>9.8883129197401207E-2</v>
      </c>
      <c r="K467" s="33">
        <f>0.192*0.71</f>
        <v>0.13632</v>
      </c>
      <c r="L467" s="33">
        <f t="shared" si="16"/>
        <v>0.725375067469199</v>
      </c>
      <c r="M467" s="33">
        <v>0.11267492714688225</v>
      </c>
      <c r="N467" s="35" t="s">
        <v>141</v>
      </c>
    </row>
    <row r="468" spans="1:14" x14ac:dyDescent="0.2">
      <c r="A468" s="9">
        <v>43589</v>
      </c>
      <c r="B468" s="3" t="s">
        <v>21</v>
      </c>
      <c r="C468" s="3">
        <v>150</v>
      </c>
      <c r="D468" s="3">
        <v>24</v>
      </c>
      <c r="E468">
        <v>1</v>
      </c>
      <c r="F468">
        <v>19749</v>
      </c>
      <c r="J468">
        <f t="shared" si="15"/>
        <v>0.12927058250008705</v>
      </c>
      <c r="K468" s="33">
        <f>0.192*0.79</f>
        <v>0.15168000000000001</v>
      </c>
      <c r="L468" s="33">
        <f t="shared" si="16"/>
        <v>0.85225858715774683</v>
      </c>
      <c r="M468" s="33">
        <v>0.13238416720517002</v>
      </c>
      <c r="N468" s="35" t="s">
        <v>141</v>
      </c>
    </row>
    <row r="469" spans="1:14" x14ac:dyDescent="0.2">
      <c r="A469" s="9">
        <v>43589</v>
      </c>
      <c r="B469" s="3" t="s">
        <v>21</v>
      </c>
      <c r="C469" s="3">
        <v>150</v>
      </c>
      <c r="D469" s="3">
        <v>24</v>
      </c>
      <c r="E469">
        <v>2</v>
      </c>
      <c r="F469">
        <v>22430</v>
      </c>
      <c r="J469">
        <f t="shared" si="15"/>
        <v>0.11772946303493607</v>
      </c>
      <c r="K469" s="33">
        <f>0.192*0.79</f>
        <v>0.15168000000000001</v>
      </c>
      <c r="L469" s="33">
        <f t="shared" si="16"/>
        <v>0.77616998308897722</v>
      </c>
      <c r="M469" s="33">
        <v>0.12056507070648781</v>
      </c>
      <c r="N469" s="35" t="s">
        <v>141</v>
      </c>
    </row>
    <row r="470" spans="1:14" x14ac:dyDescent="0.2">
      <c r="A470" s="9">
        <v>43589</v>
      </c>
      <c r="B470" s="3" t="s">
        <v>21</v>
      </c>
      <c r="C470" s="3">
        <v>150</v>
      </c>
      <c r="D470" s="3">
        <v>25</v>
      </c>
      <c r="E470">
        <v>1</v>
      </c>
      <c r="F470">
        <v>32130</v>
      </c>
      <c r="J470">
        <f t="shared" si="15"/>
        <v>7.5973081531032882E-2</v>
      </c>
      <c r="K470" s="33">
        <f>0.192*0.69</f>
        <v>0.13247999999999999</v>
      </c>
      <c r="L470" s="33">
        <f t="shared" si="16"/>
        <v>0.5734683086581589</v>
      </c>
      <c r="M470" s="33">
        <v>8.9078743944900701E-2</v>
      </c>
      <c r="N470" s="35" t="s">
        <v>141</v>
      </c>
    </row>
    <row r="471" spans="1:14" x14ac:dyDescent="0.2">
      <c r="A471" s="9">
        <v>43589</v>
      </c>
      <c r="B471" s="3" t="s">
        <v>21</v>
      </c>
      <c r="C471" s="3">
        <v>150</v>
      </c>
      <c r="D471" s="3">
        <v>25</v>
      </c>
      <c r="E471">
        <v>2</v>
      </c>
      <c r="F471">
        <v>32641</v>
      </c>
      <c r="J471">
        <f t="shared" si="15"/>
        <v>7.3773338134280886E-2</v>
      </c>
      <c r="K471" s="33">
        <f>0.192*0.69</f>
        <v>0.13247999999999999</v>
      </c>
      <c r="L471" s="33">
        <f t="shared" si="16"/>
        <v>0.55686396538557437</v>
      </c>
      <c r="M471" s="33">
        <v>8.6499535956559209E-2</v>
      </c>
      <c r="N471" s="35" t="s">
        <v>141</v>
      </c>
    </row>
    <row r="472" spans="1:14" x14ac:dyDescent="0.2">
      <c r="A472" s="9">
        <v>43589</v>
      </c>
      <c r="B472" s="3" t="s">
        <v>21</v>
      </c>
      <c r="C472" s="3">
        <v>150</v>
      </c>
      <c r="D472" s="3">
        <v>26</v>
      </c>
      <c r="E472">
        <v>1</v>
      </c>
      <c r="F472">
        <v>37584</v>
      </c>
      <c r="J472">
        <f t="shared" si="15"/>
        <v>5.2494802693683611E-2</v>
      </c>
      <c r="K472" s="33">
        <f>0.192*0.58</f>
        <v>0.11136</v>
      </c>
      <c r="L472" s="33">
        <f t="shared" si="16"/>
        <v>0.47139729430391175</v>
      </c>
      <c r="M472" s="33">
        <v>7.3223713048540973E-2</v>
      </c>
      <c r="N472" s="35" t="s">
        <v>141</v>
      </c>
    </row>
    <row r="473" spans="1:14" x14ac:dyDescent="0.2">
      <c r="A473" s="9">
        <v>43589</v>
      </c>
      <c r="B473" s="3" t="s">
        <v>21</v>
      </c>
      <c r="C473" s="3">
        <v>150</v>
      </c>
      <c r="D473" s="3">
        <v>26</v>
      </c>
      <c r="E473">
        <v>2</v>
      </c>
      <c r="F473">
        <v>34429</v>
      </c>
      <c r="J473">
        <f t="shared" si="15"/>
        <v>6.6076388636448005E-2</v>
      </c>
      <c r="K473" s="33">
        <f>0.192*0.58</f>
        <v>0.11136</v>
      </c>
      <c r="L473" s="33">
        <f t="shared" si="16"/>
        <v>0.59335837496810351</v>
      </c>
      <c r="M473" s="33">
        <v>9.2168334245045419E-2</v>
      </c>
      <c r="N473" s="35" t="s">
        <v>141</v>
      </c>
    </row>
    <row r="474" spans="1:14" x14ac:dyDescent="0.2">
      <c r="A474" s="9">
        <v>43589</v>
      </c>
      <c r="B474" s="3" t="s">
        <v>21</v>
      </c>
      <c r="C474" s="3">
        <v>150</v>
      </c>
      <c r="D474" s="3">
        <v>27</v>
      </c>
      <c r="E474">
        <v>1</v>
      </c>
      <c r="F474">
        <v>27567</v>
      </c>
      <c r="J474">
        <f t="shared" si="15"/>
        <v>9.5615799964260742E-2</v>
      </c>
      <c r="K474" s="33">
        <f>0.192*0.71</f>
        <v>0.13632</v>
      </c>
      <c r="L474" s="33">
        <f t="shared" si="16"/>
        <v>0.70140698330590334</v>
      </c>
      <c r="M474" s="33">
        <v>0.10895188474018368</v>
      </c>
      <c r="N474" s="35" t="s">
        <v>141</v>
      </c>
    </row>
    <row r="475" spans="1:14" x14ac:dyDescent="0.2">
      <c r="A475" s="9">
        <v>43589</v>
      </c>
      <c r="B475" s="3" t="s">
        <v>21</v>
      </c>
      <c r="C475" s="3">
        <v>150</v>
      </c>
      <c r="D475" s="3">
        <v>27</v>
      </c>
      <c r="E475">
        <v>2</v>
      </c>
      <c r="F475">
        <v>30575</v>
      </c>
      <c r="J475">
        <f t="shared" si="15"/>
        <v>8.266701691645241E-2</v>
      </c>
      <c r="K475" s="33">
        <f>0.192*0.71</f>
        <v>0.13632</v>
      </c>
      <c r="L475" s="33">
        <f t="shared" si="16"/>
        <v>0.6064188447509713</v>
      </c>
      <c r="M475" s="33">
        <v>9.4197060551317546E-2</v>
      </c>
      <c r="N475" s="35" t="s">
        <v>141</v>
      </c>
    </row>
    <row r="476" spans="1:14" x14ac:dyDescent="0.2">
      <c r="A476" s="9">
        <v>43589</v>
      </c>
      <c r="B476" s="3" t="s">
        <v>21</v>
      </c>
      <c r="C476" s="3">
        <v>150</v>
      </c>
      <c r="D476" s="3">
        <v>28</v>
      </c>
      <c r="E476">
        <v>1</v>
      </c>
      <c r="F476">
        <v>32912</v>
      </c>
      <c r="J476">
        <f t="shared" si="15"/>
        <v>7.2606742321130596E-2</v>
      </c>
      <c r="K476" s="39" t="s">
        <v>92</v>
      </c>
      <c r="L476" s="33"/>
      <c r="M476" s="33"/>
      <c r="N476" s="35" t="s">
        <v>141</v>
      </c>
    </row>
    <row r="477" spans="1:14" x14ac:dyDescent="0.2">
      <c r="A477" s="9">
        <v>43589</v>
      </c>
      <c r="B477" s="3" t="s">
        <v>21</v>
      </c>
      <c r="C477" s="3">
        <v>150</v>
      </c>
      <c r="D477" s="3">
        <v>28</v>
      </c>
      <c r="E477">
        <v>2</v>
      </c>
      <c r="F477">
        <v>28060</v>
      </c>
      <c r="J477">
        <f t="shared" si="15"/>
        <v>9.3493542636278862E-2</v>
      </c>
      <c r="K477" s="39" t="s">
        <v>92</v>
      </c>
      <c r="L477" s="33"/>
      <c r="M477" s="33"/>
      <c r="N477" s="35" t="s">
        <v>141</v>
      </c>
    </row>
    <row r="478" spans="1:14" x14ac:dyDescent="0.2">
      <c r="A478" s="9">
        <v>43589</v>
      </c>
      <c r="B478" s="3" t="s">
        <v>21</v>
      </c>
      <c r="C478" s="3">
        <v>150</v>
      </c>
      <c r="D478" s="3">
        <v>29</v>
      </c>
      <c r="E478">
        <v>1</v>
      </c>
      <c r="F478">
        <v>29313</v>
      </c>
      <c r="J478">
        <f t="shared" si="15"/>
        <v>8.8099651293558151E-2</v>
      </c>
      <c r="K478" s="33">
        <f>0.192*0.65</f>
        <v>0.12480000000000001</v>
      </c>
      <c r="L478" s="33">
        <f t="shared" si="16"/>
        <v>0.70592669305735689</v>
      </c>
      <c r="M478" s="33">
        <v>0.10965394632157613</v>
      </c>
      <c r="N478" s="35" t="s">
        <v>141</v>
      </c>
    </row>
    <row r="479" spans="1:14" x14ac:dyDescent="0.2">
      <c r="A479" s="9">
        <v>43589</v>
      </c>
      <c r="B479" s="3" t="s">
        <v>21</v>
      </c>
      <c r="C479" s="3">
        <v>150</v>
      </c>
      <c r="D479" s="3">
        <v>29</v>
      </c>
      <c r="E479">
        <v>2</v>
      </c>
      <c r="F479">
        <v>34724</v>
      </c>
      <c r="J479">
        <f t="shared" si="15"/>
        <v>6.4806478064937528E-2</v>
      </c>
      <c r="K479" s="33">
        <f>0.192*0.65</f>
        <v>0.12480000000000001</v>
      </c>
      <c r="L479" s="33">
        <f t="shared" si="16"/>
        <v>0.51928267680238405</v>
      </c>
      <c r="M479" s="33">
        <v>8.0661909129970316E-2</v>
      </c>
      <c r="N479" s="35" t="s">
        <v>141</v>
      </c>
    </row>
    <row r="480" spans="1:14" x14ac:dyDescent="0.2">
      <c r="A480" s="9">
        <v>43589</v>
      </c>
      <c r="B480" s="3" t="s">
        <v>21</v>
      </c>
      <c r="C480" s="3">
        <v>150</v>
      </c>
      <c r="D480" s="3">
        <v>30</v>
      </c>
      <c r="E480">
        <v>1</v>
      </c>
      <c r="F480">
        <v>33560</v>
      </c>
      <c r="J480">
        <f t="shared" si="15"/>
        <v>6.9817243845405913E-2</v>
      </c>
      <c r="K480" s="33">
        <f>0.192*0.68</f>
        <v>0.13056000000000001</v>
      </c>
      <c r="L480" s="33">
        <f>J480/K480</f>
        <v>0.53475217406101339</v>
      </c>
      <c r="M480" s="33">
        <v>8.3064837704144065E-2</v>
      </c>
      <c r="N480" s="35" t="s">
        <v>141</v>
      </c>
    </row>
    <row r="481" spans="1:14" s="5" customFormat="1" x14ac:dyDescent="0.2">
      <c r="A481" s="17">
        <v>43589</v>
      </c>
      <c r="B481" s="6" t="s">
        <v>21</v>
      </c>
      <c r="C481" s="6">
        <v>150</v>
      </c>
      <c r="D481" s="6">
        <v>30</v>
      </c>
      <c r="E481" s="5">
        <v>2</v>
      </c>
      <c r="F481" s="5">
        <v>29796</v>
      </c>
      <c r="J481" s="5">
        <f t="shared" si="15"/>
        <v>8.6020441781559695E-2</v>
      </c>
      <c r="K481" s="49">
        <f>0.192*0.68</f>
        <v>0.13056000000000001</v>
      </c>
      <c r="L481" s="49">
        <f>J481/K481</f>
        <v>0.65885755041023042</v>
      </c>
      <c r="M481" s="49">
        <v>0.10234253949705581</v>
      </c>
      <c r="N481" s="43" t="s">
        <v>141</v>
      </c>
    </row>
    <row r="482" spans="1:14" x14ac:dyDescent="0.2">
      <c r="A482" s="9">
        <v>43589</v>
      </c>
      <c r="B482" s="3" t="s">
        <v>21</v>
      </c>
      <c r="C482" s="3">
        <v>300</v>
      </c>
      <c r="D482" s="3">
        <v>1</v>
      </c>
      <c r="E482">
        <v>1</v>
      </c>
      <c r="F482">
        <v>47456</v>
      </c>
      <c r="J482">
        <f t="shared" si="15"/>
        <v>9.9979987548658358E-3</v>
      </c>
      <c r="K482" s="47">
        <f>0.192*0.65</f>
        <v>0.12480000000000001</v>
      </c>
      <c r="L482" s="33">
        <f>J482/K482</f>
        <v>8.0112169510142911E-2</v>
      </c>
      <c r="M482" s="33">
        <v>1.2444090330575534E-2</v>
      </c>
      <c r="N482" s="35" t="s">
        <v>141</v>
      </c>
    </row>
    <row r="483" spans="1:14" x14ac:dyDescent="0.2">
      <c r="A483" s="9">
        <v>43589</v>
      </c>
      <c r="B483" s="3" t="s">
        <v>21</v>
      </c>
      <c r="C483" s="3">
        <v>300</v>
      </c>
      <c r="D483" s="3">
        <v>1</v>
      </c>
      <c r="E483">
        <v>2</v>
      </c>
      <c r="F483">
        <v>35008</v>
      </c>
      <c r="J483">
        <f t="shared" si="15"/>
        <v>6.3583920091008828E-2</v>
      </c>
      <c r="K483" s="33">
        <f>0.192*0.65</f>
        <v>0.12480000000000001</v>
      </c>
      <c r="L483" s="33">
        <f t="shared" si="16"/>
        <v>0.5094865391907758</v>
      </c>
      <c r="M483" s="33">
        <v>7.9140242420967177E-2</v>
      </c>
      <c r="N483" s="35" t="s">
        <v>141</v>
      </c>
    </row>
    <row r="484" spans="1:14" x14ac:dyDescent="0.2">
      <c r="A484" s="9">
        <v>43589</v>
      </c>
      <c r="B484" s="3" t="s">
        <v>21</v>
      </c>
      <c r="C484" s="3">
        <v>300</v>
      </c>
      <c r="D484" s="3">
        <v>2</v>
      </c>
      <c r="E484">
        <v>1</v>
      </c>
      <c r="F484">
        <v>34640</v>
      </c>
      <c r="J484">
        <f t="shared" si="15"/>
        <v>6.5168079719198121E-2</v>
      </c>
      <c r="K484" s="33">
        <f>0.192*0.64</f>
        <v>0.12288</v>
      </c>
      <c r="L484" s="33">
        <f t="shared" si="16"/>
        <v>0.5303391904231618</v>
      </c>
      <c r="M484" s="33">
        <v>8.2379354245731132E-2</v>
      </c>
      <c r="N484" s="35" t="s">
        <v>141</v>
      </c>
    </row>
    <row r="485" spans="1:14" x14ac:dyDescent="0.2">
      <c r="A485" s="9">
        <v>43589</v>
      </c>
      <c r="B485" s="3" t="s">
        <v>21</v>
      </c>
      <c r="C485" s="3">
        <v>300</v>
      </c>
      <c r="D485" s="3">
        <v>2</v>
      </c>
      <c r="E485">
        <v>2</v>
      </c>
      <c r="F485">
        <v>37805</v>
      </c>
      <c r="J485">
        <f t="shared" si="15"/>
        <v>5.1543445960450338E-2</v>
      </c>
      <c r="K485" s="33">
        <f>0.192*0.64</f>
        <v>0.12288</v>
      </c>
      <c r="L485" s="33">
        <f t="shared" si="16"/>
        <v>0.41946163704793565</v>
      </c>
      <c r="M485" s="33">
        <v>6.5156374288112676E-2</v>
      </c>
      <c r="N485" s="35" t="s">
        <v>141</v>
      </c>
    </row>
    <row r="486" spans="1:14" x14ac:dyDescent="0.2">
      <c r="A486" s="9">
        <v>43589</v>
      </c>
      <c r="B486" s="3" t="s">
        <v>21</v>
      </c>
      <c r="C486" s="3">
        <v>300</v>
      </c>
      <c r="D486" s="3">
        <v>3</v>
      </c>
      <c r="E486">
        <v>1</v>
      </c>
      <c r="F486">
        <v>35969</v>
      </c>
      <c r="J486">
        <f t="shared" si="15"/>
        <v>5.9447024975003572E-2</v>
      </c>
      <c r="K486" s="33">
        <f>0.192*0.6</f>
        <v>0.1152</v>
      </c>
      <c r="L486" s="33">
        <f t="shared" si="16"/>
        <v>0.51603320290801713</v>
      </c>
      <c r="M486" s="33">
        <v>8.0157157518378666E-2</v>
      </c>
      <c r="N486" s="35" t="s">
        <v>141</v>
      </c>
    </row>
    <row r="487" spans="1:14" x14ac:dyDescent="0.2">
      <c r="A487" s="9">
        <v>43589</v>
      </c>
      <c r="B487" s="3" t="s">
        <v>21</v>
      </c>
      <c r="C487" s="3">
        <v>300</v>
      </c>
      <c r="D487" s="3">
        <v>3</v>
      </c>
      <c r="E487">
        <v>2</v>
      </c>
      <c r="F487">
        <v>39923</v>
      </c>
      <c r="J487">
        <f t="shared" si="15"/>
        <v>4.2425918535165086E-2</v>
      </c>
      <c r="K487" s="33">
        <f>0.192*0.6</f>
        <v>0.1152</v>
      </c>
      <c r="L487" s="33">
        <f t="shared" si="16"/>
        <v>0.36828054283997469</v>
      </c>
      <c r="M487" s="33">
        <v>5.7206244321142734E-2</v>
      </c>
      <c r="N487" s="35" t="s">
        <v>141</v>
      </c>
    </row>
    <row r="488" spans="1:14" x14ac:dyDescent="0.2">
      <c r="A488" s="9">
        <v>43589</v>
      </c>
      <c r="B488" s="3" t="s">
        <v>21</v>
      </c>
      <c r="C488" s="3">
        <v>300</v>
      </c>
      <c r="D488" s="3">
        <v>4</v>
      </c>
      <c r="E488">
        <v>1</v>
      </c>
      <c r="F488">
        <v>37929</v>
      </c>
      <c r="J488">
        <f t="shared" si="15"/>
        <v>5.1009653042256124E-2</v>
      </c>
      <c r="K488" s="33">
        <f>0.192*0.7</f>
        <v>0.13439999999999999</v>
      </c>
      <c r="L488" s="33">
        <f t="shared" si="16"/>
        <v>0.37953610894535811</v>
      </c>
      <c r="M488" s="33">
        <v>5.8954608922845625E-2</v>
      </c>
      <c r="N488" s="35" t="s">
        <v>141</v>
      </c>
    </row>
    <row r="489" spans="1:14" x14ac:dyDescent="0.2">
      <c r="A489" s="9">
        <v>43589</v>
      </c>
      <c r="B489" s="3" t="s">
        <v>21</v>
      </c>
      <c r="C489" s="3">
        <v>300</v>
      </c>
      <c r="D489" s="3">
        <v>4</v>
      </c>
      <c r="E489">
        <v>2</v>
      </c>
      <c r="F489">
        <v>34069</v>
      </c>
      <c r="J489">
        <f t="shared" si="15"/>
        <v>6.7626110011850579E-2</v>
      </c>
      <c r="K489" s="33">
        <f>0.192*0.7</f>
        <v>0.13439999999999999</v>
      </c>
      <c r="L489" s="33">
        <f t="shared" si="16"/>
        <v>0.50317046139769783</v>
      </c>
      <c r="M489" s="33">
        <v>7.8159145003775729E-2</v>
      </c>
      <c r="N489" s="35" t="s">
        <v>141</v>
      </c>
    </row>
    <row r="490" spans="1:14" x14ac:dyDescent="0.2">
      <c r="A490" s="9">
        <v>43589</v>
      </c>
      <c r="B490" s="3" t="s">
        <v>21</v>
      </c>
      <c r="C490" s="3">
        <v>300</v>
      </c>
      <c r="D490" s="3">
        <v>5</v>
      </c>
      <c r="E490">
        <v>1</v>
      </c>
      <c r="F490">
        <v>39515</v>
      </c>
      <c r="J490">
        <f t="shared" si="15"/>
        <v>4.4182269427288021E-2</v>
      </c>
      <c r="K490" s="33">
        <f>0.192*0.67</f>
        <v>0.12864</v>
      </c>
      <c r="L490" s="33">
        <f t="shared" si="16"/>
        <v>0.34345669641859466</v>
      </c>
      <c r="M490" s="33">
        <v>5.335027351035504E-2</v>
      </c>
      <c r="N490" s="35" t="s">
        <v>141</v>
      </c>
    </row>
    <row r="491" spans="1:14" x14ac:dyDescent="0.2">
      <c r="A491" s="9">
        <v>43589</v>
      </c>
      <c r="B491" s="3" t="s">
        <v>21</v>
      </c>
      <c r="C491" s="3">
        <v>300</v>
      </c>
      <c r="D491" s="3">
        <v>5</v>
      </c>
      <c r="E491">
        <v>2</v>
      </c>
      <c r="F491">
        <v>34802</v>
      </c>
      <c r="J491">
        <f t="shared" si="15"/>
        <v>6.4470705100266965E-2</v>
      </c>
      <c r="K491" s="33">
        <f>0.192*0.67</f>
        <v>0.12864</v>
      </c>
      <c r="L491" s="33">
        <f t="shared" si="16"/>
        <v>0.50117152596600567</v>
      </c>
      <c r="M491" s="33">
        <v>7.7848643700052872E-2</v>
      </c>
      <c r="N491" s="35" t="s">
        <v>141</v>
      </c>
    </row>
    <row r="492" spans="1:14" x14ac:dyDescent="0.2">
      <c r="A492" s="9">
        <v>43589</v>
      </c>
      <c r="B492" s="3" t="s">
        <v>21</v>
      </c>
      <c r="C492" s="3">
        <v>300</v>
      </c>
      <c r="D492" s="3">
        <v>6</v>
      </c>
      <c r="E492">
        <v>1</v>
      </c>
      <c r="F492">
        <v>44388</v>
      </c>
      <c r="J492">
        <f t="shared" si="15"/>
        <v>2.3205068698574589E-2</v>
      </c>
      <c r="K492" s="39" t="s">
        <v>92</v>
      </c>
      <c r="L492" s="33"/>
      <c r="M492" s="33"/>
      <c r="N492" s="35" t="s">
        <v>141</v>
      </c>
    </row>
    <row r="493" spans="1:14" x14ac:dyDescent="0.2">
      <c r="A493" s="9">
        <v>43589</v>
      </c>
      <c r="B493" s="3" t="s">
        <v>21</v>
      </c>
      <c r="C493" s="3">
        <v>300</v>
      </c>
      <c r="D493" s="3">
        <v>6</v>
      </c>
      <c r="E493">
        <v>2</v>
      </c>
      <c r="F493">
        <v>36266</v>
      </c>
      <c r="J493">
        <f t="shared" si="15"/>
        <v>5.8168504840296439E-2</v>
      </c>
      <c r="K493" s="39" t="s">
        <v>92</v>
      </c>
      <c r="L493" s="33"/>
      <c r="M493" s="33"/>
      <c r="N493" s="35" t="s">
        <v>141</v>
      </c>
    </row>
    <row r="494" spans="1:14" x14ac:dyDescent="0.2">
      <c r="A494" s="9">
        <v>43589</v>
      </c>
      <c r="B494" s="3" t="s">
        <v>21</v>
      </c>
      <c r="C494" s="3">
        <v>300</v>
      </c>
      <c r="D494" s="3">
        <v>7</v>
      </c>
      <c r="E494">
        <v>1</v>
      </c>
      <c r="F494">
        <v>45185</v>
      </c>
      <c r="J494">
        <f t="shared" si="15"/>
        <v>1.9774157764697202E-2</v>
      </c>
      <c r="K494" s="39" t="s">
        <v>92</v>
      </c>
      <c r="L494" s="33"/>
      <c r="M494" s="33"/>
      <c r="N494" s="35" t="s">
        <v>141</v>
      </c>
    </row>
    <row r="495" spans="1:14" x14ac:dyDescent="0.2">
      <c r="A495" s="9">
        <v>43589</v>
      </c>
      <c r="B495" s="3" t="s">
        <v>21</v>
      </c>
      <c r="C495" s="3">
        <v>300</v>
      </c>
      <c r="D495" s="3">
        <v>7</v>
      </c>
      <c r="E495">
        <v>2</v>
      </c>
      <c r="F495">
        <v>39030</v>
      </c>
      <c r="J495">
        <f t="shared" si="15"/>
        <v>4.6270088502483188E-2</v>
      </c>
      <c r="K495" s="39" t="s">
        <v>92</v>
      </c>
      <c r="L495" s="33"/>
      <c r="M495" s="33"/>
      <c r="N495" s="35" t="s">
        <v>141</v>
      </c>
    </row>
    <row r="496" spans="1:14" x14ac:dyDescent="0.2">
      <c r="A496" s="9">
        <v>43589</v>
      </c>
      <c r="B496" s="3" t="s">
        <v>21</v>
      </c>
      <c r="C496" s="3">
        <v>300</v>
      </c>
      <c r="D496" s="3">
        <v>8</v>
      </c>
      <c r="E496">
        <v>1</v>
      </c>
      <c r="F496">
        <v>30551</v>
      </c>
      <c r="J496">
        <f t="shared" si="15"/>
        <v>8.2770331674812583E-2</v>
      </c>
      <c r="K496" s="33">
        <f>0.192*0.74</f>
        <v>0.14208000000000001</v>
      </c>
      <c r="L496" s="33">
        <f t="shared" si="16"/>
        <v>0.58256145604457055</v>
      </c>
      <c r="M496" s="33">
        <v>9.0491212838923293E-2</v>
      </c>
      <c r="N496" s="35" t="s">
        <v>141</v>
      </c>
    </row>
    <row r="497" spans="1:14" x14ac:dyDescent="0.2">
      <c r="A497" s="9">
        <v>43589</v>
      </c>
      <c r="B497" s="3" t="s">
        <v>21</v>
      </c>
      <c r="C497" s="3">
        <v>300</v>
      </c>
      <c r="D497" s="3">
        <v>8</v>
      </c>
      <c r="E497">
        <v>2</v>
      </c>
      <c r="F497">
        <v>27324</v>
      </c>
      <c r="J497">
        <f t="shared" si="15"/>
        <v>9.6661861892657477E-2</v>
      </c>
      <c r="K497" s="33">
        <f>0.192*0.74</f>
        <v>0.14208000000000001</v>
      </c>
      <c r="L497" s="33">
        <f t="shared" si="16"/>
        <v>0.68033405048323103</v>
      </c>
      <c r="M497" s="33">
        <v>0.10567855584172858</v>
      </c>
      <c r="N497" s="35" t="s">
        <v>141</v>
      </c>
    </row>
    <row r="498" spans="1:14" x14ac:dyDescent="0.2">
      <c r="A498" s="9">
        <v>43589</v>
      </c>
      <c r="B498" s="3" t="s">
        <v>21</v>
      </c>
      <c r="C498" s="3">
        <v>300</v>
      </c>
      <c r="D498" s="3">
        <v>9</v>
      </c>
      <c r="E498">
        <v>1</v>
      </c>
      <c r="F498">
        <v>34669</v>
      </c>
      <c r="J498">
        <f t="shared" si="15"/>
        <v>6.5043241052846271E-2</v>
      </c>
      <c r="K498" s="33">
        <f>0.192*0.66</f>
        <v>0.12672</v>
      </c>
      <c r="L498" s="33">
        <f t="shared" si="16"/>
        <v>0.51328315224783994</v>
      </c>
      <c r="M498" s="33">
        <v>7.972998298249781E-2</v>
      </c>
      <c r="N498" s="35" t="s">
        <v>141</v>
      </c>
    </row>
    <row r="499" spans="1:14" x14ac:dyDescent="0.2">
      <c r="A499" s="9">
        <v>43589</v>
      </c>
      <c r="B499" s="3" t="s">
        <v>21</v>
      </c>
      <c r="C499" s="3">
        <v>300</v>
      </c>
      <c r="D499" s="3">
        <v>9</v>
      </c>
      <c r="E499">
        <v>2</v>
      </c>
      <c r="F499">
        <v>34747</v>
      </c>
      <c r="J499">
        <f t="shared" si="15"/>
        <v>6.4707468088175707E-2</v>
      </c>
      <c r="K499" s="33">
        <f>0.192*0.66</f>
        <v>0.12672</v>
      </c>
      <c r="L499" s="33">
        <f t="shared" si="16"/>
        <v>0.51063342872613404</v>
      </c>
      <c r="M499" s="33">
        <v>7.9318392595459503E-2</v>
      </c>
      <c r="N499" s="35" t="s">
        <v>141</v>
      </c>
    </row>
    <row r="500" spans="1:14" x14ac:dyDescent="0.2">
      <c r="A500" s="9">
        <v>43589</v>
      </c>
      <c r="B500" s="3" t="s">
        <v>21</v>
      </c>
      <c r="C500" s="3">
        <v>300</v>
      </c>
      <c r="D500" s="3">
        <v>10</v>
      </c>
      <c r="E500">
        <v>1</v>
      </c>
      <c r="F500">
        <v>31070</v>
      </c>
      <c r="J500">
        <f t="shared" si="15"/>
        <v>8.0536150025273839E-2</v>
      </c>
      <c r="K500" s="33">
        <f>0.192*0.59</f>
        <v>0.11327999999999999</v>
      </c>
      <c r="L500" s="33">
        <f t="shared" si="16"/>
        <v>0.71094765205926769</v>
      </c>
      <c r="M500" s="33">
        <v>0.11043386861987294</v>
      </c>
      <c r="N500" s="35" t="s">
        <v>141</v>
      </c>
    </row>
    <row r="501" spans="1:14" x14ac:dyDescent="0.2">
      <c r="A501" s="9">
        <v>43589</v>
      </c>
      <c r="B501" s="3" t="s">
        <v>21</v>
      </c>
      <c r="C501" s="3">
        <v>300</v>
      </c>
      <c r="D501" s="3">
        <v>10</v>
      </c>
      <c r="E501">
        <v>2</v>
      </c>
      <c r="F501">
        <v>35902</v>
      </c>
      <c r="J501">
        <f t="shared" si="15"/>
        <v>5.9735445342092373E-2</v>
      </c>
      <c r="K501" s="33">
        <f>0.192*0.59</f>
        <v>0.11327999999999999</v>
      </c>
      <c r="L501" s="33">
        <f t="shared" si="16"/>
        <v>0.5273256121300528</v>
      </c>
      <c r="M501" s="33">
        <v>8.1911245084201542E-2</v>
      </c>
      <c r="N501" s="35" t="s">
        <v>141</v>
      </c>
    </row>
    <row r="502" spans="1:14" x14ac:dyDescent="0.2">
      <c r="A502" s="9">
        <v>43589</v>
      </c>
      <c r="B502" s="3" t="s">
        <v>21</v>
      </c>
      <c r="C502" s="3">
        <v>300</v>
      </c>
      <c r="D502" s="3">
        <v>11</v>
      </c>
      <c r="E502">
        <v>1</v>
      </c>
      <c r="F502">
        <v>42337</v>
      </c>
      <c r="J502">
        <f t="shared" si="15"/>
        <v>3.2034175756771033E-2</v>
      </c>
      <c r="K502" s="33">
        <f>0.192*0.66</f>
        <v>0.12672</v>
      </c>
      <c r="L502" s="33">
        <f t="shared" si="16"/>
        <v>0.25279494757552901</v>
      </c>
      <c r="M502" s="33">
        <v>3.9267481856732178E-2</v>
      </c>
      <c r="N502" s="35" t="s">
        <v>141</v>
      </c>
    </row>
    <row r="503" spans="1:14" x14ac:dyDescent="0.2">
      <c r="A503" s="9">
        <v>43589</v>
      </c>
      <c r="B503" s="3" t="s">
        <v>21</v>
      </c>
      <c r="C503" s="3">
        <v>300</v>
      </c>
      <c r="D503" s="3">
        <v>11</v>
      </c>
      <c r="E503">
        <v>2</v>
      </c>
      <c r="F503">
        <v>33496</v>
      </c>
      <c r="J503">
        <f t="shared" si="15"/>
        <v>7.0092749867699713E-2</v>
      </c>
      <c r="K503" s="33">
        <f>0.192*0.66</f>
        <v>0.12672</v>
      </c>
      <c r="L503" s="33">
        <f t="shared" si="16"/>
        <v>0.55313091751656973</v>
      </c>
      <c r="M503" s="33">
        <v>8.5919669187573836E-2</v>
      </c>
      <c r="N503" s="35" t="s">
        <v>141</v>
      </c>
    </row>
    <row r="504" spans="1:14" x14ac:dyDescent="0.2">
      <c r="A504" s="9">
        <v>43589</v>
      </c>
      <c r="B504" s="3" t="s">
        <v>21</v>
      </c>
      <c r="C504" s="3">
        <v>300</v>
      </c>
      <c r="D504" s="3">
        <v>12</v>
      </c>
      <c r="E504">
        <v>1</v>
      </c>
      <c r="F504">
        <v>27386</v>
      </c>
      <c r="J504">
        <f t="shared" si="15"/>
        <v>9.6394965433560395E-2</v>
      </c>
      <c r="K504" s="39" t="s">
        <v>92</v>
      </c>
      <c r="L504" s="33"/>
      <c r="M504" s="33"/>
      <c r="N504" s="35" t="s">
        <v>141</v>
      </c>
    </row>
    <row r="505" spans="1:14" x14ac:dyDescent="0.2">
      <c r="A505" s="9">
        <v>43589</v>
      </c>
      <c r="B505" s="3" t="s">
        <v>21</v>
      </c>
      <c r="C505" s="3">
        <v>300</v>
      </c>
      <c r="D505" s="3">
        <v>12</v>
      </c>
      <c r="E505">
        <v>2</v>
      </c>
      <c r="F505">
        <v>24711</v>
      </c>
      <c r="J505">
        <f t="shared" si="15"/>
        <v>0.10791025620912133</v>
      </c>
      <c r="K505" s="39" t="s">
        <v>92</v>
      </c>
      <c r="L505" s="33"/>
      <c r="M505" s="33"/>
      <c r="N505" s="35" t="s">
        <v>141</v>
      </c>
    </row>
    <row r="506" spans="1:14" x14ac:dyDescent="0.2">
      <c r="A506" s="9">
        <v>43589</v>
      </c>
      <c r="B506" s="3" t="s">
        <v>21</v>
      </c>
      <c r="C506" s="3">
        <v>300</v>
      </c>
      <c r="D506" s="3">
        <v>13</v>
      </c>
      <c r="E506">
        <v>1</v>
      </c>
      <c r="F506">
        <v>42847</v>
      </c>
      <c r="J506">
        <f t="shared" si="15"/>
        <v>2.9838737141617371E-2</v>
      </c>
      <c r="K506" s="33">
        <f>0.192*0.68</f>
        <v>0.13056000000000001</v>
      </c>
      <c r="L506" s="33">
        <f t="shared" si="16"/>
        <v>0.22854424894008402</v>
      </c>
      <c r="M506" s="33">
        <v>3.550054000202639E-2</v>
      </c>
      <c r="N506" s="35" t="s">
        <v>141</v>
      </c>
    </row>
    <row r="507" spans="1:14" x14ac:dyDescent="0.2">
      <c r="A507" s="9">
        <v>43589</v>
      </c>
      <c r="B507" s="3" t="s">
        <v>21</v>
      </c>
      <c r="C507" s="3">
        <v>300</v>
      </c>
      <c r="D507" s="3">
        <v>13</v>
      </c>
      <c r="E507">
        <v>2</v>
      </c>
      <c r="F507">
        <v>30263</v>
      </c>
      <c r="J507">
        <f t="shared" si="15"/>
        <v>8.4010108775134665E-2</v>
      </c>
      <c r="K507" s="33">
        <f>0.192*0.68</f>
        <v>0.13056000000000001</v>
      </c>
      <c r="L507" s="33">
        <f t="shared" si="16"/>
        <v>0.64345977922131325</v>
      </c>
      <c r="M507" s="33">
        <v>9.9950752372377327E-2</v>
      </c>
      <c r="N507" s="35" t="s">
        <v>141</v>
      </c>
    </row>
    <row r="508" spans="1:14" x14ac:dyDescent="0.2">
      <c r="A508" s="9">
        <v>43589</v>
      </c>
      <c r="B508" s="3" t="s">
        <v>21</v>
      </c>
      <c r="C508" s="3">
        <v>300</v>
      </c>
      <c r="D508" s="3">
        <v>14</v>
      </c>
      <c r="E508">
        <v>1</v>
      </c>
      <c r="F508">
        <v>38811</v>
      </c>
      <c r="J508">
        <f t="shared" si="15"/>
        <v>4.7212835672519757E-2</v>
      </c>
      <c r="K508" s="39" t="s">
        <v>92</v>
      </c>
      <c r="L508" s="33"/>
      <c r="M508" s="33"/>
      <c r="N508" s="35" t="s">
        <v>141</v>
      </c>
    </row>
    <row r="509" spans="1:14" x14ac:dyDescent="0.2">
      <c r="A509" s="9">
        <v>43589</v>
      </c>
      <c r="B509" s="3" t="s">
        <v>21</v>
      </c>
      <c r="C509" s="3">
        <v>300</v>
      </c>
      <c r="D509" s="3">
        <v>14</v>
      </c>
      <c r="E509">
        <v>2</v>
      </c>
      <c r="F509">
        <v>41910</v>
      </c>
      <c r="J509">
        <f t="shared" si="15"/>
        <v>3.3872317499262443E-2</v>
      </c>
      <c r="K509" s="39" t="s">
        <v>92</v>
      </c>
      <c r="L509" s="33"/>
      <c r="M509" s="33"/>
      <c r="N509" s="35" t="s">
        <v>141</v>
      </c>
    </row>
    <row r="510" spans="1:14" x14ac:dyDescent="0.2">
      <c r="A510" s="9">
        <v>43589</v>
      </c>
      <c r="B510" s="3" t="s">
        <v>21</v>
      </c>
      <c r="C510" s="3">
        <v>300</v>
      </c>
      <c r="D510" s="3">
        <v>15</v>
      </c>
      <c r="E510">
        <v>1</v>
      </c>
      <c r="F510">
        <v>30118</v>
      </c>
      <c r="J510">
        <f t="shared" si="15"/>
        <v>8.463430210689403E-2</v>
      </c>
      <c r="K510" s="33">
        <f>0.192*0.68</f>
        <v>0.13056000000000001</v>
      </c>
      <c r="L510" s="33">
        <f t="shared" si="16"/>
        <v>0.64824067177461719</v>
      </c>
      <c r="M510" s="33">
        <v>0.10069338434899054</v>
      </c>
      <c r="N510" s="35" t="s">
        <v>141</v>
      </c>
    </row>
    <row r="511" spans="1:14" x14ac:dyDescent="0.2">
      <c r="A511" s="9">
        <v>43589</v>
      </c>
      <c r="B511" s="3" t="s">
        <v>21</v>
      </c>
      <c r="C511" s="3">
        <v>300</v>
      </c>
      <c r="D511" s="3">
        <v>15</v>
      </c>
      <c r="E511">
        <v>2</v>
      </c>
      <c r="F511">
        <v>31598</v>
      </c>
      <c r="J511">
        <f t="shared" si="15"/>
        <v>7.8263225341350023E-2</v>
      </c>
      <c r="K511" s="33">
        <f>0.192*0.68</f>
        <v>0.13056000000000001</v>
      </c>
      <c r="L511" s="33">
        <f t="shared" si="16"/>
        <v>0.59944259605813432</v>
      </c>
      <c r="M511" s="33">
        <v>9.3113416587696882E-2</v>
      </c>
      <c r="N511" s="35" t="s">
        <v>141</v>
      </c>
    </row>
    <row r="512" spans="1:14" x14ac:dyDescent="0.2">
      <c r="A512" s="9">
        <v>43589</v>
      </c>
      <c r="B512" s="3" t="s">
        <v>21</v>
      </c>
      <c r="C512" s="3">
        <v>300</v>
      </c>
      <c r="D512" s="3">
        <v>16</v>
      </c>
      <c r="E512">
        <v>1</v>
      </c>
      <c r="F512">
        <v>40339</v>
      </c>
      <c r="J512">
        <f t="shared" si="15"/>
        <v>4.0635129390255431E-2</v>
      </c>
      <c r="K512" s="33">
        <f>0.192*0.58</f>
        <v>0.11136</v>
      </c>
      <c r="L512" s="33">
        <f t="shared" si="16"/>
        <v>0.36489879121996616</v>
      </c>
      <c r="M512" s="33">
        <v>5.6680945569501415E-2</v>
      </c>
      <c r="N512" s="35" t="s">
        <v>141</v>
      </c>
    </row>
    <row r="513" spans="1:14" x14ac:dyDescent="0.2">
      <c r="A513" s="9">
        <v>43589</v>
      </c>
      <c r="B513" s="3" t="s">
        <v>21</v>
      </c>
      <c r="C513" s="3">
        <v>300</v>
      </c>
      <c r="D513" s="3">
        <v>16</v>
      </c>
      <c r="E513">
        <v>2</v>
      </c>
      <c r="F513">
        <v>42103</v>
      </c>
      <c r="J513">
        <f t="shared" si="15"/>
        <v>3.3041494650782717E-2</v>
      </c>
      <c r="K513" s="33">
        <f>0.192*0.58</f>
        <v>0.11136</v>
      </c>
      <c r="L513" s="33">
        <f t="shared" si="16"/>
        <v>0.29670882409108046</v>
      </c>
      <c r="M513" s="33">
        <v>4.6088770675481165E-2</v>
      </c>
      <c r="N513" s="35" t="s">
        <v>141</v>
      </c>
    </row>
    <row r="514" spans="1:14" x14ac:dyDescent="0.2">
      <c r="A514" s="9">
        <v>43589</v>
      </c>
      <c r="B514" s="3" t="s">
        <v>21</v>
      </c>
      <c r="C514" s="3">
        <v>300</v>
      </c>
      <c r="D514" s="3">
        <v>17</v>
      </c>
      <c r="E514">
        <v>1</v>
      </c>
      <c r="F514">
        <v>39408</v>
      </c>
      <c r="J514">
        <f t="shared" si="15"/>
        <v>4.4642881058310456E-2</v>
      </c>
      <c r="K514" s="33">
        <f>0.192*0.63</f>
        <v>0.12096</v>
      </c>
      <c r="L514" s="33">
        <f t="shared" si="16"/>
        <v>0.36907143732068831</v>
      </c>
      <c r="M514" s="33">
        <v>5.7329096597146925E-2</v>
      </c>
      <c r="N514" s="35" t="s">
        <v>141</v>
      </c>
    </row>
    <row r="515" spans="1:14" x14ac:dyDescent="0.2">
      <c r="A515" s="9">
        <v>43589</v>
      </c>
      <c r="B515" s="3" t="s">
        <v>21</v>
      </c>
      <c r="C515" s="3">
        <v>300</v>
      </c>
      <c r="D515" s="3">
        <v>17</v>
      </c>
      <c r="E515">
        <v>2</v>
      </c>
      <c r="F515">
        <v>32415</v>
      </c>
      <c r="J515">
        <f t="shared" ref="J515:J578" si="17">((1-F515/$Q$2) * 1.5)/7</f>
        <v>7.4746218775505843E-2</v>
      </c>
      <c r="K515" s="33">
        <f>0.192*0.63</f>
        <v>0.12096</v>
      </c>
      <c r="L515" s="33">
        <f t="shared" ref="L515:L578" si="18">J515/K515</f>
        <v>0.61794162347475068</v>
      </c>
      <c r="M515" s="33">
        <v>9.5986932179744619E-2</v>
      </c>
      <c r="N515" s="35" t="s">
        <v>141</v>
      </c>
    </row>
    <row r="516" spans="1:14" x14ac:dyDescent="0.2">
      <c r="A516" s="9">
        <v>43589</v>
      </c>
      <c r="B516" s="3" t="s">
        <v>21</v>
      </c>
      <c r="C516" s="3">
        <v>300</v>
      </c>
      <c r="D516" s="3">
        <v>18</v>
      </c>
      <c r="E516">
        <v>1</v>
      </c>
      <c r="F516">
        <v>37209</v>
      </c>
      <c r="J516">
        <f t="shared" si="17"/>
        <v>5.41090957930613E-2</v>
      </c>
      <c r="K516" s="33">
        <f>0.192*0.71</f>
        <v>0.13632</v>
      </c>
      <c r="L516" s="33">
        <f t="shared" si="18"/>
        <v>0.39692705247257409</v>
      </c>
      <c r="M516" s="33">
        <v>6.1656002150739846E-2</v>
      </c>
      <c r="N516" s="35" t="s">
        <v>141</v>
      </c>
    </row>
    <row r="517" spans="1:14" x14ac:dyDescent="0.2">
      <c r="A517" s="9">
        <v>43589</v>
      </c>
      <c r="B517" s="3" t="s">
        <v>21</v>
      </c>
      <c r="C517" s="3">
        <v>300</v>
      </c>
      <c r="D517" s="3">
        <v>18</v>
      </c>
      <c r="E517">
        <v>2</v>
      </c>
      <c r="F517">
        <v>45533</v>
      </c>
      <c r="J517">
        <f t="shared" si="17"/>
        <v>1.8276093768474683E-2</v>
      </c>
      <c r="K517" s="33">
        <f>0.192*0.71</f>
        <v>0.13632</v>
      </c>
      <c r="L517" s="33">
        <f t="shared" si="18"/>
        <v>0.13406758926404552</v>
      </c>
      <c r="M517" s="33">
        <v>2.0825165532348401E-2</v>
      </c>
      <c r="N517" s="35" t="s">
        <v>141</v>
      </c>
    </row>
    <row r="518" spans="1:14" x14ac:dyDescent="0.2">
      <c r="A518" s="9">
        <v>43589</v>
      </c>
      <c r="B518" s="50" t="s">
        <v>21</v>
      </c>
      <c r="C518" s="50">
        <v>300</v>
      </c>
      <c r="D518" s="50">
        <v>19</v>
      </c>
      <c r="E518" s="23">
        <v>1</v>
      </c>
      <c r="F518" s="23">
        <v>56596</v>
      </c>
      <c r="G518" s="23"/>
      <c r="H518" s="23"/>
      <c r="I518" s="23"/>
      <c r="J518" s="23">
        <f t="shared" si="17"/>
        <v>-2.9347705053966649E-2</v>
      </c>
      <c r="K518" s="34">
        <f>0.192*0.62</f>
        <v>0.11904000000000001</v>
      </c>
      <c r="L518" s="34">
        <f t="shared" si="18"/>
        <v>-0.24653650078937037</v>
      </c>
      <c r="M518" s="34"/>
      <c r="N518" s="35" t="s">
        <v>141</v>
      </c>
    </row>
    <row r="519" spans="1:14" x14ac:dyDescent="0.2">
      <c r="A519" s="9">
        <v>43589</v>
      </c>
      <c r="B519" s="50" t="s">
        <v>21</v>
      </c>
      <c r="C519" s="50">
        <v>300</v>
      </c>
      <c r="D519" s="50">
        <v>19</v>
      </c>
      <c r="E519" s="23">
        <v>2</v>
      </c>
      <c r="F519" s="23">
        <v>36621</v>
      </c>
      <c r="G519" s="23"/>
      <c r="H519" s="23"/>
      <c r="I519" s="23"/>
      <c r="J519" s="23">
        <f t="shared" si="17"/>
        <v>5.664030737288555E-2</v>
      </c>
      <c r="K519" s="34">
        <f>0.192*0.62</f>
        <v>0.11904000000000001</v>
      </c>
      <c r="L519" s="34">
        <f t="shared" si="18"/>
        <v>0.47580903371039607</v>
      </c>
      <c r="M519" s="34"/>
      <c r="N519" s="35" t="s">
        <v>141</v>
      </c>
    </row>
    <row r="520" spans="1:14" x14ac:dyDescent="0.2">
      <c r="A520" s="9">
        <v>43589</v>
      </c>
      <c r="B520" s="3" t="s">
        <v>21</v>
      </c>
      <c r="C520" s="3">
        <v>300</v>
      </c>
      <c r="D520" s="3">
        <v>20</v>
      </c>
      <c r="E520">
        <v>1</v>
      </c>
      <c r="F520">
        <v>33397</v>
      </c>
      <c r="J520">
        <f t="shared" si="17"/>
        <v>7.0518923245935422E-2</v>
      </c>
      <c r="K520" s="33">
        <f>0.192*0.67</f>
        <v>0.12864</v>
      </c>
      <c r="L520" s="33">
        <f t="shared" si="18"/>
        <v>0.54818814712325414</v>
      </c>
      <c r="M520" s="33">
        <v>8.5151892186478825E-2</v>
      </c>
      <c r="N520" s="35" t="s">
        <v>141</v>
      </c>
    </row>
    <row r="521" spans="1:14" x14ac:dyDescent="0.2">
      <c r="A521" s="9">
        <v>43589</v>
      </c>
      <c r="B521" s="3" t="s">
        <v>21</v>
      </c>
      <c r="C521" s="3">
        <v>300</v>
      </c>
      <c r="D521" s="3">
        <v>20</v>
      </c>
      <c r="E521">
        <v>2</v>
      </c>
      <c r="F521">
        <v>32305</v>
      </c>
      <c r="J521">
        <f t="shared" si="17"/>
        <v>7.52197447513233E-2</v>
      </c>
      <c r="K521" s="33">
        <f>0.192*0.67</f>
        <v>0.12864</v>
      </c>
      <c r="L521" s="33">
        <f t="shared" si="18"/>
        <v>0.5847306028554361</v>
      </c>
      <c r="M521" s="33">
        <v>9.0828153643544393E-2</v>
      </c>
      <c r="N521" s="35" t="s">
        <v>141</v>
      </c>
    </row>
    <row r="522" spans="1:14" x14ac:dyDescent="0.2">
      <c r="A522" s="9">
        <v>43589</v>
      </c>
      <c r="B522" s="3" t="s">
        <v>21</v>
      </c>
      <c r="C522" s="3">
        <v>300</v>
      </c>
      <c r="D522" s="3">
        <v>21</v>
      </c>
      <c r="E522">
        <v>1</v>
      </c>
      <c r="F522">
        <v>26645</v>
      </c>
      <c r="J522">
        <f t="shared" si="17"/>
        <v>9.958480859793073E-2</v>
      </c>
      <c r="K522" s="39" t="s">
        <v>92</v>
      </c>
      <c r="L522" s="33"/>
      <c r="M522" s="33"/>
      <c r="N522" s="35" t="s">
        <v>141</v>
      </c>
    </row>
    <row r="523" spans="1:14" x14ac:dyDescent="0.2">
      <c r="A523" s="9">
        <v>43589</v>
      </c>
      <c r="B523" s="3" t="s">
        <v>21</v>
      </c>
      <c r="C523" s="3">
        <v>300</v>
      </c>
      <c r="D523" s="3">
        <v>21</v>
      </c>
      <c r="E523">
        <v>2</v>
      </c>
      <c r="F523">
        <v>29331</v>
      </c>
      <c r="J523">
        <f t="shared" si="17"/>
        <v>8.8022165224788035E-2</v>
      </c>
      <c r="K523" s="39" t="s">
        <v>92</v>
      </c>
      <c r="L523" s="33"/>
      <c r="M523" s="33"/>
      <c r="N523" s="35" t="s">
        <v>141</v>
      </c>
    </row>
    <row r="524" spans="1:14" x14ac:dyDescent="0.2">
      <c r="A524" s="9">
        <v>43589</v>
      </c>
      <c r="B524" s="3" t="s">
        <v>21</v>
      </c>
      <c r="C524" s="3">
        <v>300</v>
      </c>
      <c r="D524" s="3">
        <v>22</v>
      </c>
      <c r="E524">
        <v>1</v>
      </c>
      <c r="F524">
        <v>43381</v>
      </c>
      <c r="J524">
        <f t="shared" si="17"/>
        <v>2.7539983768103522E-2</v>
      </c>
      <c r="K524" s="33">
        <f>0.192*0.66</f>
        <v>0.12672</v>
      </c>
      <c r="L524" s="33">
        <f t="shared" si="18"/>
        <v>0.21732941736192804</v>
      </c>
      <c r="M524" s="33">
        <v>3.3758502830219493E-2</v>
      </c>
      <c r="N524" s="35" t="s">
        <v>141</v>
      </c>
    </row>
    <row r="525" spans="1:14" x14ac:dyDescent="0.2">
      <c r="A525" s="9">
        <v>43589</v>
      </c>
      <c r="B525" s="3" t="s">
        <v>21</v>
      </c>
      <c r="C525" s="3">
        <v>300</v>
      </c>
      <c r="D525" s="3">
        <v>22</v>
      </c>
      <c r="E525">
        <v>2</v>
      </c>
      <c r="F525">
        <v>35232</v>
      </c>
      <c r="J525">
        <f t="shared" si="17"/>
        <v>6.2619649012980547E-2</v>
      </c>
      <c r="K525" s="33">
        <f>0.192*0.66</f>
        <v>0.12672</v>
      </c>
      <c r="L525" s="33">
        <f t="shared" si="18"/>
        <v>0.49415758375142477</v>
      </c>
      <c r="M525" s="33">
        <v>7.6759144676054644E-2</v>
      </c>
      <c r="N525" s="35" t="s">
        <v>141</v>
      </c>
    </row>
    <row r="526" spans="1:14" x14ac:dyDescent="0.2">
      <c r="A526" s="9">
        <v>43589</v>
      </c>
      <c r="B526" s="3" t="s">
        <v>21</v>
      </c>
      <c r="C526" s="3">
        <v>300</v>
      </c>
      <c r="D526" s="3">
        <v>23</v>
      </c>
      <c r="E526">
        <v>1</v>
      </c>
      <c r="F526">
        <v>33090</v>
      </c>
      <c r="J526">
        <f t="shared" si="17"/>
        <v>7.1840491196625958E-2</v>
      </c>
      <c r="K526" s="33">
        <f>0.192*0.72</f>
        <v>0.13824</v>
      </c>
      <c r="L526" s="33">
        <f t="shared" si="18"/>
        <v>0.51967947914225954</v>
      </c>
      <c r="M526" s="33">
        <v>8.0723545760097659E-2</v>
      </c>
      <c r="N526" s="35" t="s">
        <v>141</v>
      </c>
    </row>
    <row r="527" spans="1:14" x14ac:dyDescent="0.2">
      <c r="A527" s="9">
        <v>43589</v>
      </c>
      <c r="B527" s="3" t="s">
        <v>21</v>
      </c>
      <c r="C527" s="3">
        <v>300</v>
      </c>
      <c r="D527" s="3">
        <v>23</v>
      </c>
      <c r="E527">
        <v>2</v>
      </c>
      <c r="F527">
        <v>36265</v>
      </c>
      <c r="J527">
        <f t="shared" si="17"/>
        <v>5.8172809621894764E-2</v>
      </c>
      <c r="K527" s="33">
        <f>0.192*0.72</f>
        <v>0.13824</v>
      </c>
      <c r="L527" s="33">
        <f t="shared" si="18"/>
        <v>0.42081025478801187</v>
      </c>
      <c r="M527" s="33">
        <v>6.5365859577071181E-2</v>
      </c>
      <c r="N527" s="35" t="s">
        <v>141</v>
      </c>
    </row>
    <row r="528" spans="1:14" x14ac:dyDescent="0.2">
      <c r="A528" s="9">
        <v>43589</v>
      </c>
      <c r="B528" s="50" t="s">
        <v>21</v>
      </c>
      <c r="C528" s="50">
        <v>300</v>
      </c>
      <c r="D528" s="50">
        <v>24</v>
      </c>
      <c r="E528" s="23">
        <v>1</v>
      </c>
      <c r="F528" s="23">
        <v>41912</v>
      </c>
      <c r="G528" s="23"/>
      <c r="H528" s="23"/>
      <c r="I528" s="23"/>
      <c r="J528" s="23">
        <f t="shared" si="17"/>
        <v>3.3863707936065759E-2</v>
      </c>
      <c r="K528" s="34">
        <f>0.192*0.63</f>
        <v>0.12096</v>
      </c>
      <c r="L528" s="34">
        <f t="shared" si="18"/>
        <v>0.27995790291059658</v>
      </c>
      <c r="M528" s="34"/>
      <c r="N528" s="35" t="s">
        <v>141</v>
      </c>
    </row>
    <row r="529" spans="1:14" x14ac:dyDescent="0.2">
      <c r="A529" s="9">
        <v>43589</v>
      </c>
      <c r="B529" s="50" t="s">
        <v>21</v>
      </c>
      <c r="C529" s="50">
        <v>300</v>
      </c>
      <c r="D529" s="50">
        <v>24</v>
      </c>
      <c r="E529" s="23">
        <v>2</v>
      </c>
      <c r="F529" s="23">
        <v>50023</v>
      </c>
      <c r="G529" s="23"/>
      <c r="H529" s="23"/>
      <c r="I529" s="23"/>
      <c r="J529" s="23">
        <f t="shared" si="17"/>
        <v>-1.0523756080743313E-3</v>
      </c>
      <c r="K529" s="34">
        <f>0.192*0.63</f>
        <v>0.12096</v>
      </c>
      <c r="L529" s="34">
        <f t="shared" si="18"/>
        <v>-8.7001951725721831E-3</v>
      </c>
      <c r="M529" s="34"/>
      <c r="N529" s="35" t="s">
        <v>141</v>
      </c>
    </row>
    <row r="530" spans="1:14" x14ac:dyDescent="0.2">
      <c r="A530" s="9">
        <v>43589</v>
      </c>
      <c r="B530" s="3" t="s">
        <v>21</v>
      </c>
      <c r="C530" s="3">
        <v>300</v>
      </c>
      <c r="D530" s="3">
        <v>25</v>
      </c>
      <c r="E530">
        <v>1</v>
      </c>
      <c r="F530">
        <v>48392</v>
      </c>
      <c r="J530">
        <f t="shared" si="17"/>
        <v>5.9687231788190954E-3</v>
      </c>
      <c r="K530" s="33">
        <f>0.192*0.63</f>
        <v>0.12096</v>
      </c>
      <c r="L530" s="33">
        <f t="shared" si="18"/>
        <v>4.9344602999496494E-2</v>
      </c>
      <c r="M530" s="33">
        <v>7.6648616659217893E-3</v>
      </c>
      <c r="N530" s="35" t="s">
        <v>141</v>
      </c>
    </row>
    <row r="531" spans="1:14" x14ac:dyDescent="0.2">
      <c r="A531" s="9">
        <v>43589</v>
      </c>
      <c r="B531" s="3" t="s">
        <v>21</v>
      </c>
      <c r="C531" s="3">
        <v>300</v>
      </c>
      <c r="D531" s="3">
        <v>25</v>
      </c>
      <c r="E531">
        <v>2</v>
      </c>
      <c r="F531">
        <v>45961</v>
      </c>
      <c r="J531">
        <f t="shared" si="17"/>
        <v>1.6433647244384945E-2</v>
      </c>
      <c r="K531" s="33">
        <f>0.192*0.63</f>
        <v>0.12096</v>
      </c>
      <c r="L531" s="33">
        <f t="shared" si="18"/>
        <v>0.1358601789383676</v>
      </c>
      <c r="M531" s="33">
        <v>2.1103614461759769E-2</v>
      </c>
      <c r="N531" s="35" t="s">
        <v>141</v>
      </c>
    </row>
    <row r="532" spans="1:14" x14ac:dyDescent="0.2">
      <c r="A532" s="9">
        <v>43589</v>
      </c>
      <c r="B532" s="3" t="s">
        <v>21</v>
      </c>
      <c r="C532" s="3">
        <v>300</v>
      </c>
      <c r="D532" s="3">
        <v>26</v>
      </c>
      <c r="E532">
        <v>1</v>
      </c>
      <c r="F532">
        <v>35979</v>
      </c>
      <c r="J532">
        <f t="shared" si="17"/>
        <v>5.9403977159020169E-2</v>
      </c>
      <c r="K532" s="33">
        <f>0.192*0.69</f>
        <v>0.13247999999999999</v>
      </c>
      <c r="L532" s="33">
        <f t="shared" si="18"/>
        <v>0.44839958604332864</v>
      </c>
      <c r="M532" s="33">
        <v>6.9651402365397047E-2</v>
      </c>
      <c r="N532" s="35" t="s">
        <v>141</v>
      </c>
    </row>
    <row r="533" spans="1:14" x14ac:dyDescent="0.2">
      <c r="A533" s="9">
        <v>43589</v>
      </c>
      <c r="B533" s="3" t="s">
        <v>21</v>
      </c>
      <c r="C533" s="3">
        <v>300</v>
      </c>
      <c r="D533" s="3">
        <v>26</v>
      </c>
      <c r="E533">
        <v>2</v>
      </c>
      <c r="F533">
        <v>36985</v>
      </c>
      <c r="J533">
        <f t="shared" si="17"/>
        <v>5.5073366871089588E-2</v>
      </c>
      <c r="K533" s="33">
        <f>0.192*0.69</f>
        <v>0.13247999999999999</v>
      </c>
      <c r="L533" s="33">
        <f t="shared" si="18"/>
        <v>0.4157108006573792</v>
      </c>
      <c r="M533" s="33">
        <v>6.4573744368779565E-2</v>
      </c>
      <c r="N533" s="35" t="s">
        <v>141</v>
      </c>
    </row>
    <row r="534" spans="1:14" x14ac:dyDescent="0.2">
      <c r="A534" s="9">
        <v>43589</v>
      </c>
      <c r="B534" s="3" t="s">
        <v>21</v>
      </c>
      <c r="C534" s="3">
        <v>300</v>
      </c>
      <c r="D534" s="3">
        <v>27</v>
      </c>
      <c r="E534">
        <v>1</v>
      </c>
      <c r="F534">
        <v>44861</v>
      </c>
      <c r="J534">
        <f t="shared" si="17"/>
        <v>2.116890700255953E-2</v>
      </c>
      <c r="K534" s="33">
        <f>0.192*0.66</f>
        <v>0.12672</v>
      </c>
      <c r="L534" s="33">
        <f t="shared" si="18"/>
        <v>0.16705261207827912</v>
      </c>
      <c r="M534" s="33">
        <v>2.5948839076159358E-2</v>
      </c>
      <c r="N534" s="35" t="s">
        <v>166</v>
      </c>
    </row>
    <row r="535" spans="1:14" x14ac:dyDescent="0.2">
      <c r="A535" s="9">
        <v>43589</v>
      </c>
      <c r="B535" s="3" t="s">
        <v>21</v>
      </c>
      <c r="C535" s="3">
        <v>300</v>
      </c>
      <c r="D535" s="3">
        <v>27</v>
      </c>
      <c r="E535">
        <v>2</v>
      </c>
      <c r="F535">
        <v>47650</v>
      </c>
      <c r="J535">
        <f t="shared" si="17"/>
        <v>9.1628711247877612E-3</v>
      </c>
      <c r="K535" s="33">
        <f>0.192*0.66</f>
        <v>0.12672</v>
      </c>
      <c r="L535" s="33">
        <f t="shared" si="18"/>
        <v>7.2308010770105444E-2</v>
      </c>
      <c r="M535" s="33">
        <v>1.1231844339623043E-2</v>
      </c>
      <c r="N535" s="35" t="s">
        <v>166</v>
      </c>
    </row>
    <row r="536" spans="1:14" x14ac:dyDescent="0.2">
      <c r="A536" s="9">
        <v>43589</v>
      </c>
      <c r="B536" s="50" t="s">
        <v>21</v>
      </c>
      <c r="C536" s="50">
        <v>300</v>
      </c>
      <c r="D536" s="50">
        <v>28</v>
      </c>
      <c r="E536" s="23">
        <v>1</v>
      </c>
      <c r="F536" s="23">
        <v>51326</v>
      </c>
      <c r="G536" s="23"/>
      <c r="H536" s="23"/>
      <c r="I536" s="23"/>
      <c r="J536" s="23">
        <f t="shared" si="17"/>
        <v>-6.6615060307120433E-3</v>
      </c>
      <c r="K536" s="34">
        <f>0.192*0.59</f>
        <v>0.11327999999999999</v>
      </c>
      <c r="L536" s="34">
        <f t="shared" si="18"/>
        <v>-5.8805667643997563E-2</v>
      </c>
      <c r="M536" s="34"/>
      <c r="N536" s="35" t="s">
        <v>141</v>
      </c>
    </row>
    <row r="537" spans="1:14" x14ac:dyDescent="0.2">
      <c r="A537" s="9">
        <v>43589</v>
      </c>
      <c r="B537" s="50" t="s">
        <v>21</v>
      </c>
      <c r="C537" s="50">
        <v>300</v>
      </c>
      <c r="D537" s="50">
        <v>28</v>
      </c>
      <c r="E537" s="23">
        <v>2</v>
      </c>
      <c r="F537" s="23">
        <v>45091</v>
      </c>
      <c r="G537" s="23"/>
      <c r="H537" s="23"/>
      <c r="I537" s="23"/>
      <c r="J537" s="23">
        <f t="shared" si="17"/>
        <v>2.0178807234941205E-2</v>
      </c>
      <c r="K537" s="34">
        <f>0.192*0.59</f>
        <v>0.11327999999999999</v>
      </c>
      <c r="L537" s="34">
        <f t="shared" si="18"/>
        <v>0.1781321260146646</v>
      </c>
      <c r="M537" s="34"/>
      <c r="N537" s="35" t="s">
        <v>141</v>
      </c>
    </row>
    <row r="538" spans="1:14" x14ac:dyDescent="0.2">
      <c r="A538" s="9">
        <v>43589</v>
      </c>
      <c r="B538" s="3" t="s">
        <v>21</v>
      </c>
      <c r="C538" s="3">
        <v>300</v>
      </c>
      <c r="D538" s="3">
        <v>29</v>
      </c>
      <c r="E538">
        <v>1</v>
      </c>
      <c r="F538">
        <v>42337</v>
      </c>
      <c r="J538">
        <f t="shared" si="17"/>
        <v>3.2034175756771033E-2</v>
      </c>
      <c r="K538" s="33">
        <f>0.192*0.65</f>
        <v>0.12480000000000001</v>
      </c>
      <c r="L538" s="33">
        <f t="shared" si="18"/>
        <v>0.25668410061515251</v>
      </c>
      <c r="M538" s="33">
        <v>3.9871596962220361E-2</v>
      </c>
      <c r="N538" s="35" t="s">
        <v>141</v>
      </c>
    </row>
    <row r="539" spans="1:14" x14ac:dyDescent="0.2">
      <c r="A539" s="9">
        <v>43589</v>
      </c>
      <c r="B539" s="3" t="s">
        <v>21</v>
      </c>
      <c r="C539" s="3">
        <v>300</v>
      </c>
      <c r="D539" s="3">
        <v>29</v>
      </c>
      <c r="E539">
        <v>2</v>
      </c>
      <c r="F539">
        <v>40667</v>
      </c>
      <c r="J539">
        <f t="shared" si="17"/>
        <v>3.9223161025999743E-2</v>
      </c>
      <c r="K539" s="33">
        <f>0.192*0.65</f>
        <v>0.12480000000000001</v>
      </c>
      <c r="L539" s="33">
        <f t="shared" si="18"/>
        <v>0.31428814924679277</v>
      </c>
      <c r="M539" s="33">
        <v>4.8819425849668481E-2</v>
      </c>
      <c r="N539" s="35" t="s">
        <v>141</v>
      </c>
    </row>
    <row r="540" spans="1:14" x14ac:dyDescent="0.2">
      <c r="A540" s="9">
        <v>43589</v>
      </c>
      <c r="B540" s="3" t="s">
        <v>21</v>
      </c>
      <c r="C540" s="3">
        <v>300</v>
      </c>
      <c r="D540" s="3">
        <v>30</v>
      </c>
      <c r="E540">
        <v>1</v>
      </c>
      <c r="F540">
        <v>41812</v>
      </c>
      <c r="J540">
        <f t="shared" si="17"/>
        <v>3.4294186095899806E-2</v>
      </c>
      <c r="K540" s="33">
        <f>0.192*0.64</f>
        <v>0.12288</v>
      </c>
      <c r="L540" s="33">
        <f t="shared" si="18"/>
        <v>0.27908680091064297</v>
      </c>
      <c r="M540" s="33">
        <v>4.3351483074786541E-2</v>
      </c>
      <c r="N540" s="35" t="s">
        <v>141</v>
      </c>
    </row>
    <row r="541" spans="1:14" x14ac:dyDescent="0.2">
      <c r="A541" s="9">
        <v>43589</v>
      </c>
      <c r="B541" s="3" t="s">
        <v>21</v>
      </c>
      <c r="C541" s="3">
        <v>300</v>
      </c>
      <c r="D541" s="3">
        <v>30</v>
      </c>
      <c r="E541" s="5">
        <v>2</v>
      </c>
      <c r="F541">
        <v>42518</v>
      </c>
      <c r="J541" s="5">
        <f t="shared" si="17"/>
        <v>3.1255010287471394E-2</v>
      </c>
      <c r="K541" s="49">
        <f>0.192*0.64</f>
        <v>0.12288</v>
      </c>
      <c r="L541" s="49">
        <f t="shared" si="18"/>
        <v>0.25435392486548986</v>
      </c>
      <c r="M541" s="49">
        <v>3.9509642995772754E-2</v>
      </c>
      <c r="N541" s="35" t="s">
        <v>141</v>
      </c>
    </row>
    <row r="542" spans="1:14" s="4" customFormat="1" x14ac:dyDescent="0.2">
      <c r="A542" s="9">
        <v>43589</v>
      </c>
      <c r="B542" s="8" t="s">
        <v>22</v>
      </c>
      <c r="C542" s="8">
        <v>0</v>
      </c>
      <c r="D542" s="8">
        <v>1</v>
      </c>
      <c r="E542">
        <v>1</v>
      </c>
      <c r="F542" s="4">
        <v>44072</v>
      </c>
      <c r="J542">
        <f t="shared" si="17"/>
        <v>2.4565379683650197E-2</v>
      </c>
      <c r="K542" s="45">
        <f>0.192*0.66</f>
        <v>0.12672</v>
      </c>
      <c r="L542" s="33">
        <f t="shared" si="18"/>
        <v>0.19385558462476482</v>
      </c>
      <c r="M542" s="33">
        <v>3.0112234145046803E-2</v>
      </c>
      <c r="N542" s="4" t="s">
        <v>168</v>
      </c>
    </row>
    <row r="543" spans="1:14" x14ac:dyDescent="0.2">
      <c r="A543" s="9">
        <v>43589</v>
      </c>
      <c r="B543" s="3" t="s">
        <v>22</v>
      </c>
      <c r="C543" s="3">
        <v>0</v>
      </c>
      <c r="D543" s="3">
        <v>1</v>
      </c>
      <c r="E543">
        <v>2</v>
      </c>
      <c r="F543">
        <v>37625</v>
      </c>
      <c r="G543" s="14"/>
      <c r="H543" s="14"/>
      <c r="I543" s="14"/>
      <c r="J543">
        <f t="shared" si="17"/>
        <v>5.2318306648151645E-2</v>
      </c>
      <c r="K543" s="47">
        <f>0.192*0.66</f>
        <v>0.12672</v>
      </c>
      <c r="L543" s="33">
        <f t="shared" si="18"/>
        <v>0.41286542493806538</v>
      </c>
      <c r="M543" s="33">
        <v>6.413176267371283E-2</v>
      </c>
      <c r="N543" s="35" t="s">
        <v>168</v>
      </c>
    </row>
    <row r="544" spans="1:14" x14ac:dyDescent="0.2">
      <c r="A544" s="9">
        <v>43589</v>
      </c>
      <c r="B544" s="3" t="s">
        <v>22</v>
      </c>
      <c r="C544" s="3">
        <v>0</v>
      </c>
      <c r="D544" s="3">
        <v>2</v>
      </c>
      <c r="E544">
        <v>1</v>
      </c>
      <c r="F544">
        <v>37848</v>
      </c>
      <c r="J544">
        <f t="shared" si="17"/>
        <v>5.1358340351721696E-2</v>
      </c>
      <c r="K544" s="33">
        <f>0.192*0.68</f>
        <v>0.13056000000000001</v>
      </c>
      <c r="L544" s="33">
        <f t="shared" si="18"/>
        <v>0.39336964117433892</v>
      </c>
      <c r="M544" s="33">
        <v>6.1103417595747313E-2</v>
      </c>
      <c r="N544" s="35" t="s">
        <v>168</v>
      </c>
    </row>
    <row r="545" spans="1:14" x14ac:dyDescent="0.2">
      <c r="A545" s="9">
        <v>43589</v>
      </c>
      <c r="B545" s="3" t="s">
        <v>22</v>
      </c>
      <c r="C545" s="3">
        <v>0</v>
      </c>
      <c r="D545" s="3">
        <v>2</v>
      </c>
      <c r="E545">
        <v>2</v>
      </c>
      <c r="F545">
        <v>35461</v>
      </c>
      <c r="J545">
        <f t="shared" si="17"/>
        <v>6.1633854026960547E-2</v>
      </c>
      <c r="K545" s="33">
        <f>0.192*0.68</f>
        <v>0.13056000000000001</v>
      </c>
      <c r="L545" s="33">
        <f t="shared" si="18"/>
        <v>0.47207302410355806</v>
      </c>
      <c r="M545" s="33">
        <v>7.3328676410752691E-2</v>
      </c>
      <c r="N545" s="35" t="s">
        <v>168</v>
      </c>
    </row>
    <row r="546" spans="1:14" x14ac:dyDescent="0.2">
      <c r="A546" s="9">
        <v>43589</v>
      </c>
      <c r="B546" s="3" t="s">
        <v>22</v>
      </c>
      <c r="C546" s="3">
        <v>0</v>
      </c>
      <c r="D546" s="3">
        <v>3</v>
      </c>
      <c r="E546">
        <v>1</v>
      </c>
      <c r="F546">
        <v>35048</v>
      </c>
      <c r="J546">
        <f t="shared" si="17"/>
        <v>6.3411728827075201E-2</v>
      </c>
      <c r="K546" s="33">
        <f>0.192*0.6</f>
        <v>0.1152</v>
      </c>
      <c r="L546" s="33">
        <f t="shared" si="18"/>
        <v>0.55044903495725006</v>
      </c>
      <c r="M546" s="33">
        <v>8.5503083430026175E-2</v>
      </c>
      <c r="N546" s="35" t="s">
        <v>168</v>
      </c>
    </row>
    <row r="547" spans="1:14" x14ac:dyDescent="0.2">
      <c r="A547" s="9">
        <v>43589</v>
      </c>
      <c r="B547" s="3" t="s">
        <v>22</v>
      </c>
      <c r="C547" s="3">
        <v>0</v>
      </c>
      <c r="D547" s="3">
        <v>3</v>
      </c>
      <c r="E547">
        <v>2</v>
      </c>
      <c r="F547">
        <v>41424</v>
      </c>
      <c r="J547">
        <f t="shared" si="17"/>
        <v>3.5964441356055935E-2</v>
      </c>
      <c r="K547" s="33">
        <f>0.192*0.6</f>
        <v>0.1152</v>
      </c>
      <c r="L547" s="33">
        <f t="shared" si="18"/>
        <v>0.31219133121576331</v>
      </c>
      <c r="M547" s="33">
        <v>4.849372011551524E-2</v>
      </c>
      <c r="N547" s="35" t="s">
        <v>168</v>
      </c>
    </row>
    <row r="548" spans="1:14" x14ac:dyDescent="0.2">
      <c r="A548" s="9">
        <v>43589</v>
      </c>
      <c r="B548" s="3" t="s">
        <v>22</v>
      </c>
      <c r="C548" s="3">
        <v>0</v>
      </c>
      <c r="D548" s="3">
        <v>4</v>
      </c>
      <c r="E548">
        <v>1</v>
      </c>
      <c r="F548">
        <v>48491</v>
      </c>
      <c r="J548">
        <f t="shared" si="17"/>
        <v>5.5425498005833773E-3</v>
      </c>
      <c r="K548" s="33">
        <f>0.192*0.6</f>
        <v>0.1152</v>
      </c>
      <c r="L548" s="33">
        <f t="shared" si="18"/>
        <v>4.8112411463397377E-2</v>
      </c>
      <c r="M548" s="33">
        <v>7.4734612473143927E-3</v>
      </c>
      <c r="N548" s="35" t="s">
        <v>168</v>
      </c>
    </row>
    <row r="549" spans="1:14" x14ac:dyDescent="0.2">
      <c r="A549" s="9">
        <v>43589</v>
      </c>
      <c r="B549" s="3" t="s">
        <v>22</v>
      </c>
      <c r="C549" s="3">
        <v>0</v>
      </c>
      <c r="D549" s="3">
        <v>4</v>
      </c>
      <c r="E549">
        <v>2</v>
      </c>
      <c r="F549">
        <v>42698</v>
      </c>
      <c r="J549">
        <f t="shared" si="17"/>
        <v>3.0480149599770103E-2</v>
      </c>
      <c r="K549" s="33">
        <f>0.192*0.6</f>
        <v>0.1152</v>
      </c>
      <c r="L549" s="33">
        <f t="shared" si="18"/>
        <v>0.2645846319424488</v>
      </c>
      <c r="M549" s="33">
        <v>4.1098812828393713E-2</v>
      </c>
      <c r="N549" s="35" t="s">
        <v>168</v>
      </c>
    </row>
    <row r="550" spans="1:14" x14ac:dyDescent="0.2">
      <c r="A550" s="9">
        <v>43589</v>
      </c>
      <c r="B550" s="50" t="s">
        <v>22</v>
      </c>
      <c r="C550" s="50">
        <v>0</v>
      </c>
      <c r="D550" s="50">
        <v>5</v>
      </c>
      <c r="E550" s="23">
        <v>1</v>
      </c>
      <c r="F550" s="23">
        <v>54910</v>
      </c>
      <c r="G550" s="23"/>
      <c r="H550" s="23"/>
      <c r="I550" s="23"/>
      <c r="J550" s="23">
        <f t="shared" si="17"/>
        <v>-2.2089843279164523E-2</v>
      </c>
      <c r="K550" s="34">
        <f>0.192*0.58</f>
        <v>0.11136</v>
      </c>
      <c r="L550" s="34">
        <f t="shared" si="18"/>
        <v>-0.19836425358445153</v>
      </c>
      <c r="M550" s="34"/>
      <c r="N550" s="35" t="s">
        <v>168</v>
      </c>
    </row>
    <row r="551" spans="1:14" x14ac:dyDescent="0.2">
      <c r="A551" s="9">
        <v>43589</v>
      </c>
      <c r="B551" s="50" t="s">
        <v>22</v>
      </c>
      <c r="C551" s="50">
        <v>0</v>
      </c>
      <c r="D551" s="50">
        <v>5</v>
      </c>
      <c r="E551" s="23">
        <v>2</v>
      </c>
      <c r="F551" s="23">
        <v>51706</v>
      </c>
      <c r="G551" s="23"/>
      <c r="H551" s="23"/>
      <c r="I551" s="23"/>
      <c r="J551" s="23">
        <f t="shared" si="17"/>
        <v>-8.2973230380814257E-3</v>
      </c>
      <c r="K551" s="34">
        <f>0.192*0.58</f>
        <v>0.11136</v>
      </c>
      <c r="L551" s="34">
        <f t="shared" si="18"/>
        <v>-7.4509007166679464E-2</v>
      </c>
      <c r="M551" s="34"/>
      <c r="N551" s="35" t="s">
        <v>168</v>
      </c>
    </row>
    <row r="552" spans="1:14" x14ac:dyDescent="0.2">
      <c r="A552" s="9">
        <v>43589</v>
      </c>
      <c r="B552" s="3" t="s">
        <v>22</v>
      </c>
      <c r="C552" s="3">
        <v>0</v>
      </c>
      <c r="D552" s="3">
        <v>6</v>
      </c>
      <c r="E552">
        <v>1</v>
      </c>
      <c r="F552">
        <v>45336</v>
      </c>
      <c r="J552">
        <f t="shared" si="17"/>
        <v>1.9124135743347766E-2</v>
      </c>
      <c r="K552" s="33">
        <f>0.192*0.63</f>
        <v>0.12096</v>
      </c>
      <c r="L552" s="33">
        <f t="shared" si="18"/>
        <v>0.15810297406868193</v>
      </c>
      <c r="M552" s="33">
        <v>2.4558661972001933E-2</v>
      </c>
      <c r="N552" s="35" t="s">
        <v>168</v>
      </c>
    </row>
    <row r="553" spans="1:14" x14ac:dyDescent="0.2">
      <c r="A553" s="9">
        <v>43589</v>
      </c>
      <c r="B553" s="3" t="s">
        <v>22</v>
      </c>
      <c r="C553" s="3">
        <v>0</v>
      </c>
      <c r="D553" s="3">
        <v>6</v>
      </c>
      <c r="E553">
        <v>2</v>
      </c>
      <c r="F553">
        <v>42084</v>
      </c>
      <c r="J553">
        <f t="shared" si="17"/>
        <v>3.3123285501151192E-2</v>
      </c>
      <c r="K553" s="33">
        <f>0.192*0.63</f>
        <v>0.12096</v>
      </c>
      <c r="L553" s="33">
        <f t="shared" si="18"/>
        <v>0.27383668569073405</v>
      </c>
      <c r="M553" s="33">
        <v>4.2535965177294029E-2</v>
      </c>
      <c r="N553" s="35" t="s">
        <v>168</v>
      </c>
    </row>
    <row r="554" spans="1:14" x14ac:dyDescent="0.2">
      <c r="A554" s="9">
        <v>43589</v>
      </c>
      <c r="B554" s="3" t="s">
        <v>22</v>
      </c>
      <c r="C554" s="3">
        <v>0</v>
      </c>
      <c r="D554" s="3">
        <v>7</v>
      </c>
      <c r="E554">
        <v>1</v>
      </c>
      <c r="F554">
        <v>41131</v>
      </c>
      <c r="J554">
        <f t="shared" si="17"/>
        <v>3.7225742364369728E-2</v>
      </c>
      <c r="K554" s="33">
        <f>0.192*0.65</f>
        <v>0.12480000000000001</v>
      </c>
      <c r="L554" s="33">
        <f t="shared" si="18"/>
        <v>0.29828319202219333</v>
      </c>
      <c r="M554" s="33">
        <v>4.6333322494114031E-2</v>
      </c>
      <c r="N554" s="35" t="s">
        <v>168</v>
      </c>
    </row>
    <row r="555" spans="1:14" x14ac:dyDescent="0.2">
      <c r="A555" s="9">
        <v>43589</v>
      </c>
      <c r="B555" s="3" t="s">
        <v>22</v>
      </c>
      <c r="C555" s="3">
        <v>0</v>
      </c>
      <c r="D555" s="3">
        <v>7</v>
      </c>
      <c r="E555">
        <v>2</v>
      </c>
      <c r="F555">
        <v>41909</v>
      </c>
      <c r="J555">
        <f t="shared" si="17"/>
        <v>3.3876622280860795E-2</v>
      </c>
      <c r="K555" s="33">
        <f>0.192*0.65</f>
        <v>0.12480000000000001</v>
      </c>
      <c r="L555" s="33">
        <f t="shared" si="18"/>
        <v>0.27144729391715378</v>
      </c>
      <c r="M555" s="33">
        <v>4.2164812988464556E-2</v>
      </c>
      <c r="N555" s="35" t="s">
        <v>168</v>
      </c>
    </row>
    <row r="556" spans="1:14" x14ac:dyDescent="0.2">
      <c r="A556" s="9">
        <v>43589</v>
      </c>
      <c r="B556" s="50" t="s">
        <v>22</v>
      </c>
      <c r="C556" s="50">
        <v>0</v>
      </c>
      <c r="D556" s="50">
        <v>8</v>
      </c>
      <c r="E556" s="23">
        <v>1</v>
      </c>
      <c r="F556" s="23">
        <v>55552</v>
      </c>
      <c r="G556" s="23"/>
      <c r="H556" s="23"/>
      <c r="I556" s="23"/>
      <c r="J556" s="23">
        <f t="shared" si="17"/>
        <v>-2.4853513065299117E-2</v>
      </c>
      <c r="K556" s="34">
        <f>0.192*0.62</f>
        <v>0.11904000000000001</v>
      </c>
      <c r="L556" s="34">
        <f t="shared" si="18"/>
        <v>-0.20878287185231112</v>
      </c>
      <c r="M556" s="34"/>
      <c r="N556" s="35" t="s">
        <v>168</v>
      </c>
    </row>
    <row r="557" spans="1:14" x14ac:dyDescent="0.2">
      <c r="A557" s="9">
        <v>43589</v>
      </c>
      <c r="B557" s="50" t="s">
        <v>22</v>
      </c>
      <c r="C557" s="50">
        <v>0</v>
      </c>
      <c r="D557" s="50">
        <v>8</v>
      </c>
      <c r="E557" s="23">
        <v>2</v>
      </c>
      <c r="F557" s="23">
        <v>41906</v>
      </c>
      <c r="G557" s="23"/>
      <c r="H557" s="23"/>
      <c r="I557" s="23"/>
      <c r="J557" s="23">
        <f t="shared" si="17"/>
        <v>3.3889536625655803E-2</v>
      </c>
      <c r="K557" s="34">
        <f>0.192*0.62</f>
        <v>0.11904000000000001</v>
      </c>
      <c r="L557" s="34">
        <f t="shared" si="18"/>
        <v>0.28469032783649029</v>
      </c>
      <c r="M557" s="34"/>
      <c r="N557" s="35" t="s">
        <v>168</v>
      </c>
    </row>
    <row r="558" spans="1:14" x14ac:dyDescent="0.2">
      <c r="A558" s="9">
        <v>43589</v>
      </c>
      <c r="B558" s="3" t="s">
        <v>22</v>
      </c>
      <c r="C558" s="3">
        <v>0</v>
      </c>
      <c r="D558" s="3">
        <v>9</v>
      </c>
      <c r="E558">
        <v>1</v>
      </c>
      <c r="F558">
        <v>33814</v>
      </c>
      <c r="J558">
        <f t="shared" si="17"/>
        <v>6.8723829319427415E-2</v>
      </c>
      <c r="K558" s="33">
        <f>0.192*0.65</f>
        <v>0.12480000000000001</v>
      </c>
      <c r="L558" s="33">
        <f t="shared" si="18"/>
        <v>0.55067170929028375</v>
      </c>
      <c r="M558" s="33">
        <v>8.5537672176424093E-2</v>
      </c>
      <c r="N558" s="35" t="s">
        <v>168</v>
      </c>
    </row>
    <row r="559" spans="1:14" x14ac:dyDescent="0.2">
      <c r="A559" s="9">
        <v>43589</v>
      </c>
      <c r="B559" s="3" t="s">
        <v>22</v>
      </c>
      <c r="C559" s="3">
        <v>0</v>
      </c>
      <c r="D559" s="3">
        <v>9</v>
      </c>
      <c r="E559">
        <v>2</v>
      </c>
      <c r="F559">
        <v>38742</v>
      </c>
      <c r="J559">
        <f t="shared" si="17"/>
        <v>4.7509865602805269E-2</v>
      </c>
      <c r="K559" s="33">
        <f>0.192*0.65</f>
        <v>0.12480000000000001</v>
      </c>
      <c r="L559" s="33">
        <f t="shared" si="18"/>
        <v>0.38068802566350374</v>
      </c>
      <c r="M559" s="33">
        <v>5.9133539986397581E-2</v>
      </c>
      <c r="N559" s="35" t="s">
        <v>168</v>
      </c>
    </row>
    <row r="560" spans="1:14" x14ac:dyDescent="0.2">
      <c r="A560" s="9">
        <v>43589</v>
      </c>
      <c r="B560" s="3" t="s">
        <v>22</v>
      </c>
      <c r="C560" s="3">
        <v>0</v>
      </c>
      <c r="D560" s="3">
        <v>10</v>
      </c>
      <c r="E560">
        <v>1</v>
      </c>
      <c r="F560">
        <v>42916</v>
      </c>
      <c r="J560">
        <f t="shared" si="17"/>
        <v>2.9541707211331862E-2</v>
      </c>
      <c r="K560" s="33">
        <f>0.192*0.62</f>
        <v>0.11904000000000001</v>
      </c>
      <c r="L560" s="33">
        <f t="shared" si="18"/>
        <v>0.24816622321347329</v>
      </c>
      <c r="M560" s="33">
        <v>3.854848667249286E-2</v>
      </c>
      <c r="N560" s="35" t="s">
        <v>168</v>
      </c>
    </row>
    <row r="561" spans="1:14" x14ac:dyDescent="0.2">
      <c r="A561" s="9">
        <v>43589</v>
      </c>
      <c r="B561" s="3" t="s">
        <v>22</v>
      </c>
      <c r="C561" s="3">
        <v>0</v>
      </c>
      <c r="D561" s="3">
        <v>10</v>
      </c>
      <c r="E561">
        <v>2</v>
      </c>
      <c r="F561">
        <v>39993</v>
      </c>
      <c r="J561">
        <f t="shared" si="17"/>
        <v>4.2124583823281249E-2</v>
      </c>
      <c r="K561" s="33">
        <f>0.192*0.62</f>
        <v>0.11904000000000001</v>
      </c>
      <c r="L561" s="33">
        <f t="shared" si="18"/>
        <v>0.35386915174127392</v>
      </c>
      <c r="M561" s="33">
        <v>5.4967674903811214E-2</v>
      </c>
      <c r="N561" s="35" t="s">
        <v>168</v>
      </c>
    </row>
    <row r="562" spans="1:14" x14ac:dyDescent="0.2">
      <c r="A562" s="9">
        <v>43589</v>
      </c>
      <c r="B562" s="3" t="s">
        <v>22</v>
      </c>
      <c r="C562" s="3">
        <v>0</v>
      </c>
      <c r="D562" s="3">
        <v>11</v>
      </c>
      <c r="E562">
        <v>1</v>
      </c>
      <c r="F562">
        <v>44887</v>
      </c>
      <c r="J562">
        <f t="shared" si="17"/>
        <v>2.1056982681002662E-2</v>
      </c>
      <c r="K562" s="33">
        <f>0.192*0.59</f>
        <v>0.11327999999999999</v>
      </c>
      <c r="L562" s="33">
        <f t="shared" si="18"/>
        <v>0.18588438101167606</v>
      </c>
      <c r="M562" s="33">
        <v>2.8874040517147016E-2</v>
      </c>
      <c r="N562" s="35" t="s">
        <v>168</v>
      </c>
    </row>
    <row r="563" spans="1:14" x14ac:dyDescent="0.2">
      <c r="A563" s="9">
        <v>43589</v>
      </c>
      <c r="B563" s="3" t="s">
        <v>22</v>
      </c>
      <c r="C563" s="3">
        <v>0</v>
      </c>
      <c r="D563" s="3">
        <v>11</v>
      </c>
      <c r="E563">
        <v>2</v>
      </c>
      <c r="F563">
        <v>48783</v>
      </c>
      <c r="J563">
        <f t="shared" si="17"/>
        <v>4.285553573867935E-3</v>
      </c>
      <c r="K563" s="33">
        <f>0.192*0.59</f>
        <v>0.11327999999999999</v>
      </c>
      <c r="L563" s="33">
        <f t="shared" si="18"/>
        <v>3.7831511068749428E-2</v>
      </c>
      <c r="M563" s="33">
        <v>5.8764947193457439E-3</v>
      </c>
      <c r="N563" s="35" t="s">
        <v>168</v>
      </c>
    </row>
    <row r="564" spans="1:14" x14ac:dyDescent="0.2">
      <c r="A564" s="9">
        <v>43589</v>
      </c>
      <c r="B564" s="3" t="s">
        <v>22</v>
      </c>
      <c r="C564" s="3">
        <v>0</v>
      </c>
      <c r="D564" s="3">
        <v>12</v>
      </c>
      <c r="E564">
        <v>1</v>
      </c>
      <c r="F564">
        <v>44366</v>
      </c>
      <c r="J564">
        <f t="shared" si="17"/>
        <v>2.32997738937381E-2</v>
      </c>
      <c r="K564" s="33">
        <f>0.192*0.65</f>
        <v>0.12480000000000001</v>
      </c>
      <c r="L564" s="33">
        <f t="shared" si="18"/>
        <v>0.18669690619982451</v>
      </c>
      <c r="M564" s="33">
        <v>2.9000252763039407E-2</v>
      </c>
      <c r="N564" s="35" t="s">
        <v>168</v>
      </c>
    </row>
    <row r="565" spans="1:14" x14ac:dyDescent="0.2">
      <c r="A565" s="9">
        <v>43589</v>
      </c>
      <c r="B565" s="3" t="s">
        <v>22</v>
      </c>
      <c r="C565" s="3">
        <v>0</v>
      </c>
      <c r="D565" s="3">
        <v>12</v>
      </c>
      <c r="E565">
        <v>2</v>
      </c>
      <c r="F565">
        <v>48050</v>
      </c>
      <c r="J565">
        <f t="shared" si="17"/>
        <v>7.4409584854515497E-3</v>
      </c>
      <c r="K565" s="33">
        <f>0.192*0.65</f>
        <v>0.12480000000000001</v>
      </c>
      <c r="L565" s="33">
        <f t="shared" si="18"/>
        <v>5.9623064787272029E-2</v>
      </c>
      <c r="M565" s="33">
        <v>9.261449396956254E-3</v>
      </c>
      <c r="N565" s="35" t="s">
        <v>168</v>
      </c>
    </row>
    <row r="566" spans="1:14" x14ac:dyDescent="0.2">
      <c r="A566" s="9">
        <v>43589</v>
      </c>
      <c r="B566" s="50" t="s">
        <v>22</v>
      </c>
      <c r="C566" s="50">
        <v>0</v>
      </c>
      <c r="D566" s="50">
        <v>13</v>
      </c>
      <c r="E566" s="23">
        <v>1</v>
      </c>
      <c r="F566" s="23">
        <v>51192</v>
      </c>
      <c r="G566" s="23"/>
      <c r="H566" s="23"/>
      <c r="I566" s="23"/>
      <c r="J566" s="23">
        <f t="shared" si="17"/>
        <v>-6.0846652965343816E-3</v>
      </c>
      <c r="K566" s="34">
        <f>0.192*0.55</f>
        <v>0.10560000000000001</v>
      </c>
      <c r="L566" s="34">
        <f t="shared" si="18"/>
        <v>-5.761993652021194E-2</v>
      </c>
      <c r="M566" s="34"/>
      <c r="N566" s="35" t="s">
        <v>168</v>
      </c>
    </row>
    <row r="567" spans="1:14" x14ac:dyDescent="0.2">
      <c r="A567" s="9">
        <v>43589</v>
      </c>
      <c r="B567" s="50" t="s">
        <v>22</v>
      </c>
      <c r="C567" s="50">
        <v>0</v>
      </c>
      <c r="D567" s="50">
        <v>13</v>
      </c>
      <c r="E567" s="23">
        <v>2</v>
      </c>
      <c r="F567" s="23">
        <v>39890</v>
      </c>
      <c r="G567" s="23"/>
      <c r="H567" s="23"/>
      <c r="I567" s="23"/>
      <c r="J567" s="23">
        <f t="shared" si="17"/>
        <v>4.2567976327910324E-2</v>
      </c>
      <c r="K567" s="34">
        <f>0.192*0.55</f>
        <v>0.10560000000000001</v>
      </c>
      <c r="L567" s="34">
        <f t="shared" si="18"/>
        <v>0.4031058364385447</v>
      </c>
      <c r="M567" s="34"/>
      <c r="N567" s="35" t="s">
        <v>168</v>
      </c>
    </row>
    <row r="568" spans="1:14" x14ac:dyDescent="0.2">
      <c r="A568" s="9">
        <v>43589</v>
      </c>
      <c r="B568" s="3" t="s">
        <v>22</v>
      </c>
      <c r="C568" s="3">
        <v>0</v>
      </c>
      <c r="D568" s="3">
        <v>14</v>
      </c>
      <c r="E568">
        <v>1</v>
      </c>
      <c r="F568">
        <v>44069</v>
      </c>
      <c r="J568">
        <f t="shared" si="17"/>
        <v>2.4578294028445229E-2</v>
      </c>
      <c r="K568" s="33">
        <f>0.192*0.58</f>
        <v>0.11136</v>
      </c>
      <c r="L568" s="33">
        <f t="shared" si="18"/>
        <v>0.22071025528417051</v>
      </c>
      <c r="M568" s="33">
        <v>3.4283659654141159E-2</v>
      </c>
      <c r="N568" s="35" t="s">
        <v>168</v>
      </c>
    </row>
    <row r="569" spans="1:14" x14ac:dyDescent="0.2">
      <c r="A569" s="9">
        <v>43589</v>
      </c>
      <c r="B569" s="3" t="s">
        <v>22</v>
      </c>
      <c r="C569" s="3">
        <v>0</v>
      </c>
      <c r="D569" s="3">
        <v>14</v>
      </c>
      <c r="E569">
        <v>2</v>
      </c>
      <c r="F569">
        <v>46287</v>
      </c>
      <c r="J569">
        <f t="shared" si="17"/>
        <v>1.503028844332591E-2</v>
      </c>
      <c r="K569" s="33">
        <f>0.192*0.58</f>
        <v>0.11136</v>
      </c>
      <c r="L569" s="33">
        <f t="shared" si="18"/>
        <v>0.13497026260170536</v>
      </c>
      <c r="M569" s="33">
        <v>2.0965380790798235E-2</v>
      </c>
      <c r="N569" s="35" t="s">
        <v>168</v>
      </c>
    </row>
    <row r="570" spans="1:14" x14ac:dyDescent="0.2">
      <c r="A570" s="9">
        <v>43589</v>
      </c>
      <c r="B570" s="3" t="s">
        <v>22</v>
      </c>
      <c r="C570" s="3">
        <v>0</v>
      </c>
      <c r="D570" s="3">
        <v>15</v>
      </c>
      <c r="E570">
        <v>1</v>
      </c>
      <c r="F570">
        <v>42342</v>
      </c>
      <c r="J570">
        <f t="shared" si="17"/>
        <v>3.2012651848779342E-2</v>
      </c>
      <c r="K570" s="33">
        <f>0.192*0.67</f>
        <v>0.12864</v>
      </c>
      <c r="L570" s="33">
        <f t="shared" si="18"/>
        <v>0.24885456971998865</v>
      </c>
      <c r="M570" s="33">
        <v>3.8655409829838235E-2</v>
      </c>
      <c r="N570" s="35" t="s">
        <v>168</v>
      </c>
    </row>
    <row r="571" spans="1:14" x14ac:dyDescent="0.2">
      <c r="A571" s="9">
        <v>43589</v>
      </c>
      <c r="B571" s="3" t="s">
        <v>22</v>
      </c>
      <c r="C571" s="3">
        <v>0</v>
      </c>
      <c r="D571" s="3">
        <v>15</v>
      </c>
      <c r="E571">
        <v>2</v>
      </c>
      <c r="F571">
        <v>37758</v>
      </c>
      <c r="J571">
        <f t="shared" si="17"/>
        <v>5.1745770695572339E-2</v>
      </c>
      <c r="K571" s="33">
        <f>0.192*0.67</f>
        <v>0.12864</v>
      </c>
      <c r="L571" s="33">
        <f t="shared" si="18"/>
        <v>0.40225257070563075</v>
      </c>
      <c r="M571" s="33">
        <v>6.2483232649607978E-2</v>
      </c>
      <c r="N571" s="35" t="s">
        <v>168</v>
      </c>
    </row>
    <row r="572" spans="1:14" x14ac:dyDescent="0.2">
      <c r="A572" s="9">
        <v>43589</v>
      </c>
      <c r="B572" s="3" t="s">
        <v>22</v>
      </c>
      <c r="C572" s="3">
        <v>0</v>
      </c>
      <c r="D572" s="3">
        <v>16</v>
      </c>
      <c r="E572">
        <v>1</v>
      </c>
      <c r="F572">
        <v>46985</v>
      </c>
      <c r="J572">
        <f t="shared" si="17"/>
        <v>1.202555088768424E-2</v>
      </c>
      <c r="K572" s="33">
        <f>0.192*0.63</f>
        <v>0.12096</v>
      </c>
      <c r="L572" s="33">
        <f t="shared" si="18"/>
        <v>9.9417583396860451E-2</v>
      </c>
      <c r="M572" s="33">
        <v>1.5442864620978991E-2</v>
      </c>
      <c r="N572" s="35" t="s">
        <v>168</v>
      </c>
    </row>
    <row r="573" spans="1:14" x14ac:dyDescent="0.2">
      <c r="A573" s="9">
        <v>43589</v>
      </c>
      <c r="B573" s="3" t="s">
        <v>22</v>
      </c>
      <c r="C573" s="3">
        <v>0</v>
      </c>
      <c r="D573" s="3">
        <v>16</v>
      </c>
      <c r="E573">
        <v>2</v>
      </c>
      <c r="F573">
        <v>43499</v>
      </c>
      <c r="J573">
        <f t="shared" si="17"/>
        <v>2.7032019539499328E-2</v>
      </c>
      <c r="K573" s="33">
        <f>0.192*0.63</f>
        <v>0.12096</v>
      </c>
      <c r="L573" s="33">
        <f t="shared" si="18"/>
        <v>0.22347899751570213</v>
      </c>
      <c r="M573" s="33">
        <v>3.4713737614105733E-2</v>
      </c>
      <c r="N573" s="35" t="s">
        <v>168</v>
      </c>
    </row>
    <row r="574" spans="1:14" x14ac:dyDescent="0.2">
      <c r="A574" s="9">
        <v>43589</v>
      </c>
      <c r="B574" s="3" t="s">
        <v>22</v>
      </c>
      <c r="C574" s="3">
        <v>0</v>
      </c>
      <c r="D574" s="3">
        <v>17</v>
      </c>
      <c r="E574">
        <v>1</v>
      </c>
      <c r="F574">
        <v>46838</v>
      </c>
      <c r="J574">
        <f t="shared" si="17"/>
        <v>1.2658353782640288E-2</v>
      </c>
      <c r="K574" s="33">
        <f>0.192*0.61</f>
        <v>0.11712</v>
      </c>
      <c r="L574" s="33">
        <f t="shared" si="18"/>
        <v>0.10808020647746147</v>
      </c>
      <c r="M574" s="33">
        <v>1.6788458739499017E-2</v>
      </c>
      <c r="N574" s="35" t="s">
        <v>168</v>
      </c>
    </row>
    <row r="575" spans="1:14" x14ac:dyDescent="0.2">
      <c r="A575" s="9">
        <v>43589</v>
      </c>
      <c r="B575" s="3" t="s">
        <v>22</v>
      </c>
      <c r="C575" s="3">
        <v>0</v>
      </c>
      <c r="D575" s="3">
        <v>17</v>
      </c>
      <c r="E575">
        <v>2</v>
      </c>
      <c r="F575">
        <v>47050</v>
      </c>
      <c r="J575">
        <f t="shared" si="17"/>
        <v>1.1745740083792089E-2</v>
      </c>
      <c r="K575" s="33">
        <f>0.192*0.61</f>
        <v>0.11712</v>
      </c>
      <c r="L575" s="33">
        <f t="shared" si="18"/>
        <v>0.10028808131653082</v>
      </c>
      <c r="M575" s="33">
        <v>1.557808196450112E-2</v>
      </c>
      <c r="N575" s="35" t="s">
        <v>168</v>
      </c>
    </row>
    <row r="576" spans="1:14" x14ac:dyDescent="0.2">
      <c r="A576" s="9">
        <v>43589</v>
      </c>
      <c r="B576" s="3" t="s">
        <v>22</v>
      </c>
      <c r="C576" s="3">
        <v>0</v>
      </c>
      <c r="D576" s="3">
        <v>18</v>
      </c>
      <c r="E576">
        <v>1</v>
      </c>
      <c r="F576">
        <v>35532</v>
      </c>
      <c r="J576">
        <f t="shared" si="17"/>
        <v>6.1328214533478378E-2</v>
      </c>
      <c r="K576" s="33">
        <f>0.192*0.71</f>
        <v>0.13632</v>
      </c>
      <c r="L576" s="33">
        <f t="shared" si="18"/>
        <v>0.44988420285708908</v>
      </c>
      <c r="M576" s="33">
        <v>6.9882012843801175E-2</v>
      </c>
      <c r="N576" s="35" t="s">
        <v>168</v>
      </c>
    </row>
    <row r="577" spans="1:14" x14ac:dyDescent="0.2">
      <c r="A577" s="9">
        <v>43589</v>
      </c>
      <c r="B577" s="3" t="s">
        <v>22</v>
      </c>
      <c r="C577" s="3">
        <v>0</v>
      </c>
      <c r="D577" s="3">
        <v>18</v>
      </c>
      <c r="E577">
        <v>2</v>
      </c>
      <c r="F577">
        <v>37769</v>
      </c>
      <c r="J577">
        <f t="shared" si="17"/>
        <v>5.1698418097990605E-2</v>
      </c>
      <c r="K577" s="33">
        <f>0.192*0.71</f>
        <v>0.13632</v>
      </c>
      <c r="L577" s="33">
        <f t="shared" si="18"/>
        <v>0.37924309050756022</v>
      </c>
      <c r="M577" s="33">
        <v>5.8909093392174358E-2</v>
      </c>
      <c r="N577" s="35" t="s">
        <v>168</v>
      </c>
    </row>
    <row r="578" spans="1:14" x14ac:dyDescent="0.2">
      <c r="A578" s="9">
        <v>43589</v>
      </c>
      <c r="B578" s="3" t="s">
        <v>22</v>
      </c>
      <c r="C578" s="3">
        <v>0</v>
      </c>
      <c r="D578" s="3">
        <v>19</v>
      </c>
      <c r="E578">
        <v>1</v>
      </c>
      <c r="F578">
        <v>39381</v>
      </c>
      <c r="J578">
        <f t="shared" si="17"/>
        <v>4.4759110161465658E-2</v>
      </c>
      <c r="K578" s="33">
        <f>0.192*0.68</f>
        <v>0.13056000000000001</v>
      </c>
      <c r="L578" s="33">
        <f t="shared" si="18"/>
        <v>0.34282406680044158</v>
      </c>
      <c r="M578" s="33">
        <v>5.3252005043001926E-2</v>
      </c>
      <c r="N578" s="35" t="s">
        <v>168</v>
      </c>
    </row>
    <row r="579" spans="1:14" x14ac:dyDescent="0.2">
      <c r="A579" s="9">
        <v>43589</v>
      </c>
      <c r="B579" s="3" t="s">
        <v>22</v>
      </c>
      <c r="C579" s="3">
        <v>0</v>
      </c>
      <c r="D579" s="3">
        <v>19</v>
      </c>
      <c r="E579">
        <v>2</v>
      </c>
      <c r="F579">
        <v>37436</v>
      </c>
      <c r="J579">
        <f t="shared" ref="J579:J642" si="19">((1-F579/$Q$2) * 1.5)/7</f>
        <v>5.3131910370238011E-2</v>
      </c>
      <c r="K579" s="33">
        <f>0.192*0.68</f>
        <v>0.13056000000000001</v>
      </c>
      <c r="L579" s="33">
        <f t="shared" ref="L579:L642" si="20">J579/K579</f>
        <v>0.40695397036027886</v>
      </c>
      <c r="M579" s="33">
        <v>6.3213516729296648E-2</v>
      </c>
      <c r="N579" s="35" t="s">
        <v>168</v>
      </c>
    </row>
    <row r="580" spans="1:14" x14ac:dyDescent="0.2">
      <c r="A580" s="9">
        <v>43589</v>
      </c>
      <c r="B580" s="50" t="s">
        <v>22</v>
      </c>
      <c r="C580" s="50">
        <v>0</v>
      </c>
      <c r="D580" s="50">
        <v>20</v>
      </c>
      <c r="E580" s="23">
        <v>1</v>
      </c>
      <c r="F580" s="23">
        <v>40390</v>
      </c>
      <c r="G580" s="23"/>
      <c r="H580" s="23"/>
      <c r="I580" s="23"/>
      <c r="J580" s="23">
        <f t="shared" si="19"/>
        <v>4.0415585528740069E-2</v>
      </c>
      <c r="K580" s="34">
        <f>0.192*0.54</f>
        <v>0.10368000000000001</v>
      </c>
      <c r="L580" s="34">
        <f t="shared" si="20"/>
        <v>0.38981081721392813</v>
      </c>
      <c r="M580" s="34"/>
      <c r="N580" s="35" t="s">
        <v>168</v>
      </c>
    </row>
    <row r="581" spans="1:14" x14ac:dyDescent="0.2">
      <c r="A581" s="9">
        <v>43589</v>
      </c>
      <c r="B581" s="50" t="s">
        <v>22</v>
      </c>
      <c r="C581" s="50">
        <v>0</v>
      </c>
      <c r="D581" s="50">
        <v>20</v>
      </c>
      <c r="E581" s="23">
        <v>2</v>
      </c>
      <c r="F581" s="23">
        <v>52442</v>
      </c>
      <c r="G581" s="23"/>
      <c r="H581" s="23"/>
      <c r="I581" s="23"/>
      <c r="J581" s="23">
        <f t="shared" si="19"/>
        <v>-1.1465642294460074E-2</v>
      </c>
      <c r="K581" s="34">
        <f>0.192*0.54</f>
        <v>0.10368000000000001</v>
      </c>
      <c r="L581" s="34">
        <f t="shared" si="20"/>
        <v>-0.1105868276857646</v>
      </c>
      <c r="M581" s="34"/>
      <c r="N581" s="35" t="s">
        <v>168</v>
      </c>
    </row>
    <row r="582" spans="1:14" x14ac:dyDescent="0.2">
      <c r="A582" s="9">
        <v>43589</v>
      </c>
      <c r="B582" s="3" t="s">
        <v>22</v>
      </c>
      <c r="C582" s="3">
        <v>0</v>
      </c>
      <c r="D582" s="3">
        <v>21</v>
      </c>
      <c r="E582">
        <v>1</v>
      </c>
      <c r="F582">
        <v>36916</v>
      </c>
      <c r="J582">
        <f t="shared" si="19"/>
        <v>5.5370396801375073E-2</v>
      </c>
      <c r="K582" s="33">
        <f>0.192*0.6</f>
        <v>0.1152</v>
      </c>
      <c r="L582" s="33">
        <f t="shared" si="20"/>
        <v>0.48064580556749198</v>
      </c>
      <c r="M582" s="33">
        <v>7.4660315131483759E-2</v>
      </c>
      <c r="N582" s="35" t="s">
        <v>168</v>
      </c>
    </row>
    <row r="583" spans="1:14" x14ac:dyDescent="0.2">
      <c r="A583" s="9">
        <v>43589</v>
      </c>
      <c r="B583" s="3" t="s">
        <v>22</v>
      </c>
      <c r="C583" s="3">
        <v>0</v>
      </c>
      <c r="D583" s="3">
        <v>21</v>
      </c>
      <c r="E583">
        <v>2</v>
      </c>
      <c r="F583">
        <v>35126</v>
      </c>
      <c r="J583">
        <f t="shared" si="19"/>
        <v>6.3075955862404637E-2</v>
      </c>
      <c r="K583" s="33">
        <f>0.192*0.6</f>
        <v>0.1152</v>
      </c>
      <c r="L583" s="33">
        <f t="shared" si="20"/>
        <v>0.54753433908337357</v>
      </c>
      <c r="M583" s="33">
        <v>8.5050334004284037E-2</v>
      </c>
      <c r="N583" s="35" t="s">
        <v>168</v>
      </c>
    </row>
    <row r="584" spans="1:14" x14ac:dyDescent="0.2">
      <c r="A584" s="9">
        <v>43589</v>
      </c>
      <c r="B584" s="50" t="s">
        <v>22</v>
      </c>
      <c r="C584" s="50">
        <v>0</v>
      </c>
      <c r="D584" s="50">
        <v>22</v>
      </c>
      <c r="E584" s="23">
        <v>1</v>
      </c>
      <c r="F584" s="23">
        <v>52094</v>
      </c>
      <c r="G584" s="23"/>
      <c r="H584" s="23"/>
      <c r="I584" s="23"/>
      <c r="J584" s="23">
        <f t="shared" si="19"/>
        <v>-9.9675782982375782E-3</v>
      </c>
      <c r="K584" s="34">
        <f>0.192*0.63</f>
        <v>0.12096</v>
      </c>
      <c r="L584" s="34">
        <f t="shared" si="20"/>
        <v>-8.2403921116382103E-2</v>
      </c>
      <c r="M584" s="34"/>
      <c r="N584" s="35" t="s">
        <v>168</v>
      </c>
    </row>
    <row r="585" spans="1:14" x14ac:dyDescent="0.2">
      <c r="A585" s="9">
        <v>43589</v>
      </c>
      <c r="B585" s="50" t="s">
        <v>22</v>
      </c>
      <c r="C585" s="50">
        <v>0</v>
      </c>
      <c r="D585" s="50">
        <v>22</v>
      </c>
      <c r="E585" s="23">
        <v>2</v>
      </c>
      <c r="F585" s="23">
        <v>44293</v>
      </c>
      <c r="G585" s="23"/>
      <c r="H585" s="23"/>
      <c r="I585" s="23"/>
      <c r="J585" s="23">
        <f t="shared" si="19"/>
        <v>2.3614022950416948E-2</v>
      </c>
      <c r="K585" s="34">
        <f>0.192*0.63</f>
        <v>0.12096</v>
      </c>
      <c r="L585" s="34">
        <f t="shared" si="20"/>
        <v>0.19522175058215069</v>
      </c>
      <c r="M585" s="34"/>
      <c r="N585" s="35" t="s">
        <v>168</v>
      </c>
    </row>
    <row r="586" spans="1:14" x14ac:dyDescent="0.2">
      <c r="A586" s="9">
        <v>43589</v>
      </c>
      <c r="B586" s="3" t="s">
        <v>22</v>
      </c>
      <c r="C586" s="3">
        <v>0</v>
      </c>
      <c r="D586" s="3">
        <v>23</v>
      </c>
      <c r="E586">
        <v>1</v>
      </c>
      <c r="F586">
        <v>41101</v>
      </c>
      <c r="J586">
        <f t="shared" si="19"/>
        <v>3.7354885812319938E-2</v>
      </c>
      <c r="K586" s="33">
        <f>0.192*0.68</f>
        <v>0.13056000000000001</v>
      </c>
      <c r="L586" s="33">
        <f t="shared" si="20"/>
        <v>0.28611278961642106</v>
      </c>
      <c r="M586" s="33">
        <v>4.4442853320417412E-2</v>
      </c>
      <c r="N586" s="35" t="s">
        <v>168</v>
      </c>
    </row>
    <row r="587" spans="1:14" x14ac:dyDescent="0.2">
      <c r="A587" s="9">
        <v>43589</v>
      </c>
      <c r="B587" s="3" t="s">
        <v>22</v>
      </c>
      <c r="C587" s="3">
        <v>0</v>
      </c>
      <c r="D587" s="3">
        <v>23</v>
      </c>
      <c r="E587">
        <v>2</v>
      </c>
      <c r="F587">
        <v>39277</v>
      </c>
      <c r="J587">
        <f t="shared" si="19"/>
        <v>4.5206807447693065E-2</v>
      </c>
      <c r="K587" s="33">
        <f>0.192*0.68</f>
        <v>0.13056000000000001</v>
      </c>
      <c r="L587" s="33">
        <f t="shared" si="20"/>
        <v>0.34625312076970788</v>
      </c>
      <c r="M587" s="33">
        <v>5.3784651426227965E-2</v>
      </c>
      <c r="N587" s="35" t="s">
        <v>168</v>
      </c>
    </row>
    <row r="588" spans="1:14" x14ac:dyDescent="0.2">
      <c r="A588" s="9">
        <v>43589</v>
      </c>
      <c r="B588" s="3" t="s">
        <v>22</v>
      </c>
      <c r="C588" s="3">
        <v>0</v>
      </c>
      <c r="D588" s="3">
        <v>24</v>
      </c>
      <c r="E588">
        <v>1</v>
      </c>
      <c r="F588">
        <v>37039</v>
      </c>
      <c r="J588">
        <f t="shared" si="19"/>
        <v>5.4840908664779191E-2</v>
      </c>
      <c r="K588" s="33">
        <f>0.192*0.61</f>
        <v>0.11712</v>
      </c>
      <c r="L588" s="33">
        <f t="shared" si="20"/>
        <v>0.46824546332632505</v>
      </c>
      <c r="M588" s="33">
        <v>7.2734128636689169E-2</v>
      </c>
      <c r="N588" s="35" t="s">
        <v>168</v>
      </c>
    </row>
    <row r="589" spans="1:14" x14ac:dyDescent="0.2">
      <c r="A589" s="9">
        <v>43589</v>
      </c>
      <c r="B589" s="3" t="s">
        <v>22</v>
      </c>
      <c r="C589" s="3">
        <v>0</v>
      </c>
      <c r="D589" s="3">
        <v>24</v>
      </c>
      <c r="E589">
        <v>2</v>
      </c>
      <c r="F589">
        <v>46671</v>
      </c>
      <c r="J589">
        <f t="shared" si="19"/>
        <v>1.3377252309563168E-2</v>
      </c>
      <c r="K589" s="33">
        <f>0.192*0.61</f>
        <v>0.11712</v>
      </c>
      <c r="L589" s="33">
        <f t="shared" si="20"/>
        <v>0.11421834280706257</v>
      </c>
      <c r="M589" s="33">
        <v>1.7741915916030384E-2</v>
      </c>
      <c r="N589" s="35" t="s">
        <v>168</v>
      </c>
    </row>
    <row r="590" spans="1:14" x14ac:dyDescent="0.2">
      <c r="A590" s="9">
        <v>43589</v>
      </c>
      <c r="B590" s="3" t="s">
        <v>22</v>
      </c>
      <c r="C590" s="3">
        <v>0</v>
      </c>
      <c r="D590" s="3">
        <v>25</v>
      </c>
      <c r="E590">
        <v>1</v>
      </c>
      <c r="F590">
        <v>43769</v>
      </c>
      <c r="J590">
        <f t="shared" si="19"/>
        <v>2.5869728507947394E-2</v>
      </c>
      <c r="K590" s="33">
        <f>0.192*0.69</f>
        <v>0.13247999999999999</v>
      </c>
      <c r="L590" s="33">
        <f t="shared" si="20"/>
        <v>0.19527270914815364</v>
      </c>
      <c r="M590" s="33">
        <v>3.0332360821013205E-2</v>
      </c>
      <c r="N590" s="35" t="s">
        <v>168</v>
      </c>
    </row>
    <row r="591" spans="1:14" x14ac:dyDescent="0.2">
      <c r="A591" s="9">
        <v>43589</v>
      </c>
      <c r="B591" s="3" t="s">
        <v>22</v>
      </c>
      <c r="C591" s="3">
        <v>0</v>
      </c>
      <c r="D591" s="3">
        <v>25</v>
      </c>
      <c r="E591">
        <v>2</v>
      </c>
      <c r="F591">
        <v>40765</v>
      </c>
      <c r="J591">
        <f t="shared" si="19"/>
        <v>3.8801292429362352E-2</v>
      </c>
      <c r="K591" s="33">
        <f>0.192*0.69</f>
        <v>0.13247999999999999</v>
      </c>
      <c r="L591" s="33">
        <f t="shared" si="20"/>
        <v>0.29288415179168448</v>
      </c>
      <c r="M591" s="33">
        <v>4.5494671578308325E-2</v>
      </c>
      <c r="N591" s="35" t="s">
        <v>168</v>
      </c>
    </row>
    <row r="592" spans="1:14" x14ac:dyDescent="0.2">
      <c r="A592" s="9">
        <v>43589</v>
      </c>
      <c r="B592" s="3" t="s">
        <v>22</v>
      </c>
      <c r="C592" s="3">
        <v>0</v>
      </c>
      <c r="D592" s="3">
        <v>26</v>
      </c>
      <c r="E592">
        <v>1</v>
      </c>
      <c r="F592">
        <v>45209</v>
      </c>
      <c r="J592">
        <f t="shared" si="19"/>
        <v>1.9670843006337011E-2</v>
      </c>
      <c r="K592" s="39" t="s">
        <v>92</v>
      </c>
      <c r="L592" s="33"/>
      <c r="M592" s="33"/>
      <c r="N592" s="35" t="s">
        <v>168</v>
      </c>
    </row>
    <row r="593" spans="1:14" x14ac:dyDescent="0.2">
      <c r="A593" s="9">
        <v>43589</v>
      </c>
      <c r="B593" s="3" t="s">
        <v>22</v>
      </c>
      <c r="C593" s="3">
        <v>0</v>
      </c>
      <c r="D593" s="3">
        <v>26</v>
      </c>
      <c r="E593">
        <v>2</v>
      </c>
      <c r="F593">
        <v>47398</v>
      </c>
      <c r="J593">
        <f t="shared" si="19"/>
        <v>1.0247676087569593E-2</v>
      </c>
      <c r="K593" s="39" t="s">
        <v>92</v>
      </c>
      <c r="L593" s="33"/>
      <c r="M593" s="33"/>
      <c r="N593" s="35" t="s">
        <v>168</v>
      </c>
    </row>
    <row r="594" spans="1:14" x14ac:dyDescent="0.2">
      <c r="A594" s="9">
        <v>43589</v>
      </c>
      <c r="B594" s="50" t="s">
        <v>22</v>
      </c>
      <c r="C594" s="50">
        <v>0</v>
      </c>
      <c r="D594" s="50">
        <v>27</v>
      </c>
      <c r="E594" s="23">
        <v>1</v>
      </c>
      <c r="F594" s="23">
        <v>49333</v>
      </c>
      <c r="G594" s="23"/>
      <c r="H594" s="23"/>
      <c r="I594" s="23"/>
      <c r="J594" s="23">
        <f t="shared" si="19"/>
        <v>1.9179236947806416E-3</v>
      </c>
      <c r="K594" s="34">
        <f>0.192*0.65</f>
        <v>0.12480000000000001</v>
      </c>
      <c r="L594" s="34">
        <f t="shared" si="20"/>
        <v>1.5367978323562832E-2</v>
      </c>
      <c r="M594" s="34"/>
      <c r="N594" s="35" t="s">
        <v>168</v>
      </c>
    </row>
    <row r="595" spans="1:14" x14ac:dyDescent="0.2">
      <c r="A595" s="9">
        <v>43589</v>
      </c>
      <c r="B595" s="50" t="s">
        <v>22</v>
      </c>
      <c r="C595" s="50">
        <v>0</v>
      </c>
      <c r="D595" s="50">
        <v>27</v>
      </c>
      <c r="E595" s="23">
        <v>2</v>
      </c>
      <c r="F595" s="23">
        <v>52623</v>
      </c>
      <c r="G595" s="23"/>
      <c r="H595" s="23"/>
      <c r="I595" s="23"/>
      <c r="J595" s="23">
        <f t="shared" si="19"/>
        <v>-1.2244807763759691E-2</v>
      </c>
      <c r="K595" s="34">
        <f>0.192*0.65</f>
        <v>0.12480000000000001</v>
      </c>
      <c r="L595" s="34">
        <f t="shared" si="20"/>
        <v>-9.811544682499751E-2</v>
      </c>
      <c r="M595" s="34"/>
      <c r="N595" s="35" t="s">
        <v>168</v>
      </c>
    </row>
    <row r="596" spans="1:14" x14ac:dyDescent="0.2">
      <c r="A596" s="9">
        <v>43589</v>
      </c>
      <c r="B596" s="3" t="s">
        <v>22</v>
      </c>
      <c r="C596" s="3">
        <v>0</v>
      </c>
      <c r="D596" s="3">
        <v>28</v>
      </c>
      <c r="E596">
        <v>1</v>
      </c>
      <c r="F596">
        <v>44217</v>
      </c>
      <c r="J596">
        <f t="shared" si="19"/>
        <v>2.3941186351890829E-2</v>
      </c>
      <c r="K596" s="33">
        <f>0.192*0.65</f>
        <v>0.12480000000000001</v>
      </c>
      <c r="L596" s="33">
        <f t="shared" si="20"/>
        <v>0.19183642910168933</v>
      </c>
      <c r="M596" s="33">
        <v>2.9798591987129076E-2</v>
      </c>
      <c r="N596" s="35" t="s">
        <v>168</v>
      </c>
    </row>
    <row r="597" spans="1:14" x14ac:dyDescent="0.2">
      <c r="A597" s="9">
        <v>43589</v>
      </c>
      <c r="B597" s="3" t="s">
        <v>22</v>
      </c>
      <c r="C597" s="3">
        <v>0</v>
      </c>
      <c r="D597" s="3">
        <v>28</v>
      </c>
      <c r="E597">
        <v>2</v>
      </c>
      <c r="F597">
        <v>47416</v>
      </c>
      <c r="J597">
        <f t="shared" si="19"/>
        <v>1.0170190018799445E-2</v>
      </c>
      <c r="K597" s="33">
        <f>0.192*0.65</f>
        <v>0.12480000000000001</v>
      </c>
      <c r="L597" s="33">
        <f t="shared" si="20"/>
        <v>8.1491907201918623E-2</v>
      </c>
      <c r="M597" s="33">
        <v>1.2658409585364695E-2</v>
      </c>
      <c r="N597" s="35" t="s">
        <v>168</v>
      </c>
    </row>
    <row r="598" spans="1:14" x14ac:dyDescent="0.2">
      <c r="A598" s="9">
        <v>43589</v>
      </c>
      <c r="B598" s="50" t="s">
        <v>22</v>
      </c>
      <c r="C598" s="50">
        <v>0</v>
      </c>
      <c r="D598" s="50">
        <v>29</v>
      </c>
      <c r="E598" s="23">
        <v>1</v>
      </c>
      <c r="F598" s="23">
        <v>53395</v>
      </c>
      <c r="G598" s="23"/>
      <c r="H598" s="23"/>
      <c r="I598" s="23"/>
      <c r="J598" s="23">
        <f t="shared" si="19"/>
        <v>-1.5568099157678586E-2</v>
      </c>
      <c r="K598" s="34">
        <f>0.192*0.64</f>
        <v>0.12288</v>
      </c>
      <c r="L598" s="34">
        <f t="shared" si="20"/>
        <v>-0.12669351528058745</v>
      </c>
      <c r="M598" s="34"/>
      <c r="N598" s="35" t="s">
        <v>168</v>
      </c>
    </row>
    <row r="599" spans="1:14" x14ac:dyDescent="0.2">
      <c r="A599" s="9">
        <v>43589</v>
      </c>
      <c r="B599" s="50" t="s">
        <v>22</v>
      </c>
      <c r="C599" s="50">
        <v>0</v>
      </c>
      <c r="D599" s="50">
        <v>29</v>
      </c>
      <c r="E599" s="23">
        <v>2</v>
      </c>
      <c r="F599" s="23">
        <v>45879</v>
      </c>
      <c r="G599" s="23"/>
      <c r="H599" s="23"/>
      <c r="I599" s="23"/>
      <c r="J599" s="23">
        <f t="shared" si="19"/>
        <v>1.6786639335448866E-2</v>
      </c>
      <c r="K599" s="34">
        <f>0.192*0.64</f>
        <v>0.12288</v>
      </c>
      <c r="L599" s="34">
        <f t="shared" si="20"/>
        <v>0.13661002063353569</v>
      </c>
      <c r="M599" s="34"/>
      <c r="N599" s="35" t="s">
        <v>168</v>
      </c>
    </row>
    <row r="600" spans="1:14" x14ac:dyDescent="0.2">
      <c r="A600" s="9">
        <v>43589</v>
      </c>
      <c r="B600" s="3" t="s">
        <v>22</v>
      </c>
      <c r="C600" s="3">
        <v>0</v>
      </c>
      <c r="D600" s="3">
        <v>30</v>
      </c>
      <c r="E600">
        <v>1</v>
      </c>
      <c r="F600">
        <v>40744</v>
      </c>
      <c r="J600">
        <f t="shared" si="19"/>
        <v>3.8891692842927504E-2</v>
      </c>
      <c r="K600" s="33">
        <f>0.192*0.65</f>
        <v>0.12480000000000001</v>
      </c>
      <c r="L600" s="33">
        <f t="shared" si="20"/>
        <v>0.31163215419012419</v>
      </c>
      <c r="M600" s="33">
        <v>4.8406861284199298E-2</v>
      </c>
      <c r="N600" s="35" t="s">
        <v>168</v>
      </c>
    </row>
    <row r="601" spans="1:14" s="5" customFormat="1" x14ac:dyDescent="0.2">
      <c r="A601" s="17">
        <v>43589</v>
      </c>
      <c r="B601" s="6" t="s">
        <v>22</v>
      </c>
      <c r="C601" s="6">
        <v>0</v>
      </c>
      <c r="D601" s="6">
        <v>30</v>
      </c>
      <c r="E601" s="5">
        <v>2</v>
      </c>
      <c r="F601" s="5">
        <v>49313</v>
      </c>
      <c r="J601" s="5">
        <f t="shared" si="19"/>
        <v>2.0040193267474699E-3</v>
      </c>
      <c r="K601" s="49">
        <f>0.192*0.65</f>
        <v>0.12480000000000001</v>
      </c>
      <c r="L601" s="49">
        <f t="shared" si="20"/>
        <v>1.6057847169450881E-2</v>
      </c>
      <c r="M601" s="49">
        <v>2.4943189269880368E-3</v>
      </c>
      <c r="N601" s="43" t="s">
        <v>168</v>
      </c>
    </row>
    <row r="602" spans="1:14" x14ac:dyDescent="0.2">
      <c r="A602" s="9">
        <v>43589</v>
      </c>
      <c r="B602" s="3" t="s">
        <v>22</v>
      </c>
      <c r="C602" s="3">
        <v>150</v>
      </c>
      <c r="D602" s="3">
        <v>1</v>
      </c>
      <c r="E602">
        <v>1</v>
      </c>
      <c r="F602">
        <v>45418</v>
      </c>
      <c r="J602">
        <f t="shared" si="19"/>
        <v>1.8771143652283846E-2</v>
      </c>
      <c r="K602" s="47">
        <f>0.192*0.63</f>
        <v>0.12096</v>
      </c>
      <c r="L602" s="33">
        <f t="shared" si="20"/>
        <v>0.15518471934758471</v>
      </c>
      <c r="M602" s="33">
        <v>2.4105359738658155E-2</v>
      </c>
      <c r="N602" s="35" t="s">
        <v>141</v>
      </c>
    </row>
    <row r="603" spans="1:14" x14ac:dyDescent="0.2">
      <c r="A603" s="9">
        <v>43589</v>
      </c>
      <c r="B603" s="3" t="s">
        <v>22</v>
      </c>
      <c r="C603" s="3">
        <v>150</v>
      </c>
      <c r="D603" s="3">
        <v>1</v>
      </c>
      <c r="E603">
        <v>2</v>
      </c>
      <c r="F603">
        <v>40046</v>
      </c>
      <c r="J603">
        <f t="shared" si="19"/>
        <v>4.1896430398569204E-2</v>
      </c>
      <c r="K603" s="33">
        <f>0.192*0.63</f>
        <v>0.12096</v>
      </c>
      <c r="L603" s="33">
        <f t="shared" si="20"/>
        <v>0.34636599205166341</v>
      </c>
      <c r="M603" s="33">
        <v>5.380218409869171E-2</v>
      </c>
      <c r="N603" s="35" t="s">
        <v>141</v>
      </c>
    </row>
    <row r="604" spans="1:14" x14ac:dyDescent="0.2">
      <c r="A604" s="9">
        <v>43589</v>
      </c>
      <c r="B604" s="3" t="s">
        <v>22</v>
      </c>
      <c r="C604" s="3">
        <v>150</v>
      </c>
      <c r="D604" s="3">
        <v>2</v>
      </c>
      <c r="E604">
        <v>1</v>
      </c>
      <c r="F604">
        <v>32407</v>
      </c>
      <c r="J604">
        <f t="shared" si="19"/>
        <v>7.4780657028292577E-2</v>
      </c>
      <c r="K604" s="33">
        <f>0.192*0.6</f>
        <v>0.1152</v>
      </c>
      <c r="L604" s="33">
        <f t="shared" si="20"/>
        <v>0.6491376478150398</v>
      </c>
      <c r="M604" s="33">
        <v>0.10083271462726949</v>
      </c>
      <c r="N604" s="35" t="s">
        <v>141</v>
      </c>
    </row>
    <row r="605" spans="1:14" x14ac:dyDescent="0.2">
      <c r="A605" s="9">
        <v>43589</v>
      </c>
      <c r="B605" s="3" t="s">
        <v>22</v>
      </c>
      <c r="C605" s="3">
        <v>150</v>
      </c>
      <c r="D605" s="3">
        <v>2</v>
      </c>
      <c r="E605">
        <v>2</v>
      </c>
      <c r="F605">
        <v>30571</v>
      </c>
      <c r="J605">
        <f t="shared" si="19"/>
        <v>8.2684236042845777E-2</v>
      </c>
      <c r="K605" s="33">
        <f>0.192*0.6</f>
        <v>0.1152</v>
      </c>
      <c r="L605" s="33">
        <f t="shared" si="20"/>
        <v>0.71774510453859186</v>
      </c>
      <c r="M605" s="33">
        <v>0.11148973957166128</v>
      </c>
      <c r="N605" s="35" t="s">
        <v>141</v>
      </c>
    </row>
    <row r="606" spans="1:14" x14ac:dyDescent="0.2">
      <c r="A606" s="9">
        <v>43589</v>
      </c>
      <c r="B606" s="3" t="s">
        <v>22</v>
      </c>
      <c r="C606" s="3">
        <v>150</v>
      </c>
      <c r="D606" s="3">
        <v>3</v>
      </c>
      <c r="E606">
        <v>1</v>
      </c>
      <c r="F606">
        <v>37070</v>
      </c>
      <c r="J606">
        <f t="shared" si="19"/>
        <v>5.4707460435230629E-2</v>
      </c>
      <c r="K606" s="33">
        <f>0.192*0.59</f>
        <v>0.11327999999999999</v>
      </c>
      <c r="L606" s="33">
        <f t="shared" si="20"/>
        <v>0.48294015214716307</v>
      </c>
      <c r="M606" s="33">
        <v>7.5016703633526E-2</v>
      </c>
      <c r="N606" s="35" t="s">
        <v>141</v>
      </c>
    </row>
    <row r="607" spans="1:14" x14ac:dyDescent="0.2">
      <c r="A607" s="9">
        <v>43589</v>
      </c>
      <c r="B607" s="3" t="s">
        <v>22</v>
      </c>
      <c r="C607" s="3">
        <v>150</v>
      </c>
      <c r="D607" s="3">
        <v>3</v>
      </c>
      <c r="E607">
        <v>2</v>
      </c>
      <c r="F607">
        <v>39277</v>
      </c>
      <c r="J607">
        <f t="shared" si="19"/>
        <v>4.5206807447693065E-2</v>
      </c>
      <c r="K607" s="33">
        <f>0.192*0.59</f>
        <v>0.11327999999999999</v>
      </c>
      <c r="L607" s="33">
        <f t="shared" si="20"/>
        <v>0.39907139342949388</v>
      </c>
      <c r="M607" s="33">
        <v>6.198908977938139E-2</v>
      </c>
      <c r="N607" s="35" t="s">
        <v>141</v>
      </c>
    </row>
    <row r="608" spans="1:14" x14ac:dyDescent="0.2">
      <c r="A608" s="9">
        <v>43589</v>
      </c>
      <c r="B608" s="3" t="s">
        <v>22</v>
      </c>
      <c r="C608" s="3">
        <v>150</v>
      </c>
      <c r="D608" s="3">
        <v>4</v>
      </c>
      <c r="E608">
        <v>1</v>
      </c>
      <c r="F608">
        <v>39004</v>
      </c>
      <c r="J608">
        <f t="shared" si="19"/>
        <v>4.6382012824040031E-2</v>
      </c>
      <c r="K608" s="33">
        <f>0.192*0.59</f>
        <v>0.11327999999999999</v>
      </c>
      <c r="L608" s="33">
        <f t="shared" si="20"/>
        <v>0.40944573467549467</v>
      </c>
      <c r="M608" s="33">
        <v>6.3600570786260177E-2</v>
      </c>
      <c r="N608" s="35" t="s">
        <v>141</v>
      </c>
    </row>
    <row r="609" spans="1:14" x14ac:dyDescent="0.2">
      <c r="A609" s="9">
        <v>43589</v>
      </c>
      <c r="B609" s="3" t="s">
        <v>22</v>
      </c>
      <c r="C609" s="3">
        <v>150</v>
      </c>
      <c r="D609" s="3">
        <v>4</v>
      </c>
      <c r="E609">
        <v>2</v>
      </c>
      <c r="F609">
        <v>36507</v>
      </c>
      <c r="J609">
        <f t="shared" si="19"/>
        <v>5.713105247509636E-2</v>
      </c>
      <c r="K609" s="33">
        <f>0.192*0.59</f>
        <v>0.11327999999999999</v>
      </c>
      <c r="L609" s="33">
        <f t="shared" si="20"/>
        <v>0.50433485588891569</v>
      </c>
      <c r="M609" s="33">
        <v>7.834001428141156E-2</v>
      </c>
      <c r="N609" s="35" t="s">
        <v>141</v>
      </c>
    </row>
    <row r="610" spans="1:14" x14ac:dyDescent="0.2">
      <c r="A610" s="9">
        <v>43589</v>
      </c>
      <c r="B610" s="3" t="s">
        <v>22</v>
      </c>
      <c r="C610" s="3">
        <v>150</v>
      </c>
      <c r="D610" s="3">
        <v>5</v>
      </c>
      <c r="E610">
        <v>1</v>
      </c>
      <c r="F610">
        <v>33776</v>
      </c>
      <c r="J610">
        <f t="shared" si="19"/>
        <v>6.8887411020164366E-2</v>
      </c>
      <c r="K610" s="33">
        <f>0.192*0.58</f>
        <v>0.11136</v>
      </c>
      <c r="L610" s="33">
        <f t="shared" si="20"/>
        <v>0.61860103286785528</v>
      </c>
      <c r="M610" s="33">
        <v>9.6089360438806878E-2</v>
      </c>
      <c r="N610" s="35" t="s">
        <v>141</v>
      </c>
    </row>
    <row r="611" spans="1:14" x14ac:dyDescent="0.2">
      <c r="A611" s="9">
        <v>43589</v>
      </c>
      <c r="B611" s="3" t="s">
        <v>22</v>
      </c>
      <c r="C611" s="3">
        <v>150</v>
      </c>
      <c r="D611" s="3">
        <v>5</v>
      </c>
      <c r="E611">
        <v>2</v>
      </c>
      <c r="F611">
        <v>34165</v>
      </c>
      <c r="J611">
        <f t="shared" si="19"/>
        <v>6.7212850978409885E-2</v>
      </c>
      <c r="K611" s="33">
        <f>0.192*0.58</f>
        <v>0.11136</v>
      </c>
      <c r="L611" s="33">
        <f t="shared" si="20"/>
        <v>0.60356367617106577</v>
      </c>
      <c r="M611" s="33">
        <v>9.3753557698572229E-2</v>
      </c>
      <c r="N611" s="35" t="s">
        <v>141</v>
      </c>
    </row>
    <row r="612" spans="1:14" x14ac:dyDescent="0.2">
      <c r="A612" s="9">
        <v>43589</v>
      </c>
      <c r="B612" s="3" t="s">
        <v>22</v>
      </c>
      <c r="C612" s="3">
        <v>150</v>
      </c>
      <c r="D612" s="3">
        <v>6</v>
      </c>
      <c r="E612">
        <v>1</v>
      </c>
      <c r="F612">
        <v>34113</v>
      </c>
      <c r="J612">
        <f t="shared" si="19"/>
        <v>6.7436699621523613E-2</v>
      </c>
      <c r="K612" s="33">
        <f>0.192*0.65</f>
        <v>0.12480000000000001</v>
      </c>
      <c r="L612" s="33">
        <f t="shared" si="20"/>
        <v>0.54035817004425968</v>
      </c>
      <c r="M612" s="33">
        <v>8.3935635746875001E-2</v>
      </c>
      <c r="N612" s="35" t="s">
        <v>141</v>
      </c>
    </row>
    <row r="613" spans="1:14" x14ac:dyDescent="0.2">
      <c r="A613" s="9">
        <v>43589</v>
      </c>
      <c r="B613" s="3" t="s">
        <v>22</v>
      </c>
      <c r="C613" s="3">
        <v>150</v>
      </c>
      <c r="D613" s="3">
        <v>6</v>
      </c>
      <c r="E613">
        <v>2</v>
      </c>
      <c r="F613">
        <v>36076</v>
      </c>
      <c r="J613">
        <f t="shared" si="19"/>
        <v>5.898641334398113E-2</v>
      </c>
      <c r="K613" s="33">
        <f>0.192*0.65</f>
        <v>0.12480000000000001</v>
      </c>
      <c r="L613" s="33">
        <f t="shared" si="20"/>
        <v>0.47264754282036159</v>
      </c>
      <c r="M613" s="33">
        <v>7.3417918318096173E-2</v>
      </c>
      <c r="N613" s="35" t="s">
        <v>141</v>
      </c>
    </row>
    <row r="614" spans="1:14" x14ac:dyDescent="0.2">
      <c r="A614" s="9">
        <v>43589</v>
      </c>
      <c r="B614" s="3" t="s">
        <v>22</v>
      </c>
      <c r="C614" s="3">
        <v>150</v>
      </c>
      <c r="D614" s="3">
        <v>7</v>
      </c>
      <c r="E614">
        <v>1</v>
      </c>
      <c r="F614">
        <v>42299</v>
      </c>
      <c r="J614">
        <f t="shared" si="19"/>
        <v>3.2197757457507983E-2</v>
      </c>
      <c r="K614" s="33">
        <f>0.192*0.6</f>
        <v>0.1152</v>
      </c>
      <c r="L614" s="33">
        <f t="shared" si="20"/>
        <v>0.27949442237420125</v>
      </c>
      <c r="M614" s="33">
        <v>4.341480027545927E-2</v>
      </c>
      <c r="N614" s="35" t="s">
        <v>141</v>
      </c>
    </row>
    <row r="615" spans="1:14" x14ac:dyDescent="0.2">
      <c r="A615" s="9">
        <v>43589</v>
      </c>
      <c r="B615" s="3" t="s">
        <v>22</v>
      </c>
      <c r="C615" s="3">
        <v>150</v>
      </c>
      <c r="D615" s="3">
        <v>7</v>
      </c>
      <c r="E615">
        <v>2</v>
      </c>
      <c r="F615">
        <v>35657</v>
      </c>
      <c r="J615">
        <f t="shared" si="19"/>
        <v>6.0790116833685813E-2</v>
      </c>
      <c r="K615" s="33">
        <f>0.192*0.6</f>
        <v>0.1152</v>
      </c>
      <c r="L615" s="33">
        <f t="shared" si="20"/>
        <v>0.52769198640352266</v>
      </c>
      <c r="M615" s="33">
        <v>8.1968155221347205E-2</v>
      </c>
      <c r="N615" s="35" t="s">
        <v>141</v>
      </c>
    </row>
    <row r="616" spans="1:14" x14ac:dyDescent="0.2">
      <c r="A616" s="9">
        <v>43589</v>
      </c>
      <c r="B616" s="3" t="s">
        <v>22</v>
      </c>
      <c r="C616" s="3">
        <v>150</v>
      </c>
      <c r="D616" s="3">
        <v>8</v>
      </c>
      <c r="E616">
        <v>1</v>
      </c>
      <c r="F616">
        <v>39327</v>
      </c>
      <c r="J616">
        <f t="shared" si="19"/>
        <v>4.4991568367776055E-2</v>
      </c>
      <c r="K616" s="33">
        <f>0.192*0.63</f>
        <v>0.12096</v>
      </c>
      <c r="L616" s="33">
        <f t="shared" si="20"/>
        <v>0.3719541035695772</v>
      </c>
      <c r="M616" s="33">
        <v>5.7776870754474324E-2</v>
      </c>
      <c r="N616" s="35" t="s">
        <v>141</v>
      </c>
    </row>
    <row r="617" spans="1:14" x14ac:dyDescent="0.2">
      <c r="A617" s="9">
        <v>43589</v>
      </c>
      <c r="B617" s="3" t="s">
        <v>22</v>
      </c>
      <c r="C617" s="3">
        <v>150</v>
      </c>
      <c r="D617" s="3">
        <v>8</v>
      </c>
      <c r="E617">
        <v>2</v>
      </c>
      <c r="F617">
        <v>36212</v>
      </c>
      <c r="J617">
        <f t="shared" si="19"/>
        <v>5.8400963046606809E-2</v>
      </c>
      <c r="K617" s="33">
        <f>0.192*0.63</f>
        <v>0.12096</v>
      </c>
      <c r="L617" s="33">
        <f t="shared" si="20"/>
        <v>0.48281219449906421</v>
      </c>
      <c r="M617" s="33">
        <v>7.4996827545521311E-2</v>
      </c>
      <c r="N617" s="35" t="s">
        <v>141</v>
      </c>
    </row>
    <row r="618" spans="1:14" x14ac:dyDescent="0.2">
      <c r="A618" s="9">
        <v>43589</v>
      </c>
      <c r="B618" s="3" t="s">
        <v>22</v>
      </c>
      <c r="C618" s="3">
        <v>150</v>
      </c>
      <c r="D618" s="3">
        <v>9</v>
      </c>
      <c r="E618">
        <v>1</v>
      </c>
      <c r="F618">
        <v>36070</v>
      </c>
      <c r="J618">
        <f t="shared" si="19"/>
        <v>5.9012242033571173E-2</v>
      </c>
      <c r="K618" s="33">
        <f>0.192*0.67</f>
        <v>0.12864</v>
      </c>
      <c r="L618" s="33">
        <f t="shared" si="20"/>
        <v>0.4587394436689301</v>
      </c>
      <c r="M618" s="33">
        <v>7.1257526916573805E-2</v>
      </c>
      <c r="N618" s="35" t="s">
        <v>141</v>
      </c>
    </row>
    <row r="619" spans="1:14" x14ac:dyDescent="0.2">
      <c r="A619" s="9">
        <v>43589</v>
      </c>
      <c r="B619" s="3" t="s">
        <v>22</v>
      </c>
      <c r="C619" s="3">
        <v>150</v>
      </c>
      <c r="D619" s="3">
        <v>9</v>
      </c>
      <c r="E619">
        <v>2</v>
      </c>
      <c r="F619">
        <v>45205</v>
      </c>
      <c r="J619">
        <f t="shared" si="19"/>
        <v>1.9688062132730371E-2</v>
      </c>
      <c r="K619" s="33">
        <f>0.192*0.67</f>
        <v>0.12864</v>
      </c>
      <c r="L619" s="33">
        <f t="shared" si="20"/>
        <v>0.15304774667856319</v>
      </c>
      <c r="M619" s="33">
        <v>2.3773416650736821E-2</v>
      </c>
      <c r="N619" s="35" t="s">
        <v>141</v>
      </c>
    </row>
    <row r="620" spans="1:14" x14ac:dyDescent="0.2">
      <c r="A620" s="9">
        <v>43589</v>
      </c>
      <c r="B620" s="3" t="s">
        <v>22</v>
      </c>
      <c r="C620" s="3">
        <v>150</v>
      </c>
      <c r="D620" s="3">
        <v>10</v>
      </c>
      <c r="E620">
        <v>1</v>
      </c>
      <c r="F620">
        <v>40650</v>
      </c>
      <c r="J620">
        <f t="shared" si="19"/>
        <v>3.9296342313171514E-2</v>
      </c>
      <c r="K620" s="33">
        <f>0.192*0.57</f>
        <v>0.10944</v>
      </c>
      <c r="L620" s="33">
        <f t="shared" si="20"/>
        <v>0.35906745534696194</v>
      </c>
      <c r="M620" s="33">
        <v>5.5775144730561423E-2</v>
      </c>
      <c r="N620" s="35" t="s">
        <v>141</v>
      </c>
    </row>
    <row r="621" spans="1:14" x14ac:dyDescent="0.2">
      <c r="A621" s="9">
        <v>43589</v>
      </c>
      <c r="B621" s="3" t="s">
        <v>22</v>
      </c>
      <c r="C621" s="3">
        <v>150</v>
      </c>
      <c r="D621" s="3">
        <v>10</v>
      </c>
      <c r="E621">
        <v>2</v>
      </c>
      <c r="F621">
        <v>39333</v>
      </c>
      <c r="J621">
        <f t="shared" si="19"/>
        <v>4.4965739678186012E-2</v>
      </c>
      <c r="K621" s="33">
        <f>0.192*0.57</f>
        <v>0.10944</v>
      </c>
      <c r="L621" s="33">
        <f t="shared" si="20"/>
        <v>0.41087115934015001</v>
      </c>
      <c r="M621" s="33">
        <v>6.3821986750836626E-2</v>
      </c>
      <c r="N621" s="35" t="s">
        <v>141</v>
      </c>
    </row>
    <row r="622" spans="1:14" x14ac:dyDescent="0.2">
      <c r="A622" s="9">
        <v>43589</v>
      </c>
      <c r="B622" s="3" t="s">
        <v>22</v>
      </c>
      <c r="C622" s="3">
        <v>150</v>
      </c>
      <c r="D622" s="3">
        <v>11</v>
      </c>
      <c r="E622">
        <v>1</v>
      </c>
      <c r="F622">
        <v>34259</v>
      </c>
      <c r="J622">
        <f t="shared" si="19"/>
        <v>6.6808201508165882E-2</v>
      </c>
      <c r="K622" s="33">
        <f>0.192*0.63</f>
        <v>0.12096</v>
      </c>
      <c r="L622" s="33">
        <f t="shared" si="20"/>
        <v>0.55231648072227091</v>
      </c>
      <c r="M622" s="33">
        <v>8.5793160005526073E-2</v>
      </c>
      <c r="N622" s="35" t="s">
        <v>141</v>
      </c>
    </row>
    <row r="623" spans="1:14" x14ac:dyDescent="0.2">
      <c r="A623" s="9">
        <v>43589</v>
      </c>
      <c r="B623" s="3" t="s">
        <v>22</v>
      </c>
      <c r="C623" s="3">
        <v>150</v>
      </c>
      <c r="D623" s="3">
        <v>11</v>
      </c>
      <c r="E623">
        <v>2</v>
      </c>
      <c r="F623">
        <v>32545</v>
      </c>
      <c r="J623">
        <f t="shared" si="19"/>
        <v>7.4186597167721566E-2</v>
      </c>
      <c r="K623" s="33">
        <f>0.192*0.63</f>
        <v>0.12096</v>
      </c>
      <c r="L623" s="33">
        <f t="shared" si="20"/>
        <v>0.61331512208764527</v>
      </c>
      <c r="M623" s="33">
        <v>9.5268282297614235E-2</v>
      </c>
      <c r="N623" s="35" t="s">
        <v>141</v>
      </c>
    </row>
    <row r="624" spans="1:14" x14ac:dyDescent="0.2">
      <c r="A624" s="9">
        <v>43589</v>
      </c>
      <c r="B624" s="3" t="s">
        <v>22</v>
      </c>
      <c r="C624" s="3">
        <v>150</v>
      </c>
      <c r="D624" s="3">
        <v>12</v>
      </c>
      <c r="E624">
        <v>1</v>
      </c>
      <c r="F624">
        <v>34327</v>
      </c>
      <c r="J624">
        <f t="shared" si="19"/>
        <v>6.6515476359478728E-2</v>
      </c>
      <c r="K624" s="33">
        <f>0.192*0.56</f>
        <v>0.10752000000000002</v>
      </c>
      <c r="L624" s="33">
        <f t="shared" si="20"/>
        <v>0.61863352268860416</v>
      </c>
      <c r="M624" s="33">
        <v>9.6094407190963183E-2</v>
      </c>
      <c r="N624" s="35" t="s">
        <v>141</v>
      </c>
    </row>
    <row r="625" spans="1:14" x14ac:dyDescent="0.2">
      <c r="A625" s="9">
        <v>43589</v>
      </c>
      <c r="B625" s="3" t="s">
        <v>22</v>
      </c>
      <c r="C625" s="3">
        <v>150</v>
      </c>
      <c r="D625" s="3">
        <v>12</v>
      </c>
      <c r="E625">
        <v>2</v>
      </c>
      <c r="F625">
        <v>39743</v>
      </c>
      <c r="J625">
        <f t="shared" si="19"/>
        <v>4.3200779222866373E-2</v>
      </c>
      <c r="K625" s="33">
        <f>0.192*0.56</f>
        <v>0.10752000000000002</v>
      </c>
      <c r="L625" s="33">
        <f t="shared" si="20"/>
        <v>0.40179296152219462</v>
      </c>
      <c r="M625" s="33">
        <v>6.2411840023114236E-2</v>
      </c>
      <c r="N625" s="35" t="s">
        <v>141</v>
      </c>
    </row>
    <row r="626" spans="1:14" x14ac:dyDescent="0.2">
      <c r="A626" s="9">
        <v>43589</v>
      </c>
      <c r="B626" s="50" t="s">
        <v>22</v>
      </c>
      <c r="C626" s="50">
        <v>150</v>
      </c>
      <c r="D626" s="50">
        <v>13</v>
      </c>
      <c r="E626" s="23">
        <v>1</v>
      </c>
      <c r="F626" s="23">
        <v>51516</v>
      </c>
      <c r="G626" s="23"/>
      <c r="H626" s="23"/>
      <c r="I626" s="23"/>
      <c r="J626" s="23">
        <f t="shared" si="19"/>
        <v>-7.4794145343967588E-3</v>
      </c>
      <c r="K626" s="34">
        <f>0.192*0.6</f>
        <v>0.1152</v>
      </c>
      <c r="L626" s="34">
        <f t="shared" si="20"/>
        <v>-6.492547338886076E-2</v>
      </c>
      <c r="M626" s="34"/>
      <c r="N626" s="35" t="s">
        <v>141</v>
      </c>
    </row>
    <row r="627" spans="1:14" x14ac:dyDescent="0.2">
      <c r="A627" s="9">
        <v>43589</v>
      </c>
      <c r="B627" s="50" t="s">
        <v>22</v>
      </c>
      <c r="C627" s="50">
        <v>150</v>
      </c>
      <c r="D627" s="50">
        <v>13</v>
      </c>
      <c r="E627" s="23">
        <v>2</v>
      </c>
      <c r="F627" s="23">
        <v>38863</v>
      </c>
      <c r="G627" s="23"/>
      <c r="H627" s="23"/>
      <c r="I627" s="23"/>
      <c r="J627" s="23">
        <f t="shared" si="19"/>
        <v>4.6988987029406064E-2</v>
      </c>
      <c r="K627" s="34">
        <f>0.192*0.6</f>
        <v>0.1152</v>
      </c>
      <c r="L627" s="34">
        <f t="shared" si="20"/>
        <v>0.40789051240803875</v>
      </c>
      <c r="M627" s="34"/>
      <c r="N627" s="35" t="s">
        <v>141</v>
      </c>
    </row>
    <row r="628" spans="1:14" x14ac:dyDescent="0.2">
      <c r="A628" s="9">
        <v>43589</v>
      </c>
      <c r="B628" s="3" t="s">
        <v>22</v>
      </c>
      <c r="C628" s="3">
        <v>150</v>
      </c>
      <c r="D628" s="3">
        <v>14</v>
      </c>
      <c r="E628">
        <v>1</v>
      </c>
      <c r="F628">
        <v>37120</v>
      </c>
      <c r="J628">
        <f t="shared" si="19"/>
        <v>5.4492221355313619E-2</v>
      </c>
      <c r="K628" s="33">
        <f>0.192*0.58</f>
        <v>0.11136</v>
      </c>
      <c r="L628" s="33">
        <f t="shared" si="20"/>
        <v>0.48933388429699731</v>
      </c>
      <c r="M628" s="33">
        <v>7.6009863360800248E-2</v>
      </c>
      <c r="N628" s="35" t="s">
        <v>141</v>
      </c>
    </row>
    <row r="629" spans="1:14" x14ac:dyDescent="0.2">
      <c r="A629" s="9">
        <v>43589</v>
      </c>
      <c r="B629" s="3" t="s">
        <v>22</v>
      </c>
      <c r="C629" s="3">
        <v>150</v>
      </c>
      <c r="D629" s="3">
        <v>14</v>
      </c>
      <c r="E629">
        <v>2</v>
      </c>
      <c r="F629">
        <v>40012</v>
      </c>
      <c r="J629">
        <f t="shared" si="19"/>
        <v>4.2042792972912794E-2</v>
      </c>
      <c r="K629" s="33">
        <f>0.192*0.58</f>
        <v>0.11136</v>
      </c>
      <c r="L629" s="33">
        <f t="shared" si="20"/>
        <v>0.37753944839181747</v>
      </c>
      <c r="M629" s="33">
        <v>5.8644460983528983E-2</v>
      </c>
      <c r="N629" s="35" t="s">
        <v>141</v>
      </c>
    </row>
    <row r="630" spans="1:14" x14ac:dyDescent="0.2">
      <c r="A630" s="9">
        <v>43589</v>
      </c>
      <c r="B630" s="3" t="s">
        <v>22</v>
      </c>
      <c r="C630" s="3">
        <v>150</v>
      </c>
      <c r="D630" s="3">
        <v>15</v>
      </c>
      <c r="E630">
        <v>1</v>
      </c>
      <c r="F630">
        <v>39077</v>
      </c>
      <c r="J630">
        <f t="shared" si="19"/>
        <v>4.6067763767361179E-2</v>
      </c>
      <c r="K630" s="33">
        <f>0.192*0.65</f>
        <v>0.12480000000000001</v>
      </c>
      <c r="L630" s="33">
        <f t="shared" si="20"/>
        <v>0.36913272249488122</v>
      </c>
      <c r="M630" s="33">
        <v>5.7338616227538226E-2</v>
      </c>
      <c r="N630" s="35" t="s">
        <v>141</v>
      </c>
    </row>
    <row r="631" spans="1:14" x14ac:dyDescent="0.2">
      <c r="A631" s="9">
        <v>43589</v>
      </c>
      <c r="B631" s="3" t="s">
        <v>22</v>
      </c>
      <c r="C631" s="3">
        <v>150</v>
      </c>
      <c r="D631" s="3">
        <v>15</v>
      </c>
      <c r="E631">
        <v>2</v>
      </c>
      <c r="F631">
        <v>41594</v>
      </c>
      <c r="J631">
        <f t="shared" si="19"/>
        <v>3.5232628484338051E-2</v>
      </c>
      <c r="K631" s="33">
        <f>0.192*0.65</f>
        <v>0.12480000000000001</v>
      </c>
      <c r="L631" s="33">
        <f t="shared" si="20"/>
        <v>0.28231272823988823</v>
      </c>
      <c r="M631" s="33">
        <v>4.3852577119929299E-2</v>
      </c>
      <c r="N631" s="35" t="s">
        <v>141</v>
      </c>
    </row>
    <row r="632" spans="1:14" x14ac:dyDescent="0.2">
      <c r="A632" s="9">
        <v>43589</v>
      </c>
      <c r="B632" s="3" t="s">
        <v>22</v>
      </c>
      <c r="C632" s="3">
        <v>150</v>
      </c>
      <c r="D632" s="3">
        <v>16</v>
      </c>
      <c r="E632">
        <v>1</v>
      </c>
      <c r="F632">
        <v>29613</v>
      </c>
      <c r="J632">
        <f t="shared" si="19"/>
        <v>8.6808216814056011E-2</v>
      </c>
      <c r="K632" s="33">
        <f>0.192*0.64</f>
        <v>0.12288</v>
      </c>
      <c r="L632" s="33">
        <f t="shared" si="20"/>
        <v>0.7064470769373048</v>
      </c>
      <c r="M632" s="33">
        <v>0.10973477928426133</v>
      </c>
      <c r="N632" s="35" t="s">
        <v>141</v>
      </c>
    </row>
    <row r="633" spans="1:14" x14ac:dyDescent="0.2">
      <c r="A633" s="9">
        <v>43589</v>
      </c>
      <c r="B633" s="3" t="s">
        <v>22</v>
      </c>
      <c r="C633" s="3">
        <v>150</v>
      </c>
      <c r="D633" s="3">
        <v>16</v>
      </c>
      <c r="E633">
        <v>2</v>
      </c>
      <c r="F633">
        <v>30973</v>
      </c>
      <c r="J633">
        <f t="shared" si="19"/>
        <v>8.0953713840312885E-2</v>
      </c>
      <c r="K633" s="33">
        <f>0.192*0.64</f>
        <v>0.12288</v>
      </c>
      <c r="L633" s="33">
        <f t="shared" si="20"/>
        <v>0.6588030097681713</v>
      </c>
      <c r="M633" s="33">
        <v>0.10233406751732262</v>
      </c>
      <c r="N633" s="35" t="s">
        <v>141</v>
      </c>
    </row>
    <row r="634" spans="1:14" x14ac:dyDescent="0.2">
      <c r="A634" s="9">
        <v>43589</v>
      </c>
      <c r="B634" s="3" t="s">
        <v>22</v>
      </c>
      <c r="C634" s="3">
        <v>150</v>
      </c>
      <c r="D634" s="3">
        <v>17</v>
      </c>
      <c r="E634">
        <v>1</v>
      </c>
      <c r="F634">
        <v>42058</v>
      </c>
      <c r="J634">
        <f t="shared" si="19"/>
        <v>3.3235209822708042E-2</v>
      </c>
      <c r="K634" s="33">
        <f>0.192*0.7</f>
        <v>0.13439999999999999</v>
      </c>
      <c r="L634" s="33">
        <f t="shared" si="20"/>
        <v>0.2472857873713396</v>
      </c>
      <c r="M634" s="33">
        <v>3.841172563834809E-2</v>
      </c>
      <c r="N634" s="35" t="s">
        <v>141</v>
      </c>
    </row>
    <row r="635" spans="1:14" x14ac:dyDescent="0.2">
      <c r="A635" s="9">
        <v>43589</v>
      </c>
      <c r="B635" s="3" t="s">
        <v>22</v>
      </c>
      <c r="C635" s="3">
        <v>150</v>
      </c>
      <c r="D635" s="3">
        <v>17</v>
      </c>
      <c r="E635">
        <v>2</v>
      </c>
      <c r="F635">
        <v>36756</v>
      </c>
      <c r="J635">
        <f t="shared" si="19"/>
        <v>5.605916185710956E-2</v>
      </c>
      <c r="K635" s="33">
        <f>0.192*0.7</f>
        <v>0.13439999999999999</v>
      </c>
      <c r="L635" s="33">
        <f t="shared" si="20"/>
        <v>0.41710685905587475</v>
      </c>
      <c r="M635" s="33">
        <v>6.4790598773345864E-2</v>
      </c>
      <c r="N635" s="35" t="s">
        <v>141</v>
      </c>
    </row>
    <row r="636" spans="1:14" x14ac:dyDescent="0.2">
      <c r="A636" s="9">
        <v>43589</v>
      </c>
      <c r="B636" s="3" t="s">
        <v>22</v>
      </c>
      <c r="C636" s="3">
        <v>150</v>
      </c>
      <c r="D636" s="3">
        <v>18</v>
      </c>
      <c r="E636">
        <v>1</v>
      </c>
      <c r="F636">
        <v>36367</v>
      </c>
      <c r="J636">
        <f t="shared" si="19"/>
        <v>5.773372189886404E-2</v>
      </c>
      <c r="K636" s="33">
        <f>0.192*0.6</f>
        <v>0.1152</v>
      </c>
      <c r="L636" s="33">
        <f t="shared" si="20"/>
        <v>0.50116078037208367</v>
      </c>
      <c r="M636" s="33">
        <v>7.7846974551130349E-2</v>
      </c>
      <c r="N636" s="35" t="s">
        <v>141</v>
      </c>
    </row>
    <row r="637" spans="1:14" x14ac:dyDescent="0.2">
      <c r="A637" s="9">
        <v>43589</v>
      </c>
      <c r="B637" s="3" t="s">
        <v>22</v>
      </c>
      <c r="C637" s="3">
        <v>150</v>
      </c>
      <c r="D637" s="3">
        <v>18</v>
      </c>
      <c r="E637">
        <v>2</v>
      </c>
      <c r="F637">
        <v>36559</v>
      </c>
      <c r="J637">
        <f t="shared" si="19"/>
        <v>5.6907203831982646E-2</v>
      </c>
      <c r="K637" s="33">
        <f>0.192*0.6</f>
        <v>0.1152</v>
      </c>
      <c r="L637" s="33">
        <f t="shared" si="20"/>
        <v>0.49398614437484939</v>
      </c>
      <c r="M637" s="33">
        <v>7.6732514426226611E-2</v>
      </c>
      <c r="N637" s="35" t="s">
        <v>141</v>
      </c>
    </row>
    <row r="638" spans="1:14" x14ac:dyDescent="0.2">
      <c r="A638" s="9">
        <v>43589</v>
      </c>
      <c r="B638" s="3" t="s">
        <v>22</v>
      </c>
      <c r="C638" s="3">
        <v>150</v>
      </c>
      <c r="D638" s="3">
        <v>19</v>
      </c>
      <c r="E638">
        <v>1</v>
      </c>
      <c r="F638">
        <v>42026</v>
      </c>
      <c r="J638">
        <f t="shared" si="19"/>
        <v>3.3372962833854949E-2</v>
      </c>
      <c r="K638" s="33">
        <f>0.192*0.6</f>
        <v>0.1152</v>
      </c>
      <c r="L638" s="33">
        <f t="shared" si="20"/>
        <v>0.28969585793276864</v>
      </c>
      <c r="M638" s="33">
        <v>4.499942326555674E-2</v>
      </c>
      <c r="N638" s="35" t="s">
        <v>141</v>
      </c>
    </row>
    <row r="639" spans="1:14" x14ac:dyDescent="0.2">
      <c r="A639" s="9">
        <v>43589</v>
      </c>
      <c r="B639" s="3" t="s">
        <v>22</v>
      </c>
      <c r="C639" s="3">
        <v>150</v>
      </c>
      <c r="D639" s="3">
        <v>19</v>
      </c>
      <c r="E639">
        <v>2</v>
      </c>
      <c r="F639">
        <v>35513</v>
      </c>
      <c r="J639">
        <f t="shared" si="19"/>
        <v>6.1410005383846854E-2</v>
      </c>
      <c r="K639" s="33">
        <f>0.192*0.6</f>
        <v>0.1152</v>
      </c>
      <c r="L639" s="33">
        <f t="shared" si="20"/>
        <v>0.53307296340144839</v>
      </c>
      <c r="M639" s="33">
        <v>8.2804000315024995E-2</v>
      </c>
      <c r="N639" s="35" t="s">
        <v>141</v>
      </c>
    </row>
    <row r="640" spans="1:14" x14ac:dyDescent="0.2">
      <c r="A640" s="9">
        <v>43589</v>
      </c>
      <c r="B640" s="3" t="s">
        <v>22</v>
      </c>
      <c r="C640" s="3">
        <v>150</v>
      </c>
      <c r="D640" s="3">
        <v>20</v>
      </c>
      <c r="E640">
        <v>1</v>
      </c>
      <c r="F640">
        <v>42006</v>
      </c>
      <c r="J640">
        <f t="shared" si="19"/>
        <v>3.3459058465821756E-2</v>
      </c>
      <c r="K640" s="33">
        <f>0.192*0.58</f>
        <v>0.11136</v>
      </c>
      <c r="L640" s="33">
        <f t="shared" si="20"/>
        <v>0.30045849915429018</v>
      </c>
      <c r="M640" s="33">
        <v>4.6671220201966408E-2</v>
      </c>
      <c r="N640" s="35" t="s">
        <v>141</v>
      </c>
    </row>
    <row r="641" spans="1:14" x14ac:dyDescent="0.2">
      <c r="A641" s="9">
        <v>43589</v>
      </c>
      <c r="B641" s="3" t="s">
        <v>22</v>
      </c>
      <c r="C641" s="3">
        <v>150</v>
      </c>
      <c r="D641" s="3">
        <v>20</v>
      </c>
      <c r="E641">
        <v>2</v>
      </c>
      <c r="F641">
        <v>36866</v>
      </c>
      <c r="J641">
        <f t="shared" si="19"/>
        <v>5.558563588129211E-2</v>
      </c>
      <c r="K641" s="33">
        <f>0.192*0.58</f>
        <v>0.11136</v>
      </c>
      <c r="L641" s="33">
        <f t="shared" si="20"/>
        <v>0.49915262106045355</v>
      </c>
      <c r="M641" s="33">
        <v>7.7535040471390468E-2</v>
      </c>
      <c r="N641" s="35" t="s">
        <v>141</v>
      </c>
    </row>
    <row r="642" spans="1:14" x14ac:dyDescent="0.2">
      <c r="A642" s="9">
        <v>43589</v>
      </c>
      <c r="B642" s="3" t="s">
        <v>22</v>
      </c>
      <c r="C642" s="3">
        <v>150</v>
      </c>
      <c r="D642" s="3">
        <v>21</v>
      </c>
      <c r="E642">
        <v>1</v>
      </c>
      <c r="F642">
        <v>34755</v>
      </c>
      <c r="J642">
        <f t="shared" si="19"/>
        <v>6.4673029835388959E-2</v>
      </c>
      <c r="K642" s="33">
        <f>0.192*0.57</f>
        <v>0.10944</v>
      </c>
      <c r="L642" s="33">
        <f t="shared" si="20"/>
        <v>0.59094508256020617</v>
      </c>
      <c r="M642" s="33">
        <v>9.17934694910187E-2</v>
      </c>
      <c r="N642" s="35" t="s">
        <v>141</v>
      </c>
    </row>
    <row r="643" spans="1:14" x14ac:dyDescent="0.2">
      <c r="A643" s="9">
        <v>43589</v>
      </c>
      <c r="B643" s="3" t="s">
        <v>22</v>
      </c>
      <c r="C643" s="3">
        <v>150</v>
      </c>
      <c r="D643" s="3">
        <v>21</v>
      </c>
      <c r="E643">
        <v>2</v>
      </c>
      <c r="F643">
        <v>38748</v>
      </c>
      <c r="J643">
        <f t="shared" ref="J643:J706" si="21">((1-F643/$Q$2) * 1.5)/7</f>
        <v>4.7484036913215226E-2</v>
      </c>
      <c r="K643" s="33">
        <f>0.192*0.57</f>
        <v>0.10944</v>
      </c>
      <c r="L643" s="33">
        <f t="shared" ref="L643:L706" si="22">J643/K643</f>
        <v>0.43388191623917421</v>
      </c>
      <c r="M643" s="33">
        <v>6.739632432248506E-2</v>
      </c>
      <c r="N643" s="35" t="s">
        <v>141</v>
      </c>
    </row>
    <row r="644" spans="1:14" x14ac:dyDescent="0.2">
      <c r="A644" s="9">
        <v>43589</v>
      </c>
      <c r="B644" s="3" t="s">
        <v>22</v>
      </c>
      <c r="C644" s="3">
        <v>150</v>
      </c>
      <c r="D644" s="3">
        <v>22</v>
      </c>
      <c r="E644">
        <v>1</v>
      </c>
      <c r="F644">
        <v>39302</v>
      </c>
      <c r="J644">
        <f t="shared" si="21"/>
        <v>4.5099187907734574E-2</v>
      </c>
      <c r="K644" s="33">
        <f>0.192*0.56</f>
        <v>0.10752000000000002</v>
      </c>
      <c r="L644" s="33">
        <f t="shared" si="22"/>
        <v>0.41944929229663847</v>
      </c>
      <c r="M644" s="33">
        <v>6.5154456736744512E-2</v>
      </c>
      <c r="N644" s="35" t="s">
        <v>141</v>
      </c>
    </row>
    <row r="645" spans="1:14" x14ac:dyDescent="0.2">
      <c r="A645" s="9">
        <v>43589</v>
      </c>
      <c r="B645" s="3" t="s">
        <v>22</v>
      </c>
      <c r="C645" s="3">
        <v>150</v>
      </c>
      <c r="D645" s="3">
        <v>22</v>
      </c>
      <c r="E645">
        <v>2</v>
      </c>
      <c r="F645">
        <v>36444</v>
      </c>
      <c r="J645">
        <f t="shared" si="21"/>
        <v>5.7402253715791808E-2</v>
      </c>
      <c r="K645" s="33">
        <f>0.192*0.56</f>
        <v>0.10752000000000002</v>
      </c>
      <c r="L645" s="33">
        <f t="shared" si="22"/>
        <v>0.53387512756502786</v>
      </c>
      <c r="M645" s="33">
        <v>8.2928603148434338E-2</v>
      </c>
      <c r="N645" s="35" t="s">
        <v>141</v>
      </c>
    </row>
    <row r="646" spans="1:14" x14ac:dyDescent="0.2">
      <c r="A646" s="9">
        <v>43589</v>
      </c>
      <c r="B646" s="3" t="s">
        <v>22</v>
      </c>
      <c r="C646" s="3">
        <v>150</v>
      </c>
      <c r="D646" s="3">
        <v>23</v>
      </c>
      <c r="E646">
        <v>1</v>
      </c>
      <c r="F646">
        <v>40370</v>
      </c>
      <c r="J646">
        <f t="shared" si="21"/>
        <v>4.0501681160706869E-2</v>
      </c>
      <c r="K646" s="33">
        <f>0.192*0.56</f>
        <v>0.10752000000000002</v>
      </c>
      <c r="L646" s="33">
        <f t="shared" si="22"/>
        <v>0.37668974293812185</v>
      </c>
      <c r="M646" s="33">
        <v>5.8512473403054939E-2</v>
      </c>
      <c r="N646" s="35" t="s">
        <v>141</v>
      </c>
    </row>
    <row r="647" spans="1:14" x14ac:dyDescent="0.2">
      <c r="A647" s="9">
        <v>43589</v>
      </c>
      <c r="B647" s="3" t="s">
        <v>22</v>
      </c>
      <c r="C647" s="3">
        <v>150</v>
      </c>
      <c r="D647" s="3">
        <v>23</v>
      </c>
      <c r="E647">
        <v>2</v>
      </c>
      <c r="F647">
        <v>36815</v>
      </c>
      <c r="J647">
        <f t="shared" si="21"/>
        <v>5.5805179742807472E-2</v>
      </c>
      <c r="K647" s="33">
        <f>0.192*0.56</f>
        <v>0.10752000000000002</v>
      </c>
      <c r="L647" s="33">
        <f t="shared" si="22"/>
        <v>0.51902138897700389</v>
      </c>
      <c r="M647" s="33">
        <v>8.0621322421094627E-2</v>
      </c>
      <c r="N647" s="35" t="s">
        <v>141</v>
      </c>
    </row>
    <row r="648" spans="1:14" x14ac:dyDescent="0.2">
      <c r="A648" s="9">
        <v>43589</v>
      </c>
      <c r="B648" s="3" t="s">
        <v>22</v>
      </c>
      <c r="C648" s="3">
        <v>150</v>
      </c>
      <c r="D648" s="3">
        <v>24</v>
      </c>
      <c r="E648">
        <v>1</v>
      </c>
      <c r="F648">
        <v>35960</v>
      </c>
      <c r="J648">
        <f t="shared" si="21"/>
        <v>5.9485768009388644E-2</v>
      </c>
      <c r="K648" s="33">
        <f>0.192*0.65</f>
        <v>0.12480000000000001</v>
      </c>
      <c r="L648" s="33">
        <f t="shared" si="22"/>
        <v>0.47664878212651152</v>
      </c>
      <c r="M648" s="33">
        <v>7.4039444156984796E-2</v>
      </c>
      <c r="N648" s="35" t="s">
        <v>141</v>
      </c>
    </row>
    <row r="649" spans="1:14" x14ac:dyDescent="0.2">
      <c r="A649" s="9">
        <v>43589</v>
      </c>
      <c r="B649" s="3" t="s">
        <v>22</v>
      </c>
      <c r="C649" s="3">
        <v>150</v>
      </c>
      <c r="D649" s="3">
        <v>24</v>
      </c>
      <c r="E649">
        <v>2</v>
      </c>
      <c r="F649">
        <v>43180</v>
      </c>
      <c r="J649">
        <f t="shared" si="21"/>
        <v>2.8405244869369968E-2</v>
      </c>
      <c r="K649" s="33">
        <f>0.192*0.65</f>
        <v>0.12480000000000001</v>
      </c>
      <c r="L649" s="33">
        <f t="shared" si="22"/>
        <v>0.2276061287609773</v>
      </c>
      <c r="M649" s="33">
        <v>3.5354818667538479E-2</v>
      </c>
      <c r="N649" s="35" t="s">
        <v>141</v>
      </c>
    </row>
    <row r="650" spans="1:14" x14ac:dyDescent="0.2">
      <c r="A650" s="9">
        <v>43589</v>
      </c>
      <c r="B650" s="3" t="s">
        <v>22</v>
      </c>
      <c r="C650" s="3">
        <v>150</v>
      </c>
      <c r="D650" s="3">
        <v>25</v>
      </c>
      <c r="E650">
        <v>1</v>
      </c>
      <c r="F650">
        <v>44897</v>
      </c>
      <c r="J650">
        <f t="shared" si="21"/>
        <v>2.1013934865019259E-2</v>
      </c>
      <c r="K650" s="33">
        <f>0.192*0.6</f>
        <v>0.1152</v>
      </c>
      <c r="L650" s="33">
        <f t="shared" si="22"/>
        <v>0.18241262903662553</v>
      </c>
      <c r="M650" s="33">
        <v>2.8334761710355833E-2</v>
      </c>
      <c r="N650" s="35" t="s">
        <v>141</v>
      </c>
    </row>
    <row r="651" spans="1:14" x14ac:dyDescent="0.2">
      <c r="A651" s="9">
        <v>43589</v>
      </c>
      <c r="B651" s="3" t="s">
        <v>22</v>
      </c>
      <c r="C651" s="3">
        <v>150</v>
      </c>
      <c r="D651" s="3">
        <v>25</v>
      </c>
      <c r="E651">
        <v>2</v>
      </c>
      <c r="F651">
        <v>38677</v>
      </c>
      <c r="J651">
        <f t="shared" si="21"/>
        <v>4.7789676406697394E-2</v>
      </c>
      <c r="K651" s="33">
        <f>0.192*0.6</f>
        <v>0.1152</v>
      </c>
      <c r="L651" s="33">
        <f t="shared" si="22"/>
        <v>0.41484094103035934</v>
      </c>
      <c r="M651" s="33">
        <v>6.4438626173382488E-2</v>
      </c>
      <c r="N651" s="35" t="s">
        <v>141</v>
      </c>
    </row>
    <row r="652" spans="1:14" x14ac:dyDescent="0.2">
      <c r="A652" s="9">
        <v>43589</v>
      </c>
      <c r="B652" s="3" t="s">
        <v>22</v>
      </c>
      <c r="C652" s="3">
        <v>150</v>
      </c>
      <c r="D652" s="3">
        <v>26</v>
      </c>
      <c r="E652">
        <v>1</v>
      </c>
      <c r="F652">
        <v>38874</v>
      </c>
      <c r="J652">
        <f t="shared" si="21"/>
        <v>4.6941634431824308E-2</v>
      </c>
      <c r="K652" s="33">
        <f>0.192*0.59</f>
        <v>0.11327999999999999</v>
      </c>
      <c r="L652" s="33">
        <f t="shared" si="22"/>
        <v>0.41438589717359031</v>
      </c>
      <c r="M652" s="33">
        <v>6.43679426942977E-2</v>
      </c>
      <c r="N652" s="35" t="s">
        <v>141</v>
      </c>
    </row>
    <row r="653" spans="1:14" x14ac:dyDescent="0.2">
      <c r="A653" s="9">
        <v>43589</v>
      </c>
      <c r="B653" s="3" t="s">
        <v>22</v>
      </c>
      <c r="C653" s="3">
        <v>150</v>
      </c>
      <c r="D653" s="3">
        <v>26</v>
      </c>
      <c r="E653">
        <v>2</v>
      </c>
      <c r="F653">
        <v>31923</v>
      </c>
      <c r="J653">
        <f t="shared" si="21"/>
        <v>7.6864171321889385E-2</v>
      </c>
      <c r="K653" s="33">
        <f>0.192*0.59</f>
        <v>0.11327999999999999</v>
      </c>
      <c r="L653" s="33">
        <f t="shared" si="22"/>
        <v>0.67853258582176368</v>
      </c>
      <c r="M653" s="33">
        <v>0.10539872833098063</v>
      </c>
      <c r="N653" s="35" t="s">
        <v>141</v>
      </c>
    </row>
    <row r="654" spans="1:14" x14ac:dyDescent="0.2">
      <c r="A654" s="9">
        <v>43589</v>
      </c>
      <c r="B654" s="3" t="s">
        <v>22</v>
      </c>
      <c r="C654" s="3">
        <v>150</v>
      </c>
      <c r="D654" s="3">
        <v>27</v>
      </c>
      <c r="E654">
        <v>1</v>
      </c>
      <c r="F654">
        <v>41264</v>
      </c>
      <c r="J654">
        <f t="shared" si="21"/>
        <v>3.6653206411790422E-2</v>
      </c>
      <c r="K654" s="33">
        <f>0.192*0.58</f>
        <v>0.11136</v>
      </c>
      <c r="L654" s="33">
        <f t="shared" si="22"/>
        <v>0.32914158056564674</v>
      </c>
      <c r="M654" s="33">
        <v>5.1126658847863792E-2</v>
      </c>
      <c r="N654" s="35" t="s">
        <v>141</v>
      </c>
    </row>
    <row r="655" spans="1:14" x14ac:dyDescent="0.2">
      <c r="A655" s="9">
        <v>43589</v>
      </c>
      <c r="B655" s="3" t="s">
        <v>22</v>
      </c>
      <c r="C655" s="3">
        <v>150</v>
      </c>
      <c r="D655" s="3">
        <v>27</v>
      </c>
      <c r="E655">
        <v>2</v>
      </c>
      <c r="F655">
        <v>44148</v>
      </c>
      <c r="J655">
        <f t="shared" si="21"/>
        <v>2.4238216282176317E-2</v>
      </c>
      <c r="K655" s="33">
        <f>0.192*0.58</f>
        <v>0.11136</v>
      </c>
      <c r="L655" s="33">
        <f t="shared" si="22"/>
        <v>0.21765639621207181</v>
      </c>
      <c r="M655" s="33">
        <v>3.3809293544941818E-2</v>
      </c>
      <c r="N655" s="35" t="s">
        <v>141</v>
      </c>
    </row>
    <row r="656" spans="1:14" x14ac:dyDescent="0.2">
      <c r="A656" s="9">
        <v>43589</v>
      </c>
      <c r="B656" s="3" t="s">
        <v>22</v>
      </c>
      <c r="C656" s="3">
        <v>150</v>
      </c>
      <c r="D656" s="3">
        <v>28</v>
      </c>
      <c r="E656">
        <v>1</v>
      </c>
      <c r="F656">
        <v>42398</v>
      </c>
      <c r="J656">
        <f t="shared" si="21"/>
        <v>3.1771584079272268E-2</v>
      </c>
      <c r="K656" s="33">
        <f>0.192*0.65</f>
        <v>0.12480000000000001</v>
      </c>
      <c r="L656" s="33">
        <f t="shared" si="22"/>
        <v>0.25458000063519443</v>
      </c>
      <c r="M656" s="33">
        <v>3.9544760098666865E-2</v>
      </c>
      <c r="N656" s="35" t="s">
        <v>141</v>
      </c>
    </row>
    <row r="657" spans="1:14" x14ac:dyDescent="0.2">
      <c r="A657" s="9">
        <v>43589</v>
      </c>
      <c r="B657" s="3" t="s">
        <v>22</v>
      </c>
      <c r="C657" s="3">
        <v>150</v>
      </c>
      <c r="D657" s="3">
        <v>28</v>
      </c>
      <c r="E657">
        <v>2</v>
      </c>
      <c r="F657">
        <v>38822</v>
      </c>
      <c r="J657">
        <f t="shared" si="21"/>
        <v>4.7165483074938022E-2</v>
      </c>
      <c r="K657" s="33">
        <f>0.192*0.65</f>
        <v>0.12480000000000001</v>
      </c>
      <c r="L657" s="33">
        <f t="shared" si="22"/>
        <v>0.37792855027995209</v>
      </c>
      <c r="M657" s="33">
        <v>5.8704901476819234E-2</v>
      </c>
      <c r="N657" s="35" t="s">
        <v>141</v>
      </c>
    </row>
    <row r="658" spans="1:14" x14ac:dyDescent="0.2">
      <c r="A658" s="9">
        <v>43589</v>
      </c>
      <c r="B658" s="3" t="s">
        <v>22</v>
      </c>
      <c r="C658" s="3">
        <v>150</v>
      </c>
      <c r="D658" s="3">
        <v>29</v>
      </c>
      <c r="E658">
        <v>1</v>
      </c>
      <c r="F658">
        <v>37603</v>
      </c>
      <c r="J658">
        <f t="shared" si="21"/>
        <v>5.2413011843315135E-2</v>
      </c>
      <c r="K658" s="33">
        <f>0.192*0.57</f>
        <v>0.10944</v>
      </c>
      <c r="L658" s="33">
        <f t="shared" si="22"/>
        <v>0.47892006435777723</v>
      </c>
      <c r="M658" s="33">
        <v>7.439224999690805E-2</v>
      </c>
      <c r="N658" s="35" t="s">
        <v>166</v>
      </c>
    </row>
    <row r="659" spans="1:14" x14ac:dyDescent="0.2">
      <c r="A659" s="9">
        <v>43589</v>
      </c>
      <c r="B659" s="3" t="s">
        <v>22</v>
      </c>
      <c r="C659" s="3">
        <v>150</v>
      </c>
      <c r="D659" s="3">
        <v>29</v>
      </c>
      <c r="E659">
        <v>2</v>
      </c>
      <c r="F659">
        <v>36537</v>
      </c>
      <c r="J659">
        <f t="shared" si="21"/>
        <v>5.700190902714615E-2</v>
      </c>
      <c r="K659" s="33">
        <f>0.192*0.57</f>
        <v>0.10944</v>
      </c>
      <c r="L659" s="33">
        <f t="shared" si="22"/>
        <v>0.52085077692933257</v>
      </c>
      <c r="M659" s="33">
        <v>8.0905487349689664E-2</v>
      </c>
      <c r="N659" s="35" t="s">
        <v>166</v>
      </c>
    </row>
    <row r="660" spans="1:14" x14ac:dyDescent="0.2">
      <c r="A660" s="9">
        <v>43589</v>
      </c>
      <c r="B660" s="3" t="s">
        <v>22</v>
      </c>
      <c r="C660" s="3">
        <v>150</v>
      </c>
      <c r="D660" s="3">
        <v>30</v>
      </c>
      <c r="E660">
        <v>1</v>
      </c>
      <c r="F660">
        <v>36953</v>
      </c>
      <c r="J660">
        <f t="shared" si="21"/>
        <v>5.5211119882236474E-2</v>
      </c>
      <c r="K660" s="33">
        <f>0.192*0.62</f>
        <v>0.11904000000000001</v>
      </c>
      <c r="L660" s="33">
        <f t="shared" si="22"/>
        <v>0.46380309040857248</v>
      </c>
      <c r="M660" s="33">
        <v>7.2044080043464923E-2</v>
      </c>
      <c r="N660" s="35" t="s">
        <v>141</v>
      </c>
    </row>
    <row r="661" spans="1:14" s="5" customFormat="1" x14ac:dyDescent="0.2">
      <c r="A661" s="17">
        <v>43589</v>
      </c>
      <c r="B661" s="6" t="s">
        <v>22</v>
      </c>
      <c r="C661" s="6">
        <v>150</v>
      </c>
      <c r="D661" s="6">
        <v>30</v>
      </c>
      <c r="E661" s="5">
        <v>2</v>
      </c>
      <c r="F661" s="5">
        <v>41690</v>
      </c>
      <c r="J661" s="5">
        <f t="shared" si="21"/>
        <v>3.4819369450897364E-2</v>
      </c>
      <c r="K661" s="49">
        <f>0.192*0.62</f>
        <v>0.11904000000000001</v>
      </c>
      <c r="L661" s="49">
        <f t="shared" si="22"/>
        <v>0.2925014234786405</v>
      </c>
      <c r="M661" s="49">
        <v>4.5435221113682152E-2</v>
      </c>
      <c r="N661" s="43" t="s">
        <v>141</v>
      </c>
    </row>
    <row r="662" spans="1:14" x14ac:dyDescent="0.2">
      <c r="A662" s="9">
        <v>43589</v>
      </c>
      <c r="B662" s="3" t="s">
        <v>22</v>
      </c>
      <c r="C662" s="3">
        <v>300</v>
      </c>
      <c r="D662" s="3">
        <v>1</v>
      </c>
      <c r="E662">
        <v>1</v>
      </c>
      <c r="F662">
        <v>45398</v>
      </c>
      <c r="J662">
        <f t="shared" si="21"/>
        <v>1.8857239284250649E-2</v>
      </c>
      <c r="K662" s="47">
        <f>0.192*0.68</f>
        <v>0.13056000000000001</v>
      </c>
      <c r="L662" s="33">
        <f t="shared" si="22"/>
        <v>0.14443351167471391</v>
      </c>
      <c r="M662" s="33">
        <v>2.243533881347223E-2</v>
      </c>
      <c r="N662" s="35" t="s">
        <v>141</v>
      </c>
    </row>
    <row r="663" spans="1:14" x14ac:dyDescent="0.2">
      <c r="A663" s="9">
        <v>43589</v>
      </c>
      <c r="B663" s="3" t="s">
        <v>22</v>
      </c>
      <c r="C663" s="3">
        <v>300</v>
      </c>
      <c r="D663" s="3">
        <v>1</v>
      </c>
      <c r="E663">
        <v>2</v>
      </c>
      <c r="F663">
        <v>32637</v>
      </c>
      <c r="J663">
        <f t="shared" si="21"/>
        <v>7.3790557260674225E-2</v>
      </c>
      <c r="K663" s="33">
        <f>0.192*0.68</f>
        <v>0.13056000000000001</v>
      </c>
      <c r="L663" s="33">
        <f t="shared" si="22"/>
        <v>0.56518502803825232</v>
      </c>
      <c r="M663" s="33">
        <v>8.779207435527521E-2</v>
      </c>
      <c r="N663" s="35" t="s">
        <v>141</v>
      </c>
    </row>
    <row r="664" spans="1:14" x14ac:dyDescent="0.2">
      <c r="A664" s="9">
        <v>43589</v>
      </c>
      <c r="B664" s="3" t="s">
        <v>22</v>
      </c>
      <c r="C664" s="3">
        <v>300</v>
      </c>
      <c r="D664" s="3">
        <v>2</v>
      </c>
      <c r="E664">
        <v>1</v>
      </c>
      <c r="F664">
        <v>35966</v>
      </c>
      <c r="J664">
        <f t="shared" si="21"/>
        <v>5.945993931979858E-2</v>
      </c>
      <c r="K664" s="33">
        <f>0.192*0.55</f>
        <v>0.10560000000000001</v>
      </c>
      <c r="L664" s="33">
        <f t="shared" si="22"/>
        <v>0.56306760719506221</v>
      </c>
      <c r="M664" s="33">
        <v>8.7463168317633011E-2</v>
      </c>
      <c r="N664" s="35" t="s">
        <v>141</v>
      </c>
    </row>
    <row r="665" spans="1:14" x14ac:dyDescent="0.2">
      <c r="A665" s="9">
        <v>43589</v>
      </c>
      <c r="B665" s="3" t="s">
        <v>22</v>
      </c>
      <c r="C665" s="3">
        <v>300</v>
      </c>
      <c r="D665" s="3">
        <v>2</v>
      </c>
      <c r="E665">
        <v>2</v>
      </c>
      <c r="F665">
        <v>34169</v>
      </c>
      <c r="J665">
        <f t="shared" si="21"/>
        <v>6.7195631852016532E-2</v>
      </c>
      <c r="K665" s="33">
        <f>0.192*0.55</f>
        <v>0.10560000000000001</v>
      </c>
      <c r="L665" s="33">
        <f t="shared" si="22"/>
        <v>0.63632227132591401</v>
      </c>
      <c r="M665" s="33">
        <v>9.8842059479291991E-2</v>
      </c>
      <c r="N665" s="35" t="s">
        <v>141</v>
      </c>
    </row>
    <row r="666" spans="1:14" x14ac:dyDescent="0.2">
      <c r="A666" s="9">
        <v>43589</v>
      </c>
      <c r="B666" s="3" t="s">
        <v>22</v>
      </c>
      <c r="C666" s="3">
        <v>300</v>
      </c>
      <c r="D666" s="3">
        <v>3</v>
      </c>
      <c r="E666">
        <v>1</v>
      </c>
      <c r="F666">
        <v>36746</v>
      </c>
      <c r="J666">
        <f t="shared" si="21"/>
        <v>5.6102209673092963E-2</v>
      </c>
      <c r="K666" s="33">
        <f>0.192*0.67</f>
        <v>0.12864</v>
      </c>
      <c r="L666" s="33">
        <f t="shared" si="22"/>
        <v>0.43611792345376993</v>
      </c>
      <c r="M666" s="33">
        <v>6.7743650776485587E-2</v>
      </c>
      <c r="N666" s="35" t="s">
        <v>141</v>
      </c>
    </row>
    <row r="667" spans="1:14" x14ac:dyDescent="0.2">
      <c r="A667" s="9">
        <v>43589</v>
      </c>
      <c r="B667" s="3" t="s">
        <v>22</v>
      </c>
      <c r="C667" s="3">
        <v>300</v>
      </c>
      <c r="D667" s="3">
        <v>3</v>
      </c>
      <c r="E667">
        <v>2</v>
      </c>
      <c r="F667">
        <v>33947</v>
      </c>
      <c r="J667">
        <f t="shared" si="21"/>
        <v>6.8151293366848137E-2</v>
      </c>
      <c r="K667" s="33">
        <f>0.192*0.67</f>
        <v>0.12864</v>
      </c>
      <c r="L667" s="33">
        <f t="shared" si="22"/>
        <v>0.52978306410796128</v>
      </c>
      <c r="M667" s="33">
        <v>8.2292969291436632E-2</v>
      </c>
      <c r="N667" s="35" t="s">
        <v>141</v>
      </c>
    </row>
    <row r="668" spans="1:14" x14ac:dyDescent="0.2">
      <c r="A668" s="9">
        <v>43589</v>
      </c>
      <c r="B668" s="3" t="s">
        <v>22</v>
      </c>
      <c r="C668" s="3">
        <v>300</v>
      </c>
      <c r="D668" s="3">
        <v>4</v>
      </c>
      <c r="E668">
        <v>1</v>
      </c>
      <c r="F668">
        <v>39375</v>
      </c>
      <c r="J668">
        <f t="shared" si="21"/>
        <v>4.4784938851055701E-2</v>
      </c>
      <c r="K668" s="33">
        <f>0.192*0.6</f>
        <v>0.1152</v>
      </c>
      <c r="L668" s="33">
        <f t="shared" si="22"/>
        <v>0.38875814974874739</v>
      </c>
      <c r="M668" s="33">
        <v>6.0387099260972098E-2</v>
      </c>
      <c r="N668" s="35" t="s">
        <v>141</v>
      </c>
    </row>
    <row r="669" spans="1:14" x14ac:dyDescent="0.2">
      <c r="A669" s="9">
        <v>43589</v>
      </c>
      <c r="B669" s="3" t="s">
        <v>22</v>
      </c>
      <c r="C669" s="3">
        <v>300</v>
      </c>
      <c r="D669" s="3">
        <v>4</v>
      </c>
      <c r="E669">
        <v>2</v>
      </c>
      <c r="F669">
        <v>36960</v>
      </c>
      <c r="J669">
        <f t="shared" si="21"/>
        <v>5.5180986411048107E-2</v>
      </c>
      <c r="K669" s="33">
        <f>0.192*0.6</f>
        <v>0.1152</v>
      </c>
      <c r="L669" s="33">
        <f t="shared" si="22"/>
        <v>0.47900161815145925</v>
      </c>
      <c r="M669" s="33">
        <v>7.4404918019526672E-2</v>
      </c>
      <c r="N669" s="35" t="s">
        <v>141</v>
      </c>
    </row>
    <row r="670" spans="1:14" x14ac:dyDescent="0.2">
      <c r="A670" s="9">
        <v>43589</v>
      </c>
      <c r="B670" s="3" t="s">
        <v>22</v>
      </c>
      <c r="C670" s="3">
        <v>300</v>
      </c>
      <c r="D670" s="3">
        <v>5</v>
      </c>
      <c r="E670">
        <v>1</v>
      </c>
      <c r="F670">
        <v>31247</v>
      </c>
      <c r="J670">
        <f t="shared" si="21"/>
        <v>7.9774203682367553E-2</v>
      </c>
      <c r="K670" s="33">
        <f>0.192*0.67</f>
        <v>0.12864</v>
      </c>
      <c r="L670" s="33">
        <f t="shared" si="22"/>
        <v>0.62013528981939947</v>
      </c>
      <c r="M670" s="33">
        <v>9.6327681685280067E-2</v>
      </c>
      <c r="N670" s="35" t="s">
        <v>141</v>
      </c>
    </row>
    <row r="671" spans="1:14" x14ac:dyDescent="0.2">
      <c r="A671" s="9">
        <v>43589</v>
      </c>
      <c r="B671" s="3" t="s">
        <v>22</v>
      </c>
      <c r="C671" s="3">
        <v>300</v>
      </c>
      <c r="D671" s="3">
        <v>5</v>
      </c>
      <c r="E671">
        <v>2</v>
      </c>
      <c r="F671">
        <v>31183</v>
      </c>
      <c r="J671">
        <f t="shared" si="21"/>
        <v>8.0049709704661368E-2</v>
      </c>
      <c r="K671" s="33">
        <f>0.192*0.67</f>
        <v>0.12864</v>
      </c>
      <c r="L671" s="33">
        <f t="shared" si="22"/>
        <v>0.62227697220663369</v>
      </c>
      <c r="M671" s="33">
        <v>9.666035634943046E-2</v>
      </c>
      <c r="N671" s="35" t="s">
        <v>141</v>
      </c>
    </row>
    <row r="672" spans="1:14" x14ac:dyDescent="0.2">
      <c r="A672" s="9">
        <v>43589</v>
      </c>
      <c r="B672" s="3" t="s">
        <v>22</v>
      </c>
      <c r="C672" s="3">
        <v>300</v>
      </c>
      <c r="D672" s="3">
        <v>6</v>
      </c>
      <c r="E672">
        <v>1</v>
      </c>
      <c r="F672">
        <v>35660</v>
      </c>
      <c r="J672">
        <f t="shared" si="21"/>
        <v>6.0777202488890784E-2</v>
      </c>
      <c r="K672" s="33">
        <f>0.192*0.6</f>
        <v>0.1152</v>
      </c>
      <c r="L672" s="33">
        <f t="shared" si="22"/>
        <v>0.52757988271606582</v>
      </c>
      <c r="M672" s="33">
        <v>8.195074178189557E-2</v>
      </c>
      <c r="N672" s="35" t="s">
        <v>141</v>
      </c>
    </row>
    <row r="673" spans="1:14" x14ac:dyDescent="0.2">
      <c r="A673" s="9">
        <v>43589</v>
      </c>
      <c r="B673" s="3" t="s">
        <v>22</v>
      </c>
      <c r="C673" s="3">
        <v>300</v>
      </c>
      <c r="D673" s="3">
        <v>6</v>
      </c>
      <c r="E673">
        <v>2</v>
      </c>
      <c r="F673">
        <v>34691</v>
      </c>
      <c r="J673">
        <f t="shared" si="21"/>
        <v>6.494853585768276E-2</v>
      </c>
      <c r="K673" s="33">
        <f>0.192*0.6</f>
        <v>0.1152</v>
      </c>
      <c r="L673" s="33">
        <f t="shared" si="22"/>
        <v>0.56378937376460736</v>
      </c>
      <c r="M673" s="33">
        <v>8.7575282724769013E-2</v>
      </c>
      <c r="N673" s="35" t="s">
        <v>141</v>
      </c>
    </row>
    <row r="674" spans="1:14" x14ac:dyDescent="0.2">
      <c r="A674" s="9">
        <v>43589</v>
      </c>
      <c r="B674" s="3" t="s">
        <v>22</v>
      </c>
      <c r="C674" s="3">
        <v>300</v>
      </c>
      <c r="D674" s="3">
        <v>7</v>
      </c>
      <c r="E674">
        <v>1</v>
      </c>
      <c r="F674">
        <v>38001</v>
      </c>
      <c r="J674">
        <f t="shared" si="21"/>
        <v>5.0699708767175604E-2</v>
      </c>
      <c r="K674" s="33">
        <f>0.192*0.62</f>
        <v>0.11904000000000001</v>
      </c>
      <c r="L674" s="33">
        <f t="shared" si="22"/>
        <v>0.42590481155221438</v>
      </c>
      <c r="M674" s="33">
        <v>6.6157214061110636E-2</v>
      </c>
      <c r="N674" s="35" t="s">
        <v>166</v>
      </c>
    </row>
    <row r="675" spans="1:14" x14ac:dyDescent="0.2">
      <c r="A675" s="9">
        <v>43589</v>
      </c>
      <c r="B675" s="3" t="s">
        <v>22</v>
      </c>
      <c r="C675" s="3">
        <v>300</v>
      </c>
      <c r="D675" s="3">
        <v>7</v>
      </c>
      <c r="E675">
        <v>2</v>
      </c>
      <c r="F675">
        <v>32141</v>
      </c>
      <c r="J675">
        <f t="shared" si="21"/>
        <v>7.5925728933451148E-2</v>
      </c>
      <c r="K675" s="33">
        <f>0.192*0.62</f>
        <v>0.11904000000000001</v>
      </c>
      <c r="L675" s="33">
        <f t="shared" si="22"/>
        <v>0.63781694332536243</v>
      </c>
      <c r="M675" s="33">
        <v>9.9074231863206283E-2</v>
      </c>
      <c r="N675" s="35" t="s">
        <v>166</v>
      </c>
    </row>
    <row r="676" spans="1:14" x14ac:dyDescent="0.2">
      <c r="A676" s="9">
        <v>43589</v>
      </c>
      <c r="B676" s="3" t="s">
        <v>22</v>
      </c>
      <c r="C676" s="3">
        <v>300</v>
      </c>
      <c r="D676" s="3">
        <v>8</v>
      </c>
      <c r="E676">
        <v>1</v>
      </c>
      <c r="F676">
        <v>33544</v>
      </c>
      <c r="J676">
        <f t="shared" si="21"/>
        <v>6.988612035097938E-2</v>
      </c>
      <c r="K676" s="33">
        <f>0.192*0.65</f>
        <v>0.12480000000000001</v>
      </c>
      <c r="L676" s="33">
        <f t="shared" si="22"/>
        <v>0.55998493870977062</v>
      </c>
      <c r="M676" s="33">
        <v>8.6984327146251053E-2</v>
      </c>
      <c r="N676" s="35" t="s">
        <v>141</v>
      </c>
    </row>
    <row r="677" spans="1:14" x14ac:dyDescent="0.2">
      <c r="A677" s="9">
        <v>43589</v>
      </c>
      <c r="B677" s="3" t="s">
        <v>22</v>
      </c>
      <c r="C677" s="3">
        <v>300</v>
      </c>
      <c r="D677" s="3">
        <v>8</v>
      </c>
      <c r="E677">
        <v>2</v>
      </c>
      <c r="F677">
        <v>35334</v>
      </c>
      <c r="J677">
        <f t="shared" si="21"/>
        <v>6.2180561289949816E-2</v>
      </c>
      <c r="K677" s="33">
        <f>0.192*0.65</f>
        <v>0.12480000000000001</v>
      </c>
      <c r="L677" s="33">
        <f t="shared" si="22"/>
        <v>0.49824167700280297</v>
      </c>
      <c r="M677" s="33">
        <v>7.7393540494435392E-2</v>
      </c>
      <c r="N677" s="35" t="s">
        <v>141</v>
      </c>
    </row>
    <row r="678" spans="1:14" x14ac:dyDescent="0.2">
      <c r="A678" s="9">
        <v>43589</v>
      </c>
      <c r="B678" s="3" t="s">
        <v>22</v>
      </c>
      <c r="C678" s="3">
        <v>300</v>
      </c>
      <c r="D678" s="3">
        <v>9</v>
      </c>
      <c r="E678">
        <v>1</v>
      </c>
      <c r="F678">
        <v>36533</v>
      </c>
      <c r="J678">
        <f t="shared" si="21"/>
        <v>5.701912815353951E-2</v>
      </c>
      <c r="K678" s="33">
        <f>0.192*0.65</f>
        <v>0.12480000000000001</v>
      </c>
      <c r="L678" s="33">
        <f t="shared" si="22"/>
        <v>0.45688403969182295</v>
      </c>
      <c r="M678" s="33">
        <v>7.096932083212984E-2</v>
      </c>
      <c r="N678" s="35" t="s">
        <v>141</v>
      </c>
    </row>
    <row r="679" spans="1:14" x14ac:dyDescent="0.2">
      <c r="A679" s="9">
        <v>43589</v>
      </c>
      <c r="B679" s="3" t="s">
        <v>22</v>
      </c>
      <c r="C679" s="3">
        <v>300</v>
      </c>
      <c r="D679" s="3">
        <v>9</v>
      </c>
      <c r="E679">
        <v>2</v>
      </c>
      <c r="F679">
        <v>38905</v>
      </c>
      <c r="J679">
        <f t="shared" si="21"/>
        <v>4.6808186202275746E-2</v>
      </c>
      <c r="K679" s="33">
        <f>0.192*0.65</f>
        <v>0.12480000000000001</v>
      </c>
      <c r="L679" s="33">
        <f t="shared" si="22"/>
        <v>0.37506559456951716</v>
      </c>
      <c r="M679" s="33">
        <v>5.8260189023131674E-2</v>
      </c>
      <c r="N679" s="35" t="s">
        <v>141</v>
      </c>
    </row>
    <row r="680" spans="1:14" x14ac:dyDescent="0.2">
      <c r="A680" s="9">
        <v>43589</v>
      </c>
      <c r="B680" s="3" t="s">
        <v>22</v>
      </c>
      <c r="C680" s="3">
        <v>300</v>
      </c>
      <c r="D680" s="3">
        <v>10</v>
      </c>
      <c r="E680">
        <v>1</v>
      </c>
      <c r="F680">
        <v>36209</v>
      </c>
      <c r="J680">
        <f t="shared" si="21"/>
        <v>5.8413877391401844E-2</v>
      </c>
      <c r="K680" s="33">
        <f>0.192*0.58</f>
        <v>0.11136</v>
      </c>
      <c r="L680" s="33">
        <f t="shared" si="22"/>
        <v>0.52454990473600793</v>
      </c>
      <c r="M680" s="33">
        <v>8.1480085202326566E-2</v>
      </c>
      <c r="N680" s="35" t="s">
        <v>141</v>
      </c>
    </row>
    <row r="681" spans="1:14" x14ac:dyDescent="0.2">
      <c r="A681" s="9">
        <v>43589</v>
      </c>
      <c r="B681" s="3" t="s">
        <v>22</v>
      </c>
      <c r="C681" s="3">
        <v>300</v>
      </c>
      <c r="D681" s="3">
        <v>10</v>
      </c>
      <c r="E681">
        <v>2</v>
      </c>
      <c r="F681">
        <v>36352</v>
      </c>
      <c r="J681">
        <f t="shared" si="21"/>
        <v>5.7798293622839128E-2</v>
      </c>
      <c r="K681" s="33">
        <f>0.192*0.58</f>
        <v>0.11136</v>
      </c>
      <c r="L681" s="33">
        <f t="shared" si="22"/>
        <v>0.51902203325106977</v>
      </c>
      <c r="M681" s="33">
        <v>8.0621422498332845E-2</v>
      </c>
      <c r="N681" s="35" t="s">
        <v>141</v>
      </c>
    </row>
    <row r="682" spans="1:14" x14ac:dyDescent="0.2">
      <c r="A682" s="9">
        <v>43589</v>
      </c>
      <c r="B682" s="3" t="s">
        <v>22</v>
      </c>
      <c r="C682" s="3">
        <v>300</v>
      </c>
      <c r="D682" s="3">
        <v>11</v>
      </c>
      <c r="E682">
        <v>1</v>
      </c>
      <c r="F682">
        <v>29079</v>
      </c>
      <c r="J682">
        <f t="shared" si="21"/>
        <v>8.9106970187569842E-2</v>
      </c>
      <c r="K682" s="33">
        <f>0.192*0.62</f>
        <v>0.11904000000000001</v>
      </c>
      <c r="L682" s="33">
        <f t="shared" si="22"/>
        <v>0.74854645654880581</v>
      </c>
      <c r="M682" s="33">
        <v>0.11627421625058118</v>
      </c>
      <c r="N682" s="35" t="s">
        <v>141</v>
      </c>
    </row>
    <row r="683" spans="1:14" x14ac:dyDescent="0.2">
      <c r="A683" s="9">
        <v>43589</v>
      </c>
      <c r="B683" s="3" t="s">
        <v>22</v>
      </c>
      <c r="C683" s="3">
        <v>300</v>
      </c>
      <c r="D683" s="3">
        <v>11</v>
      </c>
      <c r="E683">
        <v>2</v>
      </c>
      <c r="F683">
        <v>34058</v>
      </c>
      <c r="J683">
        <f t="shared" si="21"/>
        <v>6.7673462609432328E-2</v>
      </c>
      <c r="K683" s="33">
        <f>0.192*0.62</f>
        <v>0.11904000000000001</v>
      </c>
      <c r="L683" s="33">
        <f t="shared" si="22"/>
        <v>0.56849346950127955</v>
      </c>
      <c r="M683" s="33">
        <v>8.8305985595865444E-2</v>
      </c>
      <c r="N683" s="35" t="s">
        <v>141</v>
      </c>
    </row>
    <row r="684" spans="1:14" x14ac:dyDescent="0.2">
      <c r="A684" s="9">
        <v>43589</v>
      </c>
      <c r="B684" s="3" t="s">
        <v>22</v>
      </c>
      <c r="C684" s="3">
        <v>300</v>
      </c>
      <c r="D684" s="3">
        <v>12</v>
      </c>
      <c r="E684">
        <v>1</v>
      </c>
      <c r="F684">
        <v>32375</v>
      </c>
      <c r="J684">
        <f t="shared" si="21"/>
        <v>7.4918410039439456E-2</v>
      </c>
      <c r="K684" s="33">
        <f>0.192*0.57</f>
        <v>0.10944</v>
      </c>
      <c r="L684" s="33">
        <f t="shared" si="22"/>
        <v>0.68456149524341614</v>
      </c>
      <c r="M684" s="33">
        <v>0.10633521892781062</v>
      </c>
      <c r="N684" s="35" t="s">
        <v>141</v>
      </c>
    </row>
    <row r="685" spans="1:14" x14ac:dyDescent="0.2">
      <c r="A685" s="9">
        <v>43589</v>
      </c>
      <c r="B685" s="3" t="s">
        <v>22</v>
      </c>
      <c r="C685" s="3">
        <v>300</v>
      </c>
      <c r="D685" s="3">
        <v>12</v>
      </c>
      <c r="E685">
        <v>2</v>
      </c>
      <c r="F685">
        <v>37640</v>
      </c>
      <c r="J685">
        <f t="shared" si="21"/>
        <v>5.225373492417653E-2</v>
      </c>
      <c r="K685" s="33">
        <f>0.192*0.57</f>
        <v>0.10944</v>
      </c>
      <c r="L685" s="33">
        <f t="shared" si="22"/>
        <v>0.47746468315219787</v>
      </c>
      <c r="M685" s="33">
        <v>7.4166180782974739E-2</v>
      </c>
      <c r="N685" s="35" t="s">
        <v>141</v>
      </c>
    </row>
    <row r="686" spans="1:14" x14ac:dyDescent="0.2">
      <c r="A686" s="9">
        <v>43589</v>
      </c>
      <c r="B686" s="3" t="s">
        <v>22</v>
      </c>
      <c r="C686" s="3">
        <v>300</v>
      </c>
      <c r="D686" s="3">
        <v>13</v>
      </c>
      <c r="E686">
        <v>1</v>
      </c>
      <c r="F686">
        <v>42048</v>
      </c>
      <c r="J686">
        <f t="shared" si="21"/>
        <v>3.3278257638691446E-2</v>
      </c>
      <c r="K686" s="33">
        <f>0.192*0.65</f>
        <v>0.12480000000000001</v>
      </c>
      <c r="L686" s="33">
        <f t="shared" si="22"/>
        <v>0.26665270543823272</v>
      </c>
      <c r="M686" s="33">
        <v>4.1420053578072151E-2</v>
      </c>
      <c r="N686" s="35" t="s">
        <v>141</v>
      </c>
    </row>
    <row r="687" spans="1:14" x14ac:dyDescent="0.2">
      <c r="A687" s="9">
        <v>43589</v>
      </c>
      <c r="B687" s="3" t="s">
        <v>22</v>
      </c>
      <c r="C687" s="3">
        <v>300</v>
      </c>
      <c r="D687" s="3">
        <v>13</v>
      </c>
      <c r="E687">
        <v>2</v>
      </c>
      <c r="F687">
        <v>30571</v>
      </c>
      <c r="J687">
        <f t="shared" si="21"/>
        <v>8.2684236042845777E-2</v>
      </c>
      <c r="K687" s="33">
        <f>0.192*0.65</f>
        <v>0.12480000000000001</v>
      </c>
      <c r="L687" s="33">
        <f t="shared" si="22"/>
        <v>0.66253394265100773</v>
      </c>
      <c r="M687" s="33">
        <v>0.10291360575845655</v>
      </c>
      <c r="N687" s="35" t="s">
        <v>141</v>
      </c>
    </row>
    <row r="688" spans="1:14" x14ac:dyDescent="0.2">
      <c r="A688" s="9">
        <v>43589</v>
      </c>
      <c r="B688" s="3" t="s">
        <v>22</v>
      </c>
      <c r="C688" s="3">
        <v>300</v>
      </c>
      <c r="D688" s="3">
        <v>14</v>
      </c>
      <c r="E688">
        <v>1</v>
      </c>
      <c r="F688">
        <v>28947</v>
      </c>
      <c r="J688">
        <f t="shared" si="21"/>
        <v>8.9675201358550796E-2</v>
      </c>
      <c r="K688" s="33">
        <f>0.192*0.58</f>
        <v>0.11136</v>
      </c>
      <c r="L688" s="33">
        <f t="shared" si="22"/>
        <v>0.80527300070537711</v>
      </c>
      <c r="M688" s="33">
        <v>0.12508573944290194</v>
      </c>
      <c r="N688" s="35" t="s">
        <v>141</v>
      </c>
    </row>
    <row r="689" spans="1:14" x14ac:dyDescent="0.2">
      <c r="A689" s="9">
        <v>43589</v>
      </c>
      <c r="B689" s="3" t="s">
        <v>22</v>
      </c>
      <c r="C689" s="3">
        <v>300</v>
      </c>
      <c r="D689" s="3">
        <v>14</v>
      </c>
      <c r="E689">
        <v>2</v>
      </c>
      <c r="F689">
        <v>31217</v>
      </c>
      <c r="J689">
        <f t="shared" si="21"/>
        <v>7.9903347130317784E-2</v>
      </c>
      <c r="K689" s="33">
        <f>0.192*0.58</f>
        <v>0.11136</v>
      </c>
      <c r="L689" s="33">
        <f t="shared" si="22"/>
        <v>0.71752287293748007</v>
      </c>
      <c r="M689" s="33">
        <v>0.11145521959628858</v>
      </c>
      <c r="N689" s="35" t="s">
        <v>141</v>
      </c>
    </row>
    <row r="690" spans="1:14" x14ac:dyDescent="0.2">
      <c r="A690" s="9">
        <v>43589</v>
      </c>
      <c r="B690" s="3" t="s">
        <v>22</v>
      </c>
      <c r="C690" s="3">
        <v>300</v>
      </c>
      <c r="D690" s="3">
        <v>15</v>
      </c>
      <c r="E690">
        <v>1</v>
      </c>
      <c r="F690">
        <v>29683</v>
      </c>
      <c r="J690">
        <f t="shared" si="21"/>
        <v>8.6506882102172181E-2</v>
      </c>
      <c r="K690" s="33">
        <f>0.192*0.58</f>
        <v>0.11136</v>
      </c>
      <c r="L690" s="33">
        <f t="shared" si="22"/>
        <v>0.77682185795772429</v>
      </c>
      <c r="M690" s="33">
        <v>0.12066632860276652</v>
      </c>
      <c r="N690" s="35" t="s">
        <v>141</v>
      </c>
    </row>
    <row r="691" spans="1:14" x14ac:dyDescent="0.2">
      <c r="A691" s="9">
        <v>43589</v>
      </c>
      <c r="B691" s="3" t="s">
        <v>22</v>
      </c>
      <c r="C691" s="3">
        <v>300</v>
      </c>
      <c r="D691" s="3">
        <v>15</v>
      </c>
      <c r="E691">
        <v>2</v>
      </c>
      <c r="F691">
        <v>36035</v>
      </c>
      <c r="J691">
        <f t="shared" si="21"/>
        <v>5.9162909389513088E-2</v>
      </c>
      <c r="K691" s="33">
        <f>0.192*0.58</f>
        <v>0.11136</v>
      </c>
      <c r="L691" s="33">
        <f t="shared" si="22"/>
        <v>0.53127612598341489</v>
      </c>
      <c r="M691" s="33">
        <v>8.2524891569423789E-2</v>
      </c>
      <c r="N691" s="35" t="s">
        <v>141</v>
      </c>
    </row>
    <row r="692" spans="1:14" x14ac:dyDescent="0.2">
      <c r="A692" s="9">
        <v>43589</v>
      </c>
      <c r="B692" s="3" t="s">
        <v>22</v>
      </c>
      <c r="C692" s="3">
        <v>300</v>
      </c>
      <c r="D692" s="3">
        <v>16</v>
      </c>
      <c r="E692">
        <v>1</v>
      </c>
      <c r="F692">
        <v>38584</v>
      </c>
      <c r="J692">
        <f t="shared" si="21"/>
        <v>4.8190021095343073E-2</v>
      </c>
      <c r="K692" s="33">
        <f>0.192*0.57</f>
        <v>0.10944</v>
      </c>
      <c r="L692" s="33">
        <f t="shared" si="22"/>
        <v>0.4403327950963366</v>
      </c>
      <c r="M692" s="33">
        <v>6.8398360838297617E-2</v>
      </c>
      <c r="N692" s="35" t="s">
        <v>141</v>
      </c>
    </row>
    <row r="693" spans="1:14" x14ac:dyDescent="0.2">
      <c r="A693" s="9">
        <v>43589</v>
      </c>
      <c r="B693" s="3" t="s">
        <v>22</v>
      </c>
      <c r="C693" s="3">
        <v>300</v>
      </c>
      <c r="D693" s="3">
        <v>16</v>
      </c>
      <c r="E693">
        <v>2</v>
      </c>
      <c r="F693">
        <v>38549</v>
      </c>
      <c r="J693">
        <f t="shared" si="21"/>
        <v>4.8340688451284988E-2</v>
      </c>
      <c r="K693" s="33">
        <f>0.192*0.57</f>
        <v>0.10944</v>
      </c>
      <c r="L693" s="33">
        <f t="shared" si="22"/>
        <v>0.44170950704756023</v>
      </c>
      <c r="M693" s="33">
        <v>6.8612210094721029E-2</v>
      </c>
      <c r="N693" s="35" t="s">
        <v>141</v>
      </c>
    </row>
    <row r="694" spans="1:14" x14ac:dyDescent="0.2">
      <c r="A694" s="9">
        <v>43589</v>
      </c>
      <c r="B694" s="3" t="s">
        <v>22</v>
      </c>
      <c r="C694" s="3">
        <v>300</v>
      </c>
      <c r="D694" s="3">
        <v>17</v>
      </c>
      <c r="E694">
        <v>1</v>
      </c>
      <c r="F694">
        <v>28018</v>
      </c>
      <c r="J694">
        <f t="shared" si="21"/>
        <v>9.3674343463409152E-2</v>
      </c>
      <c r="K694" s="33">
        <f>0.192*0.63</f>
        <v>0.12096</v>
      </c>
      <c r="L694" s="33">
        <f t="shared" si="22"/>
        <v>0.77442413577553859</v>
      </c>
      <c r="M694" s="33">
        <v>0.12029388242380035</v>
      </c>
      <c r="N694" s="35" t="s">
        <v>141</v>
      </c>
    </row>
    <row r="695" spans="1:14" x14ac:dyDescent="0.2">
      <c r="A695" s="9">
        <v>43589</v>
      </c>
      <c r="B695" s="3" t="s">
        <v>22</v>
      </c>
      <c r="C695" s="3">
        <v>300</v>
      </c>
      <c r="D695" s="3">
        <v>17</v>
      </c>
      <c r="E695">
        <v>2</v>
      </c>
      <c r="F695">
        <v>31438</v>
      </c>
      <c r="J695">
        <f t="shared" si="21"/>
        <v>7.8951990397084545E-2</v>
      </c>
      <c r="K695" s="33">
        <f>0.192*0.63</f>
        <v>0.12096</v>
      </c>
      <c r="L695" s="33">
        <f t="shared" si="22"/>
        <v>0.65271156082245818</v>
      </c>
      <c r="M695" s="33">
        <v>0.10138786244775519</v>
      </c>
      <c r="N695" s="35" t="s">
        <v>141</v>
      </c>
    </row>
    <row r="696" spans="1:14" x14ac:dyDescent="0.2">
      <c r="A696" s="9">
        <v>43589</v>
      </c>
      <c r="B696" s="3" t="s">
        <v>22</v>
      </c>
      <c r="C696" s="3">
        <v>300</v>
      </c>
      <c r="D696" s="3">
        <v>18</v>
      </c>
      <c r="E696">
        <v>1</v>
      </c>
      <c r="F696">
        <v>33638</v>
      </c>
      <c r="J696">
        <f t="shared" si="21"/>
        <v>6.9481470880735349E-2</v>
      </c>
      <c r="K696" s="33">
        <f>0.192*0.69</f>
        <v>0.13247999999999999</v>
      </c>
      <c r="L696" s="33">
        <f t="shared" si="22"/>
        <v>0.52446762440168593</v>
      </c>
      <c r="M696" s="33">
        <v>8.1467304323728562E-2</v>
      </c>
      <c r="N696" s="35" t="s">
        <v>141</v>
      </c>
    </row>
    <row r="697" spans="1:14" x14ac:dyDescent="0.2">
      <c r="A697" s="9">
        <v>43589</v>
      </c>
      <c r="B697" s="3" t="s">
        <v>22</v>
      </c>
      <c r="C697" s="3">
        <v>300</v>
      </c>
      <c r="D697" s="3">
        <v>18</v>
      </c>
      <c r="E697">
        <v>2</v>
      </c>
      <c r="F697">
        <v>38195</v>
      </c>
      <c r="J697">
        <f t="shared" si="21"/>
        <v>4.9864581137097526E-2</v>
      </c>
      <c r="K697" s="33">
        <f>0.192*0.69</f>
        <v>0.13247999999999999</v>
      </c>
      <c r="L697" s="33">
        <f t="shared" si="22"/>
        <v>0.3763932754913763</v>
      </c>
      <c r="M697" s="33">
        <v>5.8466422126327119E-2</v>
      </c>
      <c r="N697" s="35" t="s">
        <v>141</v>
      </c>
    </row>
    <row r="698" spans="1:14" x14ac:dyDescent="0.2">
      <c r="A698" s="9">
        <v>43589</v>
      </c>
      <c r="B698" s="3" t="s">
        <v>22</v>
      </c>
      <c r="C698" s="3">
        <v>300</v>
      </c>
      <c r="D698" s="3">
        <v>19</v>
      </c>
      <c r="E698">
        <v>1</v>
      </c>
      <c r="F698">
        <v>35381</v>
      </c>
      <c r="J698">
        <f t="shared" si="21"/>
        <v>6.1978236554827794E-2</v>
      </c>
      <c r="K698" s="33">
        <f>0.192*0.59</f>
        <v>0.11327999999999999</v>
      </c>
      <c r="L698" s="33">
        <f t="shared" si="22"/>
        <v>0.54712426337242048</v>
      </c>
      <c r="M698" s="33">
        <v>8.4986635577182654E-2</v>
      </c>
      <c r="N698" s="35" t="s">
        <v>141</v>
      </c>
    </row>
    <row r="699" spans="1:14" x14ac:dyDescent="0.2">
      <c r="A699" s="9">
        <v>43589</v>
      </c>
      <c r="B699" s="3" t="s">
        <v>22</v>
      </c>
      <c r="C699" s="3">
        <v>300</v>
      </c>
      <c r="D699" s="3">
        <v>19</v>
      </c>
      <c r="E699">
        <v>2</v>
      </c>
      <c r="F699">
        <v>32247</v>
      </c>
      <c r="J699">
        <f t="shared" si="21"/>
        <v>7.5469422084027044E-2</v>
      </c>
      <c r="K699" s="33">
        <f>0.192*0.59</f>
        <v>0.11327999999999999</v>
      </c>
      <c r="L699" s="33">
        <f t="shared" si="22"/>
        <v>0.66622018082650991</v>
      </c>
      <c r="M699" s="33">
        <v>0.10348620142171788</v>
      </c>
      <c r="N699" s="35" t="s">
        <v>141</v>
      </c>
    </row>
    <row r="700" spans="1:14" x14ac:dyDescent="0.2">
      <c r="A700" s="9">
        <v>43589</v>
      </c>
      <c r="B700" s="3" t="s">
        <v>22</v>
      </c>
      <c r="C700" s="3">
        <v>300</v>
      </c>
      <c r="D700" s="3">
        <v>20</v>
      </c>
      <c r="E700">
        <v>1</v>
      </c>
      <c r="F700">
        <v>34025</v>
      </c>
      <c r="J700">
        <f t="shared" si="21"/>
        <v>6.7815520402177573E-2</v>
      </c>
      <c r="K700" s="33">
        <f>0.192*0.57</f>
        <v>0.10944</v>
      </c>
      <c r="L700" s="33">
        <f t="shared" si="22"/>
        <v>0.61965936040001435</v>
      </c>
      <c r="M700" s="33">
        <v>9.6253753982135565E-2</v>
      </c>
      <c r="N700" s="35" t="s">
        <v>141</v>
      </c>
    </row>
    <row r="701" spans="1:14" x14ac:dyDescent="0.2">
      <c r="A701" s="9">
        <v>43589</v>
      </c>
      <c r="B701" s="3" t="s">
        <v>22</v>
      </c>
      <c r="C701" s="3">
        <v>300</v>
      </c>
      <c r="D701" s="3">
        <v>20</v>
      </c>
      <c r="E701">
        <v>2</v>
      </c>
      <c r="F701">
        <v>34663</v>
      </c>
      <c r="J701">
        <f t="shared" si="21"/>
        <v>6.5069069742436314E-2</v>
      </c>
      <c r="K701" s="33">
        <f>0.192*0.57</f>
        <v>0.10944</v>
      </c>
      <c r="L701" s="33">
        <f t="shared" si="22"/>
        <v>0.59456386826056573</v>
      </c>
      <c r="M701" s="33">
        <v>9.2355587536474562E-2</v>
      </c>
      <c r="N701" s="35" t="s">
        <v>141</v>
      </c>
    </row>
    <row r="702" spans="1:14" x14ac:dyDescent="0.2">
      <c r="A702" s="9">
        <v>43589</v>
      </c>
      <c r="B702" s="3" t="s">
        <v>22</v>
      </c>
      <c r="C702" s="3">
        <v>300</v>
      </c>
      <c r="D702" s="3">
        <v>21</v>
      </c>
      <c r="E702">
        <v>1</v>
      </c>
      <c r="F702">
        <v>32555</v>
      </c>
      <c r="J702">
        <f t="shared" si="21"/>
        <v>7.4143549351738169E-2</v>
      </c>
      <c r="K702" s="33">
        <f>0.192*0.66</f>
        <v>0.12672</v>
      </c>
      <c r="L702" s="33">
        <f t="shared" si="22"/>
        <v>0.58509745384894385</v>
      </c>
      <c r="M702" s="33">
        <v>9.0885137831202611E-2</v>
      </c>
      <c r="N702" s="35" t="s">
        <v>166</v>
      </c>
    </row>
    <row r="703" spans="1:14" x14ac:dyDescent="0.2">
      <c r="A703" s="9">
        <v>43589</v>
      </c>
      <c r="B703" s="3" t="s">
        <v>22</v>
      </c>
      <c r="C703" s="3">
        <v>300</v>
      </c>
      <c r="D703" s="3">
        <v>21</v>
      </c>
      <c r="E703">
        <v>2</v>
      </c>
      <c r="F703">
        <v>36655</v>
      </c>
      <c r="J703">
        <f t="shared" si="21"/>
        <v>5.6493944798541959E-2</v>
      </c>
      <c r="K703" s="33">
        <f>0.192*0.66</f>
        <v>0.12672</v>
      </c>
      <c r="L703" s="33">
        <f t="shared" si="22"/>
        <v>0.44581711488748388</v>
      </c>
      <c r="M703" s="33">
        <v>6.9250258512522492E-2</v>
      </c>
      <c r="N703" s="35" t="s">
        <v>166</v>
      </c>
    </row>
    <row r="704" spans="1:14" x14ac:dyDescent="0.2">
      <c r="A704" s="9">
        <v>43589</v>
      </c>
      <c r="B704" s="3" t="s">
        <v>22</v>
      </c>
      <c r="C704" s="3">
        <v>300</v>
      </c>
      <c r="D704" s="3">
        <v>22</v>
      </c>
      <c r="E704">
        <v>1</v>
      </c>
      <c r="F704">
        <v>32470</v>
      </c>
      <c r="J704">
        <f t="shared" si="21"/>
        <v>7.4509455787597087E-2</v>
      </c>
      <c r="K704" s="33">
        <f>0.192*0.61</f>
        <v>0.11712</v>
      </c>
      <c r="L704" s="33">
        <f t="shared" si="22"/>
        <v>0.63618046266732486</v>
      </c>
      <c r="M704" s="33">
        <v>9.8820031867657795E-2</v>
      </c>
      <c r="N704" s="35" t="s">
        <v>141</v>
      </c>
    </row>
    <row r="705" spans="1:14" x14ac:dyDescent="0.2">
      <c r="A705" s="9">
        <v>43589</v>
      </c>
      <c r="B705" s="3" t="s">
        <v>22</v>
      </c>
      <c r="C705" s="3">
        <v>300</v>
      </c>
      <c r="D705" s="3">
        <v>22</v>
      </c>
      <c r="E705">
        <v>2</v>
      </c>
      <c r="F705">
        <v>33242</v>
      </c>
      <c r="J705">
        <f t="shared" si="21"/>
        <v>7.1186164393678197E-2</v>
      </c>
      <c r="K705" s="33">
        <f>0.192*0.61</f>
        <v>0.11712</v>
      </c>
      <c r="L705" s="33">
        <f t="shared" si="22"/>
        <v>0.60780536538318131</v>
      </c>
      <c r="M705" s="33">
        <v>9.4412433422854172E-2</v>
      </c>
      <c r="N705" s="35" t="s">
        <v>141</v>
      </c>
    </row>
    <row r="706" spans="1:14" x14ac:dyDescent="0.2">
      <c r="A706" s="9">
        <v>43589</v>
      </c>
      <c r="B706" s="3" t="s">
        <v>22</v>
      </c>
      <c r="C706" s="3">
        <v>300</v>
      </c>
      <c r="D706" s="3">
        <v>23</v>
      </c>
      <c r="E706">
        <v>1</v>
      </c>
      <c r="F706">
        <v>31195</v>
      </c>
      <c r="J706">
        <f t="shared" si="21"/>
        <v>7.9998052325481281E-2</v>
      </c>
      <c r="K706" s="33">
        <f>0.192*0.55</f>
        <v>0.10560000000000001</v>
      </c>
      <c r="L706" s="33">
        <f t="shared" si="22"/>
        <v>0.75755731368826962</v>
      </c>
      <c r="M706" s="33">
        <v>0.11767390272624456</v>
      </c>
      <c r="N706" s="35" t="s">
        <v>141</v>
      </c>
    </row>
    <row r="707" spans="1:14" x14ac:dyDescent="0.2">
      <c r="A707" s="9">
        <v>43589</v>
      </c>
      <c r="B707" s="3" t="s">
        <v>22</v>
      </c>
      <c r="C707" s="3">
        <v>300</v>
      </c>
      <c r="D707" s="3">
        <v>23</v>
      </c>
      <c r="E707">
        <v>2</v>
      </c>
      <c r="F707">
        <v>32547</v>
      </c>
      <c r="J707">
        <f t="shared" ref="J707:J770" si="23">((1-F707/$Q$2) * 1.5)/7</f>
        <v>7.4177987604524889E-2</v>
      </c>
      <c r="K707" s="33">
        <f>0.192*0.55</f>
        <v>0.10560000000000001</v>
      </c>
      <c r="L707" s="33">
        <f t="shared" ref="L707:L770" si="24">J707/K707</f>
        <v>0.70244306443678861</v>
      </c>
      <c r="M707" s="33">
        <v>0.10911282267584783</v>
      </c>
      <c r="N707" s="35" t="s">
        <v>141</v>
      </c>
    </row>
    <row r="708" spans="1:14" x14ac:dyDescent="0.2">
      <c r="A708" s="9">
        <v>43589</v>
      </c>
      <c r="B708" s="3" t="s">
        <v>22</v>
      </c>
      <c r="C708" s="3">
        <v>300</v>
      </c>
      <c r="D708" s="3">
        <v>24</v>
      </c>
      <c r="E708">
        <v>1</v>
      </c>
      <c r="F708">
        <v>35804</v>
      </c>
      <c r="J708">
        <f t="shared" si="23"/>
        <v>6.0157313938729765E-2</v>
      </c>
      <c r="K708" s="33">
        <f>0.192*0.66</f>
        <v>0.12672</v>
      </c>
      <c r="L708" s="33">
        <f t="shared" si="24"/>
        <v>0.47472627792558209</v>
      </c>
      <c r="M708" s="33">
        <v>7.3740815171107102E-2</v>
      </c>
      <c r="N708" s="35" t="s">
        <v>141</v>
      </c>
    </row>
    <row r="709" spans="1:14" x14ac:dyDescent="0.2">
      <c r="A709" s="9">
        <v>43589</v>
      </c>
      <c r="B709" s="3" t="s">
        <v>22</v>
      </c>
      <c r="C709" s="3">
        <v>300</v>
      </c>
      <c r="D709" s="3">
        <v>24</v>
      </c>
      <c r="E709">
        <v>2</v>
      </c>
      <c r="F709">
        <v>41160</v>
      </c>
      <c r="J709">
        <f t="shared" si="23"/>
        <v>3.7100903698017849E-2</v>
      </c>
      <c r="K709" s="33">
        <f>0.192*0.66</f>
        <v>0.12672</v>
      </c>
      <c r="L709" s="33">
        <f t="shared" si="24"/>
        <v>0.29277859610178225</v>
      </c>
      <c r="M709" s="33">
        <v>4.5478275261143522E-2</v>
      </c>
      <c r="N709" s="35" t="s">
        <v>141</v>
      </c>
    </row>
    <row r="710" spans="1:14" x14ac:dyDescent="0.2">
      <c r="A710" s="9">
        <v>43589</v>
      </c>
      <c r="B710" s="3" t="s">
        <v>22</v>
      </c>
      <c r="C710" s="3">
        <v>300</v>
      </c>
      <c r="D710" s="3">
        <v>25</v>
      </c>
      <c r="E710">
        <v>1</v>
      </c>
      <c r="F710">
        <v>38439</v>
      </c>
      <c r="J710">
        <f t="shared" si="23"/>
        <v>4.8814214427102438E-2</v>
      </c>
      <c r="K710" s="33">
        <f>0.192*0.6</f>
        <v>0.1152</v>
      </c>
      <c r="L710" s="33">
        <f t="shared" si="24"/>
        <v>0.42373450023526421</v>
      </c>
      <c r="M710" s="33">
        <v>6.5820092369877709E-2</v>
      </c>
      <c r="N710" s="35" t="s">
        <v>141</v>
      </c>
    </row>
    <row r="711" spans="1:14" x14ac:dyDescent="0.2">
      <c r="A711" s="9">
        <v>43589</v>
      </c>
      <c r="B711" s="3" t="s">
        <v>22</v>
      </c>
      <c r="C711" s="3">
        <v>300</v>
      </c>
      <c r="D711" s="3">
        <v>25</v>
      </c>
      <c r="E711">
        <v>2</v>
      </c>
      <c r="F711">
        <v>34491</v>
      </c>
      <c r="J711">
        <f t="shared" si="23"/>
        <v>6.5809492177350881E-2</v>
      </c>
      <c r="K711" s="33">
        <f>0.192*0.6</f>
        <v>0.1152</v>
      </c>
      <c r="L711" s="33">
        <f t="shared" si="24"/>
        <v>0.57126295292839313</v>
      </c>
      <c r="M711" s="33">
        <v>8.8736178688210404E-2</v>
      </c>
      <c r="N711" s="35" t="s">
        <v>141</v>
      </c>
    </row>
    <row r="712" spans="1:14" x14ac:dyDescent="0.2">
      <c r="A712" s="9">
        <v>43589</v>
      </c>
      <c r="B712" s="3" t="s">
        <v>22</v>
      </c>
      <c r="C712" s="3">
        <v>300</v>
      </c>
      <c r="D712" s="3">
        <v>26</v>
      </c>
      <c r="E712">
        <v>1</v>
      </c>
      <c r="F712">
        <v>39666</v>
      </c>
      <c r="J712">
        <f t="shared" si="23"/>
        <v>4.3532247405938605E-2</v>
      </c>
      <c r="K712" s="33">
        <f>0.192*0.58</f>
        <v>0.11136</v>
      </c>
      <c r="L712" s="33">
        <f t="shared" si="24"/>
        <v>0.39091457799873031</v>
      </c>
      <c r="M712" s="33">
        <v>6.0722064449136116E-2</v>
      </c>
      <c r="N712" s="35" t="s">
        <v>141</v>
      </c>
    </row>
    <row r="713" spans="1:14" x14ac:dyDescent="0.2">
      <c r="A713" s="9">
        <v>43589</v>
      </c>
      <c r="B713" s="3" t="s">
        <v>22</v>
      </c>
      <c r="C713" s="3">
        <v>300</v>
      </c>
      <c r="D713" s="3">
        <v>26</v>
      </c>
      <c r="E713">
        <v>2</v>
      </c>
      <c r="F713">
        <v>41728</v>
      </c>
      <c r="J713">
        <f t="shared" si="23"/>
        <v>3.4655787750160413E-2</v>
      </c>
      <c r="K713" s="33">
        <f>0.192*0.58</f>
        <v>0.11136</v>
      </c>
      <c r="L713" s="33">
        <f t="shared" si="24"/>
        <v>0.31120499057256118</v>
      </c>
      <c r="M713" s="33">
        <v>4.8340508535604496E-2</v>
      </c>
      <c r="N713" s="35" t="s">
        <v>141</v>
      </c>
    </row>
    <row r="714" spans="1:14" x14ac:dyDescent="0.2">
      <c r="A714" s="9">
        <v>43589</v>
      </c>
      <c r="B714" s="50" t="s">
        <v>22</v>
      </c>
      <c r="C714" s="50">
        <v>300</v>
      </c>
      <c r="D714" s="50">
        <v>27</v>
      </c>
      <c r="E714" s="23">
        <v>1</v>
      </c>
      <c r="F714" s="23">
        <v>52929</v>
      </c>
      <c r="G714" s="23"/>
      <c r="H714" s="23"/>
      <c r="I714" s="23"/>
      <c r="J714" s="23">
        <f t="shared" si="23"/>
        <v>-1.356207093285192E-2</v>
      </c>
      <c r="K714" s="34">
        <f>0.192*0.66</f>
        <v>0.12672</v>
      </c>
      <c r="L714" s="34">
        <f t="shared" si="24"/>
        <v>-0.10702391834636932</v>
      </c>
      <c r="M714" s="34"/>
      <c r="N714" s="35" t="s">
        <v>141</v>
      </c>
    </row>
    <row r="715" spans="1:14" x14ac:dyDescent="0.2">
      <c r="A715" s="9">
        <v>43589</v>
      </c>
      <c r="B715" s="50" t="s">
        <v>22</v>
      </c>
      <c r="C715" s="50">
        <v>300</v>
      </c>
      <c r="D715" s="50">
        <v>27</v>
      </c>
      <c r="E715" s="23">
        <v>2</v>
      </c>
      <c r="F715" s="23">
        <v>53033</v>
      </c>
      <c r="G715" s="23"/>
      <c r="H715" s="23"/>
      <c r="I715" s="23"/>
      <c r="J715" s="23">
        <f t="shared" si="23"/>
        <v>-1.4009768219079352E-2</v>
      </c>
      <c r="K715" s="34">
        <f>0.192*0.66</f>
        <v>0.12672</v>
      </c>
      <c r="L715" s="34">
        <f t="shared" si="24"/>
        <v>-0.11055688304197721</v>
      </c>
      <c r="M715" s="34"/>
      <c r="N715" s="35" t="s">
        <v>141</v>
      </c>
    </row>
    <row r="716" spans="1:14" x14ac:dyDescent="0.2">
      <c r="A716" s="9">
        <v>43589</v>
      </c>
      <c r="B716" s="3" t="s">
        <v>22</v>
      </c>
      <c r="C716" s="3">
        <v>300</v>
      </c>
      <c r="D716" s="3">
        <v>28</v>
      </c>
      <c r="E716">
        <v>1</v>
      </c>
      <c r="F716">
        <v>43149</v>
      </c>
      <c r="J716">
        <f t="shared" si="23"/>
        <v>2.8538693098918527E-2</v>
      </c>
      <c r="K716" s="33">
        <f>0.192*0.68</f>
        <v>0.13056000000000001</v>
      </c>
      <c r="L716" s="33">
        <f t="shared" si="24"/>
        <v>0.21858680376009898</v>
      </c>
      <c r="M716" s="33">
        <v>3.3953816850735383E-2</v>
      </c>
      <c r="N716" s="35" t="s">
        <v>166</v>
      </c>
    </row>
    <row r="717" spans="1:14" x14ac:dyDescent="0.2">
      <c r="A717" s="9">
        <v>43589</v>
      </c>
      <c r="B717" s="3" t="s">
        <v>22</v>
      </c>
      <c r="C717" s="3">
        <v>300</v>
      </c>
      <c r="D717" s="3">
        <v>28</v>
      </c>
      <c r="E717">
        <v>2</v>
      </c>
      <c r="F717">
        <v>41051</v>
      </c>
      <c r="J717">
        <f t="shared" si="23"/>
        <v>3.7570124892236975E-2</v>
      </c>
      <c r="K717" s="33">
        <f>0.192*0.68</f>
        <v>0.13056000000000001</v>
      </c>
      <c r="L717" s="33">
        <f t="shared" si="24"/>
        <v>0.2877613732554915</v>
      </c>
      <c r="M717" s="33">
        <v>4.4698933312353015E-2</v>
      </c>
      <c r="N717" s="35" t="s">
        <v>166</v>
      </c>
    </row>
    <row r="718" spans="1:14" x14ac:dyDescent="0.2">
      <c r="A718" s="9">
        <v>43589</v>
      </c>
      <c r="B718" s="3" t="s">
        <v>22</v>
      </c>
      <c r="C718" s="3">
        <v>300</v>
      </c>
      <c r="D718" s="3">
        <v>29</v>
      </c>
      <c r="E718">
        <v>1</v>
      </c>
      <c r="F718">
        <v>36278</v>
      </c>
      <c r="J718">
        <f t="shared" si="23"/>
        <v>5.8116847461116332E-2</v>
      </c>
      <c r="K718" s="33">
        <f>0.192*0.63</f>
        <v>0.12096</v>
      </c>
      <c r="L718" s="33">
        <f t="shared" si="24"/>
        <v>0.48046335533330303</v>
      </c>
      <c r="M718" s="33">
        <v>7.4631974528439726E-2</v>
      </c>
      <c r="N718" s="35" t="s">
        <v>166</v>
      </c>
    </row>
    <row r="719" spans="1:14" x14ac:dyDescent="0.2">
      <c r="A719" s="9">
        <v>43589</v>
      </c>
      <c r="B719" s="3" t="s">
        <v>22</v>
      </c>
      <c r="C719" s="3">
        <v>300</v>
      </c>
      <c r="D719" s="3">
        <v>29</v>
      </c>
      <c r="E719">
        <v>2</v>
      </c>
      <c r="F719">
        <v>39557</v>
      </c>
      <c r="J719">
        <f t="shared" si="23"/>
        <v>4.4001468600157731E-2</v>
      </c>
      <c r="K719" s="33">
        <f>0.192*0.63</f>
        <v>0.12096</v>
      </c>
      <c r="L719" s="33">
        <f t="shared" si="24"/>
        <v>0.36376875496162148</v>
      </c>
      <c r="M719" s="33">
        <v>5.6505413270705199E-2</v>
      </c>
      <c r="N719" s="35" t="s">
        <v>166</v>
      </c>
    </row>
    <row r="720" spans="1:14" x14ac:dyDescent="0.2">
      <c r="A720" s="9">
        <v>43589</v>
      </c>
      <c r="B720" s="3" t="s">
        <v>22</v>
      </c>
      <c r="C720" s="3">
        <v>300</v>
      </c>
      <c r="D720" s="3">
        <v>30</v>
      </c>
      <c r="E720">
        <v>1</v>
      </c>
      <c r="F720">
        <v>45415</v>
      </c>
      <c r="J720">
        <f t="shared" si="23"/>
        <v>1.8784057997078878E-2</v>
      </c>
      <c r="K720" s="33">
        <f>0.192*0.72</f>
        <v>0.13824</v>
      </c>
      <c r="L720" s="33">
        <f t="shared" si="24"/>
        <v>0.13588004916868401</v>
      </c>
      <c r="M720" s="33">
        <v>2.1106700970868916E-2</v>
      </c>
      <c r="N720" s="35" t="s">
        <v>141</v>
      </c>
    </row>
    <row r="721" spans="1:15" x14ac:dyDescent="0.2">
      <c r="A721" s="9">
        <v>43589</v>
      </c>
      <c r="B721" s="3" t="s">
        <v>22</v>
      </c>
      <c r="C721" s="3">
        <v>300</v>
      </c>
      <c r="D721" s="3">
        <v>30</v>
      </c>
      <c r="E721" s="5">
        <v>2</v>
      </c>
      <c r="F721">
        <v>41503</v>
      </c>
      <c r="J721" s="5">
        <f t="shared" si="23"/>
        <v>3.5624363609787046E-2</v>
      </c>
      <c r="K721" s="49">
        <f>0.192*0.72</f>
        <v>0.13824</v>
      </c>
      <c r="L721" s="49">
        <f t="shared" si="24"/>
        <v>0.25769938953839011</v>
      </c>
      <c r="M721" s="49">
        <v>4.0029305174963267E-2</v>
      </c>
      <c r="N721" s="43" t="s">
        <v>141</v>
      </c>
      <c r="O721" s="5"/>
    </row>
    <row r="722" spans="1:15" s="4" customFormat="1" x14ac:dyDescent="0.2">
      <c r="A722" s="9">
        <v>43589</v>
      </c>
      <c r="B722" s="8" t="s">
        <v>23</v>
      </c>
      <c r="C722" s="8">
        <v>0</v>
      </c>
      <c r="D722" s="8">
        <v>1</v>
      </c>
      <c r="E722">
        <v>1</v>
      </c>
      <c r="F722" s="25">
        <v>32808</v>
      </c>
      <c r="J722">
        <f t="shared" si="23"/>
        <v>7.3054439607357996E-2</v>
      </c>
      <c r="K722" s="45">
        <f>0.192*0.65</f>
        <v>0.12480000000000001</v>
      </c>
      <c r="L722" s="33">
        <f t="shared" si="24"/>
        <v>0.58537211223844543</v>
      </c>
      <c r="M722" s="33">
        <v>9.092780143437186E-2</v>
      </c>
      <c r="N722" s="35" t="s">
        <v>168</v>
      </c>
      <c r="O722" s="14"/>
    </row>
    <row r="723" spans="1:15" x14ac:dyDescent="0.2">
      <c r="A723" s="9">
        <v>43589</v>
      </c>
      <c r="B723" s="3" t="s">
        <v>23</v>
      </c>
      <c r="C723" s="3">
        <v>0</v>
      </c>
      <c r="D723" s="3">
        <v>1</v>
      </c>
      <c r="E723">
        <v>2</v>
      </c>
      <c r="F723" s="24">
        <v>32095</v>
      </c>
      <c r="G723" s="14"/>
      <c r="H723" s="14"/>
      <c r="I723" s="14"/>
      <c r="J723">
        <f t="shared" si="23"/>
        <v>7.6123748886974818E-2</v>
      </c>
      <c r="K723" s="33">
        <f>0.192*0.65</f>
        <v>0.12480000000000001</v>
      </c>
      <c r="L723" s="33">
        <f t="shared" si="24"/>
        <v>0.6099659365943495</v>
      </c>
      <c r="M723" s="33">
        <v>9.4748042150988948E-2</v>
      </c>
      <c r="N723" s="35" t="s">
        <v>168</v>
      </c>
    </row>
    <row r="724" spans="1:15" x14ac:dyDescent="0.2">
      <c r="A724" s="9">
        <v>43589</v>
      </c>
      <c r="B724" s="3" t="s">
        <v>23</v>
      </c>
      <c r="C724" s="3">
        <v>0</v>
      </c>
      <c r="D724" s="3">
        <v>2</v>
      </c>
      <c r="E724">
        <v>1</v>
      </c>
      <c r="F724" s="24">
        <v>30127</v>
      </c>
      <c r="J724">
        <f t="shared" si="23"/>
        <v>8.4595559072508972E-2</v>
      </c>
      <c r="K724" s="33">
        <f>0.192*0.58</f>
        <v>0.11136</v>
      </c>
      <c r="L724" s="33">
        <f t="shared" si="24"/>
        <v>0.759658396843651</v>
      </c>
      <c r="M724" s="33">
        <v>0.11800027097638047</v>
      </c>
      <c r="N724" s="35" t="s">
        <v>168</v>
      </c>
    </row>
    <row r="725" spans="1:15" x14ac:dyDescent="0.2">
      <c r="A725" s="9">
        <v>43589</v>
      </c>
      <c r="B725" s="3" t="s">
        <v>23</v>
      </c>
      <c r="C725" s="3">
        <v>0</v>
      </c>
      <c r="D725" s="3">
        <v>2</v>
      </c>
      <c r="E725">
        <v>2</v>
      </c>
      <c r="F725" s="24">
        <v>30788</v>
      </c>
      <c r="J725">
        <f t="shared" si="23"/>
        <v>8.1750098436005877E-2</v>
      </c>
      <c r="K725" s="33">
        <f>0.192*0.58</f>
        <v>0.11136</v>
      </c>
      <c r="L725" s="33">
        <f t="shared" si="24"/>
        <v>0.73410648739229412</v>
      </c>
      <c r="M725" s="33">
        <v>0.11403120770826969</v>
      </c>
      <c r="N725" s="35" t="s">
        <v>168</v>
      </c>
    </row>
    <row r="726" spans="1:15" x14ac:dyDescent="0.2">
      <c r="A726" s="9">
        <v>43589</v>
      </c>
      <c r="B726" s="3" t="s">
        <v>23</v>
      </c>
      <c r="C726" s="3">
        <v>0</v>
      </c>
      <c r="D726" s="3">
        <v>3</v>
      </c>
      <c r="E726">
        <v>1</v>
      </c>
      <c r="F726" s="24">
        <v>29356</v>
      </c>
      <c r="J726">
        <f t="shared" si="23"/>
        <v>8.7914545684829523E-2</v>
      </c>
      <c r="K726" s="33">
        <f>0.192*0.57</f>
        <v>0.10944</v>
      </c>
      <c r="L726" s="33">
        <f t="shared" si="24"/>
        <v>0.80331273469325226</v>
      </c>
      <c r="M726" s="33">
        <v>0.12478124478901852</v>
      </c>
      <c r="N726" s="35" t="s">
        <v>168</v>
      </c>
    </row>
    <row r="727" spans="1:15" x14ac:dyDescent="0.2">
      <c r="A727" s="9">
        <v>43589</v>
      </c>
      <c r="B727" s="3" t="s">
        <v>23</v>
      </c>
      <c r="C727" s="3">
        <v>0</v>
      </c>
      <c r="D727" s="3">
        <v>3</v>
      </c>
      <c r="E727">
        <v>2</v>
      </c>
      <c r="F727" s="24">
        <v>30962</v>
      </c>
      <c r="J727">
        <f t="shared" si="23"/>
        <v>8.1001066437894634E-2</v>
      </c>
      <c r="K727" s="33">
        <f>0.192*0.57</f>
        <v>0.10944</v>
      </c>
      <c r="L727" s="33">
        <f t="shared" si="24"/>
        <v>0.74014132344567463</v>
      </c>
      <c r="M727" s="33">
        <v>0.11496861890856147</v>
      </c>
      <c r="N727" s="35" t="s">
        <v>168</v>
      </c>
    </row>
    <row r="728" spans="1:15" x14ac:dyDescent="0.2">
      <c r="A728" s="9">
        <v>43589</v>
      </c>
      <c r="B728" s="3" t="s">
        <v>23</v>
      </c>
      <c r="C728" s="3">
        <v>0</v>
      </c>
      <c r="D728" s="3">
        <v>4</v>
      </c>
      <c r="E728">
        <v>1</v>
      </c>
      <c r="F728" s="24">
        <v>31651</v>
      </c>
      <c r="J728">
        <f t="shared" si="23"/>
        <v>7.8035071916637985E-2</v>
      </c>
      <c r="K728" s="33">
        <f>0.192*0.65</f>
        <v>0.12480000000000001</v>
      </c>
      <c r="L728" s="33">
        <f t="shared" si="24"/>
        <v>0.62528102497306071</v>
      </c>
      <c r="M728" s="33">
        <v>9.7126985879148767E-2</v>
      </c>
      <c r="N728" s="35" t="s">
        <v>168</v>
      </c>
    </row>
    <row r="729" spans="1:15" x14ac:dyDescent="0.2">
      <c r="A729" s="9">
        <v>43589</v>
      </c>
      <c r="B729" s="3" t="s">
        <v>23</v>
      </c>
      <c r="C729" s="3">
        <v>0</v>
      </c>
      <c r="D729" s="3">
        <v>4</v>
      </c>
      <c r="E729">
        <v>2</v>
      </c>
      <c r="F729" s="24">
        <v>38156</v>
      </c>
      <c r="J729">
        <f t="shared" si="23"/>
        <v>5.0032467619432808E-2</v>
      </c>
      <c r="K729" s="33">
        <f>0.192*0.65</f>
        <v>0.12480000000000001</v>
      </c>
      <c r="L729" s="33">
        <f t="shared" si="24"/>
        <v>0.40090118284801929</v>
      </c>
      <c r="M729" s="33">
        <v>6.2273317069058989E-2</v>
      </c>
      <c r="N729" s="35" t="s">
        <v>168</v>
      </c>
    </row>
    <row r="730" spans="1:15" x14ac:dyDescent="0.2">
      <c r="A730" s="9">
        <v>43589</v>
      </c>
      <c r="B730" s="3" t="s">
        <v>23</v>
      </c>
      <c r="C730" s="3">
        <v>0</v>
      </c>
      <c r="D730" s="3">
        <v>5</v>
      </c>
      <c r="E730">
        <v>1</v>
      </c>
      <c r="F730" s="24">
        <v>29919</v>
      </c>
      <c r="J730">
        <f t="shared" si="23"/>
        <v>8.5490953644963827E-2</v>
      </c>
      <c r="K730" s="33">
        <f>0.192*0.67</f>
        <v>0.12864</v>
      </c>
      <c r="L730" s="33">
        <f t="shared" si="24"/>
        <v>0.66457519935450737</v>
      </c>
      <c r="M730" s="33">
        <v>0.10323068096640013</v>
      </c>
      <c r="N730" s="35" t="s">
        <v>168</v>
      </c>
    </row>
    <row r="731" spans="1:15" x14ac:dyDescent="0.2">
      <c r="A731" s="9">
        <v>43589</v>
      </c>
      <c r="B731" s="3" t="s">
        <v>23</v>
      </c>
      <c r="C731" s="3">
        <v>0</v>
      </c>
      <c r="D731" s="3">
        <v>5</v>
      </c>
      <c r="E731">
        <v>2</v>
      </c>
      <c r="F731" s="24">
        <v>34631</v>
      </c>
      <c r="J731">
        <f t="shared" si="23"/>
        <v>6.5206822753583207E-2</v>
      </c>
      <c r="K731" s="33">
        <f>0.192*0.67</f>
        <v>0.12864</v>
      </c>
      <c r="L731" s="33">
        <f t="shared" si="24"/>
        <v>0.50689383359439677</v>
      </c>
      <c r="M731" s="33">
        <v>7.8737508818329638E-2</v>
      </c>
      <c r="N731" s="35" t="s">
        <v>168</v>
      </c>
    </row>
    <row r="732" spans="1:15" x14ac:dyDescent="0.2">
      <c r="A732" s="9">
        <v>43589</v>
      </c>
      <c r="B732" s="3" t="s">
        <v>23</v>
      </c>
      <c r="C732" s="3">
        <v>0</v>
      </c>
      <c r="D732" s="3">
        <v>6</v>
      </c>
      <c r="E732">
        <v>1</v>
      </c>
      <c r="F732" s="24">
        <v>29653</v>
      </c>
      <c r="J732">
        <f t="shared" si="23"/>
        <v>8.6636025550122397E-2</v>
      </c>
      <c r="K732" s="33">
        <f>0.192*0.65</f>
        <v>0.12480000000000001</v>
      </c>
      <c r="L732" s="33">
        <f t="shared" si="24"/>
        <v>0.6941989226772628</v>
      </c>
      <c r="M732" s="33">
        <v>0.10783223265586814</v>
      </c>
      <c r="N732" s="35" t="s">
        <v>168</v>
      </c>
    </row>
    <row r="733" spans="1:15" x14ac:dyDescent="0.2">
      <c r="A733" s="9">
        <v>43589</v>
      </c>
      <c r="B733" s="3" t="s">
        <v>23</v>
      </c>
      <c r="C733" s="3">
        <v>0</v>
      </c>
      <c r="D733" s="3">
        <v>6</v>
      </c>
      <c r="E733">
        <v>2</v>
      </c>
      <c r="F733" s="24">
        <v>33649</v>
      </c>
      <c r="J733">
        <f t="shared" si="23"/>
        <v>6.9434118283153615E-2</v>
      </c>
      <c r="K733" s="33">
        <f>0.192*0.65</f>
        <v>0.12480000000000001</v>
      </c>
      <c r="L733" s="33">
        <f t="shared" si="24"/>
        <v>0.55636312726885906</v>
      </c>
      <c r="M733" s="33">
        <v>8.6421739102429451E-2</v>
      </c>
      <c r="N733" s="35" t="s">
        <v>168</v>
      </c>
    </row>
    <row r="734" spans="1:15" x14ac:dyDescent="0.2">
      <c r="A734" s="9">
        <v>43589</v>
      </c>
      <c r="B734" s="3" t="s">
        <v>23</v>
      </c>
      <c r="C734" s="3">
        <v>0</v>
      </c>
      <c r="D734" s="3">
        <v>7</v>
      </c>
      <c r="E734">
        <v>1</v>
      </c>
      <c r="F734">
        <v>42731</v>
      </c>
      <c r="J734">
        <f t="shared" si="23"/>
        <v>3.0338091807024865E-2</v>
      </c>
      <c r="K734" s="33">
        <f>0.192*0.66</f>
        <v>0.12672</v>
      </c>
      <c r="L734" s="33">
        <f t="shared" si="24"/>
        <v>0.23941044670947653</v>
      </c>
      <c r="M734" s="33">
        <v>3.718842272220535E-2</v>
      </c>
      <c r="N734" s="35" t="s">
        <v>168</v>
      </c>
    </row>
    <row r="735" spans="1:15" x14ac:dyDescent="0.2">
      <c r="A735" s="9">
        <v>43589</v>
      </c>
      <c r="B735" s="3" t="s">
        <v>23</v>
      </c>
      <c r="C735" s="3">
        <v>0</v>
      </c>
      <c r="D735" s="3">
        <v>7</v>
      </c>
      <c r="E735">
        <v>2</v>
      </c>
      <c r="F735">
        <v>29993</v>
      </c>
      <c r="J735">
        <f t="shared" si="23"/>
        <v>8.5172399806686602E-2</v>
      </c>
      <c r="K735" s="33">
        <f>0.192*0.66</f>
        <v>0.12672</v>
      </c>
      <c r="L735" s="33">
        <f t="shared" si="24"/>
        <v>0.67213068029266576</v>
      </c>
      <c r="M735" s="33">
        <v>0.10440429900546078</v>
      </c>
      <c r="N735" s="35" t="s">
        <v>168</v>
      </c>
    </row>
    <row r="736" spans="1:15" x14ac:dyDescent="0.2">
      <c r="A736" s="9">
        <v>43589</v>
      </c>
      <c r="B736" s="3" t="s">
        <v>23</v>
      </c>
      <c r="C736" s="3">
        <v>0</v>
      </c>
      <c r="D736" s="3">
        <v>8</v>
      </c>
      <c r="E736">
        <v>1</v>
      </c>
      <c r="F736">
        <v>31143</v>
      </c>
      <c r="J736">
        <f t="shared" si="23"/>
        <v>8.0221900968595009E-2</v>
      </c>
      <c r="K736" s="33">
        <f>0.192*0.69</f>
        <v>0.13247999999999999</v>
      </c>
      <c r="L736" s="33">
        <f t="shared" si="24"/>
        <v>0.60553971141753482</v>
      </c>
      <c r="M736" s="33">
        <v>9.4060501840190408E-2</v>
      </c>
      <c r="N736" s="35" t="s">
        <v>168</v>
      </c>
    </row>
    <row r="737" spans="1:14" x14ac:dyDescent="0.2">
      <c r="A737" s="9">
        <v>43589</v>
      </c>
      <c r="B737" s="3" t="s">
        <v>23</v>
      </c>
      <c r="C737" s="3">
        <v>0</v>
      </c>
      <c r="D737" s="3">
        <v>8</v>
      </c>
      <c r="E737">
        <v>2</v>
      </c>
      <c r="F737">
        <v>27854</v>
      </c>
      <c r="J737">
        <f t="shared" si="23"/>
        <v>9.4380327645537027E-2</v>
      </c>
      <c r="K737" s="33">
        <f>0.192*0.69</f>
        <v>0.13247999999999999</v>
      </c>
      <c r="L737" s="33">
        <f t="shared" si="24"/>
        <v>0.71241189345966971</v>
      </c>
      <c r="M737" s="33">
        <v>0.11066131411740202</v>
      </c>
      <c r="N737" s="35" t="s">
        <v>168</v>
      </c>
    </row>
    <row r="738" spans="1:14" x14ac:dyDescent="0.2">
      <c r="A738" s="9">
        <v>43589</v>
      </c>
      <c r="B738" s="3" t="s">
        <v>23</v>
      </c>
      <c r="C738" s="3">
        <v>0</v>
      </c>
      <c r="D738" s="3">
        <v>9</v>
      </c>
      <c r="E738">
        <v>1</v>
      </c>
      <c r="F738">
        <v>25398</v>
      </c>
      <c r="J738">
        <f t="shared" si="23"/>
        <v>0.10495287125106136</v>
      </c>
      <c r="K738" s="33">
        <f>0.192*0.65</f>
        <v>0.12480000000000001</v>
      </c>
      <c r="L738" s="33">
        <f t="shared" si="24"/>
        <v>0.8409685196399147</v>
      </c>
      <c r="M738" s="33">
        <v>0.13063044338406676</v>
      </c>
      <c r="N738" s="35" t="s">
        <v>168</v>
      </c>
    </row>
    <row r="739" spans="1:14" x14ac:dyDescent="0.2">
      <c r="A739" s="9">
        <v>43589</v>
      </c>
      <c r="B739" s="3" t="s">
        <v>23</v>
      </c>
      <c r="C739" s="3">
        <v>0</v>
      </c>
      <c r="D739" s="3">
        <v>9</v>
      </c>
      <c r="E739">
        <v>2</v>
      </c>
      <c r="F739">
        <v>26182</v>
      </c>
      <c r="J739">
        <f t="shared" si="23"/>
        <v>0.10157792247796239</v>
      </c>
      <c r="K739" s="33">
        <f>0.192*0.65</f>
        <v>0.12480000000000001</v>
      </c>
      <c r="L739" s="33">
        <f t="shared" si="24"/>
        <v>0.81392566088110885</v>
      </c>
      <c r="M739" s="33">
        <v>0.12642978599019891</v>
      </c>
      <c r="N739" s="35" t="s">
        <v>168</v>
      </c>
    </row>
    <row r="740" spans="1:14" x14ac:dyDescent="0.2">
      <c r="A740" s="9">
        <v>43589</v>
      </c>
      <c r="B740" s="3" t="s">
        <v>23</v>
      </c>
      <c r="C740" s="3">
        <v>0</v>
      </c>
      <c r="D740" s="3">
        <v>10</v>
      </c>
      <c r="E740">
        <v>1</v>
      </c>
      <c r="F740">
        <v>35032</v>
      </c>
      <c r="J740">
        <f t="shared" si="23"/>
        <v>6.348060533264864E-2</v>
      </c>
      <c r="K740" s="33">
        <f>0.192*0.52</f>
        <v>9.9840000000000012E-2</v>
      </c>
      <c r="L740" s="33">
        <f t="shared" si="24"/>
        <v>0.63582337071963779</v>
      </c>
      <c r="M740" s="33">
        <v>9.8764563585117066E-2</v>
      </c>
      <c r="N740" s="35" t="s">
        <v>168</v>
      </c>
    </row>
    <row r="741" spans="1:14" x14ac:dyDescent="0.2">
      <c r="A741" s="9">
        <v>43589</v>
      </c>
      <c r="B741" s="3" t="s">
        <v>23</v>
      </c>
      <c r="C741" s="3">
        <v>0</v>
      </c>
      <c r="D741" s="3">
        <v>10</v>
      </c>
      <c r="E741">
        <v>2</v>
      </c>
      <c r="F741">
        <v>31585</v>
      </c>
      <c r="J741">
        <f t="shared" si="23"/>
        <v>7.8319187502128476E-2</v>
      </c>
      <c r="K741" s="33">
        <f>0.192*0.52</f>
        <v>9.9840000000000012E-2</v>
      </c>
      <c r="L741" s="33">
        <f t="shared" si="24"/>
        <v>0.7844469902056137</v>
      </c>
      <c r="M741" s="33">
        <v>0.12185076581193867</v>
      </c>
      <c r="N741" s="35" t="s">
        <v>168</v>
      </c>
    </row>
    <row r="742" spans="1:14" x14ac:dyDescent="0.2">
      <c r="A742" s="9">
        <v>43589</v>
      </c>
      <c r="B742" s="3" t="s">
        <v>23</v>
      </c>
      <c r="C742" s="3">
        <v>0</v>
      </c>
      <c r="D742" s="3">
        <v>11</v>
      </c>
      <c r="E742">
        <v>1</v>
      </c>
      <c r="F742">
        <v>29710</v>
      </c>
      <c r="J742">
        <f t="shared" si="23"/>
        <v>8.6390652999016979E-2</v>
      </c>
      <c r="K742" s="33">
        <f>0.192*0.58</f>
        <v>0.11136</v>
      </c>
      <c r="L742" s="33">
        <f t="shared" si="24"/>
        <v>0.77577813397105766</v>
      </c>
      <c r="M742" s="33">
        <v>0.12050420347683763</v>
      </c>
      <c r="N742" s="35" t="s">
        <v>168</v>
      </c>
    </row>
    <row r="743" spans="1:14" x14ac:dyDescent="0.2">
      <c r="A743" s="9">
        <v>43589</v>
      </c>
      <c r="B743" s="3" t="s">
        <v>23</v>
      </c>
      <c r="C743" s="3">
        <v>0</v>
      </c>
      <c r="D743" s="3">
        <v>11</v>
      </c>
      <c r="E743">
        <v>2</v>
      </c>
      <c r="F743">
        <v>29044</v>
      </c>
      <c r="J743">
        <f t="shared" si="23"/>
        <v>8.9257637543511778E-2</v>
      </c>
      <c r="K743" s="33">
        <f>0.192*0.58</f>
        <v>0.11136</v>
      </c>
      <c r="L743" s="33">
        <f t="shared" si="24"/>
        <v>0.80152332564216755</v>
      </c>
      <c r="M743" s="33">
        <v>0.12450328991641668</v>
      </c>
      <c r="N743" s="35" t="s">
        <v>168</v>
      </c>
    </row>
    <row r="744" spans="1:14" x14ac:dyDescent="0.2">
      <c r="A744" s="9">
        <v>43589</v>
      </c>
      <c r="B744" s="3" t="s">
        <v>23</v>
      </c>
      <c r="C744" s="3">
        <v>0</v>
      </c>
      <c r="D744" s="3">
        <v>12</v>
      </c>
      <c r="E744">
        <v>1</v>
      </c>
      <c r="F744">
        <v>29629</v>
      </c>
      <c r="J744">
        <f t="shared" si="23"/>
        <v>8.6739340308482557E-2</v>
      </c>
      <c r="K744" s="33">
        <f>0.192*0.58</f>
        <v>0.11136</v>
      </c>
      <c r="L744" s="33">
        <f t="shared" si="24"/>
        <v>0.77890930593105745</v>
      </c>
      <c r="M744" s="33">
        <v>0.12099057885462425</v>
      </c>
      <c r="N744" s="35" t="s">
        <v>168</v>
      </c>
    </row>
    <row r="745" spans="1:14" x14ac:dyDescent="0.2">
      <c r="A745" s="9">
        <v>43589</v>
      </c>
      <c r="B745" s="3" t="s">
        <v>23</v>
      </c>
      <c r="C745" s="3">
        <v>0</v>
      </c>
      <c r="D745" s="3">
        <v>12</v>
      </c>
      <c r="E745">
        <v>2</v>
      </c>
      <c r="F745">
        <v>35486</v>
      </c>
      <c r="J745">
        <f t="shared" si="23"/>
        <v>6.1526234487002056E-2</v>
      </c>
      <c r="K745" s="33">
        <f>0.192*0.58</f>
        <v>0.11136</v>
      </c>
      <c r="L745" s="33">
        <f t="shared" si="24"/>
        <v>0.55249851371230296</v>
      </c>
      <c r="M745" s="33">
        <v>8.5821435796644405E-2</v>
      </c>
      <c r="N745" s="35" t="s">
        <v>168</v>
      </c>
    </row>
    <row r="746" spans="1:14" x14ac:dyDescent="0.2">
      <c r="A746" s="9">
        <v>43589</v>
      </c>
      <c r="B746" s="3" t="s">
        <v>23</v>
      </c>
      <c r="C746" s="3">
        <v>0</v>
      </c>
      <c r="D746" s="3">
        <v>13</v>
      </c>
      <c r="E746">
        <v>1</v>
      </c>
      <c r="F746">
        <v>32033</v>
      </c>
      <c r="J746">
        <f t="shared" si="23"/>
        <v>7.63906453460719E-2</v>
      </c>
      <c r="K746" s="33">
        <f>0.192*0.68</f>
        <v>0.13056000000000001</v>
      </c>
      <c r="L746" s="33">
        <f t="shared" si="24"/>
        <v>0.58509991839822229</v>
      </c>
      <c r="M746" s="33">
        <v>9.0885520657857211E-2</v>
      </c>
      <c r="N746" s="35" t="s">
        <v>168</v>
      </c>
    </row>
    <row r="747" spans="1:14" x14ac:dyDescent="0.2">
      <c r="A747" s="9">
        <v>43589</v>
      </c>
      <c r="B747" s="3" t="s">
        <v>23</v>
      </c>
      <c r="C747" s="3">
        <v>0</v>
      </c>
      <c r="D747" s="3">
        <v>13</v>
      </c>
      <c r="E747">
        <v>2</v>
      </c>
      <c r="F747">
        <v>26466</v>
      </c>
      <c r="J747">
        <f t="shared" si="23"/>
        <v>0.10035536450403366</v>
      </c>
      <c r="K747" s="33">
        <f>0.192*0.68</f>
        <v>0.13056000000000001</v>
      </c>
      <c r="L747" s="33">
        <f t="shared" si="24"/>
        <v>0.76865322077231657</v>
      </c>
      <c r="M747" s="33">
        <v>0.11939746695996652</v>
      </c>
      <c r="N747" s="35" t="s">
        <v>168</v>
      </c>
    </row>
    <row r="748" spans="1:14" x14ac:dyDescent="0.2">
      <c r="A748" s="9">
        <v>43589</v>
      </c>
      <c r="B748" s="3" t="s">
        <v>23</v>
      </c>
      <c r="C748" s="3">
        <v>0</v>
      </c>
      <c r="D748" s="3">
        <v>14</v>
      </c>
      <c r="E748">
        <v>1</v>
      </c>
      <c r="F748">
        <v>33481</v>
      </c>
      <c r="J748">
        <f t="shared" si="23"/>
        <v>7.0157321591674829E-2</v>
      </c>
      <c r="K748" s="33">
        <f>0.192*0.61</f>
        <v>0.11712</v>
      </c>
      <c r="L748" s="33">
        <f t="shared" si="24"/>
        <v>0.59902084692345314</v>
      </c>
      <c r="M748" s="33">
        <v>9.3047904888776387E-2</v>
      </c>
      <c r="N748" s="35" t="s">
        <v>168</v>
      </c>
    </row>
    <row r="749" spans="1:14" x14ac:dyDescent="0.2">
      <c r="A749" s="9">
        <v>43589</v>
      </c>
      <c r="B749" s="3" t="s">
        <v>23</v>
      </c>
      <c r="C749" s="3">
        <v>0</v>
      </c>
      <c r="D749" s="3">
        <v>14</v>
      </c>
      <c r="E749">
        <v>2</v>
      </c>
      <c r="F749">
        <v>32052</v>
      </c>
      <c r="J749">
        <f t="shared" si="23"/>
        <v>7.6308854495703446E-2</v>
      </c>
      <c r="K749" s="33">
        <f>0.192*0.61</f>
        <v>0.11712</v>
      </c>
      <c r="L749" s="33">
        <f t="shared" si="24"/>
        <v>0.65154418114500889</v>
      </c>
      <c r="M749" s="33">
        <v>0.10120652947119141</v>
      </c>
      <c r="N749" s="35" t="s">
        <v>168</v>
      </c>
    </row>
    <row r="750" spans="1:14" x14ac:dyDescent="0.2">
      <c r="A750" s="9">
        <v>43589</v>
      </c>
      <c r="B750" s="3" t="s">
        <v>23</v>
      </c>
      <c r="C750" s="3">
        <v>0</v>
      </c>
      <c r="D750" s="3">
        <v>15</v>
      </c>
      <c r="E750">
        <v>1</v>
      </c>
      <c r="F750">
        <v>28475</v>
      </c>
      <c r="J750">
        <f t="shared" si="23"/>
        <v>9.1707058272967545E-2</v>
      </c>
      <c r="K750" s="33">
        <f>0.192*0.66</f>
        <v>0.12672</v>
      </c>
      <c r="L750" s="33">
        <f t="shared" si="24"/>
        <v>0.72369837652278679</v>
      </c>
      <c r="M750" s="33">
        <v>0.11241448115320621</v>
      </c>
      <c r="N750" s="35" t="s">
        <v>168</v>
      </c>
    </row>
    <row r="751" spans="1:14" x14ac:dyDescent="0.2">
      <c r="A751" s="9">
        <v>43589</v>
      </c>
      <c r="B751" s="3" t="s">
        <v>23</v>
      </c>
      <c r="C751" s="3">
        <v>0</v>
      </c>
      <c r="D751" s="3">
        <v>15</v>
      </c>
      <c r="E751">
        <v>2</v>
      </c>
      <c r="F751">
        <v>26501</v>
      </c>
      <c r="J751">
        <f t="shared" si="23"/>
        <v>0.10020469714809176</v>
      </c>
      <c r="K751" s="33">
        <f>0.192*0.66</f>
        <v>0.12672</v>
      </c>
      <c r="L751" s="33">
        <f t="shared" si="24"/>
        <v>0.79075676411057261</v>
      </c>
      <c r="M751" s="33">
        <v>0.1228308840251756</v>
      </c>
      <c r="N751" s="35" t="s">
        <v>168</v>
      </c>
    </row>
    <row r="752" spans="1:14" x14ac:dyDescent="0.2">
      <c r="A752" s="9">
        <v>43589</v>
      </c>
      <c r="B752" s="3" t="s">
        <v>23</v>
      </c>
      <c r="C752" s="3">
        <v>0</v>
      </c>
      <c r="D752" s="3">
        <v>16</v>
      </c>
      <c r="E752">
        <v>1</v>
      </c>
      <c r="F752">
        <v>31111</v>
      </c>
      <c r="J752">
        <f t="shared" si="23"/>
        <v>8.0359653979741888E-2</v>
      </c>
      <c r="K752" s="33">
        <f>0.192*0.67</f>
        <v>0.12864</v>
      </c>
      <c r="L752" s="33">
        <f t="shared" si="24"/>
        <v>0.62468636489227214</v>
      </c>
      <c r="M752" s="33">
        <v>9.7034615346599601E-2</v>
      </c>
      <c r="N752" s="35" t="s">
        <v>168</v>
      </c>
    </row>
    <row r="753" spans="1:14" x14ac:dyDescent="0.2">
      <c r="A753" s="9">
        <v>43589</v>
      </c>
      <c r="B753" s="3" t="s">
        <v>23</v>
      </c>
      <c r="C753" s="3">
        <v>0</v>
      </c>
      <c r="D753" s="3">
        <v>16</v>
      </c>
      <c r="E753">
        <v>2</v>
      </c>
      <c r="F753">
        <v>26768</v>
      </c>
      <c r="J753">
        <f t="shared" si="23"/>
        <v>9.905532046133482E-2</v>
      </c>
      <c r="K753" s="33">
        <f>0.192*0.67</f>
        <v>0.12864</v>
      </c>
      <c r="L753" s="33">
        <f t="shared" si="24"/>
        <v>0.77001959313848578</v>
      </c>
      <c r="M753" s="33">
        <v>0.11960971013417813</v>
      </c>
      <c r="N753" s="35" t="s">
        <v>168</v>
      </c>
    </row>
    <row r="754" spans="1:14" x14ac:dyDescent="0.2">
      <c r="A754" s="9">
        <v>43589</v>
      </c>
      <c r="B754" s="3" t="s">
        <v>23</v>
      </c>
      <c r="C754" s="3">
        <v>0</v>
      </c>
      <c r="D754" s="3">
        <v>17</v>
      </c>
      <c r="E754">
        <v>1</v>
      </c>
      <c r="F754">
        <v>27642</v>
      </c>
      <c r="J754">
        <f t="shared" si="23"/>
        <v>9.5292941344385193E-2</v>
      </c>
      <c r="K754" s="33">
        <f>0.192*0.65</f>
        <v>0.12480000000000001</v>
      </c>
      <c r="L754" s="33">
        <f t="shared" si="24"/>
        <v>0.7635652351312916</v>
      </c>
      <c r="M754" s="33">
        <v>0.11860713319039397</v>
      </c>
      <c r="N754" s="35" t="s">
        <v>168</v>
      </c>
    </row>
    <row r="755" spans="1:14" x14ac:dyDescent="0.2">
      <c r="A755" s="9">
        <v>43589</v>
      </c>
      <c r="B755" s="3" t="s">
        <v>23</v>
      </c>
      <c r="C755" s="3">
        <v>0</v>
      </c>
      <c r="D755" s="3">
        <v>17</v>
      </c>
      <c r="E755">
        <v>2</v>
      </c>
      <c r="F755">
        <v>27203</v>
      </c>
      <c r="J755">
        <f t="shared" si="23"/>
        <v>9.7182740466056697E-2</v>
      </c>
      <c r="K755" s="33">
        <f>0.192*0.65</f>
        <v>0.12480000000000001</v>
      </c>
      <c r="L755" s="33">
        <f t="shared" si="24"/>
        <v>0.77870785629853112</v>
      </c>
      <c r="M755" s="33">
        <v>0.12095928701170516</v>
      </c>
      <c r="N755" s="35" t="s">
        <v>168</v>
      </c>
    </row>
    <row r="756" spans="1:14" x14ac:dyDescent="0.2">
      <c r="A756" s="9">
        <v>43589</v>
      </c>
      <c r="B756" s="3" t="s">
        <v>23</v>
      </c>
      <c r="C756" s="3">
        <v>0</v>
      </c>
      <c r="D756" s="3">
        <v>18</v>
      </c>
      <c r="E756">
        <v>1</v>
      </c>
      <c r="F756">
        <v>24569</v>
      </c>
      <c r="J756">
        <f t="shared" si="23"/>
        <v>0.10852153519608566</v>
      </c>
      <c r="K756" s="33">
        <f>0.192*0.63</f>
        <v>0.12096</v>
      </c>
      <c r="L756" s="33">
        <f t="shared" si="24"/>
        <v>0.8971687764226659</v>
      </c>
      <c r="M756" s="33">
        <v>0.1393602166043208</v>
      </c>
      <c r="N756" s="35" t="s">
        <v>168</v>
      </c>
    </row>
    <row r="757" spans="1:14" x14ac:dyDescent="0.2">
      <c r="A757" s="9">
        <v>43589</v>
      </c>
      <c r="B757" s="3" t="s">
        <v>23</v>
      </c>
      <c r="C757" s="3">
        <v>0</v>
      </c>
      <c r="D757" s="3">
        <v>18</v>
      </c>
      <c r="E757">
        <v>2</v>
      </c>
      <c r="F757">
        <v>31369</v>
      </c>
      <c r="J757">
        <f t="shared" si="23"/>
        <v>7.9249020327370037E-2</v>
      </c>
      <c r="K757" s="33">
        <f>0.192*0.63</f>
        <v>0.12096</v>
      </c>
      <c r="L757" s="33">
        <f t="shared" si="24"/>
        <v>0.65516716540484488</v>
      </c>
      <c r="M757" s="33">
        <v>0.10176929969288591</v>
      </c>
      <c r="N757" s="35" t="s">
        <v>168</v>
      </c>
    </row>
    <row r="758" spans="1:14" x14ac:dyDescent="0.2">
      <c r="A758" s="9">
        <v>43589</v>
      </c>
      <c r="B758" s="3" t="s">
        <v>23</v>
      </c>
      <c r="C758" s="3">
        <v>0</v>
      </c>
      <c r="D758" s="3">
        <v>19</v>
      </c>
      <c r="E758">
        <v>1</v>
      </c>
      <c r="F758">
        <v>27916</v>
      </c>
      <c r="J758">
        <f t="shared" si="23"/>
        <v>9.4113431186439903E-2</v>
      </c>
      <c r="K758" s="33">
        <f>0.192*0.69</f>
        <v>0.13247999999999999</v>
      </c>
      <c r="L758" s="33">
        <f t="shared" si="24"/>
        <v>0.71039727646769257</v>
      </c>
      <c r="M758" s="33">
        <v>0.11034837694464826</v>
      </c>
      <c r="N758" s="35" t="s">
        <v>168</v>
      </c>
    </row>
    <row r="759" spans="1:14" x14ac:dyDescent="0.2">
      <c r="A759" s="9">
        <v>43589</v>
      </c>
      <c r="B759" s="3" t="s">
        <v>23</v>
      </c>
      <c r="C759" s="3">
        <v>0</v>
      </c>
      <c r="D759" s="3">
        <v>19</v>
      </c>
      <c r="E759">
        <v>2</v>
      </c>
      <c r="F759">
        <v>21953</v>
      </c>
      <c r="J759">
        <f t="shared" si="23"/>
        <v>0.11978284385734451</v>
      </c>
      <c r="K759" s="33">
        <f>0.192*0.69</f>
        <v>0.13247999999999999</v>
      </c>
      <c r="L759" s="33">
        <f t="shared" si="24"/>
        <v>0.90415793974444847</v>
      </c>
      <c r="M759" s="33">
        <v>0.14044586664030434</v>
      </c>
      <c r="N759" s="35" t="s">
        <v>168</v>
      </c>
    </row>
    <row r="760" spans="1:14" x14ac:dyDescent="0.2">
      <c r="A760" s="9">
        <v>43589</v>
      </c>
      <c r="B760" s="3" t="s">
        <v>23</v>
      </c>
      <c r="C760" s="3">
        <v>0</v>
      </c>
      <c r="D760" s="3">
        <v>20</v>
      </c>
      <c r="E760">
        <v>1</v>
      </c>
      <c r="F760">
        <v>28274</v>
      </c>
      <c r="J760">
        <f t="shared" si="23"/>
        <v>9.2572319374233977E-2</v>
      </c>
      <c r="K760" s="33">
        <f>0.192*0.69</f>
        <v>0.13247999999999999</v>
      </c>
      <c r="L760" s="33">
        <f t="shared" si="24"/>
        <v>0.6987644880301479</v>
      </c>
      <c r="M760" s="33">
        <v>0.10854141714068298</v>
      </c>
      <c r="N760" s="35" t="s">
        <v>168</v>
      </c>
    </row>
    <row r="761" spans="1:14" x14ac:dyDescent="0.2">
      <c r="A761" s="9">
        <v>43589</v>
      </c>
      <c r="B761" s="3" t="s">
        <v>23</v>
      </c>
      <c r="C761" s="3">
        <v>0</v>
      </c>
      <c r="D761" s="3">
        <v>20</v>
      </c>
      <c r="E761">
        <v>2</v>
      </c>
      <c r="F761">
        <v>32455</v>
      </c>
      <c r="J761">
        <f t="shared" si="23"/>
        <v>7.4574027511572202E-2</v>
      </c>
      <c r="K761" s="33">
        <f>0.192*0.69</f>
        <v>0.13247999999999999</v>
      </c>
      <c r="L761" s="33">
        <f t="shared" si="24"/>
        <v>0.56290781636150522</v>
      </c>
      <c r="M761" s="33">
        <v>8.7438347474820488E-2</v>
      </c>
      <c r="N761" s="35" t="s">
        <v>168</v>
      </c>
    </row>
    <row r="762" spans="1:14" x14ac:dyDescent="0.2">
      <c r="A762" s="9">
        <v>43589</v>
      </c>
      <c r="B762" s="3" t="s">
        <v>23</v>
      </c>
      <c r="C762" s="3">
        <v>0</v>
      </c>
      <c r="D762" s="3">
        <v>21</v>
      </c>
      <c r="E762">
        <v>1</v>
      </c>
      <c r="F762">
        <v>25958</v>
      </c>
      <c r="J762">
        <f t="shared" si="23"/>
        <v>0.10254219355599067</v>
      </c>
      <c r="K762" s="33">
        <f>0.192*0.61</f>
        <v>0.11712</v>
      </c>
      <c r="L762" s="33">
        <f t="shared" si="24"/>
        <v>0.87553102421440121</v>
      </c>
      <c r="M762" s="33">
        <v>0.13599915242797034</v>
      </c>
      <c r="N762" s="35" t="s">
        <v>168</v>
      </c>
    </row>
    <row r="763" spans="1:14" x14ac:dyDescent="0.2">
      <c r="A763" s="9">
        <v>43589</v>
      </c>
      <c r="B763" s="3" t="s">
        <v>23</v>
      </c>
      <c r="C763" s="3">
        <v>0</v>
      </c>
      <c r="D763" s="3">
        <v>21</v>
      </c>
      <c r="E763">
        <v>2</v>
      </c>
      <c r="F763">
        <v>29991</v>
      </c>
      <c r="J763">
        <f t="shared" si="23"/>
        <v>8.5181009369883293E-2</v>
      </c>
      <c r="K763" s="33">
        <f>0.192*0.61</f>
        <v>0.11712</v>
      </c>
      <c r="L763" s="33">
        <f t="shared" si="24"/>
        <v>0.72729686961990514</v>
      </c>
      <c r="M763" s="33">
        <v>0.11297344708095861</v>
      </c>
      <c r="N763" s="35" t="s">
        <v>168</v>
      </c>
    </row>
    <row r="764" spans="1:14" x14ac:dyDescent="0.2">
      <c r="A764" s="9">
        <v>43589</v>
      </c>
      <c r="B764" s="3" t="s">
        <v>23</v>
      </c>
      <c r="C764" s="3">
        <v>0</v>
      </c>
      <c r="D764" s="3">
        <v>22</v>
      </c>
      <c r="E764">
        <v>1</v>
      </c>
      <c r="F764">
        <v>34360</v>
      </c>
      <c r="J764">
        <f t="shared" si="23"/>
        <v>6.6373418566733483E-2</v>
      </c>
      <c r="K764" s="33">
        <f>0.192*0.6</f>
        <v>0.1152</v>
      </c>
      <c r="L764" s="33">
        <f t="shared" si="24"/>
        <v>0.57615814728067261</v>
      </c>
      <c r="M764" s="33">
        <v>8.9496565544264495E-2</v>
      </c>
      <c r="N764" s="35" t="s">
        <v>168</v>
      </c>
    </row>
    <row r="765" spans="1:14" x14ac:dyDescent="0.2">
      <c r="A765" s="9">
        <v>43589</v>
      </c>
      <c r="B765" s="3" t="s">
        <v>23</v>
      </c>
      <c r="C765" s="3">
        <v>0</v>
      </c>
      <c r="D765" s="3">
        <v>22</v>
      </c>
      <c r="E765">
        <v>2</v>
      </c>
      <c r="F765">
        <v>31723</v>
      </c>
      <c r="J765">
        <f t="shared" si="23"/>
        <v>7.7725127641557465E-2</v>
      </c>
      <c r="K765" s="33">
        <f>0.192*0.6</f>
        <v>0.1152</v>
      </c>
      <c r="L765" s="33">
        <f t="shared" si="24"/>
        <v>0.67469728855518629</v>
      </c>
      <c r="M765" s="33">
        <v>0.10480297882223896</v>
      </c>
      <c r="N765" s="35" t="s">
        <v>168</v>
      </c>
    </row>
    <row r="766" spans="1:14" x14ac:dyDescent="0.2">
      <c r="A766" s="9">
        <v>43589</v>
      </c>
      <c r="B766" s="3" t="s">
        <v>23</v>
      </c>
      <c r="C766" s="3">
        <v>0</v>
      </c>
      <c r="D766" s="3">
        <v>23</v>
      </c>
      <c r="E766">
        <v>1</v>
      </c>
      <c r="F766">
        <v>29269</v>
      </c>
      <c r="J766">
        <f t="shared" si="23"/>
        <v>8.8289061683885159E-2</v>
      </c>
      <c r="K766" s="33">
        <f>0.192*0.51</f>
        <v>9.7920000000000007E-2</v>
      </c>
      <c r="L766" s="33">
        <f t="shared" si="24"/>
        <v>0.90164482928804279</v>
      </c>
      <c r="M766" s="33">
        <v>0.14005549681607599</v>
      </c>
      <c r="N766" s="35" t="s">
        <v>168</v>
      </c>
    </row>
    <row r="767" spans="1:14" x14ac:dyDescent="0.2">
      <c r="A767" s="9">
        <v>43589</v>
      </c>
      <c r="B767" s="3" t="s">
        <v>23</v>
      </c>
      <c r="C767" s="3">
        <v>0</v>
      </c>
      <c r="D767" s="3">
        <v>23</v>
      </c>
      <c r="E767">
        <v>2</v>
      </c>
      <c r="F767">
        <v>36257</v>
      </c>
      <c r="J767">
        <f t="shared" si="23"/>
        <v>5.8207247874681491E-2</v>
      </c>
      <c r="K767" s="33">
        <f>0.192*0.51</f>
        <v>9.7920000000000007E-2</v>
      </c>
      <c r="L767" s="33">
        <f t="shared" si="24"/>
        <v>0.59443676342607732</v>
      </c>
      <c r="M767" s="33">
        <v>9.2335843918850677E-2</v>
      </c>
      <c r="N767" s="35" t="s">
        <v>168</v>
      </c>
    </row>
    <row r="768" spans="1:14" x14ac:dyDescent="0.2">
      <c r="A768" s="9">
        <v>43589</v>
      </c>
      <c r="B768" s="3" t="s">
        <v>23</v>
      </c>
      <c r="C768" s="3">
        <v>0</v>
      </c>
      <c r="D768" s="3">
        <v>24</v>
      </c>
      <c r="E768">
        <v>1</v>
      </c>
      <c r="F768">
        <v>27986</v>
      </c>
      <c r="J768">
        <f t="shared" si="23"/>
        <v>9.3812096474556059E-2</v>
      </c>
      <c r="K768" s="33">
        <f>0.192*0.65</f>
        <v>0.12480000000000001</v>
      </c>
      <c r="L768" s="33">
        <f t="shared" si="24"/>
        <v>0.7516994909820196</v>
      </c>
      <c r="M768" s="33">
        <v>0.11676398759920707</v>
      </c>
      <c r="N768" s="35" t="s">
        <v>168</v>
      </c>
    </row>
    <row r="769" spans="1:14" x14ac:dyDescent="0.2">
      <c r="A769" s="9">
        <v>43589</v>
      </c>
      <c r="B769" s="3" t="s">
        <v>23</v>
      </c>
      <c r="C769" s="3">
        <v>0</v>
      </c>
      <c r="D769" s="3">
        <v>24</v>
      </c>
      <c r="E769">
        <v>2</v>
      </c>
      <c r="F769">
        <v>27701</v>
      </c>
      <c r="J769">
        <f t="shared" si="23"/>
        <v>9.5038959230083112E-2</v>
      </c>
      <c r="K769" s="33">
        <f>0.192*0.65</f>
        <v>0.12480000000000001</v>
      </c>
      <c r="L769" s="33">
        <f t="shared" si="24"/>
        <v>0.7615301220359223</v>
      </c>
      <c r="M769" s="33">
        <v>0.11829101228957993</v>
      </c>
      <c r="N769" s="35" t="s">
        <v>168</v>
      </c>
    </row>
    <row r="770" spans="1:14" x14ac:dyDescent="0.2">
      <c r="A770" s="9">
        <v>43589</v>
      </c>
      <c r="B770" s="3" t="s">
        <v>23</v>
      </c>
      <c r="C770" s="3">
        <v>0</v>
      </c>
      <c r="D770" s="3">
        <v>25</v>
      </c>
      <c r="E770">
        <v>1</v>
      </c>
      <c r="F770">
        <v>45048</v>
      </c>
      <c r="J770">
        <f t="shared" si="23"/>
        <v>2.0363912843669847E-2</v>
      </c>
      <c r="K770" s="33">
        <f>0.192*0.64</f>
        <v>0.12288</v>
      </c>
      <c r="L770" s="33">
        <f t="shared" si="24"/>
        <v>0.16572194696996945</v>
      </c>
      <c r="M770" s="33">
        <v>2.5742142429335261E-2</v>
      </c>
      <c r="N770" s="35" t="s">
        <v>168</v>
      </c>
    </row>
    <row r="771" spans="1:14" x14ac:dyDescent="0.2">
      <c r="A771" s="9">
        <v>43589</v>
      </c>
      <c r="B771" s="3" t="s">
        <v>23</v>
      </c>
      <c r="C771" s="3">
        <v>0</v>
      </c>
      <c r="D771" s="3">
        <v>25</v>
      </c>
      <c r="E771">
        <v>2</v>
      </c>
      <c r="F771">
        <v>47407</v>
      </c>
      <c r="J771">
        <f t="shared" ref="J771:J834" si="25">((1-F771/$Q$2) * 1.5)/7</f>
        <v>1.0208933053184519E-2</v>
      </c>
      <c r="K771" s="33">
        <f>0.192*0.64</f>
        <v>0.12288</v>
      </c>
      <c r="L771" s="33">
        <f t="shared" ref="L771:L834" si="26">J771/K771</f>
        <v>8.3080509872920885E-2</v>
      </c>
      <c r="M771" s="33">
        <v>1.2905172533593712E-2</v>
      </c>
      <c r="N771" s="35" t="s">
        <v>168</v>
      </c>
    </row>
    <row r="772" spans="1:14" x14ac:dyDescent="0.2">
      <c r="A772" s="9">
        <v>43589</v>
      </c>
      <c r="B772" s="3" t="s">
        <v>23</v>
      </c>
      <c r="C772" s="3">
        <v>0</v>
      </c>
      <c r="D772" s="3">
        <v>26</v>
      </c>
      <c r="E772">
        <v>1</v>
      </c>
      <c r="F772">
        <v>37957</v>
      </c>
      <c r="J772">
        <f t="shared" si="25"/>
        <v>5.088911915750257E-2</v>
      </c>
      <c r="K772" s="33">
        <f>0.192*0.67</f>
        <v>0.12864</v>
      </c>
      <c r="L772" s="33">
        <f t="shared" si="26"/>
        <v>0.39559327703282471</v>
      </c>
      <c r="M772" s="33">
        <v>6.1448822365765446E-2</v>
      </c>
      <c r="N772" s="35" t="s">
        <v>168</v>
      </c>
    </row>
    <row r="773" spans="1:14" x14ac:dyDescent="0.2">
      <c r="A773" s="9">
        <v>43589</v>
      </c>
      <c r="B773" s="3" t="s">
        <v>23</v>
      </c>
      <c r="C773" s="3">
        <v>0</v>
      </c>
      <c r="D773" s="3">
        <v>26</v>
      </c>
      <c r="E773">
        <v>2</v>
      </c>
      <c r="F773">
        <v>43218</v>
      </c>
      <c r="J773">
        <f t="shared" si="25"/>
        <v>2.8241663168633017E-2</v>
      </c>
      <c r="K773" s="33">
        <f>0.192*0.67</f>
        <v>0.12864</v>
      </c>
      <c r="L773" s="33">
        <f t="shared" si="26"/>
        <v>0.21954029204472184</v>
      </c>
      <c r="M773" s="33">
        <v>3.4101925364280118E-2</v>
      </c>
      <c r="N773" s="35" t="s">
        <v>168</v>
      </c>
    </row>
    <row r="774" spans="1:14" x14ac:dyDescent="0.2">
      <c r="A774" s="9">
        <v>43589</v>
      </c>
      <c r="B774" s="50" t="s">
        <v>23</v>
      </c>
      <c r="C774" s="50">
        <v>0</v>
      </c>
      <c r="D774" s="50">
        <v>27</v>
      </c>
      <c r="E774" s="23">
        <v>1</v>
      </c>
      <c r="F774" s="23">
        <v>48495</v>
      </c>
      <c r="G774" s="23"/>
      <c r="H774" s="23"/>
      <c r="I774" s="23"/>
      <c r="J774" s="23">
        <f t="shared" si="25"/>
        <v>5.5253306741900165E-3</v>
      </c>
      <c r="K774" s="34">
        <f>0.192*0.67</f>
        <v>0.12864</v>
      </c>
      <c r="L774" s="34">
        <f t="shared" si="26"/>
        <v>4.2951886459810448E-2</v>
      </c>
      <c r="M774" s="34"/>
      <c r="N774" s="35" t="s">
        <v>168</v>
      </c>
    </row>
    <row r="775" spans="1:14" x14ac:dyDescent="0.2">
      <c r="A775" s="9">
        <v>43589</v>
      </c>
      <c r="B775" s="50" t="s">
        <v>23</v>
      </c>
      <c r="C775" s="50">
        <v>0</v>
      </c>
      <c r="D775" s="50">
        <v>27</v>
      </c>
      <c r="E775" s="23">
        <v>2</v>
      </c>
      <c r="F775" s="23">
        <v>50398</v>
      </c>
      <c r="G775" s="23"/>
      <c r="H775" s="23"/>
      <c r="I775" s="23"/>
      <c r="J775" s="23">
        <f t="shared" si="25"/>
        <v>-2.6666687074520246E-3</v>
      </c>
      <c r="K775" s="34">
        <f>0.192*0.67</f>
        <v>0.12864</v>
      </c>
      <c r="L775" s="34">
        <f t="shared" si="26"/>
        <v>-2.0729700773103425E-2</v>
      </c>
      <c r="M775" s="34"/>
      <c r="N775" s="35" t="s">
        <v>168</v>
      </c>
    </row>
    <row r="776" spans="1:14" x14ac:dyDescent="0.2">
      <c r="A776" s="9">
        <v>43589</v>
      </c>
      <c r="B776" s="3" t="s">
        <v>23</v>
      </c>
      <c r="C776" s="3">
        <v>0</v>
      </c>
      <c r="D776" s="3">
        <v>28</v>
      </c>
      <c r="E776">
        <v>1</v>
      </c>
      <c r="F776">
        <v>47068</v>
      </c>
      <c r="J776">
        <f t="shared" si="25"/>
        <v>1.1668254015021964E-2</v>
      </c>
      <c r="K776" s="33">
        <f>0.192*0.69</f>
        <v>0.13247999999999999</v>
      </c>
      <c r="L776" s="33">
        <f t="shared" si="26"/>
        <v>8.8075588881506378E-2</v>
      </c>
      <c r="M776" s="33">
        <v>1.368107480626066E-2</v>
      </c>
      <c r="N776" s="35" t="s">
        <v>168</v>
      </c>
    </row>
    <row r="777" spans="1:14" x14ac:dyDescent="0.2">
      <c r="A777" s="9">
        <v>43589</v>
      </c>
      <c r="B777" s="3" t="s">
        <v>23</v>
      </c>
      <c r="C777" s="3">
        <v>0</v>
      </c>
      <c r="D777" s="3">
        <v>28</v>
      </c>
      <c r="E777">
        <v>2</v>
      </c>
      <c r="F777">
        <v>40258</v>
      </c>
      <c r="J777">
        <f t="shared" si="25"/>
        <v>4.0983816699721003E-2</v>
      </c>
      <c r="K777" s="33">
        <f>0.192*0.69</f>
        <v>0.13247999999999999</v>
      </c>
      <c r="L777" s="33">
        <f t="shared" si="26"/>
        <v>0.3093585197744641</v>
      </c>
      <c r="M777" s="33">
        <v>4.8053690071633431E-2</v>
      </c>
      <c r="N777" s="35" t="s">
        <v>168</v>
      </c>
    </row>
    <row r="778" spans="1:14" x14ac:dyDescent="0.2">
      <c r="A778" s="9">
        <v>43589</v>
      </c>
      <c r="B778" s="3" t="s">
        <v>23</v>
      </c>
      <c r="C778" s="3">
        <v>0</v>
      </c>
      <c r="D778" s="3">
        <v>29</v>
      </c>
      <c r="E778">
        <v>1</v>
      </c>
      <c r="F778">
        <v>36468</v>
      </c>
      <c r="J778">
        <f t="shared" si="25"/>
        <v>5.7298938957431642E-2</v>
      </c>
      <c r="K778" s="33">
        <f>0.192*0.65</f>
        <v>0.12480000000000001</v>
      </c>
      <c r="L778" s="33">
        <f t="shared" si="26"/>
        <v>0.45912611344095866</v>
      </c>
      <c r="M778" s="33">
        <v>7.1317589621162233E-2</v>
      </c>
      <c r="N778" s="35" t="s">
        <v>168</v>
      </c>
    </row>
    <row r="779" spans="1:14" x14ac:dyDescent="0.2">
      <c r="A779" s="9">
        <v>43589</v>
      </c>
      <c r="B779" s="3" t="s">
        <v>23</v>
      </c>
      <c r="C779" s="3">
        <v>0</v>
      </c>
      <c r="D779" s="3">
        <v>29</v>
      </c>
      <c r="E779">
        <v>2</v>
      </c>
      <c r="F779">
        <v>37331</v>
      </c>
      <c r="J779">
        <f t="shared" si="25"/>
        <v>5.3583912438063749E-2</v>
      </c>
      <c r="K779" s="33">
        <f>0.192*0.65</f>
        <v>0.12480000000000001</v>
      </c>
      <c r="L779" s="33">
        <f t="shared" si="26"/>
        <v>0.42935827274089539</v>
      </c>
      <c r="M779" s="33">
        <v>6.6693651699085754E-2</v>
      </c>
      <c r="N779" s="35" t="s">
        <v>168</v>
      </c>
    </row>
    <row r="780" spans="1:14" x14ac:dyDescent="0.2">
      <c r="A780" s="9">
        <v>43589</v>
      </c>
      <c r="B780" s="3" t="s">
        <v>23</v>
      </c>
      <c r="C780" s="3">
        <v>0</v>
      </c>
      <c r="D780" s="3">
        <v>30</v>
      </c>
      <c r="E780">
        <v>1</v>
      </c>
      <c r="F780">
        <v>41661</v>
      </c>
      <c r="J780">
        <f t="shared" si="25"/>
        <v>3.4944208117249242E-2</v>
      </c>
      <c r="K780" s="33">
        <f>0.192*0.67</f>
        <v>0.12864</v>
      </c>
      <c r="L780" s="33">
        <f t="shared" si="26"/>
        <v>0.27164340887165145</v>
      </c>
      <c r="M780" s="33">
        <v>4.2195276178063193E-2</v>
      </c>
      <c r="N780" s="35" t="s">
        <v>168</v>
      </c>
    </row>
    <row r="781" spans="1:14" s="5" customFormat="1" x14ac:dyDescent="0.2">
      <c r="A781" s="17">
        <v>43589</v>
      </c>
      <c r="B781" s="6" t="s">
        <v>23</v>
      </c>
      <c r="C781" s="6">
        <v>0</v>
      </c>
      <c r="D781" s="6">
        <v>30</v>
      </c>
      <c r="E781" s="5">
        <v>2</v>
      </c>
      <c r="F781" s="5">
        <v>32909</v>
      </c>
      <c r="J781" s="5">
        <f t="shared" si="25"/>
        <v>7.2619656665925597E-2</v>
      </c>
      <c r="K781" s="49">
        <f>0.192*0.67</f>
        <v>0.12864</v>
      </c>
      <c r="L781" s="49">
        <f t="shared" si="26"/>
        <v>0.56451847532591415</v>
      </c>
      <c r="M781" s="49">
        <v>8.768853650062533E-2</v>
      </c>
      <c r="N781" s="43" t="s">
        <v>168</v>
      </c>
    </row>
    <row r="782" spans="1:14" x14ac:dyDescent="0.2">
      <c r="A782" s="9">
        <v>43589</v>
      </c>
      <c r="B782" s="3" t="s">
        <v>23</v>
      </c>
      <c r="C782" s="3">
        <v>150</v>
      </c>
      <c r="D782" s="3">
        <v>1</v>
      </c>
      <c r="E782">
        <v>1</v>
      </c>
      <c r="F782">
        <v>42914</v>
      </c>
      <c r="J782">
        <f t="shared" si="25"/>
        <v>2.9550316774528542E-2</v>
      </c>
      <c r="K782" s="47">
        <f>0.192*0.6</f>
        <v>0.1152</v>
      </c>
      <c r="L782" s="33">
        <f t="shared" si="26"/>
        <v>0.25651316644556027</v>
      </c>
      <c r="M782" s="33">
        <v>3.9845045187877029E-2</v>
      </c>
      <c r="N782" s="35" t="s">
        <v>141</v>
      </c>
    </row>
    <row r="783" spans="1:14" x14ac:dyDescent="0.2">
      <c r="A783" s="9">
        <v>43589</v>
      </c>
      <c r="B783" s="3" t="s">
        <v>23</v>
      </c>
      <c r="C783" s="3">
        <v>150</v>
      </c>
      <c r="D783" s="3">
        <v>1</v>
      </c>
      <c r="E783">
        <v>2</v>
      </c>
      <c r="F783">
        <v>40132</v>
      </c>
      <c r="J783">
        <f t="shared" si="25"/>
        <v>4.152621918111192E-2</v>
      </c>
      <c r="K783" s="47">
        <f>0.192*0.6</f>
        <v>0.1152</v>
      </c>
      <c r="L783" s="33">
        <f t="shared" si="26"/>
        <v>0.36047065261381878</v>
      </c>
      <c r="M783" s="33">
        <v>5.5993108039346519E-2</v>
      </c>
      <c r="N783" s="35" t="s">
        <v>141</v>
      </c>
    </row>
    <row r="784" spans="1:14" x14ac:dyDescent="0.2">
      <c r="A784" s="9">
        <v>43589</v>
      </c>
      <c r="B784" s="3" t="s">
        <v>23</v>
      </c>
      <c r="C784" s="3">
        <v>150</v>
      </c>
      <c r="D784" s="3">
        <v>2</v>
      </c>
      <c r="E784">
        <v>1</v>
      </c>
      <c r="F784">
        <v>33149</v>
      </c>
      <c r="J784">
        <f t="shared" si="25"/>
        <v>7.1586509082323876E-2</v>
      </c>
      <c r="K784" s="39" t="s">
        <v>92</v>
      </c>
      <c r="L784" s="33"/>
      <c r="M784" s="33"/>
      <c r="N784" s="35" t="s">
        <v>141</v>
      </c>
    </row>
    <row r="785" spans="1:14" x14ac:dyDescent="0.2">
      <c r="A785" s="9">
        <v>43589</v>
      </c>
      <c r="B785" s="3" t="s">
        <v>23</v>
      </c>
      <c r="C785" s="3">
        <v>150</v>
      </c>
      <c r="D785" s="3">
        <v>2</v>
      </c>
      <c r="E785">
        <v>2</v>
      </c>
      <c r="F785">
        <v>31577</v>
      </c>
      <c r="J785">
        <f t="shared" si="25"/>
        <v>7.8353625754915196E-2</v>
      </c>
      <c r="K785" s="39" t="s">
        <v>92</v>
      </c>
      <c r="L785" s="33"/>
      <c r="M785" s="33"/>
      <c r="N785" s="35" t="s">
        <v>141</v>
      </c>
    </row>
    <row r="786" spans="1:14" x14ac:dyDescent="0.2">
      <c r="A786" s="9">
        <v>43589</v>
      </c>
      <c r="B786" s="3" t="s">
        <v>23</v>
      </c>
      <c r="C786" s="3">
        <v>150</v>
      </c>
      <c r="D786" s="3">
        <v>3</v>
      </c>
      <c r="E786">
        <v>1</v>
      </c>
      <c r="F786">
        <v>36091</v>
      </c>
      <c r="J786">
        <f t="shared" si="25"/>
        <v>5.8921841620006014E-2</v>
      </c>
      <c r="K786" s="33">
        <f>0.192*0.6</f>
        <v>0.1152</v>
      </c>
      <c r="L786" s="33">
        <f t="shared" si="26"/>
        <v>0.51147431961810774</v>
      </c>
      <c r="M786" s="33">
        <v>7.9449010980679413E-2</v>
      </c>
      <c r="N786" s="35" t="s">
        <v>166</v>
      </c>
    </row>
    <row r="787" spans="1:14" x14ac:dyDescent="0.2">
      <c r="A787" s="9">
        <v>43589</v>
      </c>
      <c r="B787" s="3" t="s">
        <v>23</v>
      </c>
      <c r="C787" s="3">
        <v>150</v>
      </c>
      <c r="D787" s="3">
        <v>3</v>
      </c>
      <c r="E787">
        <v>2</v>
      </c>
      <c r="F787">
        <v>34869</v>
      </c>
      <c r="J787">
        <f t="shared" si="25"/>
        <v>6.4182284733178149E-2</v>
      </c>
      <c r="K787" s="33">
        <f>0.192*0.6</f>
        <v>0.1152</v>
      </c>
      <c r="L787" s="33">
        <f t="shared" si="26"/>
        <v>0.55713788830883815</v>
      </c>
      <c r="M787" s="33">
        <v>8.65420853173062E-2</v>
      </c>
      <c r="N787" s="35" t="s">
        <v>166</v>
      </c>
    </row>
    <row r="788" spans="1:14" x14ac:dyDescent="0.2">
      <c r="A788" s="9">
        <v>43589</v>
      </c>
      <c r="B788" s="3" t="s">
        <v>23</v>
      </c>
      <c r="C788" s="3">
        <v>150</v>
      </c>
      <c r="D788" s="3">
        <v>4</v>
      </c>
      <c r="E788">
        <v>1</v>
      </c>
      <c r="F788">
        <v>32813</v>
      </c>
      <c r="J788">
        <f t="shared" si="25"/>
        <v>7.3032915699366291E-2</v>
      </c>
      <c r="K788" s="33">
        <f>0.192*0.62</f>
        <v>0.11904000000000001</v>
      </c>
      <c r="L788" s="33">
        <f t="shared" si="26"/>
        <v>0.61351575688311732</v>
      </c>
      <c r="M788" s="33">
        <v>9.5299447569177562E-2</v>
      </c>
      <c r="N788" s="35" t="s">
        <v>141</v>
      </c>
    </row>
    <row r="789" spans="1:14" x14ac:dyDescent="0.2">
      <c r="A789" s="9">
        <v>43589</v>
      </c>
      <c r="B789" s="3" t="s">
        <v>23</v>
      </c>
      <c r="C789" s="3">
        <v>150</v>
      </c>
      <c r="D789" s="3">
        <v>4</v>
      </c>
      <c r="E789">
        <v>2</v>
      </c>
      <c r="F789">
        <v>31171</v>
      </c>
      <c r="J789">
        <f t="shared" si="25"/>
        <v>8.010136708384144E-2</v>
      </c>
      <c r="K789" s="33">
        <f>0.192*0.62</f>
        <v>0.11904000000000001</v>
      </c>
      <c r="L789" s="33">
        <f t="shared" si="26"/>
        <v>0.67289454875538846</v>
      </c>
      <c r="M789" s="33">
        <v>0.10452295324000367</v>
      </c>
      <c r="N789" s="35" t="s">
        <v>141</v>
      </c>
    </row>
    <row r="790" spans="1:14" x14ac:dyDescent="0.2">
      <c r="A790" s="9">
        <v>43589</v>
      </c>
      <c r="B790" s="3" t="s">
        <v>23</v>
      </c>
      <c r="C790" s="3">
        <v>150</v>
      </c>
      <c r="D790" s="3">
        <v>5</v>
      </c>
      <c r="E790">
        <v>1</v>
      </c>
      <c r="F790">
        <v>30992</v>
      </c>
      <c r="J790">
        <f t="shared" si="25"/>
        <v>8.0871922989944403E-2</v>
      </c>
      <c r="K790" s="33">
        <f>0.192*0.65</f>
        <v>0.12480000000000001</v>
      </c>
      <c r="L790" s="33">
        <f t="shared" si="26"/>
        <v>0.64801220344506727</v>
      </c>
      <c r="M790" s="33">
        <v>0.10065789560180045</v>
      </c>
      <c r="N790" s="35" t="s">
        <v>141</v>
      </c>
    </row>
    <row r="791" spans="1:14" x14ac:dyDescent="0.2">
      <c r="A791" s="9">
        <v>43589</v>
      </c>
      <c r="B791" s="3" t="s">
        <v>23</v>
      </c>
      <c r="C791" s="3">
        <v>150</v>
      </c>
      <c r="D791" s="3">
        <v>5</v>
      </c>
      <c r="E791">
        <v>2</v>
      </c>
      <c r="F791">
        <v>32753</v>
      </c>
      <c r="J791">
        <f t="shared" si="25"/>
        <v>7.3291202595266711E-2</v>
      </c>
      <c r="K791" s="33">
        <f>0.192*0.65</f>
        <v>0.12480000000000001</v>
      </c>
      <c r="L791" s="33">
        <f t="shared" si="26"/>
        <v>0.58726925156463705</v>
      </c>
      <c r="M791" s="33">
        <v>9.122249040970698E-2</v>
      </c>
      <c r="N791" s="35" t="s">
        <v>141</v>
      </c>
    </row>
    <row r="792" spans="1:14" x14ac:dyDescent="0.2">
      <c r="A792" s="9">
        <v>43589</v>
      </c>
      <c r="B792" s="3" t="s">
        <v>23</v>
      </c>
      <c r="C792" s="3">
        <v>150</v>
      </c>
      <c r="D792" s="3">
        <v>6</v>
      </c>
      <c r="E792">
        <v>1</v>
      </c>
      <c r="F792">
        <v>33433</v>
      </c>
      <c r="J792">
        <f t="shared" si="25"/>
        <v>7.0363951108395148E-2</v>
      </c>
      <c r="K792" s="33">
        <f>0.192*0.68</f>
        <v>0.13056000000000001</v>
      </c>
      <c r="L792" s="33">
        <f t="shared" si="26"/>
        <v>0.53893957650425206</v>
      </c>
      <c r="M792" s="33">
        <v>8.3715280883660481E-2</v>
      </c>
      <c r="N792" s="35" t="s">
        <v>141</v>
      </c>
    </row>
    <row r="793" spans="1:14" x14ac:dyDescent="0.2">
      <c r="A793" s="9">
        <v>43589</v>
      </c>
      <c r="B793" s="3" t="s">
        <v>23</v>
      </c>
      <c r="C793" s="3">
        <v>150</v>
      </c>
      <c r="D793" s="3">
        <v>6</v>
      </c>
      <c r="E793">
        <v>2</v>
      </c>
      <c r="F793">
        <v>40973</v>
      </c>
      <c r="J793">
        <f t="shared" si="25"/>
        <v>3.7905897856907532E-2</v>
      </c>
      <c r="K793" s="33">
        <f>0.192*0.68</f>
        <v>0.13056000000000001</v>
      </c>
      <c r="L793" s="33">
        <f t="shared" si="26"/>
        <v>0.29033316373244122</v>
      </c>
      <c r="M793" s="33">
        <v>4.5098418099772546E-2</v>
      </c>
      <c r="N793" s="35" t="s">
        <v>141</v>
      </c>
    </row>
    <row r="794" spans="1:14" x14ac:dyDescent="0.2">
      <c r="A794" s="9">
        <v>43589</v>
      </c>
      <c r="B794" s="3" t="s">
        <v>23</v>
      </c>
      <c r="C794" s="3">
        <v>150</v>
      </c>
      <c r="D794" s="3">
        <v>7</v>
      </c>
      <c r="E794">
        <v>1</v>
      </c>
      <c r="F794">
        <v>42987</v>
      </c>
      <c r="J794">
        <f t="shared" si="25"/>
        <v>2.9236067717849694E-2</v>
      </c>
      <c r="K794" s="33">
        <f>0.192*0.63</f>
        <v>0.12096</v>
      </c>
      <c r="L794" s="33">
        <f t="shared" si="26"/>
        <v>0.24170029528645581</v>
      </c>
      <c r="M794" s="33">
        <v>3.7544112534496132E-2</v>
      </c>
      <c r="N794" s="35" t="s">
        <v>166</v>
      </c>
    </row>
    <row r="795" spans="1:14" x14ac:dyDescent="0.2">
      <c r="A795" s="9">
        <v>43589</v>
      </c>
      <c r="B795" s="3" t="s">
        <v>23</v>
      </c>
      <c r="C795" s="3">
        <v>150</v>
      </c>
      <c r="D795" s="3">
        <v>7</v>
      </c>
      <c r="E795">
        <v>2</v>
      </c>
      <c r="F795">
        <v>31831</v>
      </c>
      <c r="J795">
        <f t="shared" si="25"/>
        <v>7.7260211228936698E-2</v>
      </c>
      <c r="K795" s="33">
        <f>0.192*0.63</f>
        <v>0.12096</v>
      </c>
      <c r="L795" s="33">
        <f t="shared" si="26"/>
        <v>0.63872529124451638</v>
      </c>
      <c r="M795" s="33">
        <v>9.9215328573314887E-2</v>
      </c>
      <c r="N795" s="35" t="s">
        <v>166</v>
      </c>
    </row>
    <row r="796" spans="1:14" x14ac:dyDescent="0.2">
      <c r="A796" s="9">
        <v>43589</v>
      </c>
      <c r="B796" s="3" t="s">
        <v>23</v>
      </c>
      <c r="C796" s="3">
        <v>150</v>
      </c>
      <c r="D796" s="3">
        <v>8</v>
      </c>
      <c r="E796">
        <v>1</v>
      </c>
      <c r="F796">
        <v>30742</v>
      </c>
      <c r="J796">
        <f t="shared" si="25"/>
        <v>8.1948118389529534E-2</v>
      </c>
      <c r="K796" s="33">
        <f>0.192*0.65</f>
        <v>0.12480000000000001</v>
      </c>
      <c r="L796" s="33">
        <f t="shared" si="26"/>
        <v>0.65663556401866607</v>
      </c>
      <c r="M796" s="33">
        <v>0.1019973909442328</v>
      </c>
      <c r="N796" s="35" t="s">
        <v>141</v>
      </c>
    </row>
    <row r="797" spans="1:14" x14ac:dyDescent="0.2">
      <c r="A797" s="9">
        <v>43589</v>
      </c>
      <c r="B797" s="3" t="s">
        <v>23</v>
      </c>
      <c r="C797" s="3">
        <v>150</v>
      </c>
      <c r="D797" s="3">
        <v>8</v>
      </c>
      <c r="E797">
        <v>2</v>
      </c>
      <c r="F797">
        <v>29652</v>
      </c>
      <c r="J797">
        <f t="shared" si="25"/>
        <v>8.6640330331720722E-2</v>
      </c>
      <c r="K797" s="33">
        <f>0.192*0.65</f>
        <v>0.12480000000000001</v>
      </c>
      <c r="L797" s="33">
        <f t="shared" si="26"/>
        <v>0.69423341611955702</v>
      </c>
      <c r="M797" s="33">
        <v>0.10783759063723787</v>
      </c>
      <c r="N797" s="35" t="s">
        <v>141</v>
      </c>
    </row>
    <row r="798" spans="1:14" x14ac:dyDescent="0.2">
      <c r="A798" s="9">
        <v>43589</v>
      </c>
      <c r="B798" s="3" t="s">
        <v>23</v>
      </c>
      <c r="C798" s="3">
        <v>150</v>
      </c>
      <c r="D798" s="3">
        <v>9</v>
      </c>
      <c r="E798">
        <v>1</v>
      </c>
      <c r="F798">
        <v>32557</v>
      </c>
      <c r="J798">
        <f t="shared" si="25"/>
        <v>7.4134939788541479E-2</v>
      </c>
      <c r="K798" s="33">
        <f>0.192*0.64</f>
        <v>0.12288</v>
      </c>
      <c r="L798" s="33">
        <f t="shared" si="26"/>
        <v>0.60331168447706285</v>
      </c>
      <c r="M798" s="33">
        <v>9.3714414988770436E-2</v>
      </c>
      <c r="N798" s="35" t="s">
        <v>141</v>
      </c>
    </row>
    <row r="799" spans="1:14" x14ac:dyDescent="0.2">
      <c r="A799" s="9">
        <v>43589</v>
      </c>
      <c r="B799" s="3" t="s">
        <v>23</v>
      </c>
      <c r="C799" s="3">
        <v>150</v>
      </c>
      <c r="D799" s="3">
        <v>9</v>
      </c>
      <c r="E799">
        <v>2</v>
      </c>
      <c r="F799">
        <v>31762</v>
      </c>
      <c r="J799">
        <f t="shared" si="25"/>
        <v>7.7557241159222176E-2</v>
      </c>
      <c r="K799" s="33">
        <f>0.192*0.64</f>
        <v>0.12288</v>
      </c>
      <c r="L799" s="33">
        <f t="shared" si="26"/>
        <v>0.63116244432960755</v>
      </c>
      <c r="M799" s="33">
        <v>9.8040566352532388E-2</v>
      </c>
      <c r="N799" s="35" t="s">
        <v>141</v>
      </c>
    </row>
    <row r="800" spans="1:14" x14ac:dyDescent="0.2">
      <c r="A800" s="9">
        <v>43589</v>
      </c>
      <c r="B800" s="3" t="s">
        <v>23</v>
      </c>
      <c r="C800" s="3">
        <v>150</v>
      </c>
      <c r="D800" s="3">
        <v>10</v>
      </c>
      <c r="E800">
        <v>1</v>
      </c>
      <c r="F800">
        <v>30991</v>
      </c>
      <c r="J800">
        <f t="shared" si="25"/>
        <v>8.0876227771542755E-2</v>
      </c>
      <c r="K800" s="33">
        <f>0.192*0.66</f>
        <v>0.12672</v>
      </c>
      <c r="L800" s="33">
        <f t="shared" si="26"/>
        <v>0.63822780754058361</v>
      </c>
      <c r="M800" s="33">
        <v>9.9138052771303997E-2</v>
      </c>
      <c r="N800" s="35" t="s">
        <v>141</v>
      </c>
    </row>
    <row r="801" spans="1:14" x14ac:dyDescent="0.2">
      <c r="A801" s="9">
        <v>43589</v>
      </c>
      <c r="B801" s="3" t="s">
        <v>23</v>
      </c>
      <c r="C801" s="3">
        <v>150</v>
      </c>
      <c r="D801" s="3">
        <v>10</v>
      </c>
      <c r="E801">
        <v>2</v>
      </c>
      <c r="F801">
        <v>31188</v>
      </c>
      <c r="J801">
        <f t="shared" si="25"/>
        <v>8.0028185796669676E-2</v>
      </c>
      <c r="K801" s="33">
        <f>0.192*0.66</f>
        <v>0.12672</v>
      </c>
      <c r="L801" s="33">
        <f t="shared" si="26"/>
        <v>0.63153555710755738</v>
      </c>
      <c r="M801" s="33">
        <v>9.8098523204040583E-2</v>
      </c>
      <c r="N801" s="35" t="s">
        <v>141</v>
      </c>
    </row>
    <row r="802" spans="1:14" x14ac:dyDescent="0.2">
      <c r="A802" s="9">
        <v>43589</v>
      </c>
      <c r="B802" s="3" t="s">
        <v>23</v>
      </c>
      <c r="C802" s="3">
        <v>150</v>
      </c>
      <c r="D802" s="3">
        <v>11</v>
      </c>
      <c r="E802">
        <v>1</v>
      </c>
      <c r="F802">
        <v>35257</v>
      </c>
      <c r="J802">
        <f t="shared" si="25"/>
        <v>6.2512029473022021E-2</v>
      </c>
      <c r="K802" s="33">
        <f>0.192*0.64</f>
        <v>0.12288</v>
      </c>
      <c r="L802" s="33">
        <f t="shared" si="26"/>
        <v>0.5087241981854006</v>
      </c>
      <c r="M802" s="33">
        <v>7.9021825451465563E-2</v>
      </c>
      <c r="N802" s="35" t="s">
        <v>166</v>
      </c>
    </row>
    <row r="803" spans="1:14" x14ac:dyDescent="0.2">
      <c r="A803" s="9">
        <v>43589</v>
      </c>
      <c r="B803" s="3" t="s">
        <v>23</v>
      </c>
      <c r="C803" s="3">
        <v>150</v>
      </c>
      <c r="D803" s="3">
        <v>11</v>
      </c>
      <c r="E803">
        <v>2</v>
      </c>
      <c r="F803">
        <v>31673</v>
      </c>
      <c r="J803">
        <f t="shared" si="25"/>
        <v>7.7940366721474516E-2</v>
      </c>
      <c r="K803" s="33">
        <f>0.192*0.64</f>
        <v>0.12288</v>
      </c>
      <c r="L803" s="33">
        <f t="shared" si="26"/>
        <v>0.63428032813699964</v>
      </c>
      <c r="M803" s="33">
        <v>9.85248776372806E-2</v>
      </c>
      <c r="N803" s="35" t="s">
        <v>166</v>
      </c>
    </row>
    <row r="804" spans="1:14" x14ac:dyDescent="0.2">
      <c r="A804" s="9">
        <v>43589</v>
      </c>
      <c r="B804" s="3" t="s">
        <v>23</v>
      </c>
      <c r="C804" s="3">
        <v>150</v>
      </c>
      <c r="D804" s="3">
        <v>12</v>
      </c>
      <c r="E804">
        <v>1</v>
      </c>
      <c r="F804">
        <v>30361</v>
      </c>
      <c r="J804">
        <f t="shared" si="25"/>
        <v>8.3588240178497294E-2</v>
      </c>
      <c r="K804" s="33">
        <f>0.192*0.66</f>
        <v>0.12672</v>
      </c>
      <c r="L804" s="33">
        <f t="shared" si="26"/>
        <v>0.65962942060051521</v>
      </c>
      <c r="M804" s="33">
        <v>0.10246243666661338</v>
      </c>
      <c r="N804" s="35" t="s">
        <v>141</v>
      </c>
    </row>
    <row r="805" spans="1:14" x14ac:dyDescent="0.2">
      <c r="A805" s="9">
        <v>43589</v>
      </c>
      <c r="B805" s="3" t="s">
        <v>23</v>
      </c>
      <c r="C805" s="3">
        <v>150</v>
      </c>
      <c r="D805" s="3">
        <v>12</v>
      </c>
      <c r="E805">
        <v>2</v>
      </c>
      <c r="F805">
        <v>35170</v>
      </c>
      <c r="J805">
        <f t="shared" si="25"/>
        <v>6.2886545472077657E-2</v>
      </c>
      <c r="K805" s="33">
        <f>0.192*0.66</f>
        <v>0.12672</v>
      </c>
      <c r="L805" s="33">
        <f t="shared" si="26"/>
        <v>0.49626377424303708</v>
      </c>
      <c r="M805" s="33">
        <v>7.7086306265751775E-2</v>
      </c>
      <c r="N805" s="35" t="s">
        <v>141</v>
      </c>
    </row>
    <row r="806" spans="1:14" x14ac:dyDescent="0.2">
      <c r="A806" s="9">
        <v>43589</v>
      </c>
      <c r="B806" s="3" t="s">
        <v>23</v>
      </c>
      <c r="C806" s="3">
        <v>150</v>
      </c>
      <c r="D806" s="3">
        <v>13</v>
      </c>
      <c r="E806">
        <v>1</v>
      </c>
      <c r="F806">
        <v>40847</v>
      </c>
      <c r="J806">
        <f t="shared" si="25"/>
        <v>3.8448300338298429E-2</v>
      </c>
      <c r="K806" s="33">
        <f>0.192*0.61</f>
        <v>0.11712</v>
      </c>
      <c r="L806" s="33">
        <f t="shared" si="26"/>
        <v>0.32828125288847704</v>
      </c>
      <c r="M806" s="33">
        <v>5.0993021282010095E-2</v>
      </c>
      <c r="N806" s="35" t="s">
        <v>141</v>
      </c>
    </row>
    <row r="807" spans="1:14" x14ac:dyDescent="0.2">
      <c r="A807" s="9">
        <v>43589</v>
      </c>
      <c r="B807" s="3" t="s">
        <v>23</v>
      </c>
      <c r="C807" s="3">
        <v>150</v>
      </c>
      <c r="D807" s="3">
        <v>13</v>
      </c>
      <c r="E807">
        <v>2</v>
      </c>
      <c r="F807">
        <v>42980</v>
      </c>
      <c r="J807">
        <f t="shared" si="25"/>
        <v>2.9266201189038062E-2</v>
      </c>
      <c r="K807" s="33">
        <f>0.192*0.61</f>
        <v>0.11712</v>
      </c>
      <c r="L807" s="33">
        <f t="shared" si="26"/>
        <v>0.24988218228345338</v>
      </c>
      <c r="M807" s="33">
        <v>3.8815032314696435E-2</v>
      </c>
      <c r="N807" s="35" t="s">
        <v>141</v>
      </c>
    </row>
    <row r="808" spans="1:14" x14ac:dyDescent="0.2">
      <c r="A808" s="9">
        <v>43589</v>
      </c>
      <c r="B808" s="3" t="s">
        <v>23</v>
      </c>
      <c r="C808" s="3">
        <v>150</v>
      </c>
      <c r="D808" s="3">
        <v>14</v>
      </c>
      <c r="E808">
        <v>1</v>
      </c>
      <c r="F808">
        <v>37271</v>
      </c>
      <c r="J808">
        <f t="shared" si="25"/>
        <v>5.3842199333964183E-2</v>
      </c>
      <c r="K808" s="33">
        <f>0.192*0.63</f>
        <v>0.12096</v>
      </c>
      <c r="L808" s="33">
        <f t="shared" si="26"/>
        <v>0.44512400243025946</v>
      </c>
      <c r="M808" s="33">
        <v>6.9142595044166977E-2</v>
      </c>
      <c r="N808" s="35" t="s">
        <v>141</v>
      </c>
    </row>
    <row r="809" spans="1:14" x14ac:dyDescent="0.2">
      <c r="A809" s="9">
        <v>43589</v>
      </c>
      <c r="B809" s="3" t="s">
        <v>23</v>
      </c>
      <c r="C809" s="3">
        <v>150</v>
      </c>
      <c r="D809" s="3">
        <v>14</v>
      </c>
      <c r="E809">
        <v>2</v>
      </c>
      <c r="F809">
        <v>33436</v>
      </c>
      <c r="J809">
        <f t="shared" si="25"/>
        <v>7.0351036763600147E-2</v>
      </c>
      <c r="K809" s="33">
        <f>0.192*0.63</f>
        <v>0.12096</v>
      </c>
      <c r="L809" s="33">
        <f t="shared" si="26"/>
        <v>0.58160579334986895</v>
      </c>
      <c r="M809" s="33">
        <v>9.0342766567012969E-2</v>
      </c>
      <c r="N809" s="35" t="s">
        <v>141</v>
      </c>
    </row>
    <row r="810" spans="1:14" x14ac:dyDescent="0.2">
      <c r="A810" s="9">
        <v>43589</v>
      </c>
      <c r="B810" s="3" t="s">
        <v>23</v>
      </c>
      <c r="C810" s="3">
        <v>150</v>
      </c>
      <c r="D810" s="3">
        <v>15</v>
      </c>
      <c r="E810">
        <v>1</v>
      </c>
      <c r="F810">
        <v>35512</v>
      </c>
      <c r="J810">
        <f t="shared" si="25"/>
        <v>6.1414310165445185E-2</v>
      </c>
      <c r="K810" s="33">
        <f>0.192*0.65</f>
        <v>0.12480000000000001</v>
      </c>
      <c r="L810" s="33">
        <f t="shared" si="26"/>
        <v>0.49210184427440051</v>
      </c>
      <c r="M810" s="33">
        <v>7.6439819810623547E-2</v>
      </c>
      <c r="N810" s="35" t="s">
        <v>141</v>
      </c>
    </row>
    <row r="811" spans="1:14" x14ac:dyDescent="0.2">
      <c r="A811" s="9">
        <v>43589</v>
      </c>
      <c r="B811" s="3" t="s">
        <v>23</v>
      </c>
      <c r="C811" s="3">
        <v>150</v>
      </c>
      <c r="D811" s="3">
        <v>15</v>
      </c>
      <c r="E811">
        <v>2</v>
      </c>
      <c r="F811">
        <v>31404</v>
      </c>
      <c r="J811">
        <f t="shared" si="25"/>
        <v>7.9098352971428101E-2</v>
      </c>
      <c r="K811" s="33">
        <f>0.192*0.65</f>
        <v>0.12480000000000001</v>
      </c>
      <c r="L811" s="33">
        <f t="shared" si="26"/>
        <v>0.63380090521977639</v>
      </c>
      <c r="M811" s="33">
        <v>9.8450407277471966E-2</v>
      </c>
      <c r="N811" s="35" t="s">
        <v>141</v>
      </c>
    </row>
    <row r="812" spans="1:14" x14ac:dyDescent="0.2">
      <c r="A812" s="9">
        <v>43589</v>
      </c>
      <c r="B812" s="3" t="s">
        <v>23</v>
      </c>
      <c r="C812" s="3">
        <v>150</v>
      </c>
      <c r="D812" s="3">
        <v>16</v>
      </c>
      <c r="E812">
        <v>1</v>
      </c>
      <c r="F812">
        <v>27712</v>
      </c>
      <c r="J812">
        <f t="shared" si="25"/>
        <v>9.4991606632501363E-2</v>
      </c>
      <c r="K812" s="33">
        <f>0.192*0.61</f>
        <v>0.11712</v>
      </c>
      <c r="L812" s="33">
        <f t="shared" si="26"/>
        <v>0.81106221509990917</v>
      </c>
      <c r="M812" s="33">
        <v>0.12598499741218591</v>
      </c>
      <c r="N812" s="35" t="s">
        <v>141</v>
      </c>
    </row>
    <row r="813" spans="1:14" x14ac:dyDescent="0.2">
      <c r="A813" s="9">
        <v>43589</v>
      </c>
      <c r="B813" s="3" t="s">
        <v>23</v>
      </c>
      <c r="C813" s="3">
        <v>150</v>
      </c>
      <c r="D813" s="3">
        <v>16</v>
      </c>
      <c r="E813">
        <v>2</v>
      </c>
      <c r="F813">
        <v>27058</v>
      </c>
      <c r="J813">
        <f t="shared" si="25"/>
        <v>9.780693379781609E-2</v>
      </c>
      <c r="K813" s="33">
        <f>0.192*0.61</f>
        <v>0.11712</v>
      </c>
      <c r="L813" s="33">
        <f t="shared" si="26"/>
        <v>0.83510018611523296</v>
      </c>
      <c r="M813" s="33">
        <v>0.12971889557656621</v>
      </c>
      <c r="N813" s="35" t="s">
        <v>141</v>
      </c>
    </row>
    <row r="814" spans="1:14" x14ac:dyDescent="0.2">
      <c r="A814" s="9">
        <v>43589</v>
      </c>
      <c r="B814" s="3" t="s">
        <v>23</v>
      </c>
      <c r="C814" s="3">
        <v>150</v>
      </c>
      <c r="D814" s="3">
        <v>17</v>
      </c>
      <c r="E814">
        <v>1</v>
      </c>
      <c r="F814">
        <v>26395</v>
      </c>
      <c r="J814">
        <f t="shared" si="25"/>
        <v>0.10066100399751586</v>
      </c>
      <c r="K814" s="33">
        <f>0.192*0.66</f>
        <v>0.12672</v>
      </c>
      <c r="L814" s="33">
        <f t="shared" si="26"/>
        <v>0.7943576704349421</v>
      </c>
      <c r="M814" s="33">
        <v>0.123390224807561</v>
      </c>
      <c r="N814" s="35" t="s">
        <v>141</v>
      </c>
    </row>
    <row r="815" spans="1:14" x14ac:dyDescent="0.2">
      <c r="A815" s="9">
        <v>43589</v>
      </c>
      <c r="B815" s="3" t="s">
        <v>23</v>
      </c>
      <c r="C815" s="3">
        <v>150</v>
      </c>
      <c r="D815" s="3">
        <v>17</v>
      </c>
      <c r="E815">
        <v>2</v>
      </c>
      <c r="F815">
        <v>25230</v>
      </c>
      <c r="J815">
        <f t="shared" si="25"/>
        <v>0.10567607455958258</v>
      </c>
      <c r="K815" s="33">
        <f>0.192*0.66</f>
        <v>0.12672</v>
      </c>
      <c r="L815" s="33">
        <f t="shared" si="26"/>
        <v>0.83393366918862522</v>
      </c>
      <c r="M815" s="33">
        <v>0.12953769661396644</v>
      </c>
      <c r="N815" s="35" t="s">
        <v>141</v>
      </c>
    </row>
    <row r="816" spans="1:14" x14ac:dyDescent="0.2">
      <c r="A816" s="9">
        <v>43589</v>
      </c>
      <c r="B816" s="3" t="s">
        <v>23</v>
      </c>
      <c r="C816" s="3">
        <v>150</v>
      </c>
      <c r="D816" s="3">
        <v>18</v>
      </c>
      <c r="E816">
        <v>1</v>
      </c>
      <c r="F816">
        <v>33230</v>
      </c>
      <c r="J816">
        <f t="shared" si="25"/>
        <v>7.1237821772858298E-2</v>
      </c>
      <c r="K816" s="33">
        <f>0.192*0.54</f>
        <v>0.10368000000000001</v>
      </c>
      <c r="L816" s="33">
        <f t="shared" si="26"/>
        <v>0.68709318839562394</v>
      </c>
      <c r="M816" s="33">
        <v>0.10672847526412027</v>
      </c>
      <c r="N816" s="35" t="s">
        <v>141</v>
      </c>
    </row>
    <row r="817" spans="1:14" x14ac:dyDescent="0.2">
      <c r="A817" s="9">
        <v>43589</v>
      </c>
      <c r="B817" s="3" t="s">
        <v>23</v>
      </c>
      <c r="C817" s="3">
        <v>150</v>
      </c>
      <c r="D817" s="3">
        <v>18</v>
      </c>
      <c r="E817">
        <v>2</v>
      </c>
      <c r="F817">
        <v>46444</v>
      </c>
      <c r="J817">
        <f t="shared" si="25"/>
        <v>1.4354437732386458E-2</v>
      </c>
      <c r="K817" s="33">
        <f>0.192*0.54</f>
        <v>0.10368000000000001</v>
      </c>
      <c r="L817" s="33">
        <f t="shared" si="26"/>
        <v>0.13844943800527063</v>
      </c>
      <c r="M817" s="33">
        <v>2.150581270348537E-2</v>
      </c>
      <c r="N817" s="35" t="s">
        <v>141</v>
      </c>
    </row>
    <row r="818" spans="1:14" x14ac:dyDescent="0.2">
      <c r="A818" s="9">
        <v>43589</v>
      </c>
      <c r="B818" s="3" t="s">
        <v>23</v>
      </c>
      <c r="C818" s="3">
        <v>150</v>
      </c>
      <c r="D818" s="3">
        <v>19</v>
      </c>
      <c r="E818">
        <v>1</v>
      </c>
      <c r="F818">
        <v>45951</v>
      </c>
      <c r="J818">
        <f t="shared" si="25"/>
        <v>1.6476695060368345E-2</v>
      </c>
      <c r="K818" s="33">
        <f>0.192*0.65</f>
        <v>0.12480000000000001</v>
      </c>
      <c r="L818" s="33">
        <f t="shared" si="26"/>
        <v>0.13202480016320789</v>
      </c>
      <c r="M818" s="33">
        <v>2.0507852292018295E-2</v>
      </c>
      <c r="N818" s="35" t="s">
        <v>141</v>
      </c>
    </row>
    <row r="819" spans="1:14" x14ac:dyDescent="0.2">
      <c r="A819" s="9">
        <v>43589</v>
      </c>
      <c r="B819" s="3" t="s">
        <v>23</v>
      </c>
      <c r="C819" s="3">
        <v>150</v>
      </c>
      <c r="D819" s="3">
        <v>19</v>
      </c>
      <c r="E819">
        <v>2</v>
      </c>
      <c r="F819">
        <v>34503</v>
      </c>
      <c r="J819">
        <f t="shared" si="25"/>
        <v>6.5757834798170794E-2</v>
      </c>
      <c r="K819" s="33">
        <f>0.192*0.65</f>
        <v>0.12480000000000001</v>
      </c>
      <c r="L819" s="33">
        <f t="shared" si="26"/>
        <v>0.52690572754944542</v>
      </c>
      <c r="M819" s="33">
        <v>8.1846023012680527E-2</v>
      </c>
      <c r="N819" s="35" t="s">
        <v>141</v>
      </c>
    </row>
    <row r="820" spans="1:14" x14ac:dyDescent="0.2">
      <c r="A820" s="9">
        <v>43589</v>
      </c>
      <c r="B820" s="3" t="s">
        <v>23</v>
      </c>
      <c r="C820" s="3">
        <v>150</v>
      </c>
      <c r="D820" s="3">
        <v>20</v>
      </c>
      <c r="E820">
        <v>1</v>
      </c>
      <c r="F820">
        <v>36724</v>
      </c>
      <c r="J820">
        <f t="shared" si="25"/>
        <v>5.6196914868256467E-2</v>
      </c>
      <c r="K820" s="33">
        <f>0.192*0.66</f>
        <v>0.12672</v>
      </c>
      <c r="L820" s="33">
        <f t="shared" si="26"/>
        <v>0.44347312869520572</v>
      </c>
      <c r="M820" s="33">
        <v>6.888615932398863E-2</v>
      </c>
      <c r="N820" s="35" t="s">
        <v>141</v>
      </c>
    </row>
    <row r="821" spans="1:14" x14ac:dyDescent="0.2">
      <c r="A821" s="9">
        <v>43589</v>
      </c>
      <c r="B821" s="3" t="s">
        <v>23</v>
      </c>
      <c r="C821" s="3">
        <v>150</v>
      </c>
      <c r="D821" s="3">
        <v>20</v>
      </c>
      <c r="E821">
        <v>2</v>
      </c>
      <c r="F821">
        <v>40184</v>
      </c>
      <c r="J821">
        <f t="shared" si="25"/>
        <v>4.13023705379982E-2</v>
      </c>
      <c r="K821" s="33">
        <f>0.192*0.66</f>
        <v>0.12672</v>
      </c>
      <c r="L821" s="33">
        <f t="shared" si="26"/>
        <v>0.32593411093748581</v>
      </c>
      <c r="M821" s="33">
        <v>5.0628431898956133E-2</v>
      </c>
      <c r="N821" s="35" t="s">
        <v>141</v>
      </c>
    </row>
    <row r="822" spans="1:14" x14ac:dyDescent="0.2">
      <c r="A822" s="9">
        <v>43589</v>
      </c>
      <c r="B822" s="3" t="s">
        <v>23</v>
      </c>
      <c r="C822" s="3">
        <v>150</v>
      </c>
      <c r="D822" s="3">
        <v>21</v>
      </c>
      <c r="E822">
        <v>1</v>
      </c>
      <c r="F822">
        <v>33996</v>
      </c>
      <c r="J822">
        <f t="shared" si="25"/>
        <v>6.7940359068529452E-2</v>
      </c>
      <c r="K822" s="33">
        <f>0.192*0.61</f>
        <v>0.11712</v>
      </c>
      <c r="L822" s="33">
        <f t="shared" si="26"/>
        <v>0.58009186363156973</v>
      </c>
      <c r="M822" s="33">
        <v>9.0107602817437155E-2</v>
      </c>
      <c r="N822" s="35" t="s">
        <v>166</v>
      </c>
    </row>
    <row r="823" spans="1:14" x14ac:dyDescent="0.2">
      <c r="A823" s="9">
        <v>43589</v>
      </c>
      <c r="B823" s="3" t="s">
        <v>23</v>
      </c>
      <c r="C823" s="3">
        <v>150</v>
      </c>
      <c r="D823" s="3">
        <v>21</v>
      </c>
      <c r="E823">
        <v>2</v>
      </c>
      <c r="F823">
        <v>32157</v>
      </c>
      <c r="J823">
        <f t="shared" si="25"/>
        <v>7.5856852427877694E-2</v>
      </c>
      <c r="K823" s="33">
        <f>0.192*0.61</f>
        <v>0.11712</v>
      </c>
      <c r="L823" s="33">
        <f t="shared" si="26"/>
        <v>0.64768487387190654</v>
      </c>
      <c r="M823" s="33">
        <v>0.10060705040810282</v>
      </c>
      <c r="N823" s="35" t="s">
        <v>166</v>
      </c>
    </row>
    <row r="824" spans="1:14" x14ac:dyDescent="0.2">
      <c r="A824" s="9">
        <v>43589</v>
      </c>
      <c r="B824" s="3" t="s">
        <v>23</v>
      </c>
      <c r="C824" s="3">
        <v>150</v>
      </c>
      <c r="D824" s="3">
        <v>22</v>
      </c>
      <c r="E824">
        <v>1</v>
      </c>
      <c r="F824">
        <v>26988</v>
      </c>
      <c r="J824">
        <f t="shared" si="25"/>
        <v>9.810826850969992E-2</v>
      </c>
      <c r="K824" s="33">
        <f>0.192*0.65</f>
        <v>0.12480000000000001</v>
      </c>
      <c r="L824" s="33">
        <f t="shared" si="26"/>
        <v>0.78612394639182626</v>
      </c>
      <c r="M824" s="33">
        <v>0.12211125300619703</v>
      </c>
      <c r="N824" s="35" t="s">
        <v>166</v>
      </c>
    </row>
    <row r="825" spans="1:14" x14ac:dyDescent="0.2">
      <c r="A825" s="9">
        <v>43589</v>
      </c>
      <c r="B825" s="3" t="s">
        <v>23</v>
      </c>
      <c r="C825" s="3">
        <v>150</v>
      </c>
      <c r="D825" s="3">
        <v>22</v>
      </c>
      <c r="E825">
        <v>2</v>
      </c>
      <c r="F825">
        <v>26817</v>
      </c>
      <c r="J825">
        <f t="shared" si="25"/>
        <v>9.8844386163016135E-2</v>
      </c>
      <c r="K825" s="33">
        <f>0.192*0.65</f>
        <v>0.12480000000000001</v>
      </c>
      <c r="L825" s="33">
        <f t="shared" si="26"/>
        <v>0.79202232502416769</v>
      </c>
      <c r="M825" s="33">
        <v>0.12302746782042072</v>
      </c>
      <c r="N825" s="35" t="s">
        <v>166</v>
      </c>
    </row>
    <row r="826" spans="1:14" x14ac:dyDescent="0.2">
      <c r="A826" s="9">
        <v>43589</v>
      </c>
      <c r="B826" s="3" t="s">
        <v>23</v>
      </c>
      <c r="C826" s="3">
        <v>150</v>
      </c>
      <c r="D826" s="3">
        <v>23</v>
      </c>
      <c r="E826">
        <v>1</v>
      </c>
      <c r="F826">
        <v>27960</v>
      </c>
      <c r="J826">
        <f t="shared" si="25"/>
        <v>9.3924020796112923E-2</v>
      </c>
      <c r="K826" s="33">
        <f>0.192*0.67</f>
        <v>0.12864</v>
      </c>
      <c r="L826" s="33">
        <f t="shared" si="26"/>
        <v>0.73013075867625088</v>
      </c>
      <c r="M826" s="33">
        <v>0.11341364451437763</v>
      </c>
      <c r="N826" s="35" t="s">
        <v>141</v>
      </c>
    </row>
    <row r="827" spans="1:14" x14ac:dyDescent="0.2">
      <c r="A827" s="9">
        <v>43589</v>
      </c>
      <c r="B827" s="3" t="s">
        <v>23</v>
      </c>
      <c r="C827" s="3">
        <v>150</v>
      </c>
      <c r="D827" s="3">
        <v>23</v>
      </c>
      <c r="E827">
        <v>2</v>
      </c>
      <c r="F827">
        <v>27327</v>
      </c>
      <c r="J827">
        <f t="shared" si="25"/>
        <v>9.6648947547862477E-2</v>
      </c>
      <c r="K827" s="33">
        <f>0.192*0.67</f>
        <v>0.12864</v>
      </c>
      <c r="L827" s="33">
        <f t="shared" si="26"/>
        <v>0.75131333603748818</v>
      </c>
      <c r="M827" s="33">
        <v>0.11670400486448983</v>
      </c>
      <c r="N827" s="35" t="s">
        <v>141</v>
      </c>
    </row>
    <row r="828" spans="1:14" x14ac:dyDescent="0.2">
      <c r="A828" s="9">
        <v>43589</v>
      </c>
      <c r="B828" s="3" t="s">
        <v>23</v>
      </c>
      <c r="C828" s="3">
        <v>150</v>
      </c>
      <c r="D828" s="3">
        <v>24</v>
      </c>
      <c r="E828">
        <v>1</v>
      </c>
      <c r="F828">
        <v>41647</v>
      </c>
      <c r="J828">
        <f t="shared" si="25"/>
        <v>3.5004475059626006E-2</v>
      </c>
      <c r="K828" s="33">
        <f>0.192*0.69</f>
        <v>0.13247999999999999</v>
      </c>
      <c r="L828" s="33">
        <f t="shared" si="26"/>
        <v>0.26422460038968909</v>
      </c>
      <c r="M828" s="33">
        <v>4.1042887927198374E-2</v>
      </c>
      <c r="N828" s="35" t="s">
        <v>141</v>
      </c>
    </row>
    <row r="829" spans="1:14" x14ac:dyDescent="0.2">
      <c r="A829" s="9">
        <v>43589</v>
      </c>
      <c r="B829" s="3" t="s">
        <v>23</v>
      </c>
      <c r="C829" s="3">
        <v>150</v>
      </c>
      <c r="D829" s="3">
        <v>24</v>
      </c>
      <c r="E829">
        <v>2</v>
      </c>
      <c r="F829">
        <v>40524</v>
      </c>
      <c r="J829">
        <f t="shared" si="25"/>
        <v>3.9838744794562432E-2</v>
      </c>
      <c r="K829" s="33">
        <f>0.192*0.69</f>
        <v>0.13247999999999999</v>
      </c>
      <c r="L829" s="33">
        <f t="shared" si="26"/>
        <v>0.30071516300243384</v>
      </c>
      <c r="M829" s="33">
        <v>4.6711088653044727E-2</v>
      </c>
      <c r="N829" s="35" t="s">
        <v>141</v>
      </c>
    </row>
    <row r="830" spans="1:14" x14ac:dyDescent="0.2">
      <c r="A830" s="9">
        <v>43589</v>
      </c>
      <c r="B830" s="3" t="s">
        <v>23</v>
      </c>
      <c r="C830" s="3">
        <v>150</v>
      </c>
      <c r="D830" s="3">
        <v>25</v>
      </c>
      <c r="E830">
        <v>1</v>
      </c>
      <c r="F830">
        <v>43851</v>
      </c>
      <c r="J830">
        <f t="shared" si="25"/>
        <v>2.5516736416883474E-2</v>
      </c>
      <c r="K830" s="33">
        <f>0.192*0.7</f>
        <v>0.13439999999999999</v>
      </c>
      <c r="L830" s="33">
        <f t="shared" si="26"/>
        <v>0.18985666976847823</v>
      </c>
      <c r="M830" s="33">
        <v>2.9491069370703615E-2</v>
      </c>
      <c r="N830" s="35" t="s">
        <v>141</v>
      </c>
    </row>
    <row r="831" spans="1:14" x14ac:dyDescent="0.2">
      <c r="A831" s="9">
        <v>43589</v>
      </c>
      <c r="B831" s="3" t="s">
        <v>23</v>
      </c>
      <c r="C831" s="3">
        <v>150</v>
      </c>
      <c r="D831" s="3">
        <v>25</v>
      </c>
      <c r="E831">
        <v>2</v>
      </c>
      <c r="F831">
        <v>38713</v>
      </c>
      <c r="J831">
        <f t="shared" si="25"/>
        <v>4.7634704269157148E-2</v>
      </c>
      <c r="K831" s="33">
        <f>0.192*0.7</f>
        <v>0.13439999999999999</v>
      </c>
      <c r="L831" s="33">
        <f t="shared" si="26"/>
        <v>0.35442488295503832</v>
      </c>
      <c r="M831" s="33">
        <v>5.5053998485682619E-2</v>
      </c>
      <c r="N831" s="35" t="s">
        <v>141</v>
      </c>
    </row>
    <row r="832" spans="1:14" x14ac:dyDescent="0.2">
      <c r="A832" s="9">
        <v>43589</v>
      </c>
      <c r="B832" s="3" t="s">
        <v>23</v>
      </c>
      <c r="C832" s="3">
        <v>150</v>
      </c>
      <c r="D832" s="3">
        <v>26</v>
      </c>
      <c r="E832">
        <v>1</v>
      </c>
      <c r="F832">
        <v>33578</v>
      </c>
      <c r="J832">
        <f t="shared" si="25"/>
        <v>6.9739757776635783E-2</v>
      </c>
      <c r="K832" s="33">
        <f>0.192*0.66</f>
        <v>0.12672</v>
      </c>
      <c r="L832" s="33">
        <f t="shared" si="26"/>
        <v>0.5503453107373405</v>
      </c>
      <c r="M832" s="33">
        <v>8.5486971601200223E-2</v>
      </c>
      <c r="N832" s="35" t="s">
        <v>141</v>
      </c>
    </row>
    <row r="833" spans="1:14" x14ac:dyDescent="0.2">
      <c r="A833" s="9">
        <v>43589</v>
      </c>
      <c r="B833" s="3" t="s">
        <v>23</v>
      </c>
      <c r="C833" s="3">
        <v>150</v>
      </c>
      <c r="D833" s="3">
        <v>26</v>
      </c>
      <c r="E833">
        <v>2</v>
      </c>
      <c r="F833">
        <v>33682</v>
      </c>
      <c r="J833">
        <f t="shared" si="25"/>
        <v>6.9292060490408383E-2</v>
      </c>
      <c r="K833" s="33">
        <f>0.192*0.66</f>
        <v>0.12672</v>
      </c>
      <c r="L833" s="33">
        <f t="shared" si="26"/>
        <v>0.54681234604173279</v>
      </c>
      <c r="M833" s="33">
        <v>8.4938184418482499E-2</v>
      </c>
      <c r="N833" s="35" t="s">
        <v>141</v>
      </c>
    </row>
    <row r="834" spans="1:14" x14ac:dyDescent="0.2">
      <c r="A834" s="9">
        <v>43589</v>
      </c>
      <c r="B834" s="3" t="s">
        <v>23</v>
      </c>
      <c r="C834" s="3">
        <v>150</v>
      </c>
      <c r="D834" s="3">
        <v>27</v>
      </c>
      <c r="E834">
        <v>1</v>
      </c>
      <c r="F834">
        <v>30904</v>
      </c>
      <c r="J834">
        <f t="shared" si="25"/>
        <v>8.1250743770598363E-2</v>
      </c>
      <c r="K834" s="33">
        <f>0.192*0.68</f>
        <v>0.13056000000000001</v>
      </c>
      <c r="L834" s="33">
        <f t="shared" si="26"/>
        <v>0.62232493696843105</v>
      </c>
      <c r="M834" s="33">
        <v>9.6667806875762971E-2</v>
      </c>
      <c r="N834" s="35" t="s">
        <v>166</v>
      </c>
    </row>
    <row r="835" spans="1:14" x14ac:dyDescent="0.2">
      <c r="A835" s="9">
        <v>43589</v>
      </c>
      <c r="B835" s="3" t="s">
        <v>23</v>
      </c>
      <c r="C835" s="3">
        <v>150</v>
      </c>
      <c r="D835" s="3">
        <v>27</v>
      </c>
      <c r="E835">
        <v>2</v>
      </c>
      <c r="F835">
        <v>31375</v>
      </c>
      <c r="J835">
        <f t="shared" ref="J835:J898" si="27">((1-F835/$Q$2) * 1.5)/7</f>
        <v>7.9223191637779994E-2</v>
      </c>
      <c r="K835" s="33">
        <f>0.192*0.68</f>
        <v>0.13056000000000001</v>
      </c>
      <c r="L835" s="33">
        <f t="shared" ref="L835:L898" si="28">J835/K835</f>
        <v>0.60679527908838837</v>
      </c>
      <c r="M835" s="33">
        <v>9.4255533351729676E-2</v>
      </c>
      <c r="N835" s="35" t="s">
        <v>166</v>
      </c>
    </row>
    <row r="836" spans="1:14" x14ac:dyDescent="0.2">
      <c r="A836" s="9">
        <v>43589</v>
      </c>
      <c r="B836" s="3" t="s">
        <v>23</v>
      </c>
      <c r="C836" s="3">
        <v>150</v>
      </c>
      <c r="D836" s="3">
        <v>28</v>
      </c>
      <c r="E836">
        <v>1</v>
      </c>
      <c r="F836">
        <v>29678</v>
      </c>
      <c r="J836">
        <f t="shared" si="27"/>
        <v>8.6528406010163872E-2</v>
      </c>
      <c r="K836" s="33">
        <f>0.192*0.64</f>
        <v>0.12288</v>
      </c>
      <c r="L836" s="33">
        <f t="shared" si="28"/>
        <v>0.70416997078583876</v>
      </c>
      <c r="M836" s="33">
        <v>0.1093810687954003</v>
      </c>
      <c r="N836" s="35" t="s">
        <v>141</v>
      </c>
    </row>
    <row r="837" spans="1:14" x14ac:dyDescent="0.2">
      <c r="A837" s="9">
        <v>43589</v>
      </c>
      <c r="B837" s="3" t="s">
        <v>23</v>
      </c>
      <c r="C837" s="3">
        <v>150</v>
      </c>
      <c r="D837" s="3">
        <v>28</v>
      </c>
      <c r="E837">
        <v>2</v>
      </c>
      <c r="F837">
        <v>28791</v>
      </c>
      <c r="J837">
        <f t="shared" si="27"/>
        <v>9.0346747287891924E-2</v>
      </c>
      <c r="K837" s="33">
        <f>0.192*0.64</f>
        <v>0.12288</v>
      </c>
      <c r="L837" s="33">
        <f t="shared" si="28"/>
        <v>0.73524371165276625</v>
      </c>
      <c r="M837" s="33">
        <v>0.11420785654339638</v>
      </c>
      <c r="N837" s="35" t="s">
        <v>141</v>
      </c>
    </row>
    <row r="838" spans="1:14" x14ac:dyDescent="0.2">
      <c r="A838" s="9">
        <v>43589</v>
      </c>
      <c r="B838" s="3" t="s">
        <v>23</v>
      </c>
      <c r="C838" s="3">
        <v>150</v>
      </c>
      <c r="D838" s="3">
        <v>29</v>
      </c>
      <c r="E838">
        <v>1</v>
      </c>
      <c r="F838">
        <v>29893</v>
      </c>
      <c r="J838">
        <f t="shared" si="27"/>
        <v>8.5602877966520663E-2</v>
      </c>
      <c r="K838" s="33">
        <f>0.192*0.62</f>
        <v>0.11904000000000001</v>
      </c>
      <c r="L838" s="33">
        <f t="shared" si="28"/>
        <v>0.71911019797144371</v>
      </c>
      <c r="M838" s="33">
        <v>0.1117017840848976</v>
      </c>
      <c r="N838" s="35" t="s">
        <v>141</v>
      </c>
    </row>
    <row r="839" spans="1:14" x14ac:dyDescent="0.2">
      <c r="A839" s="9">
        <v>43589</v>
      </c>
      <c r="B839" s="3" t="s">
        <v>23</v>
      </c>
      <c r="C839" s="3">
        <v>150</v>
      </c>
      <c r="D839" s="3">
        <v>29</v>
      </c>
      <c r="E839">
        <v>2</v>
      </c>
      <c r="F839">
        <v>29008</v>
      </c>
      <c r="J839">
        <f t="shared" si="27"/>
        <v>8.9412609681052038E-2</v>
      </c>
      <c r="K839" s="33">
        <f>0.192*0.62</f>
        <v>0.11904000000000001</v>
      </c>
      <c r="L839" s="33">
        <f t="shared" si="28"/>
        <v>0.75111399261636458</v>
      </c>
      <c r="M839" s="33">
        <v>0.11667304018640863</v>
      </c>
      <c r="N839" s="35" t="s">
        <v>141</v>
      </c>
    </row>
    <row r="840" spans="1:14" x14ac:dyDescent="0.2">
      <c r="A840" s="9">
        <v>43589</v>
      </c>
      <c r="B840" s="3" t="s">
        <v>23</v>
      </c>
      <c r="C840" s="3">
        <v>150</v>
      </c>
      <c r="D840" s="3">
        <v>30</v>
      </c>
      <c r="E840">
        <v>1</v>
      </c>
      <c r="F840">
        <v>32319</v>
      </c>
      <c r="J840">
        <f t="shared" si="27"/>
        <v>7.5159477808946523E-2</v>
      </c>
      <c r="K840" s="33">
        <f>0.192*0.62</f>
        <v>0.11904000000000001</v>
      </c>
      <c r="L840" s="33">
        <f t="shared" si="28"/>
        <v>0.6313800219165534</v>
      </c>
      <c r="M840" s="33">
        <v>9.8074363404371298E-2</v>
      </c>
      <c r="N840" s="35" t="s">
        <v>141</v>
      </c>
    </row>
    <row r="841" spans="1:14" s="5" customFormat="1" x14ac:dyDescent="0.2">
      <c r="A841" s="17">
        <v>43589</v>
      </c>
      <c r="B841" s="6" t="s">
        <v>23</v>
      </c>
      <c r="C841" s="6">
        <v>150</v>
      </c>
      <c r="D841" s="6">
        <v>30</v>
      </c>
      <c r="E841" s="5">
        <v>2</v>
      </c>
      <c r="F841" s="5">
        <v>29012</v>
      </c>
      <c r="J841" s="5">
        <f t="shared" si="27"/>
        <v>8.9395390554658685E-2</v>
      </c>
      <c r="K841" s="49">
        <f>0.192*0.62</f>
        <v>0.11904000000000001</v>
      </c>
      <c r="L841" s="49">
        <f t="shared" si="28"/>
        <v>0.7509693426970655</v>
      </c>
      <c r="M841" s="49">
        <v>0.11665057123227751</v>
      </c>
      <c r="N841" s="43" t="s">
        <v>141</v>
      </c>
    </row>
    <row r="842" spans="1:14" x14ac:dyDescent="0.2">
      <c r="A842" s="9">
        <v>43589</v>
      </c>
      <c r="B842" s="50" t="s">
        <v>23</v>
      </c>
      <c r="C842" s="50">
        <v>300</v>
      </c>
      <c r="D842" s="50">
        <v>1</v>
      </c>
      <c r="E842" s="23">
        <v>1</v>
      </c>
      <c r="F842" s="23">
        <v>51687</v>
      </c>
      <c r="G842" s="23"/>
      <c r="H842" s="23"/>
      <c r="I842" s="23"/>
      <c r="J842" s="23">
        <f t="shared" si="27"/>
        <v>-8.2155321877129504E-3</v>
      </c>
      <c r="K842" s="52">
        <f>0.192*0.67</f>
        <v>0.12864</v>
      </c>
      <c r="L842" s="34">
        <f t="shared" si="28"/>
        <v>-6.3864522603489973E-2</v>
      </c>
      <c r="M842" s="34"/>
      <c r="N842" s="35" t="s">
        <v>141</v>
      </c>
    </row>
    <row r="843" spans="1:14" x14ac:dyDescent="0.2">
      <c r="A843" s="9">
        <v>43589</v>
      </c>
      <c r="B843" s="50" t="s">
        <v>23</v>
      </c>
      <c r="C843" s="50">
        <v>300</v>
      </c>
      <c r="D843" s="50">
        <v>1</v>
      </c>
      <c r="E843" s="23">
        <v>2</v>
      </c>
      <c r="F843" s="23">
        <v>42867</v>
      </c>
      <c r="G843" s="23"/>
      <c r="H843" s="23"/>
      <c r="I843" s="23"/>
      <c r="J843" s="23">
        <f t="shared" si="27"/>
        <v>2.9752641509650544E-2</v>
      </c>
      <c r="K843" s="52">
        <f>0.192*0.67</f>
        <v>0.12864</v>
      </c>
      <c r="L843" s="34">
        <f t="shared" si="28"/>
        <v>0.23128608138720883</v>
      </c>
      <c r="M843" s="34"/>
      <c r="N843" s="35" t="s">
        <v>141</v>
      </c>
    </row>
    <row r="844" spans="1:14" x14ac:dyDescent="0.2">
      <c r="A844" s="9">
        <v>43589</v>
      </c>
      <c r="B844" s="3" t="s">
        <v>23</v>
      </c>
      <c r="C844" s="3">
        <v>300</v>
      </c>
      <c r="D844" s="3">
        <v>2</v>
      </c>
      <c r="E844">
        <v>1</v>
      </c>
      <c r="F844">
        <v>39763</v>
      </c>
      <c r="J844">
        <f t="shared" si="27"/>
        <v>4.3114683590899573E-2</v>
      </c>
      <c r="K844" s="33">
        <f>0.192*0.59</f>
        <v>0.11327999999999999</v>
      </c>
      <c r="L844" s="33">
        <f t="shared" si="28"/>
        <v>0.38060278593661351</v>
      </c>
      <c r="M844" s="33">
        <v>5.9120299415487292E-2</v>
      </c>
      <c r="N844" s="35" t="s">
        <v>141</v>
      </c>
    </row>
    <row r="845" spans="1:14" x14ac:dyDescent="0.2">
      <c r="A845" s="9">
        <v>43589</v>
      </c>
      <c r="B845" s="3" t="s">
        <v>23</v>
      </c>
      <c r="C845" s="3">
        <v>300</v>
      </c>
      <c r="D845" s="3">
        <v>2</v>
      </c>
      <c r="E845">
        <v>2</v>
      </c>
      <c r="F845">
        <v>41849</v>
      </c>
      <c r="J845">
        <f t="shared" si="27"/>
        <v>3.4134909176761208E-2</v>
      </c>
      <c r="K845" s="33">
        <f>0.192*0.59</f>
        <v>0.11327999999999999</v>
      </c>
      <c r="L845" s="33">
        <f t="shared" si="28"/>
        <v>0.3013321784671717</v>
      </c>
      <c r="M845" s="33">
        <v>4.6806931721900667E-2</v>
      </c>
      <c r="N845" s="35" t="s">
        <v>141</v>
      </c>
    </row>
    <row r="846" spans="1:14" x14ac:dyDescent="0.2">
      <c r="A846" s="9">
        <v>43589</v>
      </c>
      <c r="B846" s="3" t="s">
        <v>23</v>
      </c>
      <c r="C846" s="3">
        <v>300</v>
      </c>
      <c r="D846" s="3">
        <v>3</v>
      </c>
      <c r="E846">
        <v>1</v>
      </c>
      <c r="F846">
        <v>38638</v>
      </c>
      <c r="J846">
        <f t="shared" si="27"/>
        <v>4.7957562889032676E-2</v>
      </c>
      <c r="K846" s="33">
        <f>0.192*0.68</f>
        <v>0.13056000000000001</v>
      </c>
      <c r="L846" s="33">
        <f t="shared" si="28"/>
        <v>0.36732201967702721</v>
      </c>
      <c r="M846" s="33">
        <v>5.7057353723164901E-2</v>
      </c>
      <c r="N846" s="35" t="s">
        <v>141</v>
      </c>
    </row>
    <row r="847" spans="1:14" x14ac:dyDescent="0.2">
      <c r="A847" s="9">
        <v>43589</v>
      </c>
      <c r="B847" s="3" t="s">
        <v>23</v>
      </c>
      <c r="C847" s="3">
        <v>300</v>
      </c>
      <c r="D847" s="3">
        <v>3</v>
      </c>
      <c r="E847">
        <v>2</v>
      </c>
      <c r="F847">
        <v>41091</v>
      </c>
      <c r="J847">
        <f t="shared" si="27"/>
        <v>3.7397933628303341E-2</v>
      </c>
      <c r="K847" s="33">
        <f>0.192*0.68</f>
        <v>0.13056000000000001</v>
      </c>
      <c r="L847" s="33">
        <f t="shared" si="28"/>
        <v>0.28644250634423513</v>
      </c>
      <c r="M847" s="33">
        <v>4.4494069318804522E-2</v>
      </c>
      <c r="N847" s="35" t="s">
        <v>141</v>
      </c>
    </row>
    <row r="848" spans="1:14" x14ac:dyDescent="0.2">
      <c r="A848" s="9">
        <v>43589</v>
      </c>
      <c r="B848" s="3" t="s">
        <v>23</v>
      </c>
      <c r="C848" s="3">
        <v>300</v>
      </c>
      <c r="D848" s="3">
        <v>4</v>
      </c>
      <c r="E848">
        <v>1</v>
      </c>
      <c r="F848">
        <v>40337</v>
      </c>
      <c r="J848">
        <f t="shared" si="27"/>
        <v>4.0643738953452115E-2</v>
      </c>
      <c r="K848" s="33">
        <f>0.192*0.68</f>
        <v>0.13056000000000001</v>
      </c>
      <c r="L848" s="33">
        <f t="shared" si="28"/>
        <v>0.31130314762141631</v>
      </c>
      <c r="M848" s="33">
        <v>4.835575559719333E-2</v>
      </c>
      <c r="N848" s="35" t="s">
        <v>141</v>
      </c>
    </row>
    <row r="849" spans="1:14" x14ac:dyDescent="0.2">
      <c r="A849" s="9">
        <v>43589</v>
      </c>
      <c r="B849" s="3" t="s">
        <v>23</v>
      </c>
      <c r="C849" s="3">
        <v>300</v>
      </c>
      <c r="D849" s="3">
        <v>4</v>
      </c>
      <c r="E849">
        <v>2</v>
      </c>
      <c r="F849">
        <v>40781</v>
      </c>
      <c r="J849">
        <f t="shared" si="27"/>
        <v>3.8732415923788906E-2</v>
      </c>
      <c r="K849" s="33">
        <f>0.192*0.68</f>
        <v>0.13056000000000001</v>
      </c>
      <c r="L849" s="33">
        <f t="shared" si="28"/>
        <v>0.29666372490647136</v>
      </c>
      <c r="M849" s="33">
        <v>4.6081765268805225E-2</v>
      </c>
      <c r="N849" s="35" t="s">
        <v>141</v>
      </c>
    </row>
    <row r="850" spans="1:14" x14ac:dyDescent="0.2">
      <c r="A850" s="9">
        <v>43589</v>
      </c>
      <c r="B850" s="3" t="s">
        <v>23</v>
      </c>
      <c r="C850" s="3">
        <v>300</v>
      </c>
      <c r="D850" s="3">
        <v>5</v>
      </c>
      <c r="E850">
        <v>1</v>
      </c>
      <c r="F850">
        <v>40973</v>
      </c>
      <c r="J850">
        <f t="shared" si="27"/>
        <v>3.7905897856907532E-2</v>
      </c>
      <c r="K850" s="33">
        <f>0.192*0.67</f>
        <v>0.12864</v>
      </c>
      <c r="L850" s="33">
        <f t="shared" si="28"/>
        <v>0.29466649453441801</v>
      </c>
      <c r="M850" s="33">
        <v>4.5771528817679603E-2</v>
      </c>
      <c r="N850" s="35" t="s">
        <v>166</v>
      </c>
    </row>
    <row r="851" spans="1:14" x14ac:dyDescent="0.2">
      <c r="A851" s="9">
        <v>43589</v>
      </c>
      <c r="B851" s="3" t="s">
        <v>23</v>
      </c>
      <c r="C851" s="3">
        <v>300</v>
      </c>
      <c r="D851" s="3">
        <v>5</v>
      </c>
      <c r="E851">
        <v>2</v>
      </c>
      <c r="F851">
        <v>41459</v>
      </c>
      <c r="J851">
        <f t="shared" si="27"/>
        <v>3.581377400011402E-2</v>
      </c>
      <c r="K851" s="33">
        <f>0.192*0.67</f>
        <v>0.12864</v>
      </c>
      <c r="L851" s="33">
        <f t="shared" si="28"/>
        <v>0.27840309390635898</v>
      </c>
      <c r="M851" s="33">
        <v>4.3245280586787761E-2</v>
      </c>
      <c r="N851" s="35" t="s">
        <v>166</v>
      </c>
    </row>
    <row r="852" spans="1:14" x14ac:dyDescent="0.2">
      <c r="A852" s="9">
        <v>43589</v>
      </c>
      <c r="B852" s="3" t="s">
        <v>23</v>
      </c>
      <c r="C852" s="3">
        <v>300</v>
      </c>
      <c r="D852" s="3">
        <v>6</v>
      </c>
      <c r="E852">
        <v>1</v>
      </c>
      <c r="F852">
        <v>39127</v>
      </c>
      <c r="J852">
        <f t="shared" si="27"/>
        <v>4.5852524687444149E-2</v>
      </c>
      <c r="K852" s="33">
        <f>0.192*0.58</f>
        <v>0.11136</v>
      </c>
      <c r="L852" s="33">
        <f t="shared" si="28"/>
        <v>0.41175040128811197</v>
      </c>
      <c r="M852" s="33">
        <v>6.3958562333420066E-2</v>
      </c>
      <c r="N852" s="35" t="s">
        <v>141</v>
      </c>
    </row>
    <row r="853" spans="1:14" x14ac:dyDescent="0.2">
      <c r="A853" s="9">
        <v>43589</v>
      </c>
      <c r="B853" s="3" t="s">
        <v>23</v>
      </c>
      <c r="C853" s="3">
        <v>300</v>
      </c>
      <c r="D853" s="3">
        <v>6</v>
      </c>
      <c r="E853">
        <v>2</v>
      </c>
      <c r="F853">
        <v>42525</v>
      </c>
      <c r="J853">
        <f t="shared" si="27"/>
        <v>3.1224876816283022E-2</v>
      </c>
      <c r="K853" s="33">
        <f>0.192*0.58</f>
        <v>0.11136</v>
      </c>
      <c r="L853" s="33">
        <f t="shared" si="28"/>
        <v>0.28039580474392084</v>
      </c>
      <c r="M853" s="33">
        <v>4.3554815003555701E-2</v>
      </c>
      <c r="N853" s="35" t="s">
        <v>141</v>
      </c>
    </row>
    <row r="854" spans="1:14" x14ac:dyDescent="0.2">
      <c r="A854" s="9">
        <v>43589</v>
      </c>
      <c r="B854" s="3" t="s">
        <v>23</v>
      </c>
      <c r="C854" s="3">
        <v>300</v>
      </c>
      <c r="D854" s="3">
        <v>7</v>
      </c>
      <c r="E854">
        <v>1</v>
      </c>
      <c r="F854">
        <v>47483</v>
      </c>
      <c r="J854">
        <f t="shared" si="27"/>
        <v>9.8817696517106389E-3</v>
      </c>
      <c r="K854" s="33">
        <f>0.192*0.68</f>
        <v>0.13056000000000001</v>
      </c>
      <c r="L854" s="33">
        <f t="shared" si="28"/>
        <v>7.568757392547977E-2</v>
      </c>
      <c r="M854" s="33">
        <v>1.1756803149757855E-2</v>
      </c>
      <c r="N854" s="35" t="s">
        <v>141</v>
      </c>
    </row>
    <row r="855" spans="1:14" x14ac:dyDescent="0.2">
      <c r="A855" s="9">
        <v>43589</v>
      </c>
      <c r="B855" s="3" t="s">
        <v>23</v>
      </c>
      <c r="C855" s="3">
        <v>300</v>
      </c>
      <c r="D855" s="3">
        <v>7</v>
      </c>
      <c r="E855">
        <v>2</v>
      </c>
      <c r="F855">
        <v>30849</v>
      </c>
      <c r="J855">
        <f t="shared" si="27"/>
        <v>8.1487506758507119E-2</v>
      </c>
      <c r="K855" s="33">
        <f>0.192*0.68</f>
        <v>0.13056000000000001</v>
      </c>
      <c r="L855" s="33">
        <f t="shared" si="28"/>
        <v>0.62413837897140867</v>
      </c>
      <c r="M855" s="33">
        <v>9.6949494866892139E-2</v>
      </c>
      <c r="N855" s="35" t="s">
        <v>141</v>
      </c>
    </row>
    <row r="856" spans="1:14" x14ac:dyDescent="0.2">
      <c r="A856" s="9">
        <v>43589</v>
      </c>
      <c r="B856" s="3" t="s">
        <v>23</v>
      </c>
      <c r="C856" s="3">
        <v>300</v>
      </c>
      <c r="D856" s="3">
        <v>8</v>
      </c>
      <c r="E856">
        <v>1</v>
      </c>
      <c r="F856">
        <v>28452</v>
      </c>
      <c r="J856">
        <f t="shared" si="27"/>
        <v>9.1806068249729381E-2</v>
      </c>
      <c r="K856" s="33">
        <f>0.192*0.68</f>
        <v>0.13056000000000001</v>
      </c>
      <c r="L856" s="33">
        <f t="shared" si="28"/>
        <v>0.70317147862844187</v>
      </c>
      <c r="M856" s="33">
        <v>0.10922596968028464</v>
      </c>
      <c r="N856" s="35" t="s">
        <v>141</v>
      </c>
    </row>
    <row r="857" spans="1:14" x14ac:dyDescent="0.2">
      <c r="A857" s="9">
        <v>43589</v>
      </c>
      <c r="B857" s="3" t="s">
        <v>23</v>
      </c>
      <c r="C857" s="3">
        <v>300</v>
      </c>
      <c r="D857" s="3">
        <v>8</v>
      </c>
      <c r="E857">
        <v>2</v>
      </c>
      <c r="F857">
        <v>29147</v>
      </c>
      <c r="J857">
        <f t="shared" si="27"/>
        <v>8.8814245038882689E-2</v>
      </c>
      <c r="K857" s="33">
        <f>0.192*0.68</f>
        <v>0.13056000000000001</v>
      </c>
      <c r="L857" s="33">
        <f t="shared" si="28"/>
        <v>0.68025616604536365</v>
      </c>
      <c r="M857" s="33">
        <v>0.10566645779237983</v>
      </c>
      <c r="N857" s="35" t="s">
        <v>141</v>
      </c>
    </row>
    <row r="858" spans="1:14" x14ac:dyDescent="0.2">
      <c r="A858" s="9">
        <v>43589</v>
      </c>
      <c r="B858" s="3" t="s">
        <v>23</v>
      </c>
      <c r="C858" s="3">
        <v>300</v>
      </c>
      <c r="D858" s="3">
        <v>9</v>
      </c>
      <c r="E858">
        <v>1</v>
      </c>
      <c r="F858">
        <v>38498</v>
      </c>
      <c r="J858">
        <f t="shared" si="27"/>
        <v>4.8560232312800357E-2</v>
      </c>
      <c r="K858" s="33">
        <f>0.192*0.65</f>
        <v>0.12480000000000001</v>
      </c>
      <c r="L858" s="33">
        <f t="shared" si="28"/>
        <v>0.38910442558333619</v>
      </c>
      <c r="M858" s="33">
        <v>6.0440887440611553E-2</v>
      </c>
      <c r="N858" s="35" t="s">
        <v>141</v>
      </c>
    </row>
    <row r="859" spans="1:14" x14ac:dyDescent="0.2">
      <c r="A859" s="9">
        <v>43589</v>
      </c>
      <c r="B859" s="3" t="s">
        <v>23</v>
      </c>
      <c r="C859" s="3">
        <v>300</v>
      </c>
      <c r="D859" s="3">
        <v>9</v>
      </c>
      <c r="E859">
        <v>2</v>
      </c>
      <c r="F859">
        <v>39186</v>
      </c>
      <c r="J859">
        <f t="shared" si="27"/>
        <v>4.559854257314206E-2</v>
      </c>
      <c r="K859" s="33">
        <f>0.192*0.65</f>
        <v>0.12480000000000001</v>
      </c>
      <c r="L859" s="33">
        <f t="shared" si="28"/>
        <v>0.36537293728479214</v>
      </c>
      <c r="M859" s="33">
        <v>5.6754596258237713E-2</v>
      </c>
      <c r="N859" s="35" t="s">
        <v>141</v>
      </c>
    </row>
    <row r="860" spans="1:14" x14ac:dyDescent="0.2">
      <c r="A860" s="9">
        <v>43589</v>
      </c>
      <c r="B860" s="3" t="s">
        <v>23</v>
      </c>
      <c r="C860" s="3">
        <v>300</v>
      </c>
      <c r="D860" s="3">
        <v>10</v>
      </c>
      <c r="E860">
        <v>1</v>
      </c>
      <c r="F860">
        <v>41857</v>
      </c>
      <c r="J860">
        <f t="shared" si="27"/>
        <v>3.4100470923974488E-2</v>
      </c>
      <c r="K860" s="33">
        <f>0.192*0.65</f>
        <v>0.12480000000000001</v>
      </c>
      <c r="L860" s="33">
        <f t="shared" si="28"/>
        <v>0.27324095291646222</v>
      </c>
      <c r="M860" s="33">
        <v>4.2443428019690456E-2</v>
      </c>
      <c r="N860" s="35" t="s">
        <v>141</v>
      </c>
    </row>
    <row r="861" spans="1:14" x14ac:dyDescent="0.2">
      <c r="A861" s="9">
        <v>43589</v>
      </c>
      <c r="B861" s="3" t="s">
        <v>23</v>
      </c>
      <c r="C861" s="3">
        <v>300</v>
      </c>
      <c r="D861" s="3">
        <v>10</v>
      </c>
      <c r="E861">
        <v>2</v>
      </c>
      <c r="F861">
        <v>41939</v>
      </c>
      <c r="J861">
        <f t="shared" si="27"/>
        <v>3.3747478832910564E-2</v>
      </c>
      <c r="K861" s="33">
        <f>0.192*0.65</f>
        <v>0.12480000000000001</v>
      </c>
      <c r="L861" s="33">
        <f t="shared" si="28"/>
        <v>0.27041249064832179</v>
      </c>
      <c r="M861" s="33">
        <v>4.200407354737265E-2</v>
      </c>
      <c r="N861" s="35" t="s">
        <v>141</v>
      </c>
    </row>
    <row r="862" spans="1:14" x14ac:dyDescent="0.2">
      <c r="A862" s="9">
        <v>43589</v>
      </c>
      <c r="B862" s="3" t="s">
        <v>23</v>
      </c>
      <c r="C862" s="3">
        <v>300</v>
      </c>
      <c r="D862" s="3">
        <v>11</v>
      </c>
      <c r="E862">
        <v>1</v>
      </c>
      <c r="F862">
        <v>41575</v>
      </c>
      <c r="J862">
        <f t="shared" si="27"/>
        <v>3.5314419334706526E-2</v>
      </c>
      <c r="K862" s="33">
        <f>0.192*0.67</f>
        <v>0.12864</v>
      </c>
      <c r="L862" s="33">
        <f t="shared" si="28"/>
        <v>0.27452129457949725</v>
      </c>
      <c r="M862" s="33">
        <v>4.2642307758015245E-2</v>
      </c>
      <c r="N862" s="35" t="s">
        <v>141</v>
      </c>
    </row>
    <row r="863" spans="1:14" x14ac:dyDescent="0.2">
      <c r="A863" s="9">
        <v>43589</v>
      </c>
      <c r="B863" s="3" t="s">
        <v>23</v>
      </c>
      <c r="C863" s="3">
        <v>300</v>
      </c>
      <c r="D863" s="3">
        <v>11</v>
      </c>
      <c r="E863">
        <v>2</v>
      </c>
      <c r="F863">
        <v>37224</v>
      </c>
      <c r="J863">
        <f t="shared" si="27"/>
        <v>5.4044524069086185E-2</v>
      </c>
      <c r="K863" s="33">
        <f>0.192*0.67</f>
        <v>0.12864</v>
      </c>
      <c r="L863" s="33">
        <f t="shared" si="28"/>
        <v>0.42012223312411523</v>
      </c>
      <c r="M863" s="33">
        <v>6.5258986878612563E-2</v>
      </c>
      <c r="N863" s="35" t="s">
        <v>141</v>
      </c>
    </row>
    <row r="864" spans="1:14" x14ac:dyDescent="0.2">
      <c r="A864" s="9">
        <v>43589</v>
      </c>
      <c r="B864" s="3" t="s">
        <v>23</v>
      </c>
      <c r="C864" s="3">
        <v>300</v>
      </c>
      <c r="D864" s="3">
        <v>12</v>
      </c>
      <c r="E864">
        <v>1</v>
      </c>
      <c r="F864">
        <v>48384</v>
      </c>
      <c r="J864">
        <f t="shared" si="27"/>
        <v>6.0031614316058178E-3</v>
      </c>
      <c r="K864" s="33">
        <f>0.192*0.71</f>
        <v>0.13632</v>
      </c>
      <c r="L864" s="33">
        <f t="shared" si="28"/>
        <v>4.4037275760019208E-2</v>
      </c>
      <c r="M864" s="33">
        <v>6.8404568347229825E-3</v>
      </c>
      <c r="N864" s="35" t="s">
        <v>141</v>
      </c>
    </row>
    <row r="865" spans="1:14" x14ac:dyDescent="0.2">
      <c r="A865" s="9">
        <v>43589</v>
      </c>
      <c r="B865" s="50" t="s">
        <v>23</v>
      </c>
      <c r="C865" s="50">
        <v>300</v>
      </c>
      <c r="D865" s="50">
        <v>12</v>
      </c>
      <c r="E865" s="23">
        <v>2</v>
      </c>
      <c r="F865" s="23">
        <v>52409</v>
      </c>
      <c r="G865" s="23"/>
      <c r="H865" s="23"/>
      <c r="I865" s="23"/>
      <c r="J865" s="23">
        <f t="shared" si="27"/>
        <v>-1.1323584501714858E-2</v>
      </c>
      <c r="K865" s="34">
        <f>0.192*0.71</f>
        <v>0.13632</v>
      </c>
      <c r="L865" s="34">
        <f t="shared" si="28"/>
        <v>-8.3066200863518624E-2</v>
      </c>
      <c r="M865" s="34"/>
      <c r="N865" s="35" t="s">
        <v>141</v>
      </c>
    </row>
    <row r="866" spans="1:14" x14ac:dyDescent="0.2">
      <c r="A866" s="9">
        <v>43589</v>
      </c>
      <c r="B866" s="50" t="s">
        <v>23</v>
      </c>
      <c r="C866" s="50">
        <v>300</v>
      </c>
      <c r="D866" s="50">
        <v>13</v>
      </c>
      <c r="E866" s="23">
        <v>1</v>
      </c>
      <c r="F866" s="23">
        <v>46546</v>
      </c>
      <c r="G866" s="23"/>
      <c r="H866" s="23"/>
      <c r="I866" s="23"/>
      <c r="J866" s="23">
        <f t="shared" si="27"/>
        <v>1.3915350009355731E-2</v>
      </c>
      <c r="K866" s="34">
        <f>0.192*0.64</f>
        <v>0.12288</v>
      </c>
      <c r="L866" s="34">
        <f t="shared" si="28"/>
        <v>0.11324340827926213</v>
      </c>
      <c r="M866" s="34"/>
      <c r="N866" s="35" t="s">
        <v>141</v>
      </c>
    </row>
    <row r="867" spans="1:14" x14ac:dyDescent="0.2">
      <c r="A867" s="9">
        <v>43589</v>
      </c>
      <c r="B867" s="3" t="s">
        <v>23</v>
      </c>
      <c r="C867" s="3">
        <v>300</v>
      </c>
      <c r="D867" s="3">
        <v>13</v>
      </c>
      <c r="E867">
        <v>2</v>
      </c>
      <c r="F867">
        <v>38491</v>
      </c>
      <c r="J867">
        <f t="shared" si="27"/>
        <v>4.8590365783988745E-2</v>
      </c>
      <c r="K867" s="33">
        <f>0.192*0.64</f>
        <v>0.12288</v>
      </c>
      <c r="L867" s="33">
        <f t="shared" si="28"/>
        <v>0.39542940904938756</v>
      </c>
      <c r="M867" s="33">
        <v>6.1423368205671541E-2</v>
      </c>
      <c r="N867" s="35" t="s">
        <v>141</v>
      </c>
    </row>
    <row r="868" spans="1:14" x14ac:dyDescent="0.2">
      <c r="A868" s="9">
        <v>43589</v>
      </c>
      <c r="B868" s="3" t="s">
        <v>23</v>
      </c>
      <c r="C868" s="3">
        <v>300</v>
      </c>
      <c r="D868" s="3">
        <v>14</v>
      </c>
      <c r="E868">
        <v>1</v>
      </c>
      <c r="F868">
        <v>32502</v>
      </c>
      <c r="J868">
        <f t="shared" si="27"/>
        <v>7.4371702776450208E-2</v>
      </c>
      <c r="K868" s="33">
        <f>0.192*0.63</f>
        <v>0.12096</v>
      </c>
      <c r="L868" s="33">
        <f t="shared" si="28"/>
        <v>0.61484542639261086</v>
      </c>
      <c r="M868" s="33">
        <v>9.550598956631888E-2</v>
      </c>
      <c r="N868" s="35" t="s">
        <v>141</v>
      </c>
    </row>
    <row r="869" spans="1:14" x14ac:dyDescent="0.2">
      <c r="A869" s="9">
        <v>43589</v>
      </c>
      <c r="B869" s="3" t="s">
        <v>23</v>
      </c>
      <c r="C869" s="3">
        <v>300</v>
      </c>
      <c r="D869" s="3">
        <v>14</v>
      </c>
      <c r="E869">
        <v>2</v>
      </c>
      <c r="F869">
        <v>38448</v>
      </c>
      <c r="J869">
        <f t="shared" si="27"/>
        <v>4.8775471392717387E-2</v>
      </c>
      <c r="K869" s="33">
        <f>0.192*0.63</f>
        <v>0.12096</v>
      </c>
      <c r="L869" s="33">
        <f t="shared" si="28"/>
        <v>0.40323637064085144</v>
      </c>
      <c r="M869" s="33">
        <v>6.2636049572878938E-2</v>
      </c>
      <c r="N869" s="35" t="s">
        <v>141</v>
      </c>
    </row>
    <row r="870" spans="1:14" x14ac:dyDescent="0.2">
      <c r="A870" s="9">
        <v>43589</v>
      </c>
      <c r="B870" s="3" t="s">
        <v>23</v>
      </c>
      <c r="C870" s="3">
        <v>300</v>
      </c>
      <c r="D870" s="3">
        <v>15</v>
      </c>
      <c r="E870">
        <v>1</v>
      </c>
      <c r="F870">
        <v>36974</v>
      </c>
      <c r="J870">
        <f t="shared" si="27"/>
        <v>5.5120719468671343E-2</v>
      </c>
      <c r="K870" s="33">
        <f>0.192*0.69</f>
        <v>0.13247999999999999</v>
      </c>
      <c r="L870" s="33">
        <f t="shared" si="28"/>
        <v>0.4160682327043429</v>
      </c>
      <c r="M870" s="33">
        <v>6.462926548007461E-2</v>
      </c>
      <c r="N870" s="35" t="s">
        <v>141</v>
      </c>
    </row>
    <row r="871" spans="1:14" x14ac:dyDescent="0.2">
      <c r="A871" s="9">
        <v>43589</v>
      </c>
      <c r="B871" s="3" t="s">
        <v>23</v>
      </c>
      <c r="C871" s="3">
        <v>300</v>
      </c>
      <c r="D871" s="3">
        <v>15</v>
      </c>
      <c r="E871">
        <v>2</v>
      </c>
      <c r="F871">
        <v>36044</v>
      </c>
      <c r="J871">
        <f t="shared" si="27"/>
        <v>5.9124166355128016E-2</v>
      </c>
      <c r="K871" s="33">
        <f>0.192*0.69</f>
        <v>0.13247999999999999</v>
      </c>
      <c r="L871" s="33">
        <f t="shared" si="28"/>
        <v>0.44628748758399778</v>
      </c>
      <c r="M871" s="33">
        <v>6.9323323071380991E-2</v>
      </c>
      <c r="N871" s="35" t="s">
        <v>141</v>
      </c>
    </row>
    <row r="872" spans="1:14" x14ac:dyDescent="0.2">
      <c r="A872" s="9">
        <v>43589</v>
      </c>
      <c r="B872" s="3" t="s">
        <v>23</v>
      </c>
      <c r="C872" s="3">
        <v>300</v>
      </c>
      <c r="D872" s="3">
        <v>16</v>
      </c>
      <c r="E872">
        <v>1</v>
      </c>
      <c r="F872">
        <v>40059</v>
      </c>
      <c r="J872">
        <f t="shared" si="27"/>
        <v>4.1840468237790765E-2</v>
      </c>
      <c r="K872" s="33">
        <f>0.192*0.65</f>
        <v>0.12480000000000001</v>
      </c>
      <c r="L872" s="33">
        <f t="shared" si="28"/>
        <v>0.33526016216178495</v>
      </c>
      <c r="M872" s="33">
        <v>5.2077078522463932E-2</v>
      </c>
      <c r="N872" s="35" t="s">
        <v>141</v>
      </c>
    </row>
    <row r="873" spans="1:14" x14ac:dyDescent="0.2">
      <c r="A873" s="9">
        <v>43589</v>
      </c>
      <c r="B873" s="3" t="s">
        <v>23</v>
      </c>
      <c r="C873" s="3">
        <v>300</v>
      </c>
      <c r="D873" s="3">
        <v>16</v>
      </c>
      <c r="E873">
        <v>2</v>
      </c>
      <c r="F873">
        <v>40279</v>
      </c>
      <c r="J873">
        <f t="shared" si="27"/>
        <v>4.0893416286155872E-2</v>
      </c>
      <c r="K873" s="33">
        <f>0.192*0.65</f>
        <v>0.12480000000000001</v>
      </c>
      <c r="L873" s="33">
        <f t="shared" si="28"/>
        <v>0.32767160485701818</v>
      </c>
      <c r="M873" s="33">
        <v>5.0898322621123489E-2</v>
      </c>
      <c r="N873" s="35" t="s">
        <v>141</v>
      </c>
    </row>
    <row r="874" spans="1:14" x14ac:dyDescent="0.2">
      <c r="A874" s="9">
        <v>43589</v>
      </c>
      <c r="B874" s="3" t="s">
        <v>23</v>
      </c>
      <c r="C874" s="3">
        <v>300</v>
      </c>
      <c r="D874" s="3">
        <v>17</v>
      </c>
      <c r="E874">
        <v>1</v>
      </c>
      <c r="F874">
        <v>39224</v>
      </c>
      <c r="J874">
        <f t="shared" si="27"/>
        <v>4.5434960872405131E-2</v>
      </c>
      <c r="K874" s="33">
        <f>0.192*0.68</f>
        <v>0.13056000000000001</v>
      </c>
      <c r="L874" s="33">
        <f t="shared" si="28"/>
        <v>0.34800061942712263</v>
      </c>
      <c r="M874" s="33">
        <v>5.4056096217679719E-2</v>
      </c>
      <c r="N874" s="35" t="s">
        <v>141</v>
      </c>
    </row>
    <row r="875" spans="1:14" x14ac:dyDescent="0.2">
      <c r="A875" s="9">
        <v>43589</v>
      </c>
      <c r="B875" s="3" t="s">
        <v>23</v>
      </c>
      <c r="C875" s="3">
        <v>300</v>
      </c>
      <c r="D875" s="3">
        <v>17</v>
      </c>
      <c r="E875">
        <v>2</v>
      </c>
      <c r="F875">
        <v>39370</v>
      </c>
      <c r="J875">
        <f t="shared" si="27"/>
        <v>4.4806462759047413E-2</v>
      </c>
      <c r="K875" s="33">
        <f>0.192*0.68</f>
        <v>0.13056000000000001</v>
      </c>
      <c r="L875" s="33">
        <f t="shared" si="28"/>
        <v>0.34318675520103714</v>
      </c>
      <c r="M875" s="33">
        <v>5.3308342641227774E-2</v>
      </c>
      <c r="N875" s="35" t="s">
        <v>141</v>
      </c>
    </row>
    <row r="876" spans="1:14" x14ac:dyDescent="0.2">
      <c r="A876" s="9">
        <v>43589</v>
      </c>
      <c r="B876" s="3" t="s">
        <v>23</v>
      </c>
      <c r="C876" s="3">
        <v>300</v>
      </c>
      <c r="D876" s="3">
        <v>18</v>
      </c>
      <c r="E876">
        <v>1</v>
      </c>
      <c r="F876">
        <v>37328</v>
      </c>
      <c r="J876">
        <f t="shared" si="27"/>
        <v>5.3596826782858778E-2</v>
      </c>
      <c r="K876" s="33">
        <f>0.192*0.59</f>
        <v>0.11327999999999999</v>
      </c>
      <c r="L876" s="33">
        <f t="shared" si="28"/>
        <v>0.47313582965094264</v>
      </c>
      <c r="M876" s="33">
        <v>7.349376553911309E-2</v>
      </c>
      <c r="N876" s="35" t="s">
        <v>141</v>
      </c>
    </row>
    <row r="877" spans="1:14" x14ac:dyDescent="0.2">
      <c r="A877" s="9">
        <v>43589</v>
      </c>
      <c r="B877" s="3" t="s">
        <v>23</v>
      </c>
      <c r="C877" s="3">
        <v>300</v>
      </c>
      <c r="D877" s="3">
        <v>18</v>
      </c>
      <c r="E877">
        <v>2</v>
      </c>
      <c r="F877">
        <v>41663</v>
      </c>
      <c r="J877">
        <f t="shared" si="27"/>
        <v>3.4935598554052559E-2</v>
      </c>
      <c r="K877" s="33">
        <f>0.192*0.59</f>
        <v>0.11327999999999999</v>
      </c>
      <c r="L877" s="33">
        <f t="shared" si="28"/>
        <v>0.30840041096444704</v>
      </c>
      <c r="M877" s="33">
        <v>4.7904863836477449E-2</v>
      </c>
      <c r="N877" s="35" t="s">
        <v>141</v>
      </c>
    </row>
    <row r="878" spans="1:14" x14ac:dyDescent="0.2">
      <c r="A878" s="51">
        <v>43589</v>
      </c>
      <c r="B878" s="50" t="s">
        <v>23</v>
      </c>
      <c r="C878" s="50">
        <v>300</v>
      </c>
      <c r="D878" s="50">
        <v>19</v>
      </c>
      <c r="E878" s="23">
        <v>1</v>
      </c>
      <c r="F878" s="23">
        <v>54190</v>
      </c>
      <c r="G878" s="23"/>
      <c r="H878" s="23"/>
      <c r="I878" s="23"/>
      <c r="J878" s="23">
        <f t="shared" si="27"/>
        <v>-1.8990400528359319E-2</v>
      </c>
      <c r="K878" s="34">
        <f>0.192*0.6</f>
        <v>0.1152</v>
      </c>
      <c r="L878" s="34">
        <f t="shared" si="28"/>
        <v>-0.16484722680867464</v>
      </c>
      <c r="M878" s="34"/>
      <c r="N878" s="35" t="s">
        <v>141</v>
      </c>
    </row>
    <row r="879" spans="1:14" x14ac:dyDescent="0.2">
      <c r="A879" s="51">
        <v>43589</v>
      </c>
      <c r="B879" s="50" t="s">
        <v>23</v>
      </c>
      <c r="C879" s="50">
        <v>300</v>
      </c>
      <c r="D879" s="50">
        <v>19</v>
      </c>
      <c r="E879" s="23">
        <v>2</v>
      </c>
      <c r="F879" s="23">
        <v>40664</v>
      </c>
      <c r="G879" s="23"/>
      <c r="H879" s="23"/>
      <c r="I879" s="23"/>
      <c r="J879" s="23">
        <f t="shared" si="27"/>
        <v>3.9236075370794751E-2</v>
      </c>
      <c r="K879" s="34">
        <f>0.192*0.6</f>
        <v>0.1152</v>
      </c>
      <c r="L879" s="34">
        <f t="shared" si="28"/>
        <v>0.34059093203814889</v>
      </c>
      <c r="M879" s="34"/>
      <c r="N879" s="35" t="s">
        <v>141</v>
      </c>
    </row>
    <row r="880" spans="1:14" x14ac:dyDescent="0.2">
      <c r="A880" s="9">
        <v>43589</v>
      </c>
      <c r="B880" s="3" t="s">
        <v>23</v>
      </c>
      <c r="C880" s="3">
        <v>300</v>
      </c>
      <c r="D880" s="3">
        <v>20</v>
      </c>
      <c r="E880">
        <v>1</v>
      </c>
      <c r="F880">
        <v>44077</v>
      </c>
      <c r="J880">
        <f t="shared" si="27"/>
        <v>2.4543855775658509E-2</v>
      </c>
      <c r="K880" s="33">
        <f>0.192*0.63</f>
        <v>0.12096</v>
      </c>
      <c r="L880" s="33">
        <f t="shared" si="28"/>
        <v>0.20290886057918742</v>
      </c>
      <c r="M880" s="33">
        <v>3.1518509676633784E-2</v>
      </c>
      <c r="N880" s="35" t="s">
        <v>141</v>
      </c>
    </row>
    <row r="881" spans="1:14" x14ac:dyDescent="0.2">
      <c r="A881" s="9">
        <v>43589</v>
      </c>
      <c r="B881" s="3" t="s">
        <v>23</v>
      </c>
      <c r="C881" s="3">
        <v>300</v>
      </c>
      <c r="D881" s="3">
        <v>20</v>
      </c>
      <c r="E881">
        <v>2</v>
      </c>
      <c r="F881">
        <v>39954</v>
      </c>
      <c r="J881">
        <f t="shared" si="27"/>
        <v>4.2292470305616524E-2</v>
      </c>
      <c r="K881" s="33">
        <f>0.192*0.63</f>
        <v>0.12096</v>
      </c>
      <c r="L881" s="33">
        <f t="shared" si="28"/>
        <v>0.34964013149484563</v>
      </c>
      <c r="M881" s="33">
        <v>5.4310767092199362E-2</v>
      </c>
      <c r="N881" s="35" t="s">
        <v>141</v>
      </c>
    </row>
    <row r="882" spans="1:14" x14ac:dyDescent="0.2">
      <c r="A882" s="9">
        <v>43589</v>
      </c>
      <c r="B882" s="3" t="s">
        <v>23</v>
      </c>
      <c r="C882" s="3">
        <v>300</v>
      </c>
      <c r="D882" s="3">
        <v>21</v>
      </c>
      <c r="E882">
        <v>1</v>
      </c>
      <c r="F882">
        <v>43453</v>
      </c>
      <c r="J882">
        <f t="shared" si="27"/>
        <v>2.7230039493023002E-2</v>
      </c>
      <c r="K882" s="33">
        <f>0.192*0.57</f>
        <v>0.10944</v>
      </c>
      <c r="L882" s="33">
        <f t="shared" si="28"/>
        <v>0.24881249536753475</v>
      </c>
      <c r="M882" s="33">
        <v>3.864887428042374E-2</v>
      </c>
      <c r="N882" s="35" t="s">
        <v>141</v>
      </c>
    </row>
    <row r="883" spans="1:14" x14ac:dyDescent="0.2">
      <c r="A883" s="9">
        <v>43589</v>
      </c>
      <c r="B883" s="3" t="s">
        <v>23</v>
      </c>
      <c r="C883" s="3">
        <v>300</v>
      </c>
      <c r="D883" s="3">
        <v>21</v>
      </c>
      <c r="E883">
        <v>2</v>
      </c>
      <c r="F883">
        <v>41261</v>
      </c>
      <c r="J883">
        <f t="shared" si="27"/>
        <v>3.6666120756585451E-2</v>
      </c>
      <c r="K883" s="33">
        <f>0.192*0.57</f>
        <v>0.10944</v>
      </c>
      <c r="L883" s="33">
        <f t="shared" si="28"/>
        <v>0.33503399814131446</v>
      </c>
      <c r="M883" s="33">
        <v>5.2041947711284182E-2</v>
      </c>
      <c r="N883" s="35" t="s">
        <v>141</v>
      </c>
    </row>
    <row r="884" spans="1:14" x14ac:dyDescent="0.2">
      <c r="A884" s="9">
        <v>43589</v>
      </c>
      <c r="B884" s="3" t="s">
        <v>23</v>
      </c>
      <c r="C884" s="3">
        <v>300</v>
      </c>
      <c r="D884" s="3">
        <v>22</v>
      </c>
      <c r="E884">
        <v>1</v>
      </c>
      <c r="F884">
        <v>44379</v>
      </c>
      <c r="J884">
        <f t="shared" si="27"/>
        <v>2.3243811732959665E-2</v>
      </c>
      <c r="K884" s="33">
        <f>0.192*0.67</f>
        <v>0.12864</v>
      </c>
      <c r="L884" s="33">
        <f t="shared" si="28"/>
        <v>0.18068883498880337</v>
      </c>
      <c r="M884" s="33">
        <v>2.8066999034927455E-2</v>
      </c>
      <c r="N884" s="35" t="s">
        <v>141</v>
      </c>
    </row>
    <row r="885" spans="1:14" x14ac:dyDescent="0.2">
      <c r="A885" s="9">
        <v>43589</v>
      </c>
      <c r="B885" s="3" t="s">
        <v>23</v>
      </c>
      <c r="C885" s="3">
        <v>300</v>
      </c>
      <c r="D885" s="3">
        <v>22</v>
      </c>
      <c r="E885">
        <v>2</v>
      </c>
      <c r="F885">
        <v>49058</v>
      </c>
      <c r="J885">
        <f t="shared" si="27"/>
        <v>3.1017386343242881E-3</v>
      </c>
      <c r="K885" s="33">
        <f>0.192*0.67</f>
        <v>0.12864</v>
      </c>
      <c r="L885" s="33">
        <f t="shared" si="28"/>
        <v>2.411177420961045E-2</v>
      </c>
      <c r="M885" s="33">
        <v>3.7453622605594901E-3</v>
      </c>
      <c r="N885" s="35" t="s">
        <v>166</v>
      </c>
    </row>
    <row r="886" spans="1:14" x14ac:dyDescent="0.2">
      <c r="A886" s="9">
        <v>43589</v>
      </c>
      <c r="B886" s="3" t="s">
        <v>23</v>
      </c>
      <c r="C886" s="3">
        <v>300</v>
      </c>
      <c r="D886" s="3">
        <v>23</v>
      </c>
      <c r="E886">
        <v>1</v>
      </c>
      <c r="F886">
        <v>41318</v>
      </c>
      <c r="J886">
        <f t="shared" si="27"/>
        <v>3.6420748205480045E-2</v>
      </c>
      <c r="K886" s="33">
        <f>0.192*0.69</f>
        <v>0.13247999999999999</v>
      </c>
      <c r="L886" s="33">
        <f t="shared" si="28"/>
        <v>0.27491506797614773</v>
      </c>
      <c r="M886" s="33">
        <v>4.2703473892294952E-2</v>
      </c>
      <c r="N886" s="35" t="s">
        <v>166</v>
      </c>
    </row>
    <row r="887" spans="1:14" x14ac:dyDescent="0.2">
      <c r="A887" s="9">
        <v>43589</v>
      </c>
      <c r="B887" s="3" t="s">
        <v>23</v>
      </c>
      <c r="C887" s="3">
        <v>300</v>
      </c>
      <c r="D887" s="3">
        <v>23</v>
      </c>
      <c r="E887">
        <v>2</v>
      </c>
      <c r="F887">
        <v>38267</v>
      </c>
      <c r="J887">
        <f t="shared" si="27"/>
        <v>4.9554636862017006E-2</v>
      </c>
      <c r="K887" s="33">
        <f>0.192*0.69</f>
        <v>0.13247999999999999</v>
      </c>
      <c r="L887" s="33">
        <f t="shared" si="28"/>
        <v>0.37405372027488687</v>
      </c>
      <c r="M887" s="33">
        <v>5.8103011216032431E-2</v>
      </c>
      <c r="N887" s="35" t="s">
        <v>141</v>
      </c>
    </row>
    <row r="888" spans="1:14" x14ac:dyDescent="0.2">
      <c r="A888" s="9">
        <v>43589</v>
      </c>
      <c r="B888" s="3" t="s">
        <v>23</v>
      </c>
      <c r="C888" s="3">
        <v>300</v>
      </c>
      <c r="D888" s="3">
        <v>24</v>
      </c>
      <c r="E888">
        <v>1</v>
      </c>
      <c r="F888">
        <v>33684</v>
      </c>
      <c r="J888">
        <f t="shared" si="27"/>
        <v>6.9283450927211693E-2</v>
      </c>
      <c r="K888" s="33">
        <f>0.192*0.65</f>
        <v>0.12480000000000001</v>
      </c>
      <c r="L888" s="33">
        <f t="shared" si="28"/>
        <v>0.55515585678855517</v>
      </c>
      <c r="M888" s="33">
        <v>8.6234209754488908E-2</v>
      </c>
      <c r="N888" s="35" t="s">
        <v>141</v>
      </c>
    </row>
    <row r="889" spans="1:14" x14ac:dyDescent="0.2">
      <c r="A889" s="9">
        <v>43589</v>
      </c>
      <c r="B889" s="3" t="s">
        <v>23</v>
      </c>
      <c r="C889" s="3">
        <v>300</v>
      </c>
      <c r="D889" s="3">
        <v>24</v>
      </c>
      <c r="E889">
        <v>2</v>
      </c>
      <c r="F889">
        <v>45657</v>
      </c>
      <c r="J889">
        <f t="shared" si="27"/>
        <v>1.774230085028047E-2</v>
      </c>
      <c r="K889" s="33">
        <f>0.192*0.65</f>
        <v>0.12480000000000001</v>
      </c>
      <c r="L889" s="33">
        <f t="shared" si="28"/>
        <v>0.14216587219776017</v>
      </c>
      <c r="M889" s="33">
        <v>2.2083098814718743E-2</v>
      </c>
      <c r="N889" s="35" t="s">
        <v>141</v>
      </c>
    </row>
    <row r="890" spans="1:14" x14ac:dyDescent="0.2">
      <c r="A890" s="9">
        <v>43589</v>
      </c>
      <c r="B890" s="50" t="s">
        <v>23</v>
      </c>
      <c r="C890" s="50">
        <v>300</v>
      </c>
      <c r="D890" s="50">
        <v>25</v>
      </c>
      <c r="E890" s="23">
        <v>1</v>
      </c>
      <c r="F890" s="23">
        <v>47385</v>
      </c>
      <c r="G890" s="23"/>
      <c r="H890" s="23"/>
      <c r="I890" s="23"/>
      <c r="J890" s="23">
        <f t="shared" si="27"/>
        <v>1.0303638248348004E-2</v>
      </c>
      <c r="K890" s="34">
        <f>0.192*0.64</f>
        <v>0.12288</v>
      </c>
      <c r="L890" s="34">
        <f t="shared" si="28"/>
        <v>8.3851222724186228E-2</v>
      </c>
      <c r="M890" s="34"/>
      <c r="N890" s="35" t="s">
        <v>141</v>
      </c>
    </row>
    <row r="891" spans="1:14" x14ac:dyDescent="0.2">
      <c r="A891" s="9">
        <v>43589</v>
      </c>
      <c r="B891" s="50" t="s">
        <v>23</v>
      </c>
      <c r="C891" s="50">
        <v>300</v>
      </c>
      <c r="D891" s="50">
        <v>25</v>
      </c>
      <c r="E891" s="23">
        <v>2</v>
      </c>
      <c r="F891" s="23">
        <v>50138</v>
      </c>
      <c r="G891" s="23"/>
      <c r="H891" s="23"/>
      <c r="I891" s="23"/>
      <c r="J891" s="23">
        <f t="shared" si="27"/>
        <v>-1.5474254918834696E-3</v>
      </c>
      <c r="K891" s="34">
        <f>0.192*0.64</f>
        <v>0.12288</v>
      </c>
      <c r="L891" s="34">
        <f t="shared" si="28"/>
        <v>-1.2592980890978756E-2</v>
      </c>
      <c r="M891" s="34"/>
      <c r="N891" s="35" t="s">
        <v>141</v>
      </c>
    </row>
    <row r="892" spans="1:14" x14ac:dyDescent="0.2">
      <c r="A892" s="9">
        <v>43589</v>
      </c>
      <c r="B892" s="3" t="s">
        <v>23</v>
      </c>
      <c r="C892" s="3">
        <v>300</v>
      </c>
      <c r="D892" s="3">
        <v>26</v>
      </c>
      <c r="E892">
        <v>1</v>
      </c>
      <c r="F892">
        <v>38554</v>
      </c>
      <c r="J892">
        <f t="shared" si="27"/>
        <v>4.8319164543293276E-2</v>
      </c>
      <c r="K892" s="33">
        <f>0.192*0.63</f>
        <v>0.12096</v>
      </c>
      <c r="L892" s="33">
        <f t="shared" si="28"/>
        <v>0.39946399258674997</v>
      </c>
      <c r="M892" s="33">
        <v>6.2050073515141836E-2</v>
      </c>
      <c r="N892" s="35" t="s">
        <v>141</v>
      </c>
    </row>
    <row r="893" spans="1:14" x14ac:dyDescent="0.2">
      <c r="A893" s="9">
        <v>43589</v>
      </c>
      <c r="B893" s="3" t="s">
        <v>23</v>
      </c>
      <c r="C893" s="3">
        <v>300</v>
      </c>
      <c r="D893" s="3">
        <v>26</v>
      </c>
      <c r="E893">
        <v>2</v>
      </c>
      <c r="F893">
        <v>40704</v>
      </c>
      <c r="J893">
        <f t="shared" si="27"/>
        <v>3.9063884106861138E-2</v>
      </c>
      <c r="K893" s="33">
        <f>0.192*0.63</f>
        <v>0.12096</v>
      </c>
      <c r="L893" s="33">
        <f t="shared" si="28"/>
        <v>0.32294877733846838</v>
      </c>
      <c r="M893" s="33">
        <v>5.0164710079908761E-2</v>
      </c>
      <c r="N893" s="35" t="s">
        <v>141</v>
      </c>
    </row>
    <row r="894" spans="1:14" x14ac:dyDescent="0.2">
      <c r="A894" s="9">
        <v>43589</v>
      </c>
      <c r="B894" s="3" t="s">
        <v>23</v>
      </c>
      <c r="C894" s="3">
        <v>300</v>
      </c>
      <c r="D894" s="3">
        <v>27</v>
      </c>
      <c r="E894">
        <v>1</v>
      </c>
      <c r="F894">
        <v>39622</v>
      </c>
      <c r="J894">
        <f t="shared" si="27"/>
        <v>4.3721657796265599E-2</v>
      </c>
      <c r="K894" s="33">
        <f>0.192*0.69</f>
        <v>0.13247999999999999</v>
      </c>
      <c r="L894" s="33">
        <f t="shared" si="28"/>
        <v>0.33002459085345415</v>
      </c>
      <c r="M894" s="33">
        <v>5.1263819779236545E-2</v>
      </c>
      <c r="N894" s="35" t="s">
        <v>141</v>
      </c>
    </row>
    <row r="895" spans="1:14" x14ac:dyDescent="0.2">
      <c r="A895" s="9">
        <v>43589</v>
      </c>
      <c r="B895" s="3" t="s">
        <v>23</v>
      </c>
      <c r="C895" s="3">
        <v>300</v>
      </c>
      <c r="D895" s="3">
        <v>27</v>
      </c>
      <c r="E895">
        <v>2</v>
      </c>
      <c r="F895">
        <v>39022</v>
      </c>
      <c r="J895">
        <f t="shared" si="27"/>
        <v>4.6304526755269908E-2</v>
      </c>
      <c r="K895" s="33">
        <f>0.192*0.69</f>
        <v>0.13247999999999999</v>
      </c>
      <c r="L895" s="33">
        <f t="shared" si="28"/>
        <v>0.3495208843241992</v>
      </c>
      <c r="M895" s="33">
        <v>5.4292244031692284E-2</v>
      </c>
      <c r="N895" s="35" t="s">
        <v>141</v>
      </c>
    </row>
    <row r="896" spans="1:14" x14ac:dyDescent="0.2">
      <c r="A896" s="9">
        <v>43589</v>
      </c>
      <c r="B896" s="3" t="s">
        <v>23</v>
      </c>
      <c r="C896" s="3">
        <v>300</v>
      </c>
      <c r="D896" s="3">
        <v>28</v>
      </c>
      <c r="E896">
        <v>1</v>
      </c>
      <c r="F896">
        <v>37159</v>
      </c>
      <c r="J896">
        <f t="shared" si="27"/>
        <v>5.4324334872978337E-2</v>
      </c>
      <c r="K896" s="33">
        <f>0.192*0.63</f>
        <v>0.12096</v>
      </c>
      <c r="L896" s="33">
        <f t="shared" si="28"/>
        <v>0.44910991131761191</v>
      </c>
      <c r="M896" s="33">
        <v>6.9761739558002384E-2</v>
      </c>
      <c r="N896" s="35" t="s">
        <v>141</v>
      </c>
    </row>
    <row r="897" spans="1:14" x14ac:dyDescent="0.2">
      <c r="A897" s="9">
        <v>43589</v>
      </c>
      <c r="B897" s="3" t="s">
        <v>23</v>
      </c>
      <c r="C897" s="3">
        <v>300</v>
      </c>
      <c r="D897" s="3">
        <v>28</v>
      </c>
      <c r="E897">
        <v>2</v>
      </c>
      <c r="F897">
        <v>43077</v>
      </c>
      <c r="J897">
        <f t="shared" si="27"/>
        <v>2.8848637373999047E-2</v>
      </c>
      <c r="K897" s="33">
        <f>0.192*0.63</f>
        <v>0.12096</v>
      </c>
      <c r="L897" s="33">
        <f t="shared" si="28"/>
        <v>0.23849733278769053</v>
      </c>
      <c r="M897" s="33">
        <v>3.7046585693021265E-2</v>
      </c>
      <c r="N897" s="35" t="s">
        <v>141</v>
      </c>
    </row>
    <row r="898" spans="1:14" x14ac:dyDescent="0.2">
      <c r="A898" s="9">
        <v>43589</v>
      </c>
      <c r="B898" s="3" t="s">
        <v>23</v>
      </c>
      <c r="C898" s="3">
        <v>300</v>
      </c>
      <c r="D898" s="3">
        <v>29</v>
      </c>
      <c r="E898">
        <v>1</v>
      </c>
      <c r="F898">
        <v>44447</v>
      </c>
      <c r="J898">
        <f t="shared" si="27"/>
        <v>2.2951086584272504E-2</v>
      </c>
      <c r="K898" s="33">
        <f>0.192*0.64</f>
        <v>0.12288</v>
      </c>
      <c r="L898" s="33">
        <f t="shared" si="28"/>
        <v>0.18677642077044682</v>
      </c>
      <c r="M898" s="33">
        <v>2.9012604026342738E-2</v>
      </c>
      <c r="N898" s="35" t="s">
        <v>141</v>
      </c>
    </row>
    <row r="899" spans="1:14" x14ac:dyDescent="0.2">
      <c r="A899" s="9">
        <v>43589</v>
      </c>
      <c r="B899" s="3" t="s">
        <v>23</v>
      </c>
      <c r="C899" s="3">
        <v>300</v>
      </c>
      <c r="D899" s="3">
        <v>29</v>
      </c>
      <c r="E899">
        <v>2</v>
      </c>
      <c r="F899">
        <v>43656</v>
      </c>
      <c r="J899">
        <f t="shared" ref="J899:J901" si="29">((1-F899/$Q$2) * 1.5)/7</f>
        <v>2.6356168828559876E-2</v>
      </c>
      <c r="K899" s="33">
        <f>0.192*0.64</f>
        <v>0.12288</v>
      </c>
      <c r="L899" s="33">
        <f t="shared" ref="L899:L901" si="30">J899/K899</f>
        <v>0.21448705101367085</v>
      </c>
      <c r="M899" s="33">
        <v>3.3316988590790207E-2</v>
      </c>
      <c r="N899" s="35" t="s">
        <v>141</v>
      </c>
    </row>
    <row r="900" spans="1:14" x14ac:dyDescent="0.2">
      <c r="A900" s="9">
        <v>43589</v>
      </c>
      <c r="B900" s="3" t="s">
        <v>23</v>
      </c>
      <c r="C900" s="3">
        <v>300</v>
      </c>
      <c r="D900" s="3">
        <v>30</v>
      </c>
      <c r="E900">
        <v>1</v>
      </c>
      <c r="F900">
        <v>38730</v>
      </c>
      <c r="J900">
        <f t="shared" si="29"/>
        <v>4.7561522981985349E-2</v>
      </c>
      <c r="K900" s="33">
        <f>0.192*0.62</f>
        <v>0.11904000000000001</v>
      </c>
      <c r="L900" s="33">
        <f t="shared" si="30"/>
        <v>0.39954236375995755</v>
      </c>
      <c r="M900" s="33">
        <v>6.2062247170713403E-2</v>
      </c>
      <c r="N900" s="35" t="s">
        <v>141</v>
      </c>
    </row>
    <row r="901" spans="1:14" s="5" customFormat="1" x14ac:dyDescent="0.2">
      <c r="A901" s="17">
        <v>43589</v>
      </c>
      <c r="B901" s="6" t="s">
        <v>23</v>
      </c>
      <c r="C901" s="6">
        <v>300</v>
      </c>
      <c r="D901" s="6">
        <v>30</v>
      </c>
      <c r="E901" s="5">
        <v>2</v>
      </c>
      <c r="F901" s="5">
        <v>35855</v>
      </c>
      <c r="G901"/>
      <c r="H901"/>
      <c r="I901"/>
      <c r="J901" s="5">
        <f t="shared" si="29"/>
        <v>5.9937770077214382E-2</v>
      </c>
      <c r="K901" s="49">
        <f>0.192*0.62</f>
        <v>0.11904000000000001</v>
      </c>
      <c r="L901" s="49">
        <f t="shared" si="30"/>
        <v>0.50350949325616923</v>
      </c>
      <c r="M901" s="49">
        <v>7.8211807952458287E-2</v>
      </c>
      <c r="N901" s="5" t="s">
        <v>141</v>
      </c>
    </row>
    <row r="902" spans="1:14" x14ac:dyDescent="0.2">
      <c r="G902" s="4"/>
      <c r="H902" s="4"/>
      <c r="I902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8E42-F78B-654E-B8EE-8E4D2DEA56AA}">
  <dimension ref="A1:L56"/>
  <sheetViews>
    <sheetView topLeftCell="D34" workbookViewId="0">
      <selection activeCell="C30" sqref="C30"/>
    </sheetView>
  </sheetViews>
  <sheetFormatPr baseColWidth="10" defaultRowHeight="16" x14ac:dyDescent="0.2"/>
  <cols>
    <col min="1" max="1" width="13.5" bestFit="1" customWidth="1"/>
    <col min="2" max="2" width="35.83203125" bestFit="1" customWidth="1"/>
    <col min="3" max="3" width="35" bestFit="1" customWidth="1"/>
    <col min="4" max="4" width="48.1640625" bestFit="1" customWidth="1"/>
  </cols>
  <sheetData>
    <row r="1" spans="1:11" x14ac:dyDescent="0.2">
      <c r="A1" s="27" t="s">
        <v>80</v>
      </c>
      <c r="B1" t="s">
        <v>95</v>
      </c>
      <c r="C1" t="s">
        <v>96</v>
      </c>
    </row>
    <row r="2" spans="1:11" x14ac:dyDescent="0.2">
      <c r="A2" s="28" t="s">
        <v>20</v>
      </c>
      <c r="B2" s="30">
        <v>0.37181670221581914</v>
      </c>
      <c r="C2" s="30">
        <v>0.23590067185603489</v>
      </c>
    </row>
    <row r="3" spans="1:11" x14ac:dyDescent="0.2">
      <c r="A3" s="29">
        <v>0</v>
      </c>
      <c r="B3" s="30">
        <v>0.3729994195569033</v>
      </c>
      <c r="C3" s="30">
        <v>0.17973775838959102</v>
      </c>
      <c r="H3" t="s">
        <v>82</v>
      </c>
      <c r="I3" t="s">
        <v>83</v>
      </c>
      <c r="J3" t="s">
        <v>98</v>
      </c>
      <c r="K3" t="s">
        <v>97</v>
      </c>
    </row>
    <row r="4" spans="1:11" x14ac:dyDescent="0.2">
      <c r="A4" s="29">
        <v>150</v>
      </c>
      <c r="B4" s="30">
        <v>0.43956219673272895</v>
      </c>
      <c r="C4" s="30">
        <v>0.2579460225952141</v>
      </c>
      <c r="F4" t="s">
        <v>40</v>
      </c>
      <c r="G4" s="29">
        <v>0</v>
      </c>
      <c r="H4" s="38">
        <v>5.7939243171172293E-2</v>
      </c>
      <c r="I4" s="38">
        <v>2.7919265136516516E-2</v>
      </c>
      <c r="J4" s="62">
        <v>21</v>
      </c>
      <c r="K4" s="38">
        <f>I4/SQRT(J4)</f>
        <v>6.09248313502993E-3</v>
      </c>
    </row>
    <row r="5" spans="1:11" x14ac:dyDescent="0.2">
      <c r="A5" s="29">
        <v>300</v>
      </c>
      <c r="B5" s="30">
        <v>0.26628447301237257</v>
      </c>
      <c r="C5" s="30">
        <v>0.23831331607783054</v>
      </c>
      <c r="F5" t="s">
        <v>40</v>
      </c>
      <c r="G5" s="29">
        <v>150</v>
      </c>
      <c r="H5" s="38">
        <v>6.8278661225817244E-2</v>
      </c>
      <c r="I5" s="38">
        <v>4.0067615509789933E-2</v>
      </c>
      <c r="J5" s="62">
        <v>23</v>
      </c>
      <c r="K5" s="38">
        <f t="shared" ref="K5:K18" si="0">I5/SQRT(J5)</f>
        <v>8.3546753706880104E-3</v>
      </c>
    </row>
    <row r="6" spans="1:11" x14ac:dyDescent="0.2">
      <c r="A6" s="28" t="s">
        <v>21</v>
      </c>
      <c r="B6" s="30">
        <v>0.42913329025424357</v>
      </c>
      <c r="C6" s="30">
        <v>0.24099685080730823</v>
      </c>
      <c r="F6" t="s">
        <v>40</v>
      </c>
      <c r="G6" s="29">
        <v>300</v>
      </c>
      <c r="H6" s="38">
        <v>4.1362854807921873E-2</v>
      </c>
      <c r="I6" s="38">
        <v>3.7018001764089682E-2</v>
      </c>
      <c r="J6" s="62">
        <v>15</v>
      </c>
      <c r="K6" s="38">
        <f t="shared" si="0"/>
        <v>9.5580069561464077E-3</v>
      </c>
    </row>
    <row r="7" spans="1:11" x14ac:dyDescent="0.2">
      <c r="A7" s="29">
        <v>0</v>
      </c>
      <c r="B7" s="30">
        <v>0.30914564064888889</v>
      </c>
      <c r="C7" s="30">
        <v>0.2208227544075346</v>
      </c>
      <c r="F7" t="s">
        <v>41</v>
      </c>
      <c r="G7" s="29">
        <v>0</v>
      </c>
      <c r="H7" s="38">
        <v>4.8020622847460746E-2</v>
      </c>
      <c r="I7" s="38">
        <v>3.4301134517970379E-2</v>
      </c>
      <c r="J7" s="62">
        <v>27</v>
      </c>
      <c r="K7" s="38">
        <f t="shared" si="0"/>
        <v>6.6012564158199208E-3</v>
      </c>
    </row>
    <row r="8" spans="1:11" x14ac:dyDescent="0.2">
      <c r="A8" s="29">
        <v>150</v>
      </c>
      <c r="B8" s="30">
        <v>0.65191411727700854</v>
      </c>
      <c r="C8" s="30">
        <v>0.1273006919778541</v>
      </c>
      <c r="F8" t="s">
        <v>41</v>
      </c>
      <c r="G8" s="29">
        <v>150</v>
      </c>
      <c r="H8" s="38">
        <v>0.10126399288369531</v>
      </c>
      <c r="I8" s="38">
        <v>1.9774040820560092E-2</v>
      </c>
      <c r="J8" s="62">
        <v>21</v>
      </c>
      <c r="K8" s="38">
        <f t="shared" si="0"/>
        <v>4.3150494693030153E-3</v>
      </c>
    </row>
    <row r="9" spans="1:11" x14ac:dyDescent="0.2">
      <c r="A9" s="29">
        <v>300</v>
      </c>
      <c r="B9" s="30">
        <v>0.37158405712890363</v>
      </c>
      <c r="C9" s="30">
        <v>0.20923222881348055</v>
      </c>
      <c r="F9" t="s">
        <v>41</v>
      </c>
      <c r="G9" s="29">
        <v>300</v>
      </c>
      <c r="H9" s="38">
        <v>5.771939020735635E-2</v>
      </c>
      <c r="I9" s="38">
        <v>3.2500739542360685E-2</v>
      </c>
      <c r="J9" s="62">
        <v>25</v>
      </c>
      <c r="K9" s="38">
        <f t="shared" si="0"/>
        <v>6.5001479084721373E-3</v>
      </c>
    </row>
    <row r="10" spans="1:11" x14ac:dyDescent="0.2">
      <c r="A10" s="28" t="s">
        <v>22</v>
      </c>
      <c r="B10" s="30">
        <v>0.38251409507488687</v>
      </c>
      <c r="C10" s="30">
        <v>0.21402059583489022</v>
      </c>
      <c r="F10" t="s">
        <v>42</v>
      </c>
      <c r="G10" s="29">
        <v>0</v>
      </c>
      <c r="H10" s="38">
        <v>3.3663079593541111E-2</v>
      </c>
      <c r="I10" s="38">
        <v>3.000350555025046E-2</v>
      </c>
      <c r="J10" s="62">
        <v>29</v>
      </c>
      <c r="K10" s="38">
        <f t="shared" si="0"/>
        <v>5.5715111096508122E-3</v>
      </c>
    </row>
    <row r="11" spans="1:11" x14ac:dyDescent="0.2">
      <c r="A11" s="29">
        <v>0</v>
      </c>
      <c r="B11" s="30">
        <v>0.21671510467944921</v>
      </c>
      <c r="C11" s="30">
        <v>0.1931556151303678</v>
      </c>
      <c r="F11" t="s">
        <v>42</v>
      </c>
      <c r="G11" s="29">
        <v>150</v>
      </c>
      <c r="H11" s="38">
        <v>6.6900144261239372E-2</v>
      </c>
      <c r="I11" s="38">
        <v>2.3437593891729662E-2</v>
      </c>
      <c r="J11" s="62">
        <v>30</v>
      </c>
      <c r="K11" s="38">
        <f t="shared" si="0"/>
        <v>4.2790996227152099E-3</v>
      </c>
    </row>
    <row r="12" spans="1:11" x14ac:dyDescent="0.2">
      <c r="A12" s="29">
        <v>150</v>
      </c>
      <c r="B12" s="30">
        <v>0.43068762399939503</v>
      </c>
      <c r="C12" s="30">
        <v>0.15088579758624257</v>
      </c>
      <c r="F12" t="s">
        <v>42</v>
      </c>
      <c r="G12" s="29">
        <v>300</v>
      </c>
      <c r="H12" s="38">
        <v>7.6829874122069333E-2</v>
      </c>
      <c r="I12" s="38">
        <v>2.9652399152025739E-2</v>
      </c>
      <c r="J12" s="62">
        <v>30</v>
      </c>
      <c r="K12" s="38">
        <f t="shared" si="0"/>
        <v>5.4137626332371857E-3</v>
      </c>
    </row>
    <row r="13" spans="1:11" x14ac:dyDescent="0.2">
      <c r="A13" s="29">
        <v>300</v>
      </c>
      <c r="B13" s="30">
        <v>0.49461292353263525</v>
      </c>
      <c r="C13" s="30">
        <v>0.19089527351089478</v>
      </c>
      <c r="F13" t="s">
        <v>43</v>
      </c>
      <c r="G13" s="29">
        <v>0</v>
      </c>
      <c r="H13" s="38">
        <v>9.3846408742370976E-2</v>
      </c>
      <c r="I13" s="38">
        <v>3.5141779534342832E-2</v>
      </c>
      <c r="J13" s="62">
        <v>30</v>
      </c>
      <c r="K13" s="38">
        <f t="shared" si="0"/>
        <v>6.4159817872776539E-3</v>
      </c>
    </row>
    <row r="14" spans="1:11" x14ac:dyDescent="0.2">
      <c r="A14" s="28" t="s">
        <v>23</v>
      </c>
      <c r="B14" s="30">
        <v>0.48798369410981995</v>
      </c>
      <c r="C14" s="30">
        <v>0.23609740077202443</v>
      </c>
      <c r="F14" t="s">
        <v>43</v>
      </c>
      <c r="G14" s="29">
        <v>150</v>
      </c>
      <c r="H14" s="38">
        <v>8.6625045188266608E-2</v>
      </c>
      <c r="I14" s="38">
        <v>2.8870048078105458E-2</v>
      </c>
      <c r="J14" s="62">
        <v>29</v>
      </c>
      <c r="K14" s="38">
        <f t="shared" si="0"/>
        <v>5.3610333410515397E-3</v>
      </c>
    </row>
    <row r="15" spans="1:11" x14ac:dyDescent="0.2">
      <c r="A15" s="29">
        <v>0</v>
      </c>
      <c r="B15" s="30">
        <v>0.60416142967191644</v>
      </c>
      <c r="C15" s="30">
        <v>0.22623463219533876</v>
      </c>
      <c r="F15" t="s">
        <v>43</v>
      </c>
      <c r="G15" s="29">
        <v>300</v>
      </c>
      <c r="H15" s="38">
        <v>4.7289777903534079E-2</v>
      </c>
      <c r="I15" s="38">
        <v>2.6865096050775378E-2</v>
      </c>
      <c r="J15" s="62">
        <v>30</v>
      </c>
      <c r="K15" s="38">
        <f t="shared" si="0"/>
        <v>4.9048730388508762E-3</v>
      </c>
    </row>
    <row r="16" spans="1:11" x14ac:dyDescent="0.2">
      <c r="A16" s="29">
        <v>150</v>
      </c>
      <c r="B16" s="30">
        <v>0.55767196473133007</v>
      </c>
      <c r="C16" s="30">
        <v>0.18585867861441227</v>
      </c>
      <c r="F16" t="s">
        <v>19</v>
      </c>
      <c r="G16" s="29">
        <v>0</v>
      </c>
      <c r="H16" s="38">
        <v>4.4092385114145059E-2</v>
      </c>
      <c r="I16" s="38">
        <v>3.7786473436865246E-2</v>
      </c>
      <c r="J16" s="84">
        <v>21</v>
      </c>
      <c r="K16" s="38">
        <f t="shared" si="0"/>
        <v>8.2456845128511033E-3</v>
      </c>
    </row>
    <row r="17" spans="1:12" x14ac:dyDescent="0.2">
      <c r="A17" s="29">
        <v>300</v>
      </c>
      <c r="B17" s="30">
        <v>0.30444063028026219</v>
      </c>
      <c r="C17" s="30">
        <v>0.17295126212945544</v>
      </c>
      <c r="F17" t="s">
        <v>19</v>
      </c>
      <c r="G17" s="29">
        <v>150</v>
      </c>
      <c r="H17" s="38">
        <v>6.4881154629508039E-2</v>
      </c>
      <c r="I17" s="38">
        <v>2.5894377534842621E-2</v>
      </c>
      <c r="J17" s="84">
        <v>27</v>
      </c>
      <c r="K17" s="38">
        <f t="shared" si="0"/>
        <v>4.9833752800797285E-3</v>
      </c>
    </row>
    <row r="18" spans="1:12" x14ac:dyDescent="0.2">
      <c r="A18" s="28" t="s">
        <v>19</v>
      </c>
      <c r="B18" s="30">
        <v>0.30735084088203435</v>
      </c>
      <c r="C18" s="30">
        <v>0.2106532436001568</v>
      </c>
      <c r="F18" t="s">
        <v>19</v>
      </c>
      <c r="G18" s="29">
        <v>300</v>
      </c>
      <c r="H18" s="38">
        <v>3.6909243814656462E-2</v>
      </c>
      <c r="I18" s="38">
        <v>2.6674983586317664E-2</v>
      </c>
      <c r="J18" s="84">
        <v>29</v>
      </c>
      <c r="K18" s="38">
        <f t="shared" si="0"/>
        <v>4.9534200979285663E-3</v>
      </c>
    </row>
    <row r="19" spans="1:12" x14ac:dyDescent="0.2">
      <c r="A19" s="29">
        <v>0</v>
      </c>
      <c r="B19" s="30">
        <v>0.28102442269774486</v>
      </c>
      <c r="C19" s="30">
        <v>0.24679918785090707</v>
      </c>
    </row>
    <row r="20" spans="1:12" x14ac:dyDescent="0.2">
      <c r="A20" s="29">
        <v>150</v>
      </c>
      <c r="B20" s="30">
        <v>0.41053080171077361</v>
      </c>
      <c r="C20" s="30">
        <v>0.16536807969271769</v>
      </c>
    </row>
    <row r="21" spans="1:12" x14ac:dyDescent="0.2">
      <c r="A21" s="29">
        <v>300</v>
      </c>
      <c r="B21" s="30">
        <v>0.23761315760508447</v>
      </c>
      <c r="C21" s="30">
        <v>0.17172736214367609</v>
      </c>
    </row>
    <row r="22" spans="1:12" x14ac:dyDescent="0.2">
      <c r="A22" s="28" t="s">
        <v>81</v>
      </c>
      <c r="B22" s="30">
        <v>0.39712162109292348</v>
      </c>
      <c r="C22" s="30">
        <v>0.23482673799947734</v>
      </c>
    </row>
    <row r="24" spans="1:12" x14ac:dyDescent="0.2">
      <c r="B24" s="27" t="s">
        <v>80</v>
      </c>
      <c r="C24" t="s">
        <v>100</v>
      </c>
      <c r="D24" t="s">
        <v>101</v>
      </c>
    </row>
    <row r="25" spans="1:12" x14ac:dyDescent="0.2">
      <c r="B25" s="28" t="s">
        <v>20</v>
      </c>
      <c r="C25" s="30">
        <v>6.1788648800763055E-2</v>
      </c>
      <c r="D25" s="30">
        <v>3.4213910155509911E-2</v>
      </c>
    </row>
    <row r="26" spans="1:12" x14ac:dyDescent="0.2">
      <c r="B26" s="29">
        <v>0</v>
      </c>
      <c r="C26" s="30">
        <v>5.84567274270648E-2</v>
      </c>
      <c r="D26" s="30">
        <v>2.842602191332675E-2</v>
      </c>
    </row>
    <row r="27" spans="1:12" x14ac:dyDescent="0.2">
      <c r="B27" s="29">
        <v>150</v>
      </c>
      <c r="C27" s="30">
        <v>7.2026678682238679E-2</v>
      </c>
      <c r="D27" s="30">
        <v>3.5942737662882099E-2</v>
      </c>
      <c r="I27" t="s">
        <v>102</v>
      </c>
      <c r="J27" t="s">
        <v>103</v>
      </c>
      <c r="K27" t="s">
        <v>105</v>
      </c>
      <c r="L27" t="s">
        <v>104</v>
      </c>
    </row>
    <row r="28" spans="1:12" x14ac:dyDescent="0.2">
      <c r="B28" s="29">
        <v>300</v>
      </c>
      <c r="C28" s="30">
        <v>4.8572129640888022E-2</v>
      </c>
      <c r="D28" s="30">
        <v>3.5472389171126606E-2</v>
      </c>
      <c r="G28" t="s">
        <v>40</v>
      </c>
      <c r="H28" s="29">
        <v>0</v>
      </c>
      <c r="I28" s="38">
        <v>5.84567274270648E-2</v>
      </c>
      <c r="J28" s="38">
        <v>2.842602191332675E-2</v>
      </c>
      <c r="K28" s="30">
        <v>20</v>
      </c>
      <c r="L28" s="33">
        <f>J28/SQRT(K28)</f>
        <v>6.3562517328097246E-3</v>
      </c>
    </row>
    <row r="29" spans="1:12" x14ac:dyDescent="0.2">
      <c r="B29" s="28" t="s">
        <v>21</v>
      </c>
      <c r="C29" s="30">
        <v>7.4969120844354767E-2</v>
      </c>
      <c r="D29" s="30">
        <v>3.0923665485120995E-2</v>
      </c>
      <c r="G29" t="s">
        <v>40</v>
      </c>
      <c r="H29" s="29">
        <v>150</v>
      </c>
      <c r="I29" s="38">
        <v>7.2026678682238679E-2</v>
      </c>
      <c r="J29" s="38">
        <v>3.5942737662882099E-2</v>
      </c>
      <c r="K29" s="30">
        <v>22</v>
      </c>
      <c r="L29" s="33">
        <f t="shared" ref="L29:L42" si="1">J29/SQRT(K29)</f>
        <v>7.6630174175082427E-3</v>
      </c>
    </row>
    <row r="30" spans="1:12" x14ac:dyDescent="0.2">
      <c r="B30" s="29">
        <v>0</v>
      </c>
      <c r="C30" s="30">
        <v>6.0083410553874186E-2</v>
      </c>
      <c r="D30" s="30">
        <v>2.6756203769286613E-2</v>
      </c>
      <c r="G30" t="s">
        <v>40</v>
      </c>
      <c r="H30" s="29">
        <v>300</v>
      </c>
      <c r="I30" s="38">
        <v>4.8572129640888022E-2</v>
      </c>
      <c r="J30" s="38">
        <v>3.5472389171126606E-2</v>
      </c>
      <c r="K30" s="30">
        <v>12</v>
      </c>
      <c r="L30" s="33">
        <f t="shared" si="1"/>
        <v>1.0239996718374557E-2</v>
      </c>
    </row>
    <row r="31" spans="1:12" x14ac:dyDescent="0.2">
      <c r="B31" s="29">
        <v>150</v>
      </c>
      <c r="C31" s="30">
        <v>0.10126399288369531</v>
      </c>
      <c r="D31" s="30">
        <v>1.9774040820560092E-2</v>
      </c>
      <c r="G31" t="s">
        <v>41</v>
      </c>
      <c r="H31" s="29">
        <v>0</v>
      </c>
      <c r="I31" s="38">
        <v>6.0083410553874186E-2</v>
      </c>
      <c r="J31" s="38">
        <v>2.6756203769286613E-2</v>
      </c>
      <c r="K31" s="30">
        <v>20</v>
      </c>
      <c r="L31" s="33">
        <f t="shared" si="1"/>
        <v>5.9828690447960966E-3</v>
      </c>
    </row>
    <row r="32" spans="1:12" x14ac:dyDescent="0.2">
      <c r="B32" s="29">
        <v>300</v>
      </c>
      <c r="C32" s="30">
        <v>6.3401934161784884E-2</v>
      </c>
      <c r="D32" s="30">
        <v>2.7191189415962738E-2</v>
      </c>
      <c r="G32" t="s">
        <v>41</v>
      </c>
      <c r="H32" s="29">
        <v>150</v>
      </c>
      <c r="I32" s="38">
        <v>0.10126399288369531</v>
      </c>
      <c r="J32" s="38">
        <v>1.9774040820560092E-2</v>
      </c>
      <c r="K32" s="30">
        <v>21</v>
      </c>
      <c r="L32" s="33">
        <f t="shared" si="1"/>
        <v>4.3150494693030153E-3</v>
      </c>
    </row>
    <row r="33" spans="2:12" x14ac:dyDescent="0.2">
      <c r="B33" s="28" t="s">
        <v>22</v>
      </c>
      <c r="C33" s="30">
        <v>6.5525807250773366E-2</v>
      </c>
      <c r="D33" s="30">
        <v>2.7259696475930958E-2</v>
      </c>
      <c r="G33" t="s">
        <v>41</v>
      </c>
      <c r="H33" s="29">
        <v>300</v>
      </c>
      <c r="I33" s="38">
        <v>6.3401934161784884E-2</v>
      </c>
      <c r="J33" s="38">
        <v>2.7191189415962738E-2</v>
      </c>
      <c r="K33" s="30">
        <v>22</v>
      </c>
      <c r="L33" s="33">
        <f t="shared" si="1"/>
        <v>5.7971810620443482E-3</v>
      </c>
    </row>
    <row r="34" spans="2:12" x14ac:dyDescent="0.2">
      <c r="B34" s="29">
        <v>0</v>
      </c>
      <c r="C34" s="30">
        <v>4.2722827470542665E-2</v>
      </c>
      <c r="D34" s="30">
        <v>2.2882522138326544E-2</v>
      </c>
      <c r="G34" t="s">
        <v>42</v>
      </c>
      <c r="H34" s="29">
        <v>0</v>
      </c>
      <c r="I34" s="38">
        <v>4.2722827470542665E-2</v>
      </c>
      <c r="J34" s="38">
        <v>2.2882522138326544E-2</v>
      </c>
      <c r="K34" s="30">
        <v>22</v>
      </c>
      <c r="L34" s="33">
        <f t="shared" si="1"/>
        <v>4.8785701119143333E-3</v>
      </c>
    </row>
    <row r="35" spans="2:12" x14ac:dyDescent="0.2">
      <c r="B35" s="29">
        <v>150</v>
      </c>
      <c r="C35" s="30">
        <v>6.8288530223219263E-2</v>
      </c>
      <c r="D35" s="30">
        <v>2.1504328351417371E-2</v>
      </c>
      <c r="G35" t="s">
        <v>42</v>
      </c>
      <c r="H35" s="29">
        <v>150</v>
      </c>
      <c r="I35" s="38">
        <v>6.8288530223219263E-2</v>
      </c>
      <c r="J35" s="38">
        <v>2.1504328351417371E-2</v>
      </c>
      <c r="K35" s="30">
        <v>29</v>
      </c>
      <c r="L35" s="33">
        <f t="shared" si="1"/>
        <v>3.9932535254868133E-3</v>
      </c>
    </row>
    <row r="36" spans="2:12" x14ac:dyDescent="0.2">
      <c r="B36" s="29">
        <v>300</v>
      </c>
      <c r="C36" s="30">
        <v>8.006189652539912E-2</v>
      </c>
      <c r="D36" s="30">
        <v>2.4315357009301396E-2</v>
      </c>
      <c r="G36" t="s">
        <v>42</v>
      </c>
      <c r="H36" s="29">
        <v>300</v>
      </c>
      <c r="I36" s="38">
        <v>8.006189652539912E-2</v>
      </c>
      <c r="J36" s="38">
        <v>2.4315357009301396E-2</v>
      </c>
      <c r="K36" s="30">
        <v>29</v>
      </c>
      <c r="L36" s="33">
        <f t="shared" si="1"/>
        <v>4.5152484427379716E-3</v>
      </c>
    </row>
    <row r="37" spans="2:12" x14ac:dyDescent="0.2">
      <c r="B37" s="28" t="s">
        <v>23</v>
      </c>
      <c r="C37" s="30">
        <v>7.9880420611331646E-2</v>
      </c>
      <c r="D37" s="30">
        <v>3.3125656142154972E-2</v>
      </c>
      <c r="G37" t="s">
        <v>43</v>
      </c>
      <c r="H37" s="29">
        <v>0</v>
      </c>
      <c r="I37" s="38">
        <v>9.7022977213199829E-2</v>
      </c>
      <c r="J37" s="38">
        <v>3.1135016973038221E-2</v>
      </c>
      <c r="K37" s="30">
        <v>29</v>
      </c>
      <c r="L37" s="33">
        <f t="shared" si="1"/>
        <v>5.7816275059565823E-3</v>
      </c>
    </row>
    <row r="38" spans="2:12" x14ac:dyDescent="0.2">
      <c r="B38" s="29">
        <v>0</v>
      </c>
      <c r="C38" s="30">
        <v>9.7022977213199829E-2</v>
      </c>
      <c r="D38" s="30">
        <v>3.1135016973038221E-2</v>
      </c>
      <c r="G38" t="s">
        <v>43</v>
      </c>
      <c r="H38" s="29">
        <v>150</v>
      </c>
      <c r="I38" s="38">
        <v>8.6625045188266608E-2</v>
      </c>
      <c r="J38" s="38">
        <v>2.8870048078105458E-2</v>
      </c>
      <c r="K38" s="30">
        <v>29</v>
      </c>
      <c r="L38" s="33">
        <f t="shared" si="1"/>
        <v>5.3610333410515397E-3</v>
      </c>
    </row>
    <row r="39" spans="2:12" x14ac:dyDescent="0.2">
      <c r="B39" s="29">
        <v>150</v>
      </c>
      <c r="C39" s="30">
        <v>8.6625045188266608E-2</v>
      </c>
      <c r="D39" s="30">
        <v>2.8870048078105458E-2</v>
      </c>
      <c r="G39" t="s">
        <v>43</v>
      </c>
      <c r="H39" s="29">
        <v>300</v>
      </c>
      <c r="I39" s="38">
        <v>5.3237026219589589E-2</v>
      </c>
      <c r="J39" s="38">
        <v>2.1643776461327539E-2</v>
      </c>
      <c r="K39" s="30">
        <v>26</v>
      </c>
      <c r="L39" s="33">
        <f t="shared" si="1"/>
        <v>4.2446937893903585E-3</v>
      </c>
    </row>
    <row r="40" spans="2:12" x14ac:dyDescent="0.2">
      <c r="B40" s="29">
        <v>300</v>
      </c>
      <c r="C40" s="30">
        <v>5.3237026219589589E-2</v>
      </c>
      <c r="D40" s="30">
        <v>2.1643776461327539E-2</v>
      </c>
      <c r="G40" t="s">
        <v>19</v>
      </c>
      <c r="H40" s="29">
        <v>0</v>
      </c>
      <c r="I40" s="38">
        <v>5.8814451125183569E-2</v>
      </c>
      <c r="J40" s="38">
        <v>2.8123672878381738E-2</v>
      </c>
      <c r="K40" s="30">
        <v>22</v>
      </c>
      <c r="L40" s="33">
        <f t="shared" si="1"/>
        <v>5.9959872042218386E-3</v>
      </c>
    </row>
    <row r="41" spans="2:12" x14ac:dyDescent="0.2">
      <c r="B41" s="28" t="s">
        <v>19</v>
      </c>
      <c r="C41" s="30">
        <v>5.5189572232593367E-2</v>
      </c>
      <c r="D41" s="30">
        <v>2.7053393916497422E-2</v>
      </c>
      <c r="G41" t="s">
        <v>19</v>
      </c>
      <c r="H41" s="29">
        <v>150</v>
      </c>
      <c r="I41" s="38">
        <v>6.3769117865740174E-2</v>
      </c>
      <c r="J41" s="38">
        <v>2.5687175045602136E-2</v>
      </c>
      <c r="K41" s="30">
        <v>27</v>
      </c>
      <c r="L41" s="33">
        <f t="shared" si="1"/>
        <v>4.943499142433143E-3</v>
      </c>
    </row>
    <row r="42" spans="2:12" x14ac:dyDescent="0.2">
      <c r="B42" s="29">
        <v>0</v>
      </c>
      <c r="C42" s="30">
        <v>5.8814451125183569E-2</v>
      </c>
      <c r="D42" s="30">
        <v>2.8123672878381738E-2</v>
      </c>
      <c r="G42" t="s">
        <v>19</v>
      </c>
      <c r="H42" s="29">
        <v>300</v>
      </c>
      <c r="I42" s="38">
        <v>4.22147777437622E-2</v>
      </c>
      <c r="J42" s="38">
        <v>2.2835394948280695E-2</v>
      </c>
      <c r="K42" s="30">
        <v>24</v>
      </c>
      <c r="L42" s="33">
        <f t="shared" si="1"/>
        <v>4.6612554748513644E-3</v>
      </c>
    </row>
    <row r="43" spans="2:12" x14ac:dyDescent="0.2">
      <c r="B43" s="29">
        <v>150</v>
      </c>
      <c r="C43" s="30">
        <v>6.3769117865740174E-2</v>
      </c>
      <c r="D43" s="30">
        <v>2.5687175045602136E-2</v>
      </c>
    </row>
    <row r="44" spans="2:12" x14ac:dyDescent="0.2">
      <c r="B44" s="29">
        <v>300</v>
      </c>
      <c r="C44" s="30">
        <v>4.22147777437622E-2</v>
      </c>
      <c r="D44" s="30">
        <v>2.2835394948280695E-2</v>
      </c>
    </row>
    <row r="45" spans="2:12" x14ac:dyDescent="0.2">
      <c r="B45" s="28" t="s">
        <v>81</v>
      </c>
      <c r="C45" s="30">
        <v>6.7911017889346351E-2</v>
      </c>
      <c r="D45" s="30">
        <v>3.171757339444238E-2</v>
      </c>
    </row>
    <row r="50" spans="7:12" x14ac:dyDescent="0.2">
      <c r="I50" t="s">
        <v>102</v>
      </c>
      <c r="J50" t="s">
        <v>103</v>
      </c>
      <c r="K50" t="s">
        <v>105</v>
      </c>
      <c r="L50" t="s">
        <v>104</v>
      </c>
    </row>
    <row r="51" spans="7:12" x14ac:dyDescent="0.2">
      <c r="G51" t="s">
        <v>40</v>
      </c>
      <c r="H51" s="29">
        <v>0</v>
      </c>
      <c r="I51" s="38">
        <v>5.84567274270648E-2</v>
      </c>
      <c r="J51" s="38">
        <v>2.842602191332675E-2</v>
      </c>
      <c r="K51" s="30">
        <v>20</v>
      </c>
      <c r="L51" s="33">
        <f>J51/SQRT(K51)</f>
        <v>6.3562517328097246E-3</v>
      </c>
    </row>
    <row r="52" spans="7:12" x14ac:dyDescent="0.2">
      <c r="G52" t="s">
        <v>40</v>
      </c>
      <c r="H52" s="29">
        <v>150</v>
      </c>
      <c r="I52" s="38">
        <v>7.2026678682238679E-2</v>
      </c>
      <c r="J52" s="38">
        <v>3.5942737662882099E-2</v>
      </c>
      <c r="K52" s="30">
        <v>22</v>
      </c>
      <c r="L52" s="33">
        <f t="shared" ref="L52:L56" si="2">J52/SQRT(K52)</f>
        <v>7.6630174175082427E-3</v>
      </c>
    </row>
    <row r="53" spans="7:12" x14ac:dyDescent="0.2">
      <c r="G53" t="s">
        <v>40</v>
      </c>
      <c r="H53" s="29">
        <v>300</v>
      </c>
      <c r="I53" s="38">
        <v>4.8572129640888022E-2</v>
      </c>
      <c r="J53" s="38">
        <v>3.5472389171126606E-2</v>
      </c>
      <c r="K53" s="30">
        <v>12</v>
      </c>
      <c r="L53" s="33">
        <f t="shared" si="2"/>
        <v>1.0239996718374557E-2</v>
      </c>
    </row>
    <row r="54" spans="7:12" x14ac:dyDescent="0.2">
      <c r="G54" t="s">
        <v>19</v>
      </c>
      <c r="H54" s="29">
        <v>0</v>
      </c>
      <c r="I54" s="38">
        <v>5.8814451125183569E-2</v>
      </c>
      <c r="J54" s="38">
        <v>2.8123672878381738E-2</v>
      </c>
      <c r="K54" s="30">
        <v>22</v>
      </c>
      <c r="L54" s="33">
        <f t="shared" si="2"/>
        <v>5.9959872042218386E-3</v>
      </c>
    </row>
    <row r="55" spans="7:12" x14ac:dyDescent="0.2">
      <c r="G55" t="s">
        <v>19</v>
      </c>
      <c r="H55" s="29">
        <v>150</v>
      </c>
      <c r="I55" s="38">
        <v>6.3769117865740174E-2</v>
      </c>
      <c r="J55" s="38">
        <v>2.5687175045602136E-2</v>
      </c>
      <c r="K55" s="30">
        <v>27</v>
      </c>
      <c r="L55" s="33">
        <f t="shared" si="2"/>
        <v>4.943499142433143E-3</v>
      </c>
    </row>
    <row r="56" spans="7:12" x14ac:dyDescent="0.2">
      <c r="G56" t="s">
        <v>19</v>
      </c>
      <c r="H56" s="29">
        <v>300</v>
      </c>
      <c r="I56" s="38">
        <v>4.22147777437622E-2</v>
      </c>
      <c r="J56" s="38">
        <v>2.2835394948280695E-2</v>
      </c>
      <c r="K56" s="30">
        <v>24</v>
      </c>
      <c r="L56" s="33">
        <f t="shared" si="2"/>
        <v>4.6612554748513644E-3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BF1C-F3E4-2B47-B63C-42D4E34EFD0D}">
  <dimension ref="A1:D46"/>
  <sheetViews>
    <sheetView tabSelected="1" workbookViewId="0">
      <selection activeCell="F19" sqref="F19"/>
    </sheetView>
  </sheetViews>
  <sheetFormatPr baseColWidth="10" defaultRowHeight="16" x14ac:dyDescent="0.2"/>
  <cols>
    <col min="1" max="1" width="16.6640625" bestFit="1" customWidth="1"/>
    <col min="2" max="2" width="49" bestFit="1" customWidth="1"/>
    <col min="3" max="3" width="48.1640625" bestFit="1" customWidth="1"/>
    <col min="4" max="4" width="46.6640625" bestFit="1" customWidth="1"/>
  </cols>
  <sheetData>
    <row r="1" spans="1:4" x14ac:dyDescent="0.2">
      <c r="A1" s="27" t="s">
        <v>80</v>
      </c>
      <c r="B1" t="s">
        <v>100</v>
      </c>
      <c r="C1" t="s">
        <v>101</v>
      </c>
      <c r="D1" t="s">
        <v>167</v>
      </c>
    </row>
    <row r="2" spans="1:4" x14ac:dyDescent="0.2">
      <c r="A2" s="28" t="s">
        <v>20</v>
      </c>
      <c r="B2" s="169">
        <v>6.1788648800763055E-2</v>
      </c>
      <c r="C2" s="30">
        <v>3.4213910155509911E-2</v>
      </c>
      <c r="D2" s="30">
        <v>108</v>
      </c>
    </row>
    <row r="3" spans="1:4" x14ac:dyDescent="0.2">
      <c r="A3" s="29">
        <v>0</v>
      </c>
      <c r="B3" s="169">
        <v>5.84567274270648E-2</v>
      </c>
      <c r="C3" s="30">
        <v>2.842602191332675E-2</v>
      </c>
      <c r="D3" s="30">
        <v>40</v>
      </c>
    </row>
    <row r="4" spans="1:4" x14ac:dyDescent="0.2">
      <c r="A4" s="167" t="s">
        <v>148</v>
      </c>
      <c r="B4" s="169">
        <v>5.84567274270648E-2</v>
      </c>
      <c r="C4" s="30">
        <v>2.842602191332675E-2</v>
      </c>
      <c r="D4" s="30">
        <v>40</v>
      </c>
    </row>
    <row r="5" spans="1:4" x14ac:dyDescent="0.2">
      <c r="A5" s="29">
        <v>150</v>
      </c>
      <c r="B5" s="169">
        <v>7.2026678682238679E-2</v>
      </c>
      <c r="C5" s="30">
        <v>3.5942737662882099E-2</v>
      </c>
      <c r="D5" s="30">
        <v>44</v>
      </c>
    </row>
    <row r="6" spans="1:4" x14ac:dyDescent="0.2">
      <c r="A6" s="167" t="s">
        <v>134</v>
      </c>
      <c r="B6" s="169">
        <v>2.3954208738973724E-2</v>
      </c>
      <c r="C6" s="30">
        <v>2.3544256565860743E-2</v>
      </c>
      <c r="D6" s="30">
        <v>2</v>
      </c>
    </row>
    <row r="7" spans="1:4" x14ac:dyDescent="0.2">
      <c r="A7" s="167" t="s">
        <v>122</v>
      </c>
      <c r="B7" s="169">
        <v>7.4315843917632254E-2</v>
      </c>
      <c r="C7" s="30">
        <v>3.4975429841372752E-2</v>
      </c>
      <c r="D7" s="30">
        <v>42</v>
      </c>
    </row>
    <row r="8" spans="1:4" x14ac:dyDescent="0.2">
      <c r="A8" s="29">
        <v>300</v>
      </c>
      <c r="B8" s="169">
        <v>4.8572129640888022E-2</v>
      </c>
      <c r="C8" s="30">
        <v>3.5472389171126606E-2</v>
      </c>
      <c r="D8" s="30">
        <v>24</v>
      </c>
    </row>
    <row r="9" spans="1:4" x14ac:dyDescent="0.2">
      <c r="A9" s="167" t="s">
        <v>134</v>
      </c>
      <c r="B9" s="169">
        <v>1.6463448058912655E-2</v>
      </c>
      <c r="C9" s="30">
        <v>1.1605806280993974E-2</v>
      </c>
      <c r="D9" s="30">
        <v>6</v>
      </c>
    </row>
    <row r="10" spans="1:4" x14ac:dyDescent="0.2">
      <c r="A10" s="167" t="s">
        <v>122</v>
      </c>
      <c r="B10" s="169">
        <v>5.9275023501546488E-2</v>
      </c>
      <c r="C10" s="30">
        <v>3.4316404831971181E-2</v>
      </c>
      <c r="D10" s="30">
        <v>18</v>
      </c>
    </row>
    <row r="11" spans="1:4" x14ac:dyDescent="0.2">
      <c r="A11" s="28" t="s">
        <v>21</v>
      </c>
      <c r="B11" s="169">
        <v>7.4969120844354767E-2</v>
      </c>
      <c r="C11" s="30">
        <v>3.0923665485120995E-2</v>
      </c>
      <c r="D11" s="30">
        <v>126</v>
      </c>
    </row>
    <row r="12" spans="1:4" x14ac:dyDescent="0.2">
      <c r="A12" s="29">
        <v>0</v>
      </c>
      <c r="B12" s="169">
        <v>6.0083410553874186E-2</v>
      </c>
      <c r="C12" s="30">
        <v>2.6756203769286613E-2</v>
      </c>
      <c r="D12" s="30">
        <v>40</v>
      </c>
    </row>
    <row r="13" spans="1:4" x14ac:dyDescent="0.2">
      <c r="A13" s="167" t="s">
        <v>148</v>
      </c>
      <c r="B13" s="169">
        <v>6.0083410553874186E-2</v>
      </c>
      <c r="C13" s="30">
        <v>2.6756203769286613E-2</v>
      </c>
      <c r="D13" s="30">
        <v>40</v>
      </c>
    </row>
    <row r="14" spans="1:4" x14ac:dyDescent="0.2">
      <c r="A14" s="29">
        <v>150</v>
      </c>
      <c r="B14" s="169">
        <v>0.10126399288369531</v>
      </c>
      <c r="C14" s="30">
        <v>1.9774040820560092E-2</v>
      </c>
      <c r="D14" s="30">
        <v>42</v>
      </c>
    </row>
    <row r="15" spans="1:4" x14ac:dyDescent="0.2">
      <c r="A15" s="167" t="s">
        <v>122</v>
      </c>
      <c r="B15" s="169">
        <v>0.10126399288369531</v>
      </c>
      <c r="C15" s="30">
        <v>1.9774040820560092E-2</v>
      </c>
      <c r="D15" s="30">
        <v>42</v>
      </c>
    </row>
    <row r="16" spans="1:4" x14ac:dyDescent="0.2">
      <c r="A16" s="29">
        <v>300</v>
      </c>
      <c r="B16" s="169">
        <v>6.3401934161784898E-2</v>
      </c>
      <c r="C16" s="30">
        <v>2.7191189415962717E-2</v>
      </c>
      <c r="D16" s="30">
        <v>44</v>
      </c>
    </row>
    <row r="17" spans="1:4" x14ac:dyDescent="0.2">
      <c r="A17" s="167" t="s">
        <v>134</v>
      </c>
      <c r="B17" s="169">
        <v>1.85903417078912E-2</v>
      </c>
      <c r="C17" s="30">
        <v>1.0406486776891556E-2</v>
      </c>
      <c r="D17" s="30">
        <v>2</v>
      </c>
    </row>
    <row r="18" spans="1:4" x14ac:dyDescent="0.2">
      <c r="A18" s="167" t="s">
        <v>122</v>
      </c>
      <c r="B18" s="169">
        <v>6.5535819516732208E-2</v>
      </c>
      <c r="C18" s="30">
        <v>2.5887569017218386E-2</v>
      </c>
      <c r="D18" s="30">
        <v>42</v>
      </c>
    </row>
    <row r="19" spans="1:4" x14ac:dyDescent="0.2">
      <c r="A19" s="28" t="s">
        <v>22</v>
      </c>
      <c r="B19" s="169">
        <v>6.5525807250773366E-2</v>
      </c>
      <c r="C19" s="30">
        <v>2.7259696475930982E-2</v>
      </c>
      <c r="D19" s="30">
        <v>160</v>
      </c>
    </row>
    <row r="20" spans="1:4" x14ac:dyDescent="0.2">
      <c r="A20" s="29">
        <v>0</v>
      </c>
      <c r="B20" s="169">
        <v>4.2722827470542665E-2</v>
      </c>
      <c r="C20" s="30">
        <v>2.2882522138326544E-2</v>
      </c>
      <c r="D20" s="30">
        <v>44</v>
      </c>
    </row>
    <row r="21" spans="1:4" x14ac:dyDescent="0.2">
      <c r="A21" s="167" t="s">
        <v>148</v>
      </c>
      <c r="B21" s="169">
        <v>4.2722827470542665E-2</v>
      </c>
      <c r="C21" s="30">
        <v>2.2882522138326544E-2</v>
      </c>
      <c r="D21" s="30">
        <v>44</v>
      </c>
    </row>
    <row r="22" spans="1:4" x14ac:dyDescent="0.2">
      <c r="A22" s="29">
        <v>150</v>
      </c>
      <c r="B22" s="169">
        <v>6.8288530223219263E-2</v>
      </c>
      <c r="C22" s="30">
        <v>2.1504328351417371E-2</v>
      </c>
      <c r="D22" s="30">
        <v>58</v>
      </c>
    </row>
    <row r="23" spans="1:4" x14ac:dyDescent="0.2">
      <c r="A23" s="167" t="s">
        <v>134</v>
      </c>
      <c r="B23" s="169">
        <v>7.7648868673298857E-2</v>
      </c>
      <c r="C23" s="30">
        <v>4.605554299629392E-3</v>
      </c>
      <c r="D23" s="30">
        <v>2</v>
      </c>
    </row>
    <row r="24" spans="1:4" x14ac:dyDescent="0.2">
      <c r="A24" s="167" t="s">
        <v>122</v>
      </c>
      <c r="B24" s="169">
        <v>6.7954232421430713E-2</v>
      </c>
      <c r="C24" s="30">
        <v>2.1807487694015477E-2</v>
      </c>
      <c r="D24" s="30">
        <v>56</v>
      </c>
    </row>
    <row r="25" spans="1:4" x14ac:dyDescent="0.2">
      <c r="A25" s="29">
        <v>300</v>
      </c>
      <c r="B25" s="169">
        <v>8.0061896525399134E-2</v>
      </c>
      <c r="C25" s="30">
        <v>2.4315357009301337E-2</v>
      </c>
      <c r="D25" s="30">
        <v>58</v>
      </c>
    </row>
    <row r="26" spans="1:4" x14ac:dyDescent="0.2">
      <c r="A26" s="167" t="s">
        <v>134</v>
      </c>
      <c r="B26" s="169">
        <v>6.689462252878442E-2</v>
      </c>
      <c r="C26" s="30">
        <v>2.1917743813155362E-2</v>
      </c>
      <c r="D26" s="30">
        <v>8</v>
      </c>
    </row>
    <row r="27" spans="1:4" x14ac:dyDescent="0.2">
      <c r="A27" s="167" t="s">
        <v>122</v>
      </c>
      <c r="B27" s="169">
        <v>8.2168660364857468E-2</v>
      </c>
      <c r="C27" s="30">
        <v>2.4213688759234922E-2</v>
      </c>
      <c r="D27" s="30">
        <v>50</v>
      </c>
    </row>
    <row r="28" spans="1:4" x14ac:dyDescent="0.2">
      <c r="A28" s="28" t="s">
        <v>23</v>
      </c>
      <c r="B28" s="169">
        <v>7.9880420611331646E-2</v>
      </c>
      <c r="C28" s="30">
        <v>3.3125656142154972E-2</v>
      </c>
      <c r="D28" s="30">
        <v>168</v>
      </c>
    </row>
    <row r="29" spans="1:4" x14ac:dyDescent="0.2">
      <c r="A29" s="29">
        <v>0</v>
      </c>
      <c r="B29" s="169">
        <v>9.7022977213199829E-2</v>
      </c>
      <c r="C29" s="30">
        <v>3.1135016973038221E-2</v>
      </c>
      <c r="D29" s="30">
        <v>58</v>
      </c>
    </row>
    <row r="30" spans="1:4" x14ac:dyDescent="0.2">
      <c r="A30" s="167" t="s">
        <v>148</v>
      </c>
      <c r="B30" s="169">
        <v>9.7022977213199829E-2</v>
      </c>
      <c r="C30" s="30">
        <v>3.1135016973038221E-2</v>
      </c>
      <c r="D30" s="30">
        <v>58</v>
      </c>
    </row>
    <row r="31" spans="1:4" x14ac:dyDescent="0.2">
      <c r="A31" s="29">
        <v>150</v>
      </c>
      <c r="B31" s="169">
        <v>8.6625045188266636E-2</v>
      </c>
      <c r="C31" s="30">
        <v>2.8870048078105323E-2</v>
      </c>
      <c r="D31" s="30">
        <v>58</v>
      </c>
    </row>
    <row r="32" spans="1:4" x14ac:dyDescent="0.2">
      <c r="A32" s="167" t="s">
        <v>134</v>
      </c>
      <c r="B32" s="169">
        <v>9.2256162897849436E-2</v>
      </c>
      <c r="C32" s="30">
        <v>2.2133828626333507E-2</v>
      </c>
      <c r="D32" s="30">
        <v>12</v>
      </c>
    </row>
    <row r="33" spans="1:4" x14ac:dyDescent="0.2">
      <c r="A33" s="167" t="s">
        <v>122</v>
      </c>
      <c r="B33" s="169">
        <v>8.5156057959679773E-2</v>
      </c>
      <c r="C33" s="30">
        <v>3.0419143514747136E-2</v>
      </c>
      <c r="D33" s="30">
        <v>46</v>
      </c>
    </row>
    <row r="34" spans="1:4" x14ac:dyDescent="0.2">
      <c r="A34" s="29">
        <v>300</v>
      </c>
      <c r="B34" s="169">
        <v>5.3237026219589575E-2</v>
      </c>
      <c r="C34" s="30">
        <v>2.1643776461327573E-2</v>
      </c>
      <c r="D34" s="30">
        <v>52</v>
      </c>
    </row>
    <row r="35" spans="1:4" x14ac:dyDescent="0.2">
      <c r="A35" s="167" t="s">
        <v>134</v>
      </c>
      <c r="B35" s="169">
        <v>3.3866411389330456E-2</v>
      </c>
      <c r="C35" s="30">
        <v>2.012516072569303E-2</v>
      </c>
      <c r="D35" s="30">
        <v>4</v>
      </c>
    </row>
    <row r="36" spans="1:4" x14ac:dyDescent="0.2">
      <c r="A36" s="167" t="s">
        <v>122</v>
      </c>
      <c r="B36" s="169">
        <v>5.4851244122111169E-2</v>
      </c>
      <c r="C36" s="30">
        <v>2.1163036475020096E-2</v>
      </c>
      <c r="D36" s="30">
        <v>48</v>
      </c>
    </row>
    <row r="37" spans="1:4" x14ac:dyDescent="0.2">
      <c r="A37" s="28" t="s">
        <v>19</v>
      </c>
      <c r="B37" s="169">
        <v>5.5189572232593374E-2</v>
      </c>
      <c r="C37" s="30">
        <v>2.7053393916497363E-2</v>
      </c>
      <c r="D37" s="30">
        <v>146</v>
      </c>
    </row>
    <row r="38" spans="1:4" x14ac:dyDescent="0.2">
      <c r="A38" s="29">
        <v>0</v>
      </c>
      <c r="B38" s="169">
        <v>5.8814451125183569E-2</v>
      </c>
      <c r="C38" s="30">
        <v>2.8123672878381738E-2</v>
      </c>
      <c r="D38" s="30">
        <v>44</v>
      </c>
    </row>
    <row r="39" spans="1:4" x14ac:dyDescent="0.2">
      <c r="A39" s="167" t="s">
        <v>148</v>
      </c>
      <c r="B39" s="169">
        <v>5.8814451125183569E-2</v>
      </c>
      <c r="C39" s="30">
        <v>2.8123672878381738E-2</v>
      </c>
      <c r="D39" s="30">
        <v>44</v>
      </c>
    </row>
    <row r="40" spans="1:4" x14ac:dyDescent="0.2">
      <c r="A40" s="29">
        <v>150</v>
      </c>
      <c r="B40" s="169">
        <v>6.3769117865740174E-2</v>
      </c>
      <c r="C40" s="30">
        <v>2.5687175045602115E-2</v>
      </c>
      <c r="D40" s="30">
        <v>54</v>
      </c>
    </row>
    <row r="41" spans="1:4" x14ac:dyDescent="0.2">
      <c r="A41" s="167" t="s">
        <v>134</v>
      </c>
      <c r="B41" s="169">
        <v>6.08785240751194E-2</v>
      </c>
      <c r="C41" s="30">
        <v>1.7375807028372017E-2</v>
      </c>
      <c r="D41" s="30">
        <v>6</v>
      </c>
    </row>
    <row r="42" spans="1:4" x14ac:dyDescent="0.2">
      <c r="A42" s="167" t="s">
        <v>122</v>
      </c>
      <c r="B42" s="169">
        <v>6.4130442089567766E-2</v>
      </c>
      <c r="C42" s="30">
        <v>2.6659814281281301E-2</v>
      </c>
      <c r="D42" s="30">
        <v>48</v>
      </c>
    </row>
    <row r="43" spans="1:4" x14ac:dyDescent="0.2">
      <c r="A43" s="29">
        <v>300</v>
      </c>
      <c r="B43" s="169">
        <v>4.22147777437622E-2</v>
      </c>
      <c r="C43" s="30">
        <v>2.2835394948280695E-2</v>
      </c>
      <c r="D43" s="30">
        <v>48</v>
      </c>
    </row>
    <row r="44" spans="1:4" x14ac:dyDescent="0.2">
      <c r="A44" s="167" t="s">
        <v>134</v>
      </c>
      <c r="B44" s="169">
        <v>4.2578976858302107E-2</v>
      </c>
      <c r="C44" s="30">
        <v>2.2251385231408544E-2</v>
      </c>
      <c r="D44" s="30">
        <v>14</v>
      </c>
    </row>
    <row r="45" spans="1:4" x14ac:dyDescent="0.2">
      <c r="A45" s="167" t="s">
        <v>122</v>
      </c>
      <c r="B45" s="169">
        <v>4.2064813402481069E-2</v>
      </c>
      <c r="C45" s="30">
        <v>2.3399793992421602E-2</v>
      </c>
      <c r="D45" s="30">
        <v>34</v>
      </c>
    </row>
    <row r="46" spans="1:4" x14ac:dyDescent="0.2">
      <c r="A46" s="28" t="s">
        <v>81</v>
      </c>
      <c r="B46" s="169">
        <v>6.7911017889346351E-2</v>
      </c>
      <c r="C46" s="30">
        <v>3.1717573394442401E-2</v>
      </c>
      <c r="D46" s="30">
        <v>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65F5-C1FE-814D-BA5F-B94BD259B77E}">
  <dimension ref="A1:H19"/>
  <sheetViews>
    <sheetView workbookViewId="0">
      <selection activeCell="F23" sqref="F23"/>
    </sheetView>
  </sheetViews>
  <sheetFormatPr baseColWidth="10" defaultRowHeight="16" x14ac:dyDescent="0.2"/>
  <cols>
    <col min="1" max="1" width="13" bestFit="1" customWidth="1"/>
    <col min="2" max="2" width="49" bestFit="1" customWidth="1"/>
    <col min="7" max="7" width="14.83203125" customWidth="1"/>
  </cols>
  <sheetData>
    <row r="1" spans="1:8" x14ac:dyDescent="0.2">
      <c r="A1" s="157"/>
      <c r="B1" s="158"/>
      <c r="C1" s="159"/>
    </row>
    <row r="2" spans="1:8" x14ac:dyDescent="0.2">
      <c r="A2" s="160"/>
      <c r="B2" s="161"/>
      <c r="C2" s="162"/>
    </row>
    <row r="3" spans="1:8" x14ac:dyDescent="0.2">
      <c r="A3" s="160"/>
      <c r="B3" s="161"/>
      <c r="C3" s="162"/>
      <c r="G3" t="s">
        <v>158</v>
      </c>
      <c r="H3" t="s">
        <v>159</v>
      </c>
    </row>
    <row r="4" spans="1:8" x14ac:dyDescent="0.2">
      <c r="A4" s="160"/>
      <c r="B4" s="161"/>
      <c r="C4" s="162"/>
      <c r="G4" s="85"/>
      <c r="H4" s="62"/>
    </row>
    <row r="5" spans="1:8" x14ac:dyDescent="0.2">
      <c r="A5" s="160"/>
      <c r="B5" s="161"/>
      <c r="C5" s="162"/>
      <c r="F5" t="s">
        <v>152</v>
      </c>
      <c r="G5" s="85">
        <v>5.8717755050876029E-3</v>
      </c>
      <c r="H5" s="62">
        <v>84856.72656629431</v>
      </c>
    </row>
    <row r="6" spans="1:8" x14ac:dyDescent="0.2">
      <c r="A6" s="160"/>
      <c r="B6" s="161"/>
      <c r="C6" s="162"/>
      <c r="F6" t="s">
        <v>156</v>
      </c>
      <c r="G6" s="85">
        <v>8.0359061281417177E-2</v>
      </c>
      <c r="H6" s="62">
        <v>56668.296189791516</v>
      </c>
    </row>
    <row r="7" spans="1:8" x14ac:dyDescent="0.2">
      <c r="A7" s="160"/>
      <c r="B7" s="161"/>
      <c r="C7" s="162"/>
      <c r="F7" t="s">
        <v>157</v>
      </c>
      <c r="G7" s="85">
        <v>3.7891837729386944E-2</v>
      </c>
      <c r="H7" s="62">
        <v>533.70165745856355</v>
      </c>
    </row>
    <row r="8" spans="1:8" x14ac:dyDescent="0.2">
      <c r="A8" s="160"/>
      <c r="B8" s="161"/>
      <c r="C8" s="162"/>
      <c r="F8" t="s">
        <v>155</v>
      </c>
      <c r="G8" s="85">
        <v>1.0207519198547501E-2</v>
      </c>
      <c r="H8" s="62">
        <v>38429.886302111525</v>
      </c>
    </row>
    <row r="9" spans="1:8" x14ac:dyDescent="0.2">
      <c r="A9" s="160"/>
      <c r="B9" s="161"/>
      <c r="C9" s="162"/>
      <c r="F9" t="s">
        <v>154</v>
      </c>
      <c r="G9" s="85">
        <v>3.2306554090407141E-2</v>
      </c>
      <c r="H9" s="62">
        <v>48811.16</v>
      </c>
    </row>
    <row r="10" spans="1:8" x14ac:dyDescent="0.2">
      <c r="A10" s="160"/>
      <c r="B10" s="161"/>
      <c r="C10" s="162"/>
      <c r="G10" s="85"/>
      <c r="H10" s="62"/>
    </row>
    <row r="11" spans="1:8" x14ac:dyDescent="0.2">
      <c r="A11" s="160"/>
      <c r="B11" s="161"/>
      <c r="C11" s="162"/>
    </row>
    <row r="12" spans="1:8" x14ac:dyDescent="0.2">
      <c r="A12" s="160"/>
      <c r="B12" s="161"/>
      <c r="C12" s="162"/>
      <c r="G12" s="85"/>
      <c r="H12" s="156"/>
    </row>
    <row r="13" spans="1:8" x14ac:dyDescent="0.2">
      <c r="A13" s="160"/>
      <c r="B13" s="161"/>
      <c r="C13" s="162"/>
      <c r="G13" s="85"/>
      <c r="H13" s="62"/>
    </row>
    <row r="14" spans="1:8" x14ac:dyDescent="0.2">
      <c r="A14" s="160"/>
      <c r="B14" s="161"/>
      <c r="C14" s="162"/>
    </row>
    <row r="15" spans="1:8" x14ac:dyDescent="0.2">
      <c r="A15" s="160"/>
      <c r="B15" s="161"/>
      <c r="C15" s="162"/>
    </row>
    <row r="16" spans="1:8" x14ac:dyDescent="0.2">
      <c r="A16" s="160"/>
      <c r="B16" s="161"/>
      <c r="C16" s="162"/>
    </row>
    <row r="17" spans="1:8" x14ac:dyDescent="0.2">
      <c r="A17" s="160"/>
      <c r="B17" s="161"/>
      <c r="C17" s="162"/>
    </row>
    <row r="18" spans="1:8" x14ac:dyDescent="0.2">
      <c r="A18" s="163"/>
      <c r="B18" s="164"/>
      <c r="C18" s="165"/>
    </row>
    <row r="19" spans="1:8" x14ac:dyDescent="0.2">
      <c r="F19" t="s">
        <v>153</v>
      </c>
      <c r="G19" s="85">
        <v>1.6540187710231899E-2</v>
      </c>
      <c r="H19" s="62">
        <v>206969.6862258465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104C-179D-5244-83D3-89A3B0834021}">
  <sheetPr>
    <pageSetUpPr fitToPage="1"/>
  </sheetPr>
  <dimension ref="A1:AE452"/>
  <sheetViews>
    <sheetView topLeftCell="D1" workbookViewId="0">
      <pane ySplit="1" topLeftCell="A419" activePane="bottomLeft" state="frozen"/>
      <selection activeCell="E1" sqref="E1"/>
      <selection pane="bottomLeft" activeCell="AB444" sqref="AB444"/>
    </sheetView>
  </sheetViews>
  <sheetFormatPr baseColWidth="10" defaultRowHeight="16" x14ac:dyDescent="0.2"/>
  <cols>
    <col min="1" max="1" width="7.6640625" customWidth="1"/>
    <col min="2" max="2" width="9.5" customWidth="1"/>
    <col min="3" max="3" width="7.33203125" customWidth="1"/>
    <col min="4" max="4" width="8.83203125" customWidth="1"/>
    <col min="5" max="5" width="5.5" customWidth="1"/>
    <col min="6" max="6" width="12.1640625" customWidth="1"/>
    <col min="7" max="7" width="7.83203125" customWidth="1"/>
    <col min="8" max="8" width="7.33203125" customWidth="1"/>
    <col min="9" max="9" width="7.1640625" customWidth="1"/>
    <col min="10" max="10" width="7.83203125" customWidth="1"/>
    <col min="11" max="11" width="7.5" customWidth="1"/>
    <col min="12" max="12" width="8" customWidth="1"/>
    <col min="13" max="13" width="7" customWidth="1"/>
    <col min="14" max="14" width="7.5" customWidth="1"/>
    <col min="15" max="15" width="7.83203125" customWidth="1"/>
    <col min="16" max="16" width="7" customWidth="1"/>
    <col min="17" max="17" width="7.5" customWidth="1"/>
    <col min="18" max="20" width="7.33203125" customWidth="1"/>
    <col min="21" max="21" width="15.83203125" style="83" customWidth="1"/>
    <col min="22" max="22" width="9.83203125" style="129" customWidth="1"/>
    <col min="23" max="23" width="8.83203125" customWidth="1"/>
    <col min="24" max="24" width="9.6640625" customWidth="1"/>
    <col min="25" max="25" width="8.33203125" customWidth="1"/>
    <col min="26" max="26" width="10" customWidth="1"/>
    <col min="27" max="27" width="9.1640625" customWidth="1"/>
    <col min="28" max="28" width="12.33203125" style="15" customWidth="1"/>
    <col min="29" max="29" width="14" customWidth="1"/>
    <col min="30" max="30" width="15" customWidth="1"/>
  </cols>
  <sheetData>
    <row r="1" spans="1:31" ht="17" thickBot="1" x14ac:dyDescent="0.25">
      <c r="A1" s="10" t="s">
        <v>9</v>
      </c>
      <c r="B1" s="10" t="s">
        <v>10</v>
      </c>
      <c r="C1" s="59" t="s">
        <v>11</v>
      </c>
      <c r="D1" s="11" t="s">
        <v>26</v>
      </c>
      <c r="E1" s="11" t="s">
        <v>106</v>
      </c>
      <c r="F1" s="60" t="s">
        <v>27</v>
      </c>
      <c r="G1" s="11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1" t="s">
        <v>37</v>
      </c>
      <c r="Q1" s="11" t="s">
        <v>38</v>
      </c>
      <c r="R1" s="11" t="s">
        <v>39</v>
      </c>
      <c r="S1" s="128" t="s">
        <v>143</v>
      </c>
      <c r="T1" s="128" t="s">
        <v>146</v>
      </c>
      <c r="U1" s="128" t="s">
        <v>149</v>
      </c>
      <c r="V1" s="61" t="s">
        <v>47</v>
      </c>
      <c r="W1" s="93" t="s">
        <v>46</v>
      </c>
      <c r="X1" s="61" t="s">
        <v>45</v>
      </c>
      <c r="Y1" s="102" t="s">
        <v>48</v>
      </c>
      <c r="Z1" s="61" t="s">
        <v>49</v>
      </c>
      <c r="AA1" s="109" t="s">
        <v>50</v>
      </c>
      <c r="AB1" s="125" t="s">
        <v>147</v>
      </c>
      <c r="AC1" s="19" t="s">
        <v>94</v>
      </c>
      <c r="AD1" s="61" t="s">
        <v>110</v>
      </c>
      <c r="AE1" s="155" t="s">
        <v>151</v>
      </c>
    </row>
    <row r="2" spans="1:31" x14ac:dyDescent="0.2">
      <c r="A2" s="12">
        <v>43589</v>
      </c>
      <c r="B2" s="13" t="s">
        <v>19</v>
      </c>
      <c r="C2" s="14">
        <v>0</v>
      </c>
      <c r="D2" s="14">
        <v>1</v>
      </c>
      <c r="E2" s="14" t="s">
        <v>107</v>
      </c>
      <c r="F2" s="14">
        <f>0.192*0.62</f>
        <v>0.11904000000000001</v>
      </c>
      <c r="G2" s="35">
        <v>0</v>
      </c>
      <c r="H2" s="35">
        <v>0</v>
      </c>
      <c r="I2" s="35">
        <v>0</v>
      </c>
      <c r="J2" s="35">
        <v>0</v>
      </c>
      <c r="K2" s="35">
        <v>0</v>
      </c>
      <c r="L2" s="35">
        <v>0</v>
      </c>
      <c r="M2" s="94">
        <v>2</v>
      </c>
      <c r="N2" s="35">
        <v>0</v>
      </c>
      <c r="O2" s="103">
        <v>1</v>
      </c>
      <c r="P2" s="35">
        <v>0</v>
      </c>
      <c r="Q2" s="35">
        <v>0</v>
      </c>
      <c r="R2" s="108">
        <v>2</v>
      </c>
      <c r="S2" s="35">
        <v>0</v>
      </c>
      <c r="T2" s="35">
        <v>2</v>
      </c>
      <c r="U2" s="35">
        <f>0.00192*92</f>
        <v>0.17663999999999999</v>
      </c>
      <c r="V2" s="129">
        <v>13</v>
      </c>
      <c r="W2">
        <v>2</v>
      </c>
      <c r="X2">
        <v>15</v>
      </c>
      <c r="Y2">
        <v>1</v>
      </c>
      <c r="Z2">
        <v>18</v>
      </c>
      <c r="AA2">
        <v>2</v>
      </c>
      <c r="AB2" s="15" t="s">
        <v>148</v>
      </c>
      <c r="AD2">
        <f t="shared" ref="AD2:AD19" si="0">SUM(G2:T2)</f>
        <v>7</v>
      </c>
      <c r="AE2">
        <f>U2-F2</f>
        <v>5.7599999999999985E-2</v>
      </c>
    </row>
    <row r="3" spans="1:31" x14ac:dyDescent="0.2">
      <c r="A3" s="12">
        <v>43589</v>
      </c>
      <c r="B3" s="13" t="s">
        <v>19</v>
      </c>
      <c r="C3" s="14">
        <v>0</v>
      </c>
      <c r="D3" s="14">
        <v>2</v>
      </c>
      <c r="E3" s="14" t="s">
        <v>107</v>
      </c>
      <c r="F3" s="14">
        <f>0.192*0.72</f>
        <v>0.13824</v>
      </c>
      <c r="G3" s="35">
        <v>0</v>
      </c>
      <c r="H3" s="35">
        <v>0</v>
      </c>
      <c r="I3" s="94">
        <v>2</v>
      </c>
      <c r="J3" s="35">
        <v>0</v>
      </c>
      <c r="K3" s="35">
        <v>0</v>
      </c>
      <c r="L3" s="103">
        <v>1</v>
      </c>
      <c r="M3" s="35">
        <v>0</v>
      </c>
      <c r="N3" s="108">
        <v>2</v>
      </c>
      <c r="O3" s="35">
        <v>0</v>
      </c>
      <c r="P3" s="117">
        <v>3</v>
      </c>
      <c r="Q3" s="117">
        <v>0</v>
      </c>
      <c r="R3" s="117">
        <v>1</v>
      </c>
      <c r="S3" s="117">
        <v>6</v>
      </c>
      <c r="T3" s="117">
        <v>0</v>
      </c>
      <c r="U3" s="35">
        <f>0.00192*95</f>
        <v>0.18240000000000001</v>
      </c>
      <c r="V3" s="129">
        <v>9</v>
      </c>
      <c r="W3">
        <v>2</v>
      </c>
      <c r="X3">
        <v>12</v>
      </c>
      <c r="Y3">
        <v>1</v>
      </c>
      <c r="Z3">
        <v>14</v>
      </c>
      <c r="AA3">
        <v>2</v>
      </c>
      <c r="AB3" s="15" t="s">
        <v>148</v>
      </c>
      <c r="AD3">
        <f t="shared" si="0"/>
        <v>15</v>
      </c>
      <c r="AE3">
        <f t="shared" ref="AE3:AE66" si="1">U3-F3</f>
        <v>4.4160000000000005E-2</v>
      </c>
    </row>
    <row r="4" spans="1:31" x14ac:dyDescent="0.2">
      <c r="A4" s="12">
        <v>43589</v>
      </c>
      <c r="B4" s="13" t="s">
        <v>19</v>
      </c>
      <c r="C4" s="14">
        <v>0</v>
      </c>
      <c r="D4" s="14">
        <v>3</v>
      </c>
      <c r="E4" s="14" t="s">
        <v>107</v>
      </c>
      <c r="F4" s="14">
        <f>0.192*0.65</f>
        <v>0.12480000000000001</v>
      </c>
      <c r="G4" s="35">
        <v>0</v>
      </c>
      <c r="H4" s="35">
        <v>0</v>
      </c>
      <c r="I4" s="35">
        <v>0</v>
      </c>
      <c r="J4" s="94">
        <v>1</v>
      </c>
      <c r="K4" s="35">
        <v>0</v>
      </c>
      <c r="L4" s="103">
        <v>3</v>
      </c>
      <c r="M4" s="35">
        <v>0</v>
      </c>
      <c r="N4" s="35">
        <v>0</v>
      </c>
      <c r="O4" s="108">
        <v>2</v>
      </c>
      <c r="P4" s="35">
        <v>0</v>
      </c>
      <c r="Q4" s="117">
        <v>5</v>
      </c>
      <c r="R4" s="35">
        <v>0</v>
      </c>
      <c r="S4" s="117">
        <v>3</v>
      </c>
      <c r="T4" s="117">
        <v>0</v>
      </c>
      <c r="U4" s="35">
        <f>0.00192*89</f>
        <v>0.17088</v>
      </c>
      <c r="V4" s="129">
        <v>10</v>
      </c>
      <c r="W4">
        <v>1</v>
      </c>
      <c r="X4">
        <v>12</v>
      </c>
      <c r="Y4">
        <v>3</v>
      </c>
      <c r="Z4">
        <v>15</v>
      </c>
      <c r="AA4">
        <v>2</v>
      </c>
      <c r="AB4" s="15" t="s">
        <v>148</v>
      </c>
      <c r="AD4">
        <f t="shared" si="0"/>
        <v>14</v>
      </c>
      <c r="AE4">
        <f t="shared" si="1"/>
        <v>4.6079999999999996E-2</v>
      </c>
    </row>
    <row r="5" spans="1:31" x14ac:dyDescent="0.2">
      <c r="A5" s="12">
        <v>43589</v>
      </c>
      <c r="B5" s="13" t="s">
        <v>19</v>
      </c>
      <c r="C5" s="14">
        <v>0</v>
      </c>
      <c r="D5" s="14">
        <v>4</v>
      </c>
      <c r="E5" s="14" t="s">
        <v>107</v>
      </c>
      <c r="F5" s="14">
        <f>0.192*0.64</f>
        <v>0.12288</v>
      </c>
      <c r="G5" s="35">
        <v>0</v>
      </c>
      <c r="H5" s="35">
        <v>0</v>
      </c>
      <c r="I5" s="35">
        <v>0</v>
      </c>
      <c r="J5" s="94">
        <v>2</v>
      </c>
      <c r="K5" s="35">
        <v>0</v>
      </c>
      <c r="L5" s="103">
        <v>2</v>
      </c>
      <c r="M5" s="35">
        <v>0</v>
      </c>
      <c r="N5" s="35">
        <v>0</v>
      </c>
      <c r="O5" s="108">
        <v>4</v>
      </c>
      <c r="P5" s="35">
        <v>0</v>
      </c>
      <c r="Q5" s="117">
        <v>5</v>
      </c>
      <c r="R5" s="35">
        <v>0</v>
      </c>
      <c r="S5" s="117">
        <v>2</v>
      </c>
      <c r="T5" s="117">
        <v>0</v>
      </c>
      <c r="U5" s="35">
        <f>0.00192*89</f>
        <v>0.17088</v>
      </c>
      <c r="V5" s="129">
        <v>10</v>
      </c>
      <c r="W5">
        <v>2</v>
      </c>
      <c r="X5">
        <v>12</v>
      </c>
      <c r="Y5">
        <v>2</v>
      </c>
      <c r="Z5">
        <v>15</v>
      </c>
      <c r="AA5">
        <v>4</v>
      </c>
      <c r="AB5" s="15" t="s">
        <v>148</v>
      </c>
      <c r="AD5">
        <f t="shared" si="0"/>
        <v>15</v>
      </c>
      <c r="AE5">
        <f t="shared" si="1"/>
        <v>4.8000000000000001E-2</v>
      </c>
    </row>
    <row r="6" spans="1:31" x14ac:dyDescent="0.2">
      <c r="A6" s="12">
        <v>43589</v>
      </c>
      <c r="B6" s="13" t="s">
        <v>19</v>
      </c>
      <c r="C6" s="14">
        <v>0</v>
      </c>
      <c r="D6" s="14">
        <v>5</v>
      </c>
      <c r="E6" s="14" t="s">
        <v>107</v>
      </c>
      <c r="F6" s="14">
        <f>0.192*0.65</f>
        <v>0.12480000000000001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94">
        <v>2</v>
      </c>
      <c r="M6" s="35">
        <v>0</v>
      </c>
      <c r="N6" s="35">
        <v>0</v>
      </c>
      <c r="O6" s="103">
        <v>2</v>
      </c>
      <c r="P6" s="103">
        <v>1</v>
      </c>
      <c r="Q6" s="108">
        <v>5</v>
      </c>
      <c r="R6" s="35">
        <v>0</v>
      </c>
      <c r="S6" s="117">
        <v>2</v>
      </c>
      <c r="T6" s="117">
        <v>1</v>
      </c>
      <c r="U6" s="35">
        <f>0.00192*90</f>
        <v>0.17280000000000001</v>
      </c>
      <c r="V6" s="129">
        <v>12</v>
      </c>
      <c r="W6">
        <v>2</v>
      </c>
      <c r="X6">
        <v>15</v>
      </c>
      <c r="Y6">
        <v>3</v>
      </c>
      <c r="Z6">
        <v>17</v>
      </c>
      <c r="AA6">
        <v>5</v>
      </c>
      <c r="AB6" s="15" t="s">
        <v>148</v>
      </c>
      <c r="AD6">
        <f t="shared" si="0"/>
        <v>13</v>
      </c>
      <c r="AE6">
        <f t="shared" si="1"/>
        <v>4.8000000000000001E-2</v>
      </c>
    </row>
    <row r="7" spans="1:31" x14ac:dyDescent="0.2">
      <c r="A7" s="12">
        <v>43589</v>
      </c>
      <c r="B7" s="13" t="s">
        <v>19</v>
      </c>
      <c r="C7" s="14">
        <v>0</v>
      </c>
      <c r="D7" s="14">
        <v>6</v>
      </c>
      <c r="E7" s="14" t="s">
        <v>107</v>
      </c>
      <c r="F7" s="14">
        <f>0.192*0.7</f>
        <v>0.13439999999999999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94">
        <v>1</v>
      </c>
      <c r="M7" s="35">
        <v>0</v>
      </c>
      <c r="N7" s="103">
        <v>1</v>
      </c>
      <c r="O7" s="35">
        <v>0</v>
      </c>
      <c r="P7" s="108">
        <v>4</v>
      </c>
      <c r="Q7" s="35">
        <v>0</v>
      </c>
      <c r="R7" s="117">
        <v>2</v>
      </c>
      <c r="S7" s="117">
        <v>2</v>
      </c>
      <c r="T7" s="117">
        <v>2</v>
      </c>
      <c r="U7" s="35">
        <f>0.00192*91</f>
        <v>0.17472000000000001</v>
      </c>
      <c r="V7" s="129">
        <v>12</v>
      </c>
      <c r="W7">
        <v>1</v>
      </c>
      <c r="X7">
        <v>14</v>
      </c>
      <c r="Y7">
        <v>1</v>
      </c>
      <c r="Z7">
        <v>16</v>
      </c>
      <c r="AA7">
        <v>4</v>
      </c>
      <c r="AB7" s="15" t="s">
        <v>148</v>
      </c>
      <c r="AD7">
        <f t="shared" si="0"/>
        <v>12</v>
      </c>
      <c r="AE7">
        <f t="shared" si="1"/>
        <v>4.0320000000000022E-2</v>
      </c>
    </row>
    <row r="8" spans="1:31" x14ac:dyDescent="0.2">
      <c r="A8" s="12">
        <v>43589</v>
      </c>
      <c r="B8" s="13" t="s">
        <v>19</v>
      </c>
      <c r="C8" s="14">
        <v>0</v>
      </c>
      <c r="D8" s="14">
        <v>7</v>
      </c>
      <c r="E8" s="14" t="s">
        <v>107</v>
      </c>
      <c r="F8" s="14">
        <f>0.192*0.64</f>
        <v>0.12288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94">
        <v>2</v>
      </c>
      <c r="M8" s="35">
        <v>0</v>
      </c>
      <c r="N8" s="35">
        <v>0</v>
      </c>
      <c r="O8" s="103">
        <v>1</v>
      </c>
      <c r="P8" s="35">
        <v>0</v>
      </c>
      <c r="Q8" s="108">
        <v>6</v>
      </c>
      <c r="R8" s="35">
        <v>0</v>
      </c>
      <c r="S8" s="117">
        <v>3</v>
      </c>
      <c r="T8" s="117">
        <v>0</v>
      </c>
      <c r="U8" s="35">
        <f>0.00192*94</f>
        <v>0.18048</v>
      </c>
      <c r="V8" s="129">
        <v>12</v>
      </c>
      <c r="W8">
        <v>2</v>
      </c>
      <c r="X8">
        <v>15</v>
      </c>
      <c r="Y8">
        <v>1</v>
      </c>
      <c r="Z8">
        <v>17</v>
      </c>
      <c r="AA8">
        <v>6</v>
      </c>
      <c r="AB8" s="15" t="s">
        <v>148</v>
      </c>
      <c r="AD8">
        <f t="shared" si="0"/>
        <v>12</v>
      </c>
      <c r="AE8">
        <f t="shared" si="1"/>
        <v>5.7599999999999998E-2</v>
      </c>
    </row>
    <row r="9" spans="1:31" x14ac:dyDescent="0.2">
      <c r="A9" s="12">
        <v>43589</v>
      </c>
      <c r="B9" s="13" t="s">
        <v>19</v>
      </c>
      <c r="C9" s="14">
        <v>0</v>
      </c>
      <c r="D9" s="14">
        <v>8</v>
      </c>
      <c r="E9" s="14" t="s">
        <v>107</v>
      </c>
      <c r="F9" s="35">
        <f>0.192*0.7</f>
        <v>0.13439999999999999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94">
        <v>3</v>
      </c>
      <c r="M9" s="35">
        <v>0</v>
      </c>
      <c r="N9" s="103">
        <v>4</v>
      </c>
      <c r="O9" s="35">
        <v>0</v>
      </c>
      <c r="P9" s="35">
        <v>0</v>
      </c>
      <c r="Q9" s="108">
        <v>2</v>
      </c>
      <c r="R9" s="108">
        <v>1</v>
      </c>
      <c r="S9" s="117">
        <v>5</v>
      </c>
      <c r="T9" s="117">
        <v>0</v>
      </c>
      <c r="U9" s="35">
        <f>0.00192*91</f>
        <v>0.17472000000000001</v>
      </c>
      <c r="V9" s="129">
        <v>12</v>
      </c>
      <c r="W9">
        <v>3</v>
      </c>
      <c r="X9">
        <v>14</v>
      </c>
      <c r="Y9">
        <v>4</v>
      </c>
      <c r="Z9">
        <v>17</v>
      </c>
      <c r="AA9">
        <v>3</v>
      </c>
      <c r="AB9" s="15" t="s">
        <v>148</v>
      </c>
      <c r="AD9">
        <f t="shared" si="0"/>
        <v>15</v>
      </c>
      <c r="AE9">
        <f t="shared" si="1"/>
        <v>4.0320000000000022E-2</v>
      </c>
    </row>
    <row r="10" spans="1:31" x14ac:dyDescent="0.2">
      <c r="A10" s="12">
        <v>43589</v>
      </c>
      <c r="B10" s="13" t="s">
        <v>19</v>
      </c>
      <c r="C10" s="14">
        <v>0</v>
      </c>
      <c r="D10" s="14">
        <v>9</v>
      </c>
      <c r="E10" s="14" t="s">
        <v>107</v>
      </c>
      <c r="F10" s="35">
        <f>0.192*0.65</f>
        <v>0.12480000000000001</v>
      </c>
      <c r="G10" s="35">
        <v>0</v>
      </c>
      <c r="H10" s="35">
        <v>0</v>
      </c>
      <c r="I10" s="94">
        <v>1</v>
      </c>
      <c r="J10" s="35">
        <v>0</v>
      </c>
      <c r="K10" s="103">
        <v>2</v>
      </c>
      <c r="L10" s="35">
        <v>0</v>
      </c>
      <c r="M10" s="35">
        <v>0</v>
      </c>
      <c r="N10" s="108">
        <v>2</v>
      </c>
      <c r="O10" s="35">
        <v>0</v>
      </c>
      <c r="P10" s="117">
        <v>3</v>
      </c>
      <c r="Q10" s="117">
        <v>0</v>
      </c>
      <c r="R10" s="117">
        <v>4</v>
      </c>
      <c r="S10" s="117">
        <v>0</v>
      </c>
      <c r="T10" s="117">
        <v>6</v>
      </c>
      <c r="U10" s="35">
        <f>0.00192*95</f>
        <v>0.18240000000000001</v>
      </c>
      <c r="V10" s="129">
        <v>9</v>
      </c>
      <c r="W10">
        <v>1</v>
      </c>
      <c r="X10">
        <v>11</v>
      </c>
      <c r="Y10">
        <v>2</v>
      </c>
      <c r="Z10">
        <v>14</v>
      </c>
      <c r="AA10">
        <v>2</v>
      </c>
      <c r="AB10" s="15" t="s">
        <v>148</v>
      </c>
      <c r="AD10">
        <f t="shared" si="0"/>
        <v>18</v>
      </c>
      <c r="AE10">
        <f t="shared" si="1"/>
        <v>5.7599999999999998E-2</v>
      </c>
    </row>
    <row r="11" spans="1:31" x14ac:dyDescent="0.2">
      <c r="A11" s="12">
        <v>43589</v>
      </c>
      <c r="B11" s="13" t="s">
        <v>19</v>
      </c>
      <c r="C11" s="14">
        <v>0</v>
      </c>
      <c r="D11" s="14">
        <v>10</v>
      </c>
      <c r="E11" s="14" t="s">
        <v>107</v>
      </c>
      <c r="F11" s="35">
        <f>0.192*0.65</f>
        <v>0.12480000000000001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94">
        <v>2</v>
      </c>
      <c r="P11" s="35">
        <v>0</v>
      </c>
      <c r="Q11" s="123">
        <v>6</v>
      </c>
      <c r="R11" s="35">
        <v>0</v>
      </c>
      <c r="S11" s="35">
        <v>0</v>
      </c>
      <c r="T11" s="108">
        <v>1</v>
      </c>
      <c r="U11" s="35">
        <f>0.00192*92</f>
        <v>0.17663999999999999</v>
      </c>
      <c r="V11" s="129">
        <v>15</v>
      </c>
      <c r="W11">
        <v>2</v>
      </c>
      <c r="X11">
        <v>17</v>
      </c>
      <c r="Y11">
        <v>6</v>
      </c>
      <c r="Z11">
        <v>20</v>
      </c>
      <c r="AA11">
        <v>1</v>
      </c>
      <c r="AB11" s="15" t="s">
        <v>148</v>
      </c>
      <c r="AD11">
        <f t="shared" si="0"/>
        <v>9</v>
      </c>
      <c r="AE11">
        <f t="shared" si="1"/>
        <v>5.1839999999999983E-2</v>
      </c>
    </row>
    <row r="12" spans="1:31" x14ac:dyDescent="0.2">
      <c r="A12" s="12">
        <v>43589</v>
      </c>
      <c r="B12" s="13" t="s">
        <v>19</v>
      </c>
      <c r="C12" s="14">
        <v>0</v>
      </c>
      <c r="D12" s="14">
        <v>11</v>
      </c>
      <c r="E12" s="14" t="s">
        <v>107</v>
      </c>
      <c r="F12" s="35">
        <f>0.192*0.72</f>
        <v>0.13824</v>
      </c>
      <c r="G12" s="35">
        <v>0</v>
      </c>
      <c r="H12" s="35">
        <v>0</v>
      </c>
      <c r="I12" s="35">
        <v>0</v>
      </c>
      <c r="J12" s="35">
        <v>0</v>
      </c>
      <c r="K12" s="94">
        <v>2</v>
      </c>
      <c r="L12" s="35">
        <v>0</v>
      </c>
      <c r="M12" s="103">
        <v>2</v>
      </c>
      <c r="N12" s="35">
        <v>0</v>
      </c>
      <c r="O12" s="35">
        <v>0</v>
      </c>
      <c r="P12" s="108">
        <v>1</v>
      </c>
      <c r="Q12" s="35">
        <v>0</v>
      </c>
      <c r="R12" s="117">
        <v>5</v>
      </c>
      <c r="S12" s="117">
        <v>0</v>
      </c>
      <c r="T12" s="117">
        <v>6</v>
      </c>
      <c r="U12" s="35">
        <f>0.00192*96</f>
        <v>0.18432000000000001</v>
      </c>
      <c r="V12" s="129">
        <v>11</v>
      </c>
      <c r="W12">
        <v>2</v>
      </c>
      <c r="X12">
        <v>13</v>
      </c>
      <c r="Y12">
        <v>2</v>
      </c>
      <c r="Z12">
        <v>16</v>
      </c>
      <c r="AA12">
        <v>1</v>
      </c>
      <c r="AB12" s="15" t="s">
        <v>148</v>
      </c>
      <c r="AD12">
        <f t="shared" si="0"/>
        <v>16</v>
      </c>
      <c r="AE12">
        <f t="shared" si="1"/>
        <v>4.608000000000001E-2</v>
      </c>
    </row>
    <row r="13" spans="1:31" x14ac:dyDescent="0.2">
      <c r="A13" s="12">
        <v>43589</v>
      </c>
      <c r="B13" s="13" t="s">
        <v>19</v>
      </c>
      <c r="C13" s="14">
        <v>0</v>
      </c>
      <c r="D13" s="14">
        <v>12</v>
      </c>
      <c r="E13" s="14" t="s">
        <v>107</v>
      </c>
      <c r="F13" s="35">
        <f>0.192*0.7</f>
        <v>0.13439999999999999</v>
      </c>
      <c r="G13" s="35">
        <v>0</v>
      </c>
      <c r="H13" s="35">
        <v>0</v>
      </c>
      <c r="I13" s="35">
        <v>0</v>
      </c>
      <c r="J13" s="94">
        <v>4</v>
      </c>
      <c r="K13" s="35">
        <v>0</v>
      </c>
      <c r="L13" s="35">
        <v>0</v>
      </c>
      <c r="M13" s="103">
        <v>3</v>
      </c>
      <c r="N13" s="35">
        <v>0</v>
      </c>
      <c r="O13" s="108">
        <v>2</v>
      </c>
      <c r="P13" s="35">
        <v>0</v>
      </c>
      <c r="Q13" s="117">
        <v>3</v>
      </c>
      <c r="R13" s="117">
        <v>4</v>
      </c>
      <c r="S13" s="117">
        <v>0</v>
      </c>
      <c r="T13" s="117">
        <v>2</v>
      </c>
      <c r="U13" s="35">
        <f>0.00192*95</f>
        <v>0.18240000000000001</v>
      </c>
      <c r="V13" s="129">
        <v>10</v>
      </c>
      <c r="W13">
        <v>4</v>
      </c>
      <c r="X13">
        <v>13</v>
      </c>
      <c r="Y13">
        <v>3</v>
      </c>
      <c r="Z13">
        <v>15</v>
      </c>
      <c r="AA13">
        <v>2</v>
      </c>
      <c r="AB13" s="15" t="s">
        <v>148</v>
      </c>
      <c r="AD13">
        <f t="shared" si="0"/>
        <v>18</v>
      </c>
      <c r="AE13">
        <f t="shared" si="1"/>
        <v>4.8000000000000015E-2</v>
      </c>
    </row>
    <row r="14" spans="1:31" x14ac:dyDescent="0.2">
      <c r="A14" s="12">
        <v>43589</v>
      </c>
      <c r="B14" s="13" t="s">
        <v>19</v>
      </c>
      <c r="C14" s="14">
        <v>0</v>
      </c>
      <c r="D14" s="14">
        <v>13</v>
      </c>
      <c r="E14" s="14" t="s">
        <v>107</v>
      </c>
      <c r="F14" s="35">
        <f>0.192*0.62</f>
        <v>0.11904000000000001</v>
      </c>
      <c r="G14" s="35">
        <v>0</v>
      </c>
      <c r="H14" s="35">
        <v>0</v>
      </c>
      <c r="I14" s="35">
        <v>0</v>
      </c>
      <c r="J14" s="94">
        <v>2</v>
      </c>
      <c r="K14" s="35">
        <v>0</v>
      </c>
      <c r="L14" s="103">
        <v>4</v>
      </c>
      <c r="M14" s="103">
        <v>1</v>
      </c>
      <c r="N14" s="35">
        <v>0</v>
      </c>
      <c r="O14" s="108">
        <v>2</v>
      </c>
      <c r="P14" s="35">
        <v>0</v>
      </c>
      <c r="Q14" s="117">
        <v>4</v>
      </c>
      <c r="R14" s="117">
        <v>0</v>
      </c>
      <c r="S14" s="117">
        <v>0</v>
      </c>
      <c r="T14" s="117">
        <v>0</v>
      </c>
      <c r="U14" s="35">
        <f>0.00192*87</f>
        <v>0.16703999999999999</v>
      </c>
      <c r="V14" s="129">
        <v>10</v>
      </c>
      <c r="W14">
        <v>2</v>
      </c>
      <c r="X14">
        <v>12</v>
      </c>
      <c r="Y14">
        <v>5</v>
      </c>
      <c r="Z14">
        <v>15</v>
      </c>
      <c r="AA14">
        <v>2</v>
      </c>
      <c r="AB14" s="15" t="s">
        <v>148</v>
      </c>
      <c r="AD14">
        <f t="shared" si="0"/>
        <v>13</v>
      </c>
      <c r="AE14">
        <f t="shared" si="1"/>
        <v>4.7999999999999987E-2</v>
      </c>
    </row>
    <row r="15" spans="1:31" x14ac:dyDescent="0.2">
      <c r="A15" s="12">
        <v>43589</v>
      </c>
      <c r="B15" s="13" t="s">
        <v>19</v>
      </c>
      <c r="C15" s="14">
        <v>0</v>
      </c>
      <c r="D15" s="14">
        <v>14</v>
      </c>
      <c r="E15" s="14" t="s">
        <v>107</v>
      </c>
      <c r="F15" s="35">
        <f>0.192*0.63</f>
        <v>0.12096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103">
        <v>2</v>
      </c>
      <c r="M15" s="35">
        <v>0</v>
      </c>
      <c r="N15" s="35">
        <v>0</v>
      </c>
      <c r="O15" s="35">
        <v>2</v>
      </c>
      <c r="P15" s="35">
        <v>0</v>
      </c>
      <c r="Q15" s="108">
        <v>4</v>
      </c>
      <c r="R15" s="35">
        <v>0</v>
      </c>
      <c r="S15" s="35">
        <v>0</v>
      </c>
      <c r="T15" s="117">
        <v>1</v>
      </c>
      <c r="U15" s="35">
        <f>0.00192*92</f>
        <v>0.17663999999999999</v>
      </c>
      <c r="V15" s="129">
        <v>12</v>
      </c>
      <c r="W15">
        <v>2</v>
      </c>
      <c r="X15">
        <v>15</v>
      </c>
      <c r="Y15">
        <v>2</v>
      </c>
      <c r="Z15">
        <v>17</v>
      </c>
      <c r="AA15">
        <v>4</v>
      </c>
      <c r="AB15" s="15" t="s">
        <v>148</v>
      </c>
      <c r="AD15">
        <f t="shared" si="0"/>
        <v>9</v>
      </c>
      <c r="AE15">
        <f t="shared" si="1"/>
        <v>5.5679999999999993E-2</v>
      </c>
    </row>
    <row r="16" spans="1:31" x14ac:dyDescent="0.2">
      <c r="A16" s="12">
        <v>43589</v>
      </c>
      <c r="B16" s="13" t="s">
        <v>19</v>
      </c>
      <c r="C16" s="14">
        <v>0</v>
      </c>
      <c r="D16" s="14">
        <v>15</v>
      </c>
      <c r="E16" s="14" t="s">
        <v>107</v>
      </c>
      <c r="F16" s="35">
        <f>0.192*0.77</f>
        <v>0.14784</v>
      </c>
      <c r="G16" s="35">
        <v>0</v>
      </c>
      <c r="H16" s="35">
        <v>0</v>
      </c>
      <c r="I16" s="94">
        <v>2</v>
      </c>
      <c r="J16" s="35">
        <v>0</v>
      </c>
      <c r="K16" s="103">
        <v>1</v>
      </c>
      <c r="L16" s="103">
        <v>1</v>
      </c>
      <c r="M16" s="108">
        <v>1</v>
      </c>
      <c r="N16" s="35">
        <v>0</v>
      </c>
      <c r="O16" s="35">
        <v>0</v>
      </c>
      <c r="P16" s="117">
        <v>3</v>
      </c>
      <c r="Q16" s="117">
        <v>0</v>
      </c>
      <c r="R16" s="117">
        <v>5</v>
      </c>
      <c r="S16" s="117">
        <v>0</v>
      </c>
      <c r="T16" s="117">
        <v>2</v>
      </c>
      <c r="U16" s="35">
        <f>0.00192*93</f>
        <v>0.17856</v>
      </c>
      <c r="V16" s="129">
        <v>9</v>
      </c>
      <c r="W16">
        <v>2</v>
      </c>
      <c r="X16">
        <v>11</v>
      </c>
      <c r="Y16">
        <v>2</v>
      </c>
      <c r="Z16">
        <v>13</v>
      </c>
      <c r="AA16">
        <v>1</v>
      </c>
      <c r="AB16" s="15" t="s">
        <v>148</v>
      </c>
      <c r="AD16">
        <f t="shared" si="0"/>
        <v>15</v>
      </c>
      <c r="AE16">
        <f t="shared" si="1"/>
        <v>3.0719999999999997E-2</v>
      </c>
    </row>
    <row r="17" spans="1:31" x14ac:dyDescent="0.2">
      <c r="A17" s="12">
        <v>43589</v>
      </c>
      <c r="B17" s="13" t="s">
        <v>19</v>
      </c>
      <c r="C17" s="14">
        <v>0</v>
      </c>
      <c r="D17" s="14">
        <v>16</v>
      </c>
      <c r="E17" s="14" t="s">
        <v>107</v>
      </c>
      <c r="F17" s="35">
        <f>0.192*0.58</f>
        <v>0.11136</v>
      </c>
      <c r="G17" s="35">
        <v>0</v>
      </c>
      <c r="H17" s="35">
        <v>0</v>
      </c>
      <c r="I17" s="35">
        <v>0</v>
      </c>
      <c r="J17" s="94">
        <v>2</v>
      </c>
      <c r="K17" s="13" t="s">
        <v>93</v>
      </c>
      <c r="L17" s="13" t="s">
        <v>93</v>
      </c>
      <c r="M17" s="13" t="s">
        <v>93</v>
      </c>
      <c r="N17" s="13" t="s">
        <v>93</v>
      </c>
      <c r="O17" s="13" t="s">
        <v>93</v>
      </c>
      <c r="P17" s="13" t="s">
        <v>93</v>
      </c>
      <c r="Q17" s="13" t="s">
        <v>93</v>
      </c>
      <c r="R17" s="13" t="s">
        <v>93</v>
      </c>
      <c r="S17" s="13" t="s">
        <v>93</v>
      </c>
      <c r="T17" s="13">
        <v>0</v>
      </c>
      <c r="U17" s="44" t="s">
        <v>93</v>
      </c>
      <c r="V17" s="129">
        <v>10</v>
      </c>
      <c r="W17">
        <v>2</v>
      </c>
      <c r="X17" s="44" t="s">
        <v>93</v>
      </c>
      <c r="Y17" s="44" t="s">
        <v>93</v>
      </c>
      <c r="Z17" s="44" t="s">
        <v>93</v>
      </c>
      <c r="AA17" s="44" t="s">
        <v>93</v>
      </c>
      <c r="AB17" s="44" t="s">
        <v>93</v>
      </c>
      <c r="AC17">
        <v>10</v>
      </c>
      <c r="AD17">
        <f t="shared" si="0"/>
        <v>2</v>
      </c>
      <c r="AE17" t="s">
        <v>93</v>
      </c>
    </row>
    <row r="18" spans="1:31" x14ac:dyDescent="0.2">
      <c r="A18" s="12">
        <v>43589</v>
      </c>
      <c r="B18" s="13" t="s">
        <v>19</v>
      </c>
      <c r="C18" s="14">
        <v>0</v>
      </c>
      <c r="D18" s="14">
        <v>17</v>
      </c>
      <c r="E18" s="14" t="s">
        <v>107</v>
      </c>
      <c r="F18" s="35">
        <f>0.192*0.68</f>
        <v>0.13056000000000001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94">
        <v>1</v>
      </c>
      <c r="M18" s="35">
        <v>0</v>
      </c>
      <c r="N18" s="103">
        <v>1</v>
      </c>
      <c r="O18" s="35">
        <v>0</v>
      </c>
      <c r="P18" s="108">
        <v>3</v>
      </c>
      <c r="Q18" s="35">
        <v>0</v>
      </c>
      <c r="R18" s="35">
        <v>0</v>
      </c>
      <c r="S18" s="117">
        <v>5</v>
      </c>
      <c r="T18" s="117">
        <v>0</v>
      </c>
      <c r="U18" s="35">
        <f>0.00192*90</f>
        <v>0.17280000000000001</v>
      </c>
      <c r="V18" s="129">
        <v>12</v>
      </c>
      <c r="W18">
        <v>1</v>
      </c>
      <c r="X18">
        <v>14</v>
      </c>
      <c r="Y18">
        <v>1</v>
      </c>
      <c r="Z18">
        <v>16</v>
      </c>
      <c r="AA18">
        <v>3</v>
      </c>
      <c r="AB18" s="15" t="s">
        <v>148</v>
      </c>
      <c r="AD18">
        <f t="shared" si="0"/>
        <v>10</v>
      </c>
      <c r="AE18">
        <f t="shared" si="1"/>
        <v>4.224E-2</v>
      </c>
    </row>
    <row r="19" spans="1:31" x14ac:dyDescent="0.2">
      <c r="A19" s="12">
        <v>43589</v>
      </c>
      <c r="B19" s="13" t="s">
        <v>19</v>
      </c>
      <c r="C19" s="14">
        <v>0</v>
      </c>
      <c r="D19" s="14">
        <v>18</v>
      </c>
      <c r="E19" s="14" t="s">
        <v>107</v>
      </c>
      <c r="F19" s="35">
        <f>0.192*0.67</f>
        <v>0.12864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94">
        <v>2</v>
      </c>
      <c r="M19" s="35">
        <v>0</v>
      </c>
      <c r="N19" s="103">
        <v>2</v>
      </c>
      <c r="O19" s="35">
        <v>0</v>
      </c>
      <c r="P19" s="35">
        <v>0</v>
      </c>
      <c r="Q19" s="108">
        <v>5</v>
      </c>
      <c r="R19" s="35">
        <v>0</v>
      </c>
      <c r="S19" s="117">
        <v>6</v>
      </c>
      <c r="T19" s="117">
        <v>0</v>
      </c>
      <c r="U19" s="35">
        <f>0.00192*89</f>
        <v>0.17088</v>
      </c>
      <c r="V19" s="129">
        <v>12</v>
      </c>
      <c r="W19">
        <v>2</v>
      </c>
      <c r="X19">
        <v>14</v>
      </c>
      <c r="Y19">
        <v>2</v>
      </c>
      <c r="Z19">
        <v>17</v>
      </c>
      <c r="AA19">
        <v>5</v>
      </c>
      <c r="AB19" s="15" t="s">
        <v>148</v>
      </c>
      <c r="AD19">
        <f t="shared" si="0"/>
        <v>15</v>
      </c>
      <c r="AE19">
        <f t="shared" si="1"/>
        <v>4.224E-2</v>
      </c>
    </row>
    <row r="20" spans="1:31" s="70" customFormat="1" x14ac:dyDescent="0.2">
      <c r="A20" s="141">
        <v>43589</v>
      </c>
      <c r="B20" s="142" t="s">
        <v>19</v>
      </c>
      <c r="C20" s="143">
        <v>0</v>
      </c>
      <c r="D20" s="143">
        <v>19</v>
      </c>
      <c r="E20" s="143" t="s">
        <v>108</v>
      </c>
      <c r="F20" s="144">
        <f>0.192*0.53</f>
        <v>0.10176</v>
      </c>
      <c r="G20" s="144">
        <v>0</v>
      </c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4">
        <v>0</v>
      </c>
      <c r="U20" s="144">
        <f>0.00192*56</f>
        <v>0.10752</v>
      </c>
      <c r="V20" s="145"/>
      <c r="AB20" s="126" t="s">
        <v>148</v>
      </c>
      <c r="AD20" s="70" t="s">
        <v>93</v>
      </c>
      <c r="AE20">
        <f t="shared" si="1"/>
        <v>5.7600000000000012E-3</v>
      </c>
    </row>
    <row r="21" spans="1:31" x14ac:dyDescent="0.2">
      <c r="A21" s="12">
        <v>43589</v>
      </c>
      <c r="B21" s="13" t="s">
        <v>19</v>
      </c>
      <c r="C21" s="14">
        <v>0</v>
      </c>
      <c r="D21" s="14">
        <v>20</v>
      </c>
      <c r="E21" s="14" t="s">
        <v>107</v>
      </c>
      <c r="F21" s="35">
        <f>0.192*0.67</f>
        <v>0.12864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94">
        <v>2</v>
      </c>
      <c r="O21" s="35">
        <v>0</v>
      </c>
      <c r="P21" s="103">
        <v>2</v>
      </c>
      <c r="Q21" s="35">
        <v>0</v>
      </c>
      <c r="R21" s="35">
        <v>0</v>
      </c>
      <c r="S21" s="108">
        <v>7</v>
      </c>
      <c r="T21" s="108">
        <v>0</v>
      </c>
      <c r="U21" s="35">
        <f>0.00192*88</f>
        <v>0.16896</v>
      </c>
      <c r="V21" s="129">
        <v>14</v>
      </c>
      <c r="W21">
        <v>2</v>
      </c>
      <c r="X21">
        <v>16</v>
      </c>
      <c r="Y21">
        <v>2</v>
      </c>
      <c r="Z21">
        <v>19</v>
      </c>
      <c r="AA21">
        <v>7</v>
      </c>
      <c r="AB21" s="15" t="s">
        <v>148</v>
      </c>
      <c r="AD21">
        <f t="shared" ref="AD21:AD34" si="2">SUM(G21:T21)</f>
        <v>11</v>
      </c>
      <c r="AE21">
        <f t="shared" si="1"/>
        <v>4.0319999999999995E-2</v>
      </c>
    </row>
    <row r="22" spans="1:31" x14ac:dyDescent="0.2">
      <c r="A22" s="12">
        <v>43589</v>
      </c>
      <c r="B22" s="13" t="s">
        <v>19</v>
      </c>
      <c r="C22" s="14">
        <v>0</v>
      </c>
      <c r="D22" s="14">
        <v>21</v>
      </c>
      <c r="E22" s="14" t="s">
        <v>107</v>
      </c>
      <c r="F22" s="35">
        <f>0.192*0.62</f>
        <v>0.11904000000000001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94">
        <v>2</v>
      </c>
      <c r="M22" s="35">
        <v>0</v>
      </c>
      <c r="N22" s="103">
        <v>2</v>
      </c>
      <c r="O22" s="35">
        <v>0</v>
      </c>
      <c r="P22" s="35">
        <v>0</v>
      </c>
      <c r="Q22" s="108">
        <v>3</v>
      </c>
      <c r="R22" s="35">
        <v>0</v>
      </c>
      <c r="S22" s="117">
        <v>3</v>
      </c>
      <c r="T22" s="117">
        <v>1</v>
      </c>
      <c r="U22" s="35">
        <f>0.00192*93</f>
        <v>0.17856</v>
      </c>
      <c r="V22" s="129">
        <v>12</v>
      </c>
      <c r="W22">
        <v>2</v>
      </c>
      <c r="X22">
        <v>14</v>
      </c>
      <c r="Y22">
        <v>2</v>
      </c>
      <c r="Z22">
        <v>17</v>
      </c>
      <c r="AA22">
        <v>3</v>
      </c>
      <c r="AB22" s="15" t="s">
        <v>148</v>
      </c>
      <c r="AD22">
        <f t="shared" si="2"/>
        <v>11</v>
      </c>
      <c r="AE22">
        <f t="shared" si="1"/>
        <v>5.951999999999999E-2</v>
      </c>
    </row>
    <row r="23" spans="1:31" x14ac:dyDescent="0.2">
      <c r="A23" s="12">
        <v>43589</v>
      </c>
      <c r="B23" s="13" t="s">
        <v>19</v>
      </c>
      <c r="C23" s="14">
        <v>0</v>
      </c>
      <c r="D23" s="14">
        <v>22</v>
      </c>
      <c r="E23" s="14" t="s">
        <v>107</v>
      </c>
      <c r="F23" s="35">
        <f>0.192*0.66</f>
        <v>0.12672</v>
      </c>
      <c r="G23" s="35">
        <v>0</v>
      </c>
      <c r="H23" s="35">
        <v>0</v>
      </c>
      <c r="I23" s="35">
        <v>0</v>
      </c>
      <c r="J23" s="35">
        <v>0</v>
      </c>
      <c r="K23" s="94">
        <v>1</v>
      </c>
      <c r="L23" s="94">
        <v>1</v>
      </c>
      <c r="M23" s="103">
        <v>2</v>
      </c>
      <c r="N23" s="35">
        <v>0</v>
      </c>
      <c r="O23" s="35">
        <v>0</v>
      </c>
      <c r="P23" s="108">
        <v>2</v>
      </c>
      <c r="Q23" s="35">
        <v>0</v>
      </c>
      <c r="R23" s="117">
        <v>5</v>
      </c>
      <c r="S23" s="117">
        <v>0</v>
      </c>
      <c r="T23" s="117">
        <v>3</v>
      </c>
      <c r="U23" s="35">
        <f>0.00192*93</f>
        <v>0.17856</v>
      </c>
      <c r="V23" s="129">
        <v>11</v>
      </c>
      <c r="W23">
        <v>2</v>
      </c>
      <c r="X23">
        <v>13</v>
      </c>
      <c r="Y23">
        <v>2</v>
      </c>
      <c r="Z23">
        <v>16</v>
      </c>
      <c r="AA23">
        <v>2</v>
      </c>
      <c r="AB23" s="15" t="s">
        <v>148</v>
      </c>
      <c r="AD23">
        <f t="shared" si="2"/>
        <v>14</v>
      </c>
      <c r="AE23">
        <f t="shared" si="1"/>
        <v>5.1839999999999997E-2</v>
      </c>
    </row>
    <row r="24" spans="1:31" x14ac:dyDescent="0.2">
      <c r="A24" s="12">
        <v>43589</v>
      </c>
      <c r="B24" s="13" t="s">
        <v>19</v>
      </c>
      <c r="C24" s="14">
        <v>0</v>
      </c>
      <c r="D24" s="14">
        <v>23</v>
      </c>
      <c r="E24" s="14" t="s">
        <v>107</v>
      </c>
      <c r="F24" s="35">
        <f>0.192*0.64</f>
        <v>0.12288</v>
      </c>
      <c r="G24" s="35">
        <v>0</v>
      </c>
      <c r="H24" s="35">
        <v>0</v>
      </c>
      <c r="I24" s="35">
        <v>0</v>
      </c>
      <c r="J24" s="94">
        <v>4</v>
      </c>
      <c r="K24" s="35">
        <v>0</v>
      </c>
      <c r="L24" s="103">
        <v>3</v>
      </c>
      <c r="M24" s="35">
        <v>0</v>
      </c>
      <c r="N24" s="35">
        <v>0</v>
      </c>
      <c r="O24" s="108">
        <v>2</v>
      </c>
      <c r="P24" s="35">
        <v>0</v>
      </c>
      <c r="Q24" s="117">
        <v>5</v>
      </c>
      <c r="R24" s="117">
        <v>0</v>
      </c>
      <c r="S24" s="117">
        <v>0</v>
      </c>
      <c r="T24" s="117">
        <v>1</v>
      </c>
      <c r="U24" s="35">
        <f>0.00192*92</f>
        <v>0.17663999999999999</v>
      </c>
      <c r="V24" s="129">
        <v>10</v>
      </c>
      <c r="W24">
        <v>4</v>
      </c>
      <c r="X24">
        <v>12</v>
      </c>
      <c r="Y24">
        <v>3</v>
      </c>
      <c r="Z24">
        <v>15</v>
      </c>
      <c r="AA24">
        <v>2</v>
      </c>
      <c r="AB24" s="15" t="s">
        <v>148</v>
      </c>
      <c r="AD24">
        <f t="shared" si="2"/>
        <v>15</v>
      </c>
      <c r="AE24">
        <f t="shared" si="1"/>
        <v>5.3759999999999988E-2</v>
      </c>
    </row>
    <row r="25" spans="1:31" x14ac:dyDescent="0.2">
      <c r="A25" s="12">
        <v>43589</v>
      </c>
      <c r="B25" s="13" t="s">
        <v>19</v>
      </c>
      <c r="C25" s="14">
        <v>0</v>
      </c>
      <c r="D25" s="14">
        <v>24</v>
      </c>
      <c r="E25" s="14" t="s">
        <v>107</v>
      </c>
      <c r="F25" s="35">
        <f>0.192*0.62</f>
        <v>0.11904000000000001</v>
      </c>
      <c r="G25" s="35">
        <v>0</v>
      </c>
      <c r="H25" s="35">
        <v>0</v>
      </c>
      <c r="I25" s="35">
        <v>0</v>
      </c>
      <c r="J25" s="94">
        <v>2</v>
      </c>
      <c r="K25" s="35">
        <v>0</v>
      </c>
      <c r="L25" s="103">
        <v>3</v>
      </c>
      <c r="M25" s="35">
        <v>0</v>
      </c>
      <c r="N25" s="35">
        <v>0</v>
      </c>
      <c r="O25" s="108">
        <v>2</v>
      </c>
      <c r="P25" s="35">
        <v>0</v>
      </c>
      <c r="Q25" s="117">
        <v>3</v>
      </c>
      <c r="R25" s="117">
        <v>0</v>
      </c>
      <c r="S25" s="117">
        <v>2</v>
      </c>
      <c r="T25" s="117">
        <v>1</v>
      </c>
      <c r="U25" s="35">
        <f>0.00192*91</f>
        <v>0.17472000000000001</v>
      </c>
      <c r="V25" s="129">
        <v>10</v>
      </c>
      <c r="W25">
        <v>2</v>
      </c>
      <c r="X25">
        <v>12</v>
      </c>
      <c r="Y25">
        <v>3</v>
      </c>
      <c r="Z25">
        <v>15</v>
      </c>
      <c r="AA25">
        <v>2</v>
      </c>
      <c r="AB25" s="15" t="s">
        <v>148</v>
      </c>
      <c r="AD25">
        <f t="shared" si="2"/>
        <v>13</v>
      </c>
      <c r="AE25">
        <f t="shared" si="1"/>
        <v>5.5680000000000007E-2</v>
      </c>
    </row>
    <row r="26" spans="1:31" x14ac:dyDescent="0.2">
      <c r="A26" s="12">
        <v>43589</v>
      </c>
      <c r="B26" s="13" t="s">
        <v>19</v>
      </c>
      <c r="C26" s="14">
        <v>0</v>
      </c>
      <c r="D26" s="14">
        <v>25</v>
      </c>
      <c r="E26" s="14" t="s">
        <v>107</v>
      </c>
      <c r="F26" s="35">
        <f>0.192*0.61</f>
        <v>0.11712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94">
        <v>2</v>
      </c>
      <c r="M26" s="35">
        <v>0</v>
      </c>
      <c r="N26" s="103">
        <v>3</v>
      </c>
      <c r="O26" s="35">
        <v>0</v>
      </c>
      <c r="P26" s="35">
        <v>0</v>
      </c>
      <c r="Q26" s="35">
        <v>0</v>
      </c>
      <c r="R26" s="108">
        <v>8</v>
      </c>
      <c r="S26" s="35">
        <v>0</v>
      </c>
      <c r="T26" s="117">
        <v>0</v>
      </c>
      <c r="U26" s="35">
        <f>0.00192*91</f>
        <v>0.17472000000000001</v>
      </c>
      <c r="V26" s="129">
        <v>12</v>
      </c>
      <c r="W26">
        <v>2</v>
      </c>
      <c r="X26">
        <v>14</v>
      </c>
      <c r="Y26">
        <v>3</v>
      </c>
      <c r="Z26">
        <v>18</v>
      </c>
      <c r="AA26">
        <v>8</v>
      </c>
      <c r="AB26" s="15" t="s">
        <v>148</v>
      </c>
      <c r="AD26">
        <f t="shared" si="2"/>
        <v>13</v>
      </c>
      <c r="AE26">
        <f t="shared" si="1"/>
        <v>5.7600000000000012E-2</v>
      </c>
    </row>
    <row r="27" spans="1:31" x14ac:dyDescent="0.2">
      <c r="A27" s="12">
        <v>43589</v>
      </c>
      <c r="B27" s="13" t="s">
        <v>19</v>
      </c>
      <c r="C27" s="14">
        <v>0</v>
      </c>
      <c r="D27" s="14">
        <v>26</v>
      </c>
      <c r="E27" s="14" t="s">
        <v>107</v>
      </c>
      <c r="F27" s="35">
        <f>0.192*0.66</f>
        <v>0.12672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94">
        <v>2</v>
      </c>
      <c r="M27" s="35">
        <v>0</v>
      </c>
      <c r="N27" s="35">
        <v>0</v>
      </c>
      <c r="O27" s="103">
        <v>1</v>
      </c>
      <c r="P27" s="35">
        <v>0</v>
      </c>
      <c r="Q27" s="108">
        <v>5</v>
      </c>
      <c r="R27" s="35">
        <v>0</v>
      </c>
      <c r="S27" s="35">
        <v>0</v>
      </c>
      <c r="T27" s="117">
        <v>1</v>
      </c>
      <c r="U27" s="35">
        <f>0.00192*95</f>
        <v>0.18240000000000001</v>
      </c>
      <c r="V27" s="129">
        <v>12</v>
      </c>
      <c r="W27">
        <v>2</v>
      </c>
      <c r="X27">
        <v>15</v>
      </c>
      <c r="Y27">
        <v>1</v>
      </c>
      <c r="Z27">
        <v>17</v>
      </c>
      <c r="AA27">
        <v>5</v>
      </c>
      <c r="AB27" s="15" t="s">
        <v>148</v>
      </c>
      <c r="AD27">
        <f t="shared" si="2"/>
        <v>9</v>
      </c>
      <c r="AE27">
        <f t="shared" si="1"/>
        <v>5.5680000000000007E-2</v>
      </c>
    </row>
    <row r="28" spans="1:31" x14ac:dyDescent="0.2">
      <c r="A28" s="12">
        <v>43589</v>
      </c>
      <c r="B28" s="13" t="s">
        <v>19</v>
      </c>
      <c r="C28" s="14">
        <v>0</v>
      </c>
      <c r="D28" s="14">
        <v>27</v>
      </c>
      <c r="E28" s="14" t="s">
        <v>107</v>
      </c>
      <c r="F28" s="35">
        <f>0.192*0.68</f>
        <v>0.13056000000000001</v>
      </c>
      <c r="G28" s="35">
        <v>0</v>
      </c>
      <c r="H28" s="35">
        <v>0</v>
      </c>
      <c r="I28" s="35">
        <v>0</v>
      </c>
      <c r="J28" s="94">
        <v>1</v>
      </c>
      <c r="K28" s="35">
        <v>0</v>
      </c>
      <c r="L28" s="35">
        <v>0</v>
      </c>
      <c r="M28" s="103">
        <v>2</v>
      </c>
      <c r="N28" s="35">
        <v>0</v>
      </c>
      <c r="O28" s="108">
        <v>1</v>
      </c>
      <c r="P28" s="108">
        <v>2</v>
      </c>
      <c r="Q28" s="117">
        <v>5</v>
      </c>
      <c r="R28" s="35">
        <v>0</v>
      </c>
      <c r="S28" s="35">
        <v>0</v>
      </c>
      <c r="T28" s="117">
        <v>5</v>
      </c>
      <c r="U28" s="35">
        <f>0.00192*94</f>
        <v>0.18048</v>
      </c>
      <c r="V28" s="129">
        <v>10</v>
      </c>
      <c r="W28">
        <v>1</v>
      </c>
      <c r="X28">
        <v>13</v>
      </c>
      <c r="Y28">
        <v>2</v>
      </c>
      <c r="Z28">
        <v>15</v>
      </c>
      <c r="AA28">
        <v>3</v>
      </c>
      <c r="AB28" s="15" t="s">
        <v>148</v>
      </c>
      <c r="AD28">
        <f t="shared" si="2"/>
        <v>16</v>
      </c>
      <c r="AE28">
        <f t="shared" si="1"/>
        <v>4.9919999999999992E-2</v>
      </c>
    </row>
    <row r="29" spans="1:31" x14ac:dyDescent="0.2">
      <c r="A29" s="12">
        <v>43589</v>
      </c>
      <c r="B29" s="13" t="s">
        <v>19</v>
      </c>
      <c r="C29" s="14">
        <v>0</v>
      </c>
      <c r="D29" s="14">
        <v>28</v>
      </c>
      <c r="E29" s="14" t="s">
        <v>107</v>
      </c>
      <c r="F29" s="35">
        <f>0.192*0.64</f>
        <v>0.12288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94">
        <v>1</v>
      </c>
      <c r="M29" s="94">
        <v>2</v>
      </c>
      <c r="N29" s="35">
        <v>0</v>
      </c>
      <c r="O29" s="103">
        <v>3</v>
      </c>
      <c r="P29" s="35">
        <v>0</v>
      </c>
      <c r="Q29" s="108">
        <v>1</v>
      </c>
      <c r="R29" s="108">
        <v>1</v>
      </c>
      <c r="S29" s="35">
        <v>0</v>
      </c>
      <c r="T29" s="117">
        <v>1</v>
      </c>
      <c r="U29" s="35">
        <f>0.00192*87</f>
        <v>0.16703999999999999</v>
      </c>
      <c r="V29" s="129">
        <v>12</v>
      </c>
      <c r="W29">
        <v>3</v>
      </c>
      <c r="X29">
        <v>15</v>
      </c>
      <c r="Y29">
        <v>3</v>
      </c>
      <c r="Z29">
        <v>17</v>
      </c>
      <c r="AA29">
        <v>2</v>
      </c>
      <c r="AB29" s="15" t="s">
        <v>148</v>
      </c>
      <c r="AD29">
        <f t="shared" si="2"/>
        <v>9</v>
      </c>
      <c r="AE29">
        <f t="shared" si="1"/>
        <v>4.4159999999999991E-2</v>
      </c>
    </row>
    <row r="30" spans="1:31" x14ac:dyDescent="0.2">
      <c r="A30" s="12">
        <v>43589</v>
      </c>
      <c r="B30" s="13" t="s">
        <v>19</v>
      </c>
      <c r="C30" s="14">
        <v>0</v>
      </c>
      <c r="D30" s="14">
        <v>29</v>
      </c>
      <c r="E30" s="14" t="s">
        <v>107</v>
      </c>
      <c r="F30" s="35">
        <f>0.192*0.71</f>
        <v>0.13632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94">
        <v>2</v>
      </c>
      <c r="M30" s="35">
        <v>0</v>
      </c>
      <c r="N30" s="103">
        <v>1</v>
      </c>
      <c r="O30" s="35">
        <v>0</v>
      </c>
      <c r="P30" s="108">
        <v>1</v>
      </c>
      <c r="Q30" s="35">
        <v>0</v>
      </c>
      <c r="R30" s="35">
        <v>0</v>
      </c>
      <c r="S30" s="117">
        <v>5</v>
      </c>
      <c r="T30" s="117">
        <v>0</v>
      </c>
      <c r="U30" s="35">
        <f>0.00192*91</f>
        <v>0.17472000000000001</v>
      </c>
      <c r="V30" s="129">
        <v>12</v>
      </c>
      <c r="W30">
        <v>2</v>
      </c>
      <c r="X30">
        <v>14</v>
      </c>
      <c r="Y30">
        <v>1</v>
      </c>
      <c r="Z30">
        <v>16</v>
      </c>
      <c r="AA30">
        <v>1</v>
      </c>
      <c r="AB30" s="15" t="s">
        <v>148</v>
      </c>
      <c r="AD30">
        <f t="shared" si="2"/>
        <v>9</v>
      </c>
      <c r="AE30">
        <f t="shared" si="1"/>
        <v>3.8400000000000017E-2</v>
      </c>
    </row>
    <row r="31" spans="1:31" x14ac:dyDescent="0.2">
      <c r="A31" s="17">
        <v>43589</v>
      </c>
      <c r="B31" s="18" t="s">
        <v>19</v>
      </c>
      <c r="C31" s="5">
        <v>0</v>
      </c>
      <c r="D31" s="5">
        <v>30</v>
      </c>
      <c r="E31" s="5" t="s">
        <v>107</v>
      </c>
      <c r="F31" s="5">
        <f>0.192*0.61</f>
        <v>0.11712</v>
      </c>
      <c r="G31" s="43">
        <v>0</v>
      </c>
      <c r="H31" s="43">
        <v>0</v>
      </c>
      <c r="I31" s="43">
        <v>0</v>
      </c>
      <c r="J31" s="95">
        <v>1</v>
      </c>
      <c r="K31" s="43">
        <v>0</v>
      </c>
      <c r="L31" s="5">
        <v>0</v>
      </c>
      <c r="M31" s="104">
        <v>3</v>
      </c>
      <c r="N31" s="5">
        <v>0</v>
      </c>
      <c r="O31" s="110">
        <v>2</v>
      </c>
      <c r="P31" s="5">
        <v>0</v>
      </c>
      <c r="Q31" s="124">
        <v>1</v>
      </c>
      <c r="R31" s="124">
        <v>1</v>
      </c>
      <c r="S31" s="124">
        <v>0</v>
      </c>
      <c r="T31" s="124">
        <v>3</v>
      </c>
      <c r="U31" s="43">
        <f>0.00192*92</f>
        <v>0.17663999999999999</v>
      </c>
      <c r="V31" s="130">
        <v>10</v>
      </c>
      <c r="W31" s="5">
        <v>1</v>
      </c>
      <c r="X31" s="5">
        <v>13</v>
      </c>
      <c r="Y31" s="5">
        <v>3</v>
      </c>
      <c r="Z31" s="5">
        <v>15</v>
      </c>
      <c r="AA31" s="5">
        <v>2</v>
      </c>
      <c r="AB31" s="18" t="s">
        <v>148</v>
      </c>
      <c r="AC31" s="5"/>
      <c r="AD31">
        <f t="shared" si="2"/>
        <v>11</v>
      </c>
      <c r="AE31">
        <f t="shared" si="1"/>
        <v>5.951999999999999E-2</v>
      </c>
    </row>
    <row r="32" spans="1:31" x14ac:dyDescent="0.2">
      <c r="A32" s="12">
        <v>43589</v>
      </c>
      <c r="B32" s="13" t="s">
        <v>19</v>
      </c>
      <c r="C32" s="14">
        <v>150</v>
      </c>
      <c r="D32" s="14">
        <v>1</v>
      </c>
      <c r="E32" s="14" t="s">
        <v>107</v>
      </c>
      <c r="F32" s="33">
        <f>0.192*0.7</f>
        <v>0.13439999999999999</v>
      </c>
      <c r="G32" s="35">
        <v>0</v>
      </c>
      <c r="H32" s="35">
        <v>0</v>
      </c>
      <c r="I32" s="44">
        <v>0</v>
      </c>
      <c r="J32" s="94">
        <v>1</v>
      </c>
      <c r="K32" s="15" t="s">
        <v>93</v>
      </c>
      <c r="L32" s="15" t="s">
        <v>93</v>
      </c>
      <c r="M32" s="15" t="s">
        <v>93</v>
      </c>
      <c r="N32" s="15" t="s">
        <v>93</v>
      </c>
      <c r="O32" s="15" t="s">
        <v>93</v>
      </c>
      <c r="P32" s="15" t="s">
        <v>93</v>
      </c>
      <c r="Q32" s="15" t="s">
        <v>93</v>
      </c>
      <c r="R32" s="15" t="s">
        <v>93</v>
      </c>
      <c r="S32" s="15" t="s">
        <v>93</v>
      </c>
      <c r="T32" s="15" t="s">
        <v>93</v>
      </c>
      <c r="U32" s="140" t="s">
        <v>93</v>
      </c>
      <c r="V32" s="129">
        <v>10</v>
      </c>
      <c r="W32">
        <v>1</v>
      </c>
      <c r="X32" s="15" t="s">
        <v>93</v>
      </c>
      <c r="Y32" s="15" t="s">
        <v>93</v>
      </c>
      <c r="Z32" s="15" t="s">
        <v>93</v>
      </c>
      <c r="AA32" s="15" t="s">
        <v>93</v>
      </c>
      <c r="AB32" s="15" t="s">
        <v>93</v>
      </c>
      <c r="AC32">
        <v>11</v>
      </c>
      <c r="AD32">
        <f t="shared" si="2"/>
        <v>1</v>
      </c>
      <c r="AE32" t="s">
        <v>93</v>
      </c>
    </row>
    <row r="33" spans="1:31" x14ac:dyDescent="0.2">
      <c r="A33" s="12">
        <v>43589</v>
      </c>
      <c r="B33" s="13" t="s">
        <v>19</v>
      </c>
      <c r="C33" s="14">
        <v>150</v>
      </c>
      <c r="D33" s="14">
        <v>2</v>
      </c>
      <c r="E33" s="14" t="s">
        <v>107</v>
      </c>
      <c r="F33" s="33">
        <f>0.192*0.62</f>
        <v>0.11904000000000001</v>
      </c>
      <c r="G33" s="35">
        <v>0</v>
      </c>
      <c r="H33" s="35">
        <v>0</v>
      </c>
      <c r="I33" s="44">
        <v>0</v>
      </c>
      <c r="J33" s="35">
        <v>0</v>
      </c>
      <c r="K33" s="35">
        <v>0</v>
      </c>
      <c r="L33" s="94">
        <v>1</v>
      </c>
      <c r="M33" s="35">
        <v>0</v>
      </c>
      <c r="N33" s="103">
        <v>2</v>
      </c>
      <c r="O33" s="35">
        <v>0</v>
      </c>
      <c r="P33" s="35">
        <v>0</v>
      </c>
      <c r="Q33" s="108">
        <v>4</v>
      </c>
      <c r="R33" s="35">
        <v>0</v>
      </c>
      <c r="S33" s="117">
        <v>5</v>
      </c>
      <c r="T33" s="117">
        <v>1</v>
      </c>
      <c r="U33" s="35">
        <f>0.00192*91</f>
        <v>0.17472000000000001</v>
      </c>
      <c r="V33" s="129">
        <v>12</v>
      </c>
      <c r="W33">
        <v>1</v>
      </c>
      <c r="X33" s="35">
        <v>14</v>
      </c>
      <c r="Y33" s="35">
        <v>2</v>
      </c>
      <c r="Z33" s="35">
        <v>17</v>
      </c>
      <c r="AA33" s="35">
        <v>4</v>
      </c>
      <c r="AB33" s="44" t="s">
        <v>150</v>
      </c>
      <c r="AD33">
        <f t="shared" si="2"/>
        <v>13</v>
      </c>
      <c r="AE33">
        <f t="shared" si="1"/>
        <v>5.5680000000000007E-2</v>
      </c>
    </row>
    <row r="34" spans="1:31" x14ac:dyDescent="0.2">
      <c r="A34" s="12">
        <v>43589</v>
      </c>
      <c r="B34" s="13" t="s">
        <v>19</v>
      </c>
      <c r="C34" s="14">
        <v>150</v>
      </c>
      <c r="D34" s="14">
        <v>3</v>
      </c>
      <c r="E34" s="14" t="s">
        <v>107</v>
      </c>
      <c r="F34" s="33">
        <f>0.192*0.6</f>
        <v>0.1152</v>
      </c>
      <c r="G34" s="44">
        <v>0</v>
      </c>
      <c r="H34" s="44">
        <v>0</v>
      </c>
      <c r="I34" s="15">
        <v>0</v>
      </c>
      <c r="J34" s="44">
        <v>0</v>
      </c>
      <c r="K34" s="44">
        <v>0</v>
      </c>
      <c r="L34" s="96">
        <v>3</v>
      </c>
      <c r="M34" s="44">
        <v>0</v>
      </c>
      <c r="N34" s="44">
        <v>0</v>
      </c>
      <c r="O34" s="111">
        <v>2</v>
      </c>
      <c r="P34" s="44">
        <v>0</v>
      </c>
      <c r="Q34" s="122">
        <v>5</v>
      </c>
      <c r="R34" s="44">
        <v>0</v>
      </c>
      <c r="S34" s="127">
        <v>3</v>
      </c>
      <c r="T34" s="127">
        <v>1</v>
      </c>
      <c r="U34" s="44">
        <f>0.00192*89</f>
        <v>0.17088</v>
      </c>
      <c r="V34" s="129">
        <v>12</v>
      </c>
      <c r="W34">
        <v>3</v>
      </c>
      <c r="X34" s="35">
        <v>15</v>
      </c>
      <c r="Y34" s="35">
        <v>2</v>
      </c>
      <c r="Z34" s="35">
        <v>17</v>
      </c>
      <c r="AA34" s="35">
        <v>5</v>
      </c>
      <c r="AB34" s="44" t="s">
        <v>150</v>
      </c>
      <c r="AD34">
        <f t="shared" si="2"/>
        <v>14</v>
      </c>
      <c r="AE34">
        <f t="shared" si="1"/>
        <v>5.5680000000000007E-2</v>
      </c>
    </row>
    <row r="35" spans="1:31" x14ac:dyDescent="0.2">
      <c r="A35" s="12">
        <v>43589</v>
      </c>
      <c r="B35" s="13" t="s">
        <v>19</v>
      </c>
      <c r="C35" s="14">
        <v>150</v>
      </c>
      <c r="D35" s="14">
        <v>4</v>
      </c>
      <c r="E35" s="63" t="s">
        <v>92</v>
      </c>
      <c r="F35" s="39" t="s">
        <v>92</v>
      </c>
      <c r="G35" s="15" t="s">
        <v>93</v>
      </c>
      <c r="H35" s="15" t="s">
        <v>93</v>
      </c>
      <c r="I35" s="15" t="s">
        <v>93</v>
      </c>
      <c r="J35" s="15" t="s">
        <v>93</v>
      </c>
      <c r="K35" s="15" t="s">
        <v>93</v>
      </c>
      <c r="L35" s="15" t="s">
        <v>93</v>
      </c>
      <c r="M35" s="15" t="s">
        <v>93</v>
      </c>
      <c r="N35" s="15" t="s">
        <v>93</v>
      </c>
      <c r="O35" s="15" t="s">
        <v>93</v>
      </c>
      <c r="P35" s="15" t="s">
        <v>93</v>
      </c>
      <c r="Q35" s="15" t="s">
        <v>93</v>
      </c>
      <c r="R35" s="15" t="s">
        <v>93</v>
      </c>
      <c r="S35" s="15" t="s">
        <v>93</v>
      </c>
      <c r="T35" s="15" t="s">
        <v>93</v>
      </c>
      <c r="U35" s="140" t="s">
        <v>93</v>
      </c>
      <c r="V35" s="131" t="s">
        <v>93</v>
      </c>
      <c r="W35" s="15" t="s">
        <v>93</v>
      </c>
      <c r="X35" s="15" t="s">
        <v>93</v>
      </c>
      <c r="Y35" s="15" t="s">
        <v>93</v>
      </c>
      <c r="Z35" s="15" t="s">
        <v>93</v>
      </c>
      <c r="AA35" s="15" t="s">
        <v>93</v>
      </c>
      <c r="AB35" s="15" t="s">
        <v>93</v>
      </c>
      <c r="AC35">
        <v>6</v>
      </c>
      <c r="AD35" t="s">
        <v>93</v>
      </c>
      <c r="AE35" t="s">
        <v>93</v>
      </c>
    </row>
    <row r="36" spans="1:31" x14ac:dyDescent="0.2">
      <c r="A36" s="12">
        <v>43589</v>
      </c>
      <c r="B36" s="13" t="s">
        <v>19</v>
      </c>
      <c r="C36" s="14">
        <v>150</v>
      </c>
      <c r="D36" s="14">
        <v>5</v>
      </c>
      <c r="E36" s="14" t="s">
        <v>107</v>
      </c>
      <c r="F36" s="33">
        <f>0.192*0.72</f>
        <v>0.13824</v>
      </c>
      <c r="G36" s="15">
        <v>0</v>
      </c>
      <c r="H36" s="15">
        <v>0</v>
      </c>
      <c r="I36" s="97">
        <v>2</v>
      </c>
      <c r="J36" s="44">
        <v>0</v>
      </c>
      <c r="K36" s="15">
        <v>0</v>
      </c>
      <c r="L36" s="105">
        <v>1</v>
      </c>
      <c r="M36" s="15">
        <v>0</v>
      </c>
      <c r="N36" s="15">
        <v>0</v>
      </c>
      <c r="O36" s="15">
        <v>0</v>
      </c>
      <c r="P36" s="112">
        <v>2</v>
      </c>
      <c r="Q36" s="15">
        <v>0</v>
      </c>
      <c r="R36" s="118">
        <v>5</v>
      </c>
      <c r="S36" s="118">
        <v>0</v>
      </c>
      <c r="T36" s="118">
        <v>0</v>
      </c>
      <c r="U36" s="140">
        <f>0.00192*93</f>
        <v>0.17856</v>
      </c>
      <c r="V36" s="129">
        <v>9</v>
      </c>
      <c r="W36">
        <v>2</v>
      </c>
      <c r="X36">
        <v>12</v>
      </c>
      <c r="Y36">
        <v>1</v>
      </c>
      <c r="Z36">
        <v>16</v>
      </c>
      <c r="AA36">
        <v>2</v>
      </c>
      <c r="AB36" s="44" t="s">
        <v>150</v>
      </c>
      <c r="AD36">
        <f>SUM(G36:T36)</f>
        <v>10</v>
      </c>
      <c r="AE36">
        <f t="shared" si="1"/>
        <v>4.0319999999999995E-2</v>
      </c>
    </row>
    <row r="37" spans="1:31" x14ac:dyDescent="0.2">
      <c r="A37" s="12">
        <v>43589</v>
      </c>
      <c r="B37" s="13" t="s">
        <v>19</v>
      </c>
      <c r="C37" s="14">
        <v>150</v>
      </c>
      <c r="D37" s="14">
        <v>6</v>
      </c>
      <c r="E37" s="14" t="s">
        <v>107</v>
      </c>
      <c r="F37" s="33">
        <f>0.192*0.58</f>
        <v>0.11136</v>
      </c>
      <c r="G37" s="15">
        <v>0</v>
      </c>
      <c r="H37" s="15">
        <v>0</v>
      </c>
      <c r="I37" s="15">
        <v>0</v>
      </c>
      <c r="J37" s="96">
        <v>2</v>
      </c>
      <c r="K37" s="15">
        <v>0</v>
      </c>
      <c r="L37" s="15">
        <v>0</v>
      </c>
      <c r="M37" s="105">
        <v>2</v>
      </c>
      <c r="N37" s="105">
        <v>1</v>
      </c>
      <c r="O37" s="112">
        <v>2</v>
      </c>
      <c r="P37" s="15">
        <v>0</v>
      </c>
      <c r="Q37" s="118">
        <v>5</v>
      </c>
      <c r="R37" s="118">
        <v>0</v>
      </c>
      <c r="S37" s="118">
        <v>0</v>
      </c>
      <c r="T37" s="118">
        <v>3</v>
      </c>
      <c r="U37" s="140">
        <f>0.00192*90</f>
        <v>0.17280000000000001</v>
      </c>
      <c r="V37" s="129">
        <v>10</v>
      </c>
      <c r="W37">
        <v>2</v>
      </c>
      <c r="X37">
        <v>13</v>
      </c>
      <c r="Y37">
        <v>3</v>
      </c>
      <c r="Z37">
        <v>15</v>
      </c>
      <c r="AA37">
        <v>2</v>
      </c>
      <c r="AB37" s="44" t="s">
        <v>150</v>
      </c>
      <c r="AD37">
        <f>SUM(G37:T37)</f>
        <v>15</v>
      </c>
      <c r="AE37">
        <f t="shared" si="1"/>
        <v>6.1440000000000008E-2</v>
      </c>
    </row>
    <row r="38" spans="1:31" x14ac:dyDescent="0.2">
      <c r="A38" s="12">
        <v>43589</v>
      </c>
      <c r="B38" s="13" t="s">
        <v>19</v>
      </c>
      <c r="C38" s="14">
        <v>150</v>
      </c>
      <c r="D38" s="14">
        <v>7</v>
      </c>
      <c r="E38" s="14" t="s">
        <v>107</v>
      </c>
      <c r="F38" s="33">
        <f>0.192*0.6</f>
        <v>0.1152</v>
      </c>
      <c r="G38" s="15">
        <v>0</v>
      </c>
      <c r="H38" s="15">
        <v>0</v>
      </c>
      <c r="I38" s="15">
        <v>0</v>
      </c>
      <c r="J38" s="44">
        <v>0</v>
      </c>
      <c r="K38" s="15">
        <v>0</v>
      </c>
      <c r="L38" s="97">
        <v>2</v>
      </c>
      <c r="M38" s="15">
        <v>0</v>
      </c>
      <c r="N38" s="105">
        <v>2</v>
      </c>
      <c r="O38" s="15">
        <v>0</v>
      </c>
      <c r="P38" s="15">
        <v>0</v>
      </c>
      <c r="Q38" s="112">
        <v>5</v>
      </c>
      <c r="R38" s="15">
        <v>0</v>
      </c>
      <c r="S38" s="118">
        <v>7</v>
      </c>
      <c r="T38" s="118">
        <v>1</v>
      </c>
      <c r="U38" s="140">
        <f>0.00192*89</f>
        <v>0.17088</v>
      </c>
      <c r="V38" s="129">
        <v>12</v>
      </c>
      <c r="W38">
        <v>2</v>
      </c>
      <c r="X38">
        <v>14</v>
      </c>
      <c r="Y38">
        <v>2</v>
      </c>
      <c r="Z38">
        <v>17</v>
      </c>
      <c r="AA38">
        <v>5</v>
      </c>
      <c r="AB38" s="44" t="s">
        <v>150</v>
      </c>
      <c r="AD38">
        <f>SUM(G38:T38)</f>
        <v>17</v>
      </c>
      <c r="AE38">
        <f t="shared" si="1"/>
        <v>5.5680000000000007E-2</v>
      </c>
    </row>
    <row r="39" spans="1:31" x14ac:dyDescent="0.2">
      <c r="A39" s="12">
        <v>43589</v>
      </c>
      <c r="B39" s="13" t="s">
        <v>19</v>
      </c>
      <c r="C39" s="14">
        <v>150</v>
      </c>
      <c r="D39" s="14">
        <v>8</v>
      </c>
      <c r="E39" s="63" t="s">
        <v>92</v>
      </c>
      <c r="F39" s="39" t="s">
        <v>92</v>
      </c>
      <c r="G39" s="15" t="s">
        <v>93</v>
      </c>
      <c r="H39" s="15" t="s">
        <v>93</v>
      </c>
      <c r="I39" s="15" t="s">
        <v>93</v>
      </c>
      <c r="J39" s="15" t="s">
        <v>93</v>
      </c>
      <c r="K39" s="15" t="s">
        <v>93</v>
      </c>
      <c r="L39" s="15" t="s">
        <v>93</v>
      </c>
      <c r="M39" s="15" t="s">
        <v>93</v>
      </c>
      <c r="N39" s="15" t="s">
        <v>93</v>
      </c>
      <c r="O39" s="15" t="s">
        <v>93</v>
      </c>
      <c r="P39" s="15" t="s">
        <v>93</v>
      </c>
      <c r="Q39" s="15" t="s">
        <v>93</v>
      </c>
      <c r="R39" s="15" t="s">
        <v>93</v>
      </c>
      <c r="S39" s="15" t="s">
        <v>93</v>
      </c>
      <c r="T39" s="15" t="s">
        <v>93</v>
      </c>
      <c r="U39" s="140" t="s">
        <v>93</v>
      </c>
      <c r="V39" s="131" t="s">
        <v>93</v>
      </c>
      <c r="W39" s="15" t="s">
        <v>93</v>
      </c>
      <c r="X39" s="15" t="s">
        <v>93</v>
      </c>
      <c r="Y39" s="15" t="s">
        <v>93</v>
      </c>
      <c r="Z39" s="15" t="s">
        <v>93</v>
      </c>
      <c r="AA39" s="15" t="s">
        <v>93</v>
      </c>
      <c r="AB39" s="15" t="s">
        <v>93</v>
      </c>
      <c r="AC39">
        <v>6</v>
      </c>
      <c r="AD39" t="s">
        <v>93</v>
      </c>
      <c r="AE39" t="s">
        <v>93</v>
      </c>
    </row>
    <row r="40" spans="1:31" x14ac:dyDescent="0.2">
      <c r="A40" s="12">
        <v>43589</v>
      </c>
      <c r="B40" s="13" t="s">
        <v>19</v>
      </c>
      <c r="C40" s="14">
        <v>150</v>
      </c>
      <c r="D40" s="14">
        <v>9</v>
      </c>
      <c r="E40" s="14" t="s">
        <v>107</v>
      </c>
      <c r="F40" s="33">
        <f>0.192*0.65</f>
        <v>0.12480000000000001</v>
      </c>
      <c r="G40" s="15" t="s">
        <v>93</v>
      </c>
      <c r="H40" s="15" t="s">
        <v>93</v>
      </c>
      <c r="I40" s="15" t="s">
        <v>93</v>
      </c>
      <c r="J40" s="15" t="s">
        <v>93</v>
      </c>
      <c r="K40" s="15" t="s">
        <v>93</v>
      </c>
      <c r="L40" s="15" t="s">
        <v>93</v>
      </c>
      <c r="M40" s="15" t="s">
        <v>93</v>
      </c>
      <c r="N40" s="15" t="s">
        <v>93</v>
      </c>
      <c r="O40" s="15" t="s">
        <v>93</v>
      </c>
      <c r="P40" s="15" t="s">
        <v>93</v>
      </c>
      <c r="Q40" s="15" t="s">
        <v>93</v>
      </c>
      <c r="R40" s="15" t="s">
        <v>93</v>
      </c>
      <c r="S40" s="15" t="s">
        <v>93</v>
      </c>
      <c r="T40" s="15" t="s">
        <v>93</v>
      </c>
      <c r="U40" s="140" t="s">
        <v>93</v>
      </c>
      <c r="V40" s="131" t="s">
        <v>93</v>
      </c>
      <c r="W40" s="15" t="s">
        <v>93</v>
      </c>
      <c r="X40" s="15" t="s">
        <v>93</v>
      </c>
      <c r="Y40" s="15" t="s">
        <v>93</v>
      </c>
      <c r="Z40" s="15" t="s">
        <v>93</v>
      </c>
      <c r="AA40" s="15" t="s">
        <v>93</v>
      </c>
      <c r="AB40" s="15" t="s">
        <v>93</v>
      </c>
      <c r="AC40">
        <v>7</v>
      </c>
      <c r="AD40" t="s">
        <v>93</v>
      </c>
      <c r="AE40" t="s">
        <v>93</v>
      </c>
    </row>
    <row r="41" spans="1:31" x14ac:dyDescent="0.2">
      <c r="A41" s="12">
        <v>43589</v>
      </c>
      <c r="B41" s="13" t="s">
        <v>19</v>
      </c>
      <c r="C41" s="14">
        <v>150</v>
      </c>
      <c r="D41" s="14">
        <v>10</v>
      </c>
      <c r="E41" s="14" t="s">
        <v>107</v>
      </c>
      <c r="F41" s="33">
        <f>0.192*0.67</f>
        <v>0.12864</v>
      </c>
      <c r="G41" s="15">
        <v>0</v>
      </c>
      <c r="H41" s="15">
        <v>0</v>
      </c>
      <c r="I41" s="15">
        <v>0</v>
      </c>
      <c r="J41" s="97">
        <v>2</v>
      </c>
      <c r="K41" s="15">
        <v>0</v>
      </c>
      <c r="L41" s="105">
        <v>2</v>
      </c>
      <c r="M41" s="15">
        <v>0</v>
      </c>
      <c r="N41" s="15">
        <v>0</v>
      </c>
      <c r="O41" s="112">
        <v>3</v>
      </c>
      <c r="P41" s="15">
        <v>0</v>
      </c>
      <c r="Q41" s="118">
        <v>2</v>
      </c>
      <c r="R41" s="118">
        <v>0</v>
      </c>
      <c r="S41" s="118">
        <v>0</v>
      </c>
      <c r="T41" s="118">
        <v>3</v>
      </c>
      <c r="U41" s="140">
        <f>0.00192*90</f>
        <v>0.17280000000000001</v>
      </c>
      <c r="V41" s="129">
        <v>10</v>
      </c>
      <c r="W41">
        <v>2</v>
      </c>
      <c r="X41">
        <v>12</v>
      </c>
      <c r="Y41">
        <v>2</v>
      </c>
      <c r="Z41">
        <v>15</v>
      </c>
      <c r="AA41">
        <v>3</v>
      </c>
      <c r="AB41" s="44" t="s">
        <v>150</v>
      </c>
      <c r="AC41">
        <v>7</v>
      </c>
      <c r="AD41">
        <f>SUM(G41:T41)</f>
        <v>12</v>
      </c>
      <c r="AE41">
        <f t="shared" si="1"/>
        <v>4.4160000000000005E-2</v>
      </c>
    </row>
    <row r="42" spans="1:31" x14ac:dyDescent="0.2">
      <c r="A42" s="12">
        <v>43589</v>
      </c>
      <c r="B42" s="13" t="s">
        <v>19</v>
      </c>
      <c r="C42" s="14">
        <v>150</v>
      </c>
      <c r="D42" s="14">
        <v>11</v>
      </c>
      <c r="E42" s="14" t="s">
        <v>107</v>
      </c>
      <c r="F42" s="33">
        <f>0.192*0.65</f>
        <v>0.12480000000000001</v>
      </c>
      <c r="G42" s="15">
        <v>0</v>
      </c>
      <c r="H42" s="15">
        <v>0</v>
      </c>
      <c r="I42" s="15">
        <v>0</v>
      </c>
      <c r="J42" s="97">
        <v>3</v>
      </c>
      <c r="K42" s="15">
        <v>0</v>
      </c>
      <c r="L42" s="105">
        <v>4</v>
      </c>
      <c r="M42" s="15">
        <v>0</v>
      </c>
      <c r="N42" s="112">
        <v>3</v>
      </c>
      <c r="O42" s="15">
        <v>0</v>
      </c>
      <c r="P42" s="15">
        <v>0</v>
      </c>
      <c r="Q42" s="118">
        <v>5</v>
      </c>
      <c r="R42" s="118">
        <v>0</v>
      </c>
      <c r="S42" s="118">
        <v>9</v>
      </c>
      <c r="T42" s="118">
        <v>1</v>
      </c>
      <c r="U42" s="140">
        <f>0.00192*88</f>
        <v>0.16896</v>
      </c>
      <c r="V42" s="129">
        <v>10</v>
      </c>
      <c r="W42">
        <v>3</v>
      </c>
      <c r="X42">
        <v>12</v>
      </c>
      <c r="Y42">
        <v>4</v>
      </c>
      <c r="Z42">
        <v>14</v>
      </c>
      <c r="AA42">
        <v>3</v>
      </c>
      <c r="AB42" s="44" t="s">
        <v>150</v>
      </c>
      <c r="AD42">
        <f>SUM(G42:T42)</f>
        <v>25</v>
      </c>
      <c r="AE42">
        <f t="shared" si="1"/>
        <v>4.4159999999999991E-2</v>
      </c>
    </row>
    <row r="43" spans="1:31" x14ac:dyDescent="0.2">
      <c r="A43" s="12">
        <v>43589</v>
      </c>
      <c r="B43" s="13" t="s">
        <v>19</v>
      </c>
      <c r="C43" s="14">
        <v>150</v>
      </c>
      <c r="D43" s="14">
        <v>12</v>
      </c>
      <c r="E43" s="14" t="s">
        <v>107</v>
      </c>
      <c r="F43" s="33">
        <f>0.192*0.64</f>
        <v>0.12288</v>
      </c>
      <c r="G43" s="15" t="s">
        <v>93</v>
      </c>
      <c r="H43" s="15" t="s">
        <v>93</v>
      </c>
      <c r="I43" s="15" t="s">
        <v>93</v>
      </c>
      <c r="J43" s="15" t="s">
        <v>93</v>
      </c>
      <c r="K43" s="15" t="s">
        <v>93</v>
      </c>
      <c r="L43" s="15" t="s">
        <v>93</v>
      </c>
      <c r="M43" s="15" t="s">
        <v>93</v>
      </c>
      <c r="N43" s="15" t="s">
        <v>93</v>
      </c>
      <c r="O43" s="15" t="s">
        <v>93</v>
      </c>
      <c r="P43" s="15" t="s">
        <v>93</v>
      </c>
      <c r="Q43" s="15" t="s">
        <v>93</v>
      </c>
      <c r="R43" s="15" t="s">
        <v>93</v>
      </c>
      <c r="S43" s="15" t="s">
        <v>93</v>
      </c>
      <c r="T43" s="15" t="s">
        <v>93</v>
      </c>
      <c r="U43" s="140" t="s">
        <v>93</v>
      </c>
      <c r="V43" s="131" t="s">
        <v>93</v>
      </c>
      <c r="W43" s="15" t="s">
        <v>93</v>
      </c>
      <c r="X43" s="15" t="s">
        <v>93</v>
      </c>
      <c r="Y43" s="15" t="s">
        <v>93</v>
      </c>
      <c r="Z43" s="15" t="s">
        <v>93</v>
      </c>
      <c r="AA43" s="15" t="s">
        <v>93</v>
      </c>
      <c r="AB43" s="15" t="s">
        <v>93</v>
      </c>
      <c r="AC43">
        <v>7</v>
      </c>
      <c r="AD43" t="s">
        <v>93</v>
      </c>
      <c r="AE43" t="s">
        <v>93</v>
      </c>
    </row>
    <row r="44" spans="1:31" x14ac:dyDescent="0.2">
      <c r="A44" s="12">
        <v>43589</v>
      </c>
      <c r="B44" s="13" t="s">
        <v>19</v>
      </c>
      <c r="C44" s="14">
        <v>150</v>
      </c>
      <c r="D44" s="14">
        <v>13</v>
      </c>
      <c r="E44" s="14" t="s">
        <v>107</v>
      </c>
      <c r="F44" s="33">
        <f>0.192*0.59</f>
        <v>0.11327999999999999</v>
      </c>
      <c r="G44">
        <v>0</v>
      </c>
      <c r="H44">
        <v>0</v>
      </c>
      <c r="I44" s="15">
        <v>0</v>
      </c>
      <c r="J44">
        <v>0</v>
      </c>
      <c r="K44">
        <v>0</v>
      </c>
      <c r="L44" s="98">
        <v>2</v>
      </c>
      <c r="M44">
        <v>0</v>
      </c>
      <c r="N44" s="106">
        <v>2</v>
      </c>
      <c r="O44">
        <v>0</v>
      </c>
      <c r="P44">
        <v>0</v>
      </c>
      <c r="Q44" s="113">
        <v>4</v>
      </c>
      <c r="R44">
        <v>0</v>
      </c>
      <c r="S44" s="118">
        <v>4</v>
      </c>
      <c r="T44" s="118">
        <v>0</v>
      </c>
      <c r="U44" s="140">
        <f>0.00192*86</f>
        <v>0.16512000000000002</v>
      </c>
      <c r="V44" s="129">
        <v>12</v>
      </c>
      <c r="W44">
        <v>2</v>
      </c>
      <c r="X44">
        <v>14</v>
      </c>
      <c r="Y44">
        <v>2</v>
      </c>
      <c r="Z44" s="15">
        <v>17</v>
      </c>
      <c r="AA44" s="15">
        <v>4</v>
      </c>
      <c r="AB44" s="15" t="s">
        <v>150</v>
      </c>
      <c r="AD44">
        <f t="shared" ref="AD44:AD64" si="3">SUM(G44:T44)</f>
        <v>12</v>
      </c>
      <c r="AE44">
        <f t="shared" si="1"/>
        <v>5.1840000000000025E-2</v>
      </c>
    </row>
    <row r="45" spans="1:31" x14ac:dyDescent="0.2">
      <c r="A45" s="12">
        <v>43589</v>
      </c>
      <c r="B45" s="13" t="s">
        <v>19</v>
      </c>
      <c r="C45" s="14">
        <v>150</v>
      </c>
      <c r="D45" s="14">
        <v>14</v>
      </c>
      <c r="E45" s="14" t="s">
        <v>107</v>
      </c>
      <c r="F45" s="33">
        <f>0.192*0.66</f>
        <v>0.12672</v>
      </c>
      <c r="G45">
        <v>0</v>
      </c>
      <c r="H45">
        <v>0</v>
      </c>
      <c r="I45" s="15">
        <v>0</v>
      </c>
      <c r="J45" s="97">
        <v>2</v>
      </c>
      <c r="K45">
        <v>0</v>
      </c>
      <c r="L45" s="105">
        <v>4</v>
      </c>
      <c r="M45" s="15">
        <v>0</v>
      </c>
      <c r="N45" s="15">
        <v>0</v>
      </c>
      <c r="O45" s="15">
        <v>0</v>
      </c>
      <c r="P45" s="15">
        <v>0</v>
      </c>
      <c r="Q45" s="112">
        <v>4</v>
      </c>
      <c r="R45" s="15">
        <v>0</v>
      </c>
      <c r="S45" s="118">
        <v>6</v>
      </c>
      <c r="T45" s="118">
        <v>0</v>
      </c>
      <c r="U45" s="140">
        <f>0.00192*89</f>
        <v>0.17088</v>
      </c>
      <c r="V45" s="129">
        <v>10</v>
      </c>
      <c r="W45">
        <v>2</v>
      </c>
      <c r="X45">
        <v>12</v>
      </c>
      <c r="Y45">
        <v>4</v>
      </c>
      <c r="Z45" s="15">
        <v>17</v>
      </c>
      <c r="AA45" s="15">
        <v>4</v>
      </c>
      <c r="AB45" s="15" t="s">
        <v>150</v>
      </c>
      <c r="AD45">
        <f t="shared" si="3"/>
        <v>16</v>
      </c>
      <c r="AE45">
        <f t="shared" si="1"/>
        <v>4.4160000000000005E-2</v>
      </c>
    </row>
    <row r="46" spans="1:31" x14ac:dyDescent="0.2">
      <c r="A46" s="12">
        <v>43589</v>
      </c>
      <c r="B46" s="13" t="s">
        <v>19</v>
      </c>
      <c r="C46" s="14">
        <v>150</v>
      </c>
      <c r="D46" s="14">
        <v>15</v>
      </c>
      <c r="E46" s="14" t="s">
        <v>107</v>
      </c>
      <c r="F46" s="33">
        <f>0.192*0.68</f>
        <v>0.13056000000000001</v>
      </c>
      <c r="G46">
        <v>0</v>
      </c>
      <c r="H46">
        <v>0</v>
      </c>
      <c r="I46" s="15">
        <v>0</v>
      </c>
      <c r="J46" s="15">
        <v>0</v>
      </c>
      <c r="K46">
        <v>0</v>
      </c>
      <c r="L46" s="15">
        <v>0</v>
      </c>
      <c r="M46" s="15">
        <v>0</v>
      </c>
      <c r="N46" s="15">
        <v>0</v>
      </c>
      <c r="O46" s="15">
        <v>0</v>
      </c>
      <c r="P46" s="97">
        <v>2</v>
      </c>
      <c r="Q46" s="15">
        <v>0</v>
      </c>
      <c r="R46" s="105">
        <v>4</v>
      </c>
      <c r="S46" s="15" t="s">
        <v>93</v>
      </c>
      <c r="T46" s="15" t="s">
        <v>93</v>
      </c>
      <c r="U46" s="140" t="s">
        <v>93</v>
      </c>
      <c r="V46" s="131">
        <v>16</v>
      </c>
      <c r="W46" s="15">
        <v>2</v>
      </c>
      <c r="X46" s="15">
        <v>17</v>
      </c>
      <c r="Y46" s="15">
        <v>4</v>
      </c>
      <c r="Z46" s="15" t="s">
        <v>93</v>
      </c>
      <c r="AA46" s="15" t="s">
        <v>93</v>
      </c>
      <c r="AB46" s="15" t="s">
        <v>150</v>
      </c>
      <c r="AD46">
        <f t="shared" si="3"/>
        <v>6</v>
      </c>
      <c r="AE46" t="s">
        <v>93</v>
      </c>
    </row>
    <row r="47" spans="1:31" x14ac:dyDescent="0.2">
      <c r="A47" s="12">
        <v>43589</v>
      </c>
      <c r="B47" s="13" t="s">
        <v>19</v>
      </c>
      <c r="C47" s="14">
        <v>150</v>
      </c>
      <c r="D47" s="14">
        <v>16</v>
      </c>
      <c r="E47" s="14" t="s">
        <v>107</v>
      </c>
      <c r="F47" s="33">
        <f>0.192*0.57</f>
        <v>0.10944</v>
      </c>
      <c r="G47">
        <v>0</v>
      </c>
      <c r="H47">
        <v>0</v>
      </c>
      <c r="I47" s="15">
        <v>0</v>
      </c>
      <c r="J47" s="15">
        <v>0</v>
      </c>
      <c r="K47">
        <v>0</v>
      </c>
      <c r="L47" s="97">
        <v>1</v>
      </c>
      <c r="M47" s="15">
        <v>0</v>
      </c>
      <c r="N47" s="105">
        <v>2</v>
      </c>
      <c r="O47" s="15">
        <v>0</v>
      </c>
      <c r="P47" s="15">
        <v>0</v>
      </c>
      <c r="Q47" s="112">
        <v>4</v>
      </c>
      <c r="R47" s="15">
        <v>0</v>
      </c>
      <c r="S47" s="118">
        <v>5</v>
      </c>
      <c r="T47" s="118">
        <v>0</v>
      </c>
      <c r="U47" s="140">
        <f>0.00192*86</f>
        <v>0.16512000000000002</v>
      </c>
      <c r="V47" s="129">
        <v>12</v>
      </c>
      <c r="W47">
        <v>1</v>
      </c>
      <c r="X47">
        <v>14</v>
      </c>
      <c r="Y47">
        <v>2</v>
      </c>
      <c r="Z47" s="15">
        <v>17</v>
      </c>
      <c r="AA47" s="15">
        <v>4</v>
      </c>
      <c r="AB47" s="15" t="s">
        <v>150</v>
      </c>
      <c r="AD47">
        <f t="shared" si="3"/>
        <v>12</v>
      </c>
      <c r="AE47">
        <f t="shared" si="1"/>
        <v>5.5680000000000021E-2</v>
      </c>
    </row>
    <row r="48" spans="1:31" x14ac:dyDescent="0.2">
      <c r="A48" s="12">
        <v>43589</v>
      </c>
      <c r="B48" s="13" t="s">
        <v>19</v>
      </c>
      <c r="C48" s="14">
        <v>150</v>
      </c>
      <c r="D48" s="14">
        <v>17</v>
      </c>
      <c r="E48" s="14" t="s">
        <v>107</v>
      </c>
      <c r="F48" s="33">
        <f>0.192*0.65</f>
        <v>0.12480000000000001</v>
      </c>
      <c r="G48">
        <v>0</v>
      </c>
      <c r="H48">
        <v>0</v>
      </c>
      <c r="I48" s="15">
        <v>0</v>
      </c>
      <c r="J48" s="97">
        <v>3</v>
      </c>
      <c r="K48">
        <v>0</v>
      </c>
      <c r="L48" s="105">
        <v>3</v>
      </c>
      <c r="M48" s="15">
        <v>0</v>
      </c>
      <c r="N48" s="15">
        <v>0</v>
      </c>
      <c r="O48" s="112">
        <v>2</v>
      </c>
      <c r="P48" s="15">
        <v>0</v>
      </c>
      <c r="Q48" s="118">
        <v>4</v>
      </c>
      <c r="R48" s="15">
        <v>0</v>
      </c>
      <c r="S48" s="15">
        <v>0</v>
      </c>
      <c r="T48" s="15" t="s">
        <v>93</v>
      </c>
      <c r="U48" s="140" t="s">
        <v>93</v>
      </c>
      <c r="V48" s="129">
        <v>10</v>
      </c>
      <c r="W48">
        <v>3</v>
      </c>
      <c r="X48">
        <v>12</v>
      </c>
      <c r="Y48">
        <v>3</v>
      </c>
      <c r="Z48" s="15">
        <v>15</v>
      </c>
      <c r="AA48" s="15">
        <v>2</v>
      </c>
      <c r="AB48" s="15" t="s">
        <v>150</v>
      </c>
      <c r="AC48" s="15">
        <v>20</v>
      </c>
      <c r="AD48">
        <f t="shared" si="3"/>
        <v>12</v>
      </c>
      <c r="AE48" t="s">
        <v>93</v>
      </c>
    </row>
    <row r="49" spans="1:31" x14ac:dyDescent="0.2">
      <c r="A49" s="12">
        <v>43589</v>
      </c>
      <c r="B49" s="13" t="s">
        <v>19</v>
      </c>
      <c r="C49" s="14">
        <v>150</v>
      </c>
      <c r="D49" s="14">
        <v>18</v>
      </c>
      <c r="E49" s="14" t="s">
        <v>107</v>
      </c>
      <c r="F49" s="33">
        <f>0.192*0.65</f>
        <v>0.12480000000000001</v>
      </c>
      <c r="G49">
        <v>0</v>
      </c>
      <c r="H49">
        <v>0</v>
      </c>
      <c r="I49" s="15">
        <v>0</v>
      </c>
      <c r="J49" s="15">
        <v>0</v>
      </c>
      <c r="K49" s="98">
        <v>1</v>
      </c>
      <c r="L49" s="15">
        <v>0</v>
      </c>
      <c r="M49" s="15">
        <v>0</v>
      </c>
      <c r="N49" s="105">
        <v>1</v>
      </c>
      <c r="O49" s="15">
        <v>0</v>
      </c>
      <c r="P49" s="112">
        <v>1</v>
      </c>
      <c r="Q49" s="15">
        <v>0</v>
      </c>
      <c r="R49" s="118">
        <v>4</v>
      </c>
      <c r="S49" s="118">
        <v>0</v>
      </c>
      <c r="T49" s="118">
        <v>0</v>
      </c>
      <c r="U49" s="140">
        <f>0.00192*90</f>
        <v>0.17280000000000001</v>
      </c>
      <c r="V49" s="129">
        <v>11</v>
      </c>
      <c r="W49">
        <v>1</v>
      </c>
      <c r="X49">
        <v>14</v>
      </c>
      <c r="Y49">
        <v>1</v>
      </c>
      <c r="Z49" s="15">
        <v>16</v>
      </c>
      <c r="AA49" s="15">
        <v>1</v>
      </c>
      <c r="AB49" s="15" t="s">
        <v>150</v>
      </c>
      <c r="AD49">
        <f t="shared" si="3"/>
        <v>7</v>
      </c>
      <c r="AE49">
        <f t="shared" si="1"/>
        <v>4.8000000000000001E-2</v>
      </c>
    </row>
    <row r="50" spans="1:31" x14ac:dyDescent="0.2">
      <c r="A50" s="12">
        <v>43589</v>
      </c>
      <c r="B50" s="13" t="s">
        <v>19</v>
      </c>
      <c r="C50" s="14">
        <v>150</v>
      </c>
      <c r="D50" s="14">
        <v>19</v>
      </c>
      <c r="E50" s="14" t="s">
        <v>107</v>
      </c>
      <c r="F50" s="33">
        <f>0.192*0.65</f>
        <v>0.12480000000000001</v>
      </c>
      <c r="G50">
        <v>0</v>
      </c>
      <c r="H50">
        <v>0</v>
      </c>
      <c r="I50" s="15">
        <v>0</v>
      </c>
      <c r="J50" s="15">
        <v>0</v>
      </c>
      <c r="K50">
        <v>0</v>
      </c>
      <c r="L50" s="15">
        <v>0</v>
      </c>
      <c r="M50" s="97">
        <v>1</v>
      </c>
      <c r="N50" s="15">
        <v>0</v>
      </c>
      <c r="O50" s="15">
        <v>0</v>
      </c>
      <c r="P50" s="105">
        <v>3</v>
      </c>
      <c r="Q50" s="15">
        <v>0</v>
      </c>
      <c r="R50" s="112">
        <v>3</v>
      </c>
      <c r="S50" s="15">
        <v>0</v>
      </c>
      <c r="T50" s="15">
        <v>7</v>
      </c>
      <c r="U50" s="140">
        <f>0.00192*90</f>
        <v>0.17280000000000001</v>
      </c>
      <c r="V50" s="129">
        <v>13</v>
      </c>
      <c r="W50">
        <v>1</v>
      </c>
      <c r="X50">
        <v>16</v>
      </c>
      <c r="Y50">
        <v>3</v>
      </c>
      <c r="Z50" s="15">
        <v>18</v>
      </c>
      <c r="AA50" s="15">
        <v>3</v>
      </c>
      <c r="AB50" s="15" t="s">
        <v>150</v>
      </c>
      <c r="AD50">
        <f t="shared" si="3"/>
        <v>14</v>
      </c>
      <c r="AE50">
        <f t="shared" si="1"/>
        <v>4.8000000000000001E-2</v>
      </c>
    </row>
    <row r="51" spans="1:31" x14ac:dyDescent="0.2">
      <c r="A51" s="12">
        <v>43589</v>
      </c>
      <c r="B51" s="13" t="s">
        <v>19</v>
      </c>
      <c r="C51" s="14">
        <v>150</v>
      </c>
      <c r="D51" s="14">
        <v>20</v>
      </c>
      <c r="E51" s="14" t="s">
        <v>107</v>
      </c>
      <c r="F51" s="33">
        <f>0.192*0.62</f>
        <v>0.11904000000000001</v>
      </c>
      <c r="G51">
        <v>0</v>
      </c>
      <c r="H51">
        <v>0</v>
      </c>
      <c r="I51" s="15">
        <v>0</v>
      </c>
      <c r="J51" s="97">
        <v>1</v>
      </c>
      <c r="K51">
        <v>0</v>
      </c>
      <c r="L51" s="105">
        <v>2</v>
      </c>
      <c r="M51" s="15">
        <v>0</v>
      </c>
      <c r="N51" s="112">
        <v>2</v>
      </c>
      <c r="O51" s="15" t="s">
        <v>93</v>
      </c>
      <c r="P51" s="15" t="s">
        <v>93</v>
      </c>
      <c r="Q51" s="15" t="s">
        <v>93</v>
      </c>
      <c r="R51" s="15" t="s">
        <v>93</v>
      </c>
      <c r="S51" s="15" t="s">
        <v>93</v>
      </c>
      <c r="T51" s="15" t="s">
        <v>93</v>
      </c>
      <c r="U51" s="140" t="s">
        <v>93</v>
      </c>
      <c r="V51" s="129">
        <v>10</v>
      </c>
      <c r="W51">
        <v>1</v>
      </c>
      <c r="X51">
        <v>12</v>
      </c>
      <c r="Y51">
        <v>2</v>
      </c>
      <c r="Z51">
        <v>14</v>
      </c>
      <c r="AA51">
        <v>2</v>
      </c>
      <c r="AB51" s="15" t="s">
        <v>93</v>
      </c>
      <c r="AC51">
        <v>15</v>
      </c>
      <c r="AD51">
        <f t="shared" si="3"/>
        <v>5</v>
      </c>
      <c r="AE51" t="s">
        <v>93</v>
      </c>
    </row>
    <row r="52" spans="1:31" x14ac:dyDescent="0.2">
      <c r="A52" s="12">
        <v>43589</v>
      </c>
      <c r="B52" s="13" t="s">
        <v>19</v>
      </c>
      <c r="C52" s="14">
        <v>150</v>
      </c>
      <c r="D52" s="14">
        <v>21</v>
      </c>
      <c r="E52" s="14" t="s">
        <v>107</v>
      </c>
      <c r="F52" s="33">
        <f>0.192*0.58</f>
        <v>0.11136</v>
      </c>
      <c r="G52">
        <v>0</v>
      </c>
      <c r="H52">
        <v>0</v>
      </c>
      <c r="I52" s="15">
        <v>0</v>
      </c>
      <c r="J52" s="97">
        <v>1</v>
      </c>
      <c r="K52">
        <v>0</v>
      </c>
      <c r="L52" s="105">
        <v>5</v>
      </c>
      <c r="M52" s="15">
        <v>0</v>
      </c>
      <c r="N52" s="112">
        <v>1</v>
      </c>
      <c r="O52" s="15">
        <v>0</v>
      </c>
      <c r="P52" s="15">
        <v>0</v>
      </c>
      <c r="Q52" s="118">
        <v>1</v>
      </c>
      <c r="R52" s="118">
        <v>0</v>
      </c>
      <c r="S52" s="118">
        <v>7</v>
      </c>
      <c r="T52" s="118">
        <v>1</v>
      </c>
      <c r="U52" s="140">
        <f>0.00192*91</f>
        <v>0.17472000000000001</v>
      </c>
      <c r="V52" s="129">
        <v>10</v>
      </c>
      <c r="W52">
        <v>1</v>
      </c>
      <c r="X52">
        <v>12</v>
      </c>
      <c r="Y52">
        <v>5</v>
      </c>
      <c r="Z52">
        <v>14</v>
      </c>
      <c r="AA52">
        <v>1</v>
      </c>
      <c r="AB52" s="15" t="s">
        <v>150</v>
      </c>
      <c r="AD52">
        <f t="shared" si="3"/>
        <v>16</v>
      </c>
      <c r="AE52">
        <f t="shared" si="1"/>
        <v>6.3360000000000014E-2</v>
      </c>
    </row>
    <row r="53" spans="1:31" x14ac:dyDescent="0.2">
      <c r="A53" s="12">
        <v>43589</v>
      </c>
      <c r="B53" s="13" t="s">
        <v>19</v>
      </c>
      <c r="C53" s="14">
        <v>150</v>
      </c>
      <c r="D53" s="14">
        <v>22</v>
      </c>
      <c r="E53" s="14" t="s">
        <v>107</v>
      </c>
      <c r="F53" s="33">
        <f>0.192*0.65</f>
        <v>0.12480000000000001</v>
      </c>
      <c r="G53">
        <v>0</v>
      </c>
      <c r="H53">
        <v>0</v>
      </c>
      <c r="I53" s="15">
        <v>0</v>
      </c>
      <c r="J53" s="97">
        <v>2</v>
      </c>
      <c r="K53">
        <v>0</v>
      </c>
      <c r="L53" s="105">
        <v>3</v>
      </c>
      <c r="M53" s="15">
        <v>0</v>
      </c>
      <c r="N53" s="15">
        <v>0</v>
      </c>
      <c r="O53" s="15">
        <v>0</v>
      </c>
      <c r="P53" s="112">
        <v>2</v>
      </c>
      <c r="Q53" s="15">
        <v>0</v>
      </c>
      <c r="R53" s="15">
        <v>0</v>
      </c>
      <c r="S53" s="118">
        <v>7</v>
      </c>
      <c r="T53" s="118">
        <v>0</v>
      </c>
      <c r="U53" s="140">
        <f>0.00192*91</f>
        <v>0.17472000000000001</v>
      </c>
      <c r="V53" s="129">
        <v>10</v>
      </c>
      <c r="W53">
        <v>2</v>
      </c>
      <c r="X53">
        <v>12</v>
      </c>
      <c r="Y53">
        <v>3</v>
      </c>
      <c r="Z53">
        <v>16</v>
      </c>
      <c r="AA53">
        <v>2</v>
      </c>
      <c r="AB53" s="15" t="s">
        <v>134</v>
      </c>
      <c r="AD53">
        <f t="shared" si="3"/>
        <v>14</v>
      </c>
      <c r="AE53">
        <f t="shared" si="1"/>
        <v>4.9920000000000006E-2</v>
      </c>
    </row>
    <row r="54" spans="1:31" x14ac:dyDescent="0.2">
      <c r="A54" s="12">
        <v>43589</v>
      </c>
      <c r="B54" s="13" t="s">
        <v>19</v>
      </c>
      <c r="C54" s="14">
        <v>150</v>
      </c>
      <c r="D54" s="14">
        <v>23</v>
      </c>
      <c r="E54" s="14" t="s">
        <v>107</v>
      </c>
      <c r="F54" s="33">
        <f>0.192*0.66</f>
        <v>0.12672</v>
      </c>
      <c r="G54">
        <v>0</v>
      </c>
      <c r="H54">
        <v>0</v>
      </c>
      <c r="I54" s="97">
        <v>2</v>
      </c>
      <c r="J54" s="15">
        <v>0</v>
      </c>
      <c r="K54" s="106">
        <v>3</v>
      </c>
      <c r="L54" s="15">
        <v>0</v>
      </c>
      <c r="M54" s="15">
        <v>0</v>
      </c>
      <c r="N54" s="112">
        <v>1</v>
      </c>
      <c r="O54" s="15">
        <v>0</v>
      </c>
      <c r="P54" s="118">
        <v>3</v>
      </c>
      <c r="Q54" s="118">
        <v>0</v>
      </c>
      <c r="R54" s="118">
        <v>0</v>
      </c>
      <c r="S54" s="118">
        <v>0</v>
      </c>
      <c r="T54" s="118">
        <v>0</v>
      </c>
      <c r="U54" s="140">
        <f>0.00192*89</f>
        <v>0.17088</v>
      </c>
      <c r="V54" s="129">
        <v>9</v>
      </c>
      <c r="W54">
        <v>2</v>
      </c>
      <c r="X54">
        <v>11</v>
      </c>
      <c r="Y54">
        <v>3</v>
      </c>
      <c r="Z54">
        <v>14</v>
      </c>
      <c r="AA54">
        <v>1</v>
      </c>
      <c r="AB54" s="15" t="s">
        <v>150</v>
      </c>
      <c r="AD54">
        <f t="shared" si="3"/>
        <v>9</v>
      </c>
      <c r="AE54">
        <f t="shared" si="1"/>
        <v>4.4160000000000005E-2</v>
      </c>
    </row>
    <row r="55" spans="1:31" x14ac:dyDescent="0.2">
      <c r="A55" s="12">
        <v>43589</v>
      </c>
      <c r="B55" s="13" t="s">
        <v>19</v>
      </c>
      <c r="C55" s="14">
        <v>150</v>
      </c>
      <c r="D55" s="14">
        <v>24</v>
      </c>
      <c r="E55" s="14" t="s">
        <v>107</v>
      </c>
      <c r="F55" s="33">
        <f>0.192*0.69</f>
        <v>0.13247999999999999</v>
      </c>
      <c r="G55">
        <v>0</v>
      </c>
      <c r="H55">
        <v>0</v>
      </c>
      <c r="I55" s="97">
        <v>1</v>
      </c>
      <c r="J55" s="15">
        <v>0</v>
      </c>
      <c r="K55" s="106">
        <v>1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12">
        <v>6</v>
      </c>
      <c r="S55" s="15">
        <v>0</v>
      </c>
      <c r="T55" s="15">
        <v>0</v>
      </c>
      <c r="U55" s="140">
        <f>0.00192*90</f>
        <v>0.17280000000000001</v>
      </c>
      <c r="V55" s="129">
        <v>9</v>
      </c>
      <c r="W55">
        <v>1</v>
      </c>
      <c r="X55">
        <v>11</v>
      </c>
      <c r="Y55">
        <v>1</v>
      </c>
      <c r="Z55">
        <v>17</v>
      </c>
      <c r="AA55">
        <v>6</v>
      </c>
      <c r="AB55" s="15" t="s">
        <v>134</v>
      </c>
      <c r="AD55">
        <f t="shared" si="3"/>
        <v>8</v>
      </c>
      <c r="AE55">
        <f t="shared" si="1"/>
        <v>4.0320000000000022E-2</v>
      </c>
    </row>
    <row r="56" spans="1:31" x14ac:dyDescent="0.2">
      <c r="A56" s="12">
        <v>43589</v>
      </c>
      <c r="B56" s="13" t="s">
        <v>19</v>
      </c>
      <c r="C56" s="14">
        <v>150</v>
      </c>
      <c r="D56" s="14">
        <v>25</v>
      </c>
      <c r="E56" s="14" t="s">
        <v>107</v>
      </c>
      <c r="F56" s="33">
        <f>0.192*0.63</f>
        <v>0.12096</v>
      </c>
      <c r="G56">
        <v>0</v>
      </c>
      <c r="H56">
        <v>0</v>
      </c>
      <c r="I56" s="15">
        <v>0</v>
      </c>
      <c r="J56" s="97">
        <v>3</v>
      </c>
      <c r="K56">
        <v>0</v>
      </c>
      <c r="L56" s="105">
        <v>4</v>
      </c>
      <c r="M56" s="15">
        <v>0</v>
      </c>
      <c r="N56" s="15">
        <v>0</v>
      </c>
      <c r="O56" s="112">
        <v>3</v>
      </c>
      <c r="P56" s="15">
        <v>0</v>
      </c>
      <c r="Q56" s="118">
        <v>7</v>
      </c>
      <c r="R56" s="118">
        <v>0</v>
      </c>
      <c r="S56" s="118">
        <v>0</v>
      </c>
      <c r="T56" s="118">
        <v>2</v>
      </c>
      <c r="U56" s="140">
        <f>0.00192*88</f>
        <v>0.16896</v>
      </c>
      <c r="V56" s="129">
        <v>10</v>
      </c>
      <c r="W56">
        <v>3</v>
      </c>
      <c r="X56">
        <v>12</v>
      </c>
      <c r="Y56">
        <v>4</v>
      </c>
      <c r="Z56">
        <v>15</v>
      </c>
      <c r="AA56">
        <v>3</v>
      </c>
      <c r="AB56" s="15" t="s">
        <v>150</v>
      </c>
      <c r="AD56">
        <f t="shared" si="3"/>
        <v>19</v>
      </c>
      <c r="AE56">
        <f t="shared" si="1"/>
        <v>4.8000000000000001E-2</v>
      </c>
    </row>
    <row r="57" spans="1:31" x14ac:dyDescent="0.2">
      <c r="A57" s="12">
        <v>43589</v>
      </c>
      <c r="B57" s="13" t="s">
        <v>19</v>
      </c>
      <c r="C57" s="14">
        <v>150</v>
      </c>
      <c r="D57" s="14">
        <v>26</v>
      </c>
      <c r="E57" s="14" t="s">
        <v>107</v>
      </c>
      <c r="F57" s="33">
        <f>0.192*0.56</f>
        <v>0.10752000000000002</v>
      </c>
      <c r="G57">
        <v>0</v>
      </c>
      <c r="H57">
        <v>0</v>
      </c>
      <c r="I57" s="15">
        <v>0</v>
      </c>
      <c r="J57" s="15">
        <v>0</v>
      </c>
      <c r="K57" s="98">
        <v>2</v>
      </c>
      <c r="L57" s="15">
        <v>0</v>
      </c>
      <c r="M57" s="15">
        <v>0</v>
      </c>
      <c r="N57" s="105">
        <v>1</v>
      </c>
      <c r="O57" s="15">
        <v>0</v>
      </c>
      <c r="P57" s="112">
        <v>1</v>
      </c>
      <c r="Q57" s="15">
        <v>0</v>
      </c>
      <c r="R57" s="15">
        <v>0</v>
      </c>
      <c r="S57" s="15">
        <v>0</v>
      </c>
      <c r="T57" s="15">
        <v>5</v>
      </c>
      <c r="U57" s="140">
        <f>0.00192*85</f>
        <v>0.16320000000000001</v>
      </c>
      <c r="V57" s="129">
        <v>11</v>
      </c>
      <c r="W57">
        <v>2</v>
      </c>
      <c r="X57">
        <v>14</v>
      </c>
      <c r="Y57">
        <v>1</v>
      </c>
      <c r="Z57">
        <v>16</v>
      </c>
      <c r="AA57">
        <v>1</v>
      </c>
      <c r="AB57" s="15" t="s">
        <v>134</v>
      </c>
      <c r="AD57">
        <f t="shared" si="3"/>
        <v>9</v>
      </c>
      <c r="AE57">
        <f t="shared" si="1"/>
        <v>5.5679999999999993E-2</v>
      </c>
    </row>
    <row r="58" spans="1:31" x14ac:dyDescent="0.2">
      <c r="A58" s="12">
        <v>43589</v>
      </c>
      <c r="B58" s="13" t="s">
        <v>19</v>
      </c>
      <c r="C58" s="14">
        <v>150</v>
      </c>
      <c r="D58" s="14">
        <v>27</v>
      </c>
      <c r="E58" s="14" t="s">
        <v>107</v>
      </c>
      <c r="F58" s="33">
        <f>0.192*0.67</f>
        <v>0.12864</v>
      </c>
      <c r="G58">
        <v>0</v>
      </c>
      <c r="H58">
        <v>0</v>
      </c>
      <c r="I58" s="97">
        <v>2</v>
      </c>
      <c r="J58" s="15">
        <v>0</v>
      </c>
      <c r="K58">
        <v>0</v>
      </c>
      <c r="L58" s="15">
        <v>0</v>
      </c>
      <c r="M58" s="15">
        <v>0</v>
      </c>
      <c r="N58" s="105">
        <v>1</v>
      </c>
      <c r="O58" s="15">
        <v>0</v>
      </c>
      <c r="P58" s="112">
        <v>3</v>
      </c>
      <c r="Q58" s="15">
        <v>0</v>
      </c>
      <c r="R58" s="15">
        <v>0</v>
      </c>
      <c r="S58" s="118">
        <v>5</v>
      </c>
      <c r="T58" s="118">
        <v>2</v>
      </c>
      <c r="U58" s="140">
        <f>0.00192*85</f>
        <v>0.16320000000000001</v>
      </c>
      <c r="V58" s="129">
        <v>9</v>
      </c>
      <c r="W58">
        <v>2</v>
      </c>
      <c r="X58">
        <v>14</v>
      </c>
      <c r="Y58">
        <v>1</v>
      </c>
      <c r="Z58">
        <v>16</v>
      </c>
      <c r="AA58">
        <v>3</v>
      </c>
      <c r="AB58" s="15" t="s">
        <v>150</v>
      </c>
      <c r="AD58">
        <f t="shared" si="3"/>
        <v>13</v>
      </c>
      <c r="AE58">
        <f t="shared" si="1"/>
        <v>3.4560000000000007E-2</v>
      </c>
    </row>
    <row r="59" spans="1:31" x14ac:dyDescent="0.2">
      <c r="A59" s="12">
        <v>43589</v>
      </c>
      <c r="B59" s="13" t="s">
        <v>19</v>
      </c>
      <c r="C59" s="14">
        <v>150</v>
      </c>
      <c r="D59" s="14">
        <v>28</v>
      </c>
      <c r="E59" s="14" t="s">
        <v>107</v>
      </c>
      <c r="F59" s="33">
        <f>0.192*0.65</f>
        <v>0.12480000000000001</v>
      </c>
      <c r="G59">
        <v>0</v>
      </c>
      <c r="H59">
        <v>0</v>
      </c>
      <c r="I59" s="15">
        <v>0</v>
      </c>
      <c r="J59" s="15" t="s">
        <v>93</v>
      </c>
      <c r="K59" s="15" t="s">
        <v>93</v>
      </c>
      <c r="L59" s="15" t="s">
        <v>93</v>
      </c>
      <c r="M59" s="15" t="s">
        <v>93</v>
      </c>
      <c r="N59" s="15" t="s">
        <v>93</v>
      </c>
      <c r="O59" s="15" t="s">
        <v>93</v>
      </c>
      <c r="P59" s="15" t="s">
        <v>93</v>
      </c>
      <c r="Q59" s="15" t="s">
        <v>93</v>
      </c>
      <c r="R59" s="15" t="s">
        <v>93</v>
      </c>
      <c r="S59" s="15" t="s">
        <v>93</v>
      </c>
      <c r="T59" s="15" t="s">
        <v>93</v>
      </c>
      <c r="U59" s="140" t="s">
        <v>93</v>
      </c>
      <c r="V59" s="131" t="s">
        <v>93</v>
      </c>
      <c r="W59" s="15" t="s">
        <v>93</v>
      </c>
      <c r="X59" s="15" t="s">
        <v>93</v>
      </c>
      <c r="Y59" s="15" t="s">
        <v>93</v>
      </c>
      <c r="Z59" s="15" t="s">
        <v>93</v>
      </c>
      <c r="AA59" s="15" t="s">
        <v>93</v>
      </c>
      <c r="AB59" s="15" t="s">
        <v>93</v>
      </c>
      <c r="AC59">
        <v>10</v>
      </c>
      <c r="AD59">
        <f t="shared" si="3"/>
        <v>0</v>
      </c>
      <c r="AE59" t="s">
        <v>93</v>
      </c>
    </row>
    <row r="60" spans="1:31" x14ac:dyDescent="0.2">
      <c r="A60" s="12">
        <v>43589</v>
      </c>
      <c r="B60" s="13" t="s">
        <v>19</v>
      </c>
      <c r="C60" s="14">
        <v>150</v>
      </c>
      <c r="D60" s="14">
        <v>29</v>
      </c>
      <c r="E60" s="14" t="s">
        <v>107</v>
      </c>
      <c r="F60" s="33">
        <f>0.192*0.58</f>
        <v>0.11136</v>
      </c>
      <c r="G60">
        <v>0</v>
      </c>
      <c r="H60">
        <v>0</v>
      </c>
      <c r="I60" s="15">
        <v>0</v>
      </c>
      <c r="J60" s="97">
        <v>2</v>
      </c>
      <c r="K60">
        <v>0</v>
      </c>
      <c r="L60" s="105">
        <v>3</v>
      </c>
      <c r="M60" s="15">
        <v>0</v>
      </c>
      <c r="N60" s="15">
        <v>0</v>
      </c>
      <c r="O60" s="112">
        <v>4</v>
      </c>
      <c r="P60" s="15">
        <v>0</v>
      </c>
      <c r="Q60" s="118">
        <v>6</v>
      </c>
      <c r="R60" s="118">
        <v>0</v>
      </c>
      <c r="S60" s="118">
        <v>0</v>
      </c>
      <c r="T60" s="118">
        <v>0</v>
      </c>
      <c r="U60" s="140">
        <f>0.00192*87</f>
        <v>0.16703999999999999</v>
      </c>
      <c r="V60" s="129">
        <v>10</v>
      </c>
      <c r="W60">
        <v>2</v>
      </c>
      <c r="X60">
        <v>12</v>
      </c>
      <c r="Y60">
        <v>3</v>
      </c>
      <c r="Z60">
        <v>15</v>
      </c>
      <c r="AA60">
        <v>4</v>
      </c>
      <c r="AB60" s="15" t="s">
        <v>150</v>
      </c>
      <c r="AD60">
        <f t="shared" si="3"/>
        <v>15</v>
      </c>
      <c r="AE60">
        <f t="shared" si="1"/>
        <v>5.5679999999999993E-2</v>
      </c>
    </row>
    <row r="61" spans="1:31" x14ac:dyDescent="0.2">
      <c r="A61" s="12">
        <v>43589</v>
      </c>
      <c r="B61" s="13" t="s">
        <v>19</v>
      </c>
      <c r="C61" s="14">
        <v>150</v>
      </c>
      <c r="D61" s="14">
        <v>30</v>
      </c>
      <c r="E61" s="5" t="s">
        <v>107</v>
      </c>
      <c r="F61" s="33">
        <f>0.192*0.65</f>
        <v>0.12480000000000001</v>
      </c>
      <c r="G61">
        <v>0</v>
      </c>
      <c r="H61">
        <v>0</v>
      </c>
      <c r="I61" s="15">
        <v>0</v>
      </c>
      <c r="J61" s="97">
        <v>2</v>
      </c>
      <c r="K61">
        <v>0</v>
      </c>
      <c r="L61" s="105">
        <v>4</v>
      </c>
      <c r="M61" s="15">
        <v>0</v>
      </c>
      <c r="N61" s="15">
        <v>0</v>
      </c>
      <c r="O61" s="112">
        <v>1</v>
      </c>
      <c r="P61" s="15">
        <v>0</v>
      </c>
      <c r="Q61" s="118">
        <v>5</v>
      </c>
      <c r="R61" s="118">
        <v>0</v>
      </c>
      <c r="S61" s="118">
        <v>3</v>
      </c>
      <c r="T61" s="118">
        <v>0</v>
      </c>
      <c r="U61" s="140">
        <f>0.00192*93</f>
        <v>0.17856</v>
      </c>
      <c r="V61" s="129">
        <v>10</v>
      </c>
      <c r="W61">
        <v>2</v>
      </c>
      <c r="X61">
        <v>12</v>
      </c>
      <c r="Y61">
        <v>4</v>
      </c>
      <c r="Z61">
        <v>15</v>
      </c>
      <c r="AA61">
        <v>1</v>
      </c>
      <c r="AB61" s="18" t="s">
        <v>150</v>
      </c>
      <c r="AC61" s="5"/>
      <c r="AD61">
        <f t="shared" si="3"/>
        <v>15</v>
      </c>
      <c r="AE61">
        <f t="shared" si="1"/>
        <v>5.3759999999999988E-2</v>
      </c>
    </row>
    <row r="62" spans="1:31" x14ac:dyDescent="0.2">
      <c r="A62" s="20">
        <v>43589</v>
      </c>
      <c r="B62" s="21" t="s">
        <v>19</v>
      </c>
      <c r="C62" s="8">
        <v>300</v>
      </c>
      <c r="D62" s="8">
        <v>1</v>
      </c>
      <c r="E62" s="14" t="s">
        <v>107</v>
      </c>
      <c r="F62" s="40">
        <f>0.192*0.7</f>
        <v>0.13439999999999999</v>
      </c>
      <c r="G62" s="4">
        <v>0</v>
      </c>
      <c r="H62" s="4">
        <v>0</v>
      </c>
      <c r="I62" s="99">
        <v>1</v>
      </c>
      <c r="J62" s="4">
        <v>0</v>
      </c>
      <c r="K62" s="4">
        <v>0</v>
      </c>
      <c r="L62" s="107">
        <v>1</v>
      </c>
      <c r="M62" s="4">
        <v>0</v>
      </c>
      <c r="N62" s="4">
        <v>0</v>
      </c>
      <c r="O62" s="4">
        <v>0</v>
      </c>
      <c r="P62" s="115">
        <v>3</v>
      </c>
      <c r="Q62" s="4">
        <v>0</v>
      </c>
      <c r="R62" s="120">
        <v>1</v>
      </c>
      <c r="S62" s="120">
        <v>4</v>
      </c>
      <c r="T62" s="120">
        <v>1</v>
      </c>
      <c r="U62" s="116">
        <f>0.00192*89</f>
        <v>0.17088</v>
      </c>
      <c r="V62" s="132">
        <v>9</v>
      </c>
      <c r="W62" s="4">
        <v>1</v>
      </c>
      <c r="X62" s="4">
        <v>12</v>
      </c>
      <c r="Y62" s="4">
        <v>1</v>
      </c>
      <c r="Z62" s="4">
        <v>16</v>
      </c>
      <c r="AA62" s="4">
        <v>3</v>
      </c>
      <c r="AB62" s="15" t="s">
        <v>150</v>
      </c>
      <c r="AD62">
        <f t="shared" si="3"/>
        <v>11</v>
      </c>
      <c r="AE62">
        <f t="shared" si="1"/>
        <v>3.6480000000000012E-2</v>
      </c>
    </row>
    <row r="63" spans="1:31" x14ac:dyDescent="0.2">
      <c r="A63" s="12">
        <v>43589</v>
      </c>
      <c r="B63" s="16" t="s">
        <v>19</v>
      </c>
      <c r="C63" s="3">
        <v>300</v>
      </c>
      <c r="D63" s="3">
        <v>2</v>
      </c>
      <c r="E63" s="14" t="s">
        <v>107</v>
      </c>
      <c r="F63" s="41">
        <f>0.192*0.7</f>
        <v>0.13439999999999999</v>
      </c>
      <c r="G63" s="35">
        <v>0</v>
      </c>
      <c r="H63" s="94">
        <v>2</v>
      </c>
      <c r="I63" s="15">
        <v>0</v>
      </c>
      <c r="J63" s="105">
        <v>1</v>
      </c>
      <c r="K63" s="35">
        <v>0</v>
      </c>
      <c r="L63" s="112">
        <v>3</v>
      </c>
      <c r="M63" s="15">
        <v>0</v>
      </c>
      <c r="N63" s="15">
        <v>0</v>
      </c>
      <c r="O63">
        <v>0</v>
      </c>
      <c r="P63" s="15">
        <v>0</v>
      </c>
      <c r="Q63" s="118">
        <v>3</v>
      </c>
      <c r="R63" s="118">
        <v>1</v>
      </c>
      <c r="S63" s="118">
        <v>0</v>
      </c>
      <c r="T63" s="118">
        <v>8</v>
      </c>
      <c r="U63" s="140">
        <f>0.00192*91</f>
        <v>0.17472000000000001</v>
      </c>
      <c r="V63" s="129">
        <v>8</v>
      </c>
      <c r="W63">
        <v>2</v>
      </c>
      <c r="X63">
        <v>10</v>
      </c>
      <c r="Y63">
        <v>1</v>
      </c>
      <c r="Z63">
        <v>12</v>
      </c>
      <c r="AA63">
        <v>3</v>
      </c>
      <c r="AB63" s="15" t="s">
        <v>134</v>
      </c>
      <c r="AD63">
        <f t="shared" si="3"/>
        <v>18</v>
      </c>
      <c r="AE63">
        <f t="shared" si="1"/>
        <v>4.0320000000000022E-2</v>
      </c>
    </row>
    <row r="64" spans="1:31" x14ac:dyDescent="0.2">
      <c r="A64" s="12">
        <v>43589</v>
      </c>
      <c r="B64" s="16" t="s">
        <v>19</v>
      </c>
      <c r="C64" s="3">
        <v>300</v>
      </c>
      <c r="D64" s="3">
        <v>3</v>
      </c>
      <c r="E64" s="14" t="s">
        <v>107</v>
      </c>
      <c r="F64" s="41">
        <f>0.192*0.58</f>
        <v>0.11136</v>
      </c>
      <c r="G64" s="35">
        <v>0</v>
      </c>
      <c r="H64" s="35">
        <v>0</v>
      </c>
      <c r="I64" s="15">
        <v>0</v>
      </c>
      <c r="J64" s="15">
        <v>0</v>
      </c>
      <c r="K64" s="35">
        <v>0</v>
      </c>
      <c r="L64" s="15">
        <v>0</v>
      </c>
      <c r="M64" s="15">
        <v>0</v>
      </c>
      <c r="N64" s="15">
        <v>0</v>
      </c>
      <c r="O64" s="97">
        <v>1</v>
      </c>
      <c r="P64" s="15">
        <v>0</v>
      </c>
      <c r="Q64" s="105">
        <v>6</v>
      </c>
      <c r="R64" s="15">
        <v>0</v>
      </c>
      <c r="S64" s="112">
        <v>5</v>
      </c>
      <c r="T64" s="140">
        <v>0</v>
      </c>
      <c r="U64" s="140">
        <f>0.00192*89</f>
        <v>0.17088</v>
      </c>
      <c r="V64" s="129">
        <v>15</v>
      </c>
      <c r="W64">
        <v>1</v>
      </c>
      <c r="X64">
        <v>17</v>
      </c>
      <c r="Y64">
        <v>6</v>
      </c>
      <c r="Z64">
        <v>19</v>
      </c>
      <c r="AA64">
        <v>5</v>
      </c>
      <c r="AB64" s="15" t="s">
        <v>150</v>
      </c>
      <c r="AD64">
        <f t="shared" si="3"/>
        <v>12</v>
      </c>
      <c r="AE64">
        <f t="shared" si="1"/>
        <v>5.9520000000000003E-2</v>
      </c>
    </row>
    <row r="65" spans="1:31" s="70" customFormat="1" x14ac:dyDescent="0.2">
      <c r="A65" s="141">
        <v>43589</v>
      </c>
      <c r="B65" s="126" t="s">
        <v>19</v>
      </c>
      <c r="C65" s="70">
        <v>300</v>
      </c>
      <c r="D65" s="70">
        <v>4</v>
      </c>
      <c r="E65" s="143" t="s">
        <v>108</v>
      </c>
      <c r="F65" s="146">
        <f>0.192*0.55</f>
        <v>0.10560000000000001</v>
      </c>
      <c r="G65" s="144">
        <v>0</v>
      </c>
      <c r="H65" s="144">
        <v>0</v>
      </c>
      <c r="I65" s="126">
        <v>0</v>
      </c>
      <c r="J65" s="126">
        <v>0</v>
      </c>
      <c r="K65" s="144">
        <v>0</v>
      </c>
      <c r="L65" s="126">
        <v>0</v>
      </c>
      <c r="M65" s="126">
        <v>0</v>
      </c>
      <c r="N65" s="126">
        <v>0</v>
      </c>
      <c r="O65" s="126">
        <v>0</v>
      </c>
      <c r="P65" s="126">
        <v>0</v>
      </c>
      <c r="Q65" s="126">
        <v>0</v>
      </c>
      <c r="R65" s="126">
        <v>0</v>
      </c>
      <c r="S65" s="126">
        <v>0</v>
      </c>
      <c r="T65" s="126">
        <v>0</v>
      </c>
      <c r="U65" s="148">
        <f>0.00192*59</f>
        <v>0.11328000000000001</v>
      </c>
      <c r="V65" s="147" t="s">
        <v>93</v>
      </c>
      <c r="W65" s="126" t="s">
        <v>93</v>
      </c>
      <c r="X65" s="126" t="s">
        <v>93</v>
      </c>
      <c r="Y65" s="126" t="s">
        <v>93</v>
      </c>
      <c r="Z65" s="126" t="s">
        <v>93</v>
      </c>
      <c r="AA65" s="126" t="s">
        <v>93</v>
      </c>
      <c r="AB65" s="126" t="s">
        <v>150</v>
      </c>
      <c r="AD65" s="70" t="s">
        <v>93</v>
      </c>
      <c r="AE65">
        <f t="shared" si="1"/>
        <v>7.6799999999999924E-3</v>
      </c>
    </row>
    <row r="66" spans="1:31" x14ac:dyDescent="0.2">
      <c r="A66" s="12">
        <v>43589</v>
      </c>
      <c r="B66" s="16" t="s">
        <v>19</v>
      </c>
      <c r="C66" s="3">
        <v>300</v>
      </c>
      <c r="D66" s="3">
        <v>5</v>
      </c>
      <c r="E66" s="14" t="s">
        <v>107</v>
      </c>
      <c r="F66" s="41">
        <f>0.192*0.65</f>
        <v>0.12480000000000001</v>
      </c>
      <c r="G66" s="35">
        <v>0</v>
      </c>
      <c r="H66" s="35">
        <v>0</v>
      </c>
      <c r="I66" s="15">
        <v>0</v>
      </c>
      <c r="J66" s="15">
        <v>0</v>
      </c>
      <c r="K66" s="35">
        <v>0</v>
      </c>
      <c r="L66" s="15">
        <v>0</v>
      </c>
      <c r="M66" s="97">
        <v>4</v>
      </c>
      <c r="N66" s="15">
        <v>0</v>
      </c>
      <c r="O66" s="15">
        <v>0</v>
      </c>
      <c r="P66" s="15">
        <v>0</v>
      </c>
      <c r="Q66" s="15">
        <v>0</v>
      </c>
      <c r="R66" s="105">
        <v>5</v>
      </c>
      <c r="S66" s="15">
        <v>0</v>
      </c>
      <c r="T66" s="112">
        <v>5</v>
      </c>
      <c r="U66" s="140">
        <f>0.00192*93</f>
        <v>0.17856</v>
      </c>
      <c r="V66" s="129">
        <v>13</v>
      </c>
      <c r="W66">
        <v>4</v>
      </c>
      <c r="X66">
        <v>18</v>
      </c>
      <c r="Y66">
        <v>5</v>
      </c>
      <c r="Z66">
        <v>20</v>
      </c>
      <c r="AA66">
        <v>5</v>
      </c>
      <c r="AB66" s="15" t="s">
        <v>150</v>
      </c>
      <c r="AD66">
        <f t="shared" ref="AD66:AD75" si="4">SUM(G66:T66)</f>
        <v>14</v>
      </c>
      <c r="AE66">
        <f t="shared" si="1"/>
        <v>5.3759999999999988E-2</v>
      </c>
    </row>
    <row r="67" spans="1:31" x14ac:dyDescent="0.2">
      <c r="A67" s="12">
        <v>43589</v>
      </c>
      <c r="B67" s="16" t="s">
        <v>19</v>
      </c>
      <c r="C67" s="3">
        <v>300</v>
      </c>
      <c r="D67" s="3">
        <v>6</v>
      </c>
      <c r="E67" s="14" t="s">
        <v>107</v>
      </c>
      <c r="F67" s="41">
        <f>0.192*0.59</f>
        <v>0.11327999999999999</v>
      </c>
      <c r="G67" s="35">
        <v>0</v>
      </c>
      <c r="H67" s="35">
        <v>0</v>
      </c>
      <c r="I67" s="15">
        <v>0</v>
      </c>
      <c r="J67" s="15">
        <v>0</v>
      </c>
      <c r="K67" s="35">
        <v>0</v>
      </c>
      <c r="L67" s="97">
        <v>4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05">
        <v>7</v>
      </c>
      <c r="T67" s="105">
        <v>1</v>
      </c>
      <c r="U67" s="140">
        <f>0.00192*91</f>
        <v>0.17472000000000001</v>
      </c>
      <c r="V67" s="129">
        <v>12</v>
      </c>
      <c r="W67">
        <v>4</v>
      </c>
      <c r="X67" s="15">
        <v>19</v>
      </c>
      <c r="Y67" s="15">
        <v>8</v>
      </c>
      <c r="AB67" s="15" t="s">
        <v>150</v>
      </c>
      <c r="AD67">
        <f t="shared" si="4"/>
        <v>12</v>
      </c>
      <c r="AE67">
        <f t="shared" ref="AE67:AE130" si="5">U67-F67</f>
        <v>6.1440000000000022E-2</v>
      </c>
    </row>
    <row r="68" spans="1:31" x14ac:dyDescent="0.2">
      <c r="A68" s="12">
        <v>43589</v>
      </c>
      <c r="B68" s="16" t="s">
        <v>19</v>
      </c>
      <c r="C68" s="3">
        <v>300</v>
      </c>
      <c r="D68" s="3">
        <v>7</v>
      </c>
      <c r="E68" s="14" t="s">
        <v>107</v>
      </c>
      <c r="F68" s="41">
        <f>0.192*0.6</f>
        <v>0.1152</v>
      </c>
      <c r="G68" s="35">
        <v>0</v>
      </c>
      <c r="H68" s="35">
        <v>0</v>
      </c>
      <c r="I68" s="15">
        <v>0</v>
      </c>
      <c r="J68" s="15">
        <v>0</v>
      </c>
      <c r="K68" s="35">
        <v>0</v>
      </c>
      <c r="L68" s="97">
        <v>1</v>
      </c>
      <c r="M68" s="15">
        <v>0</v>
      </c>
      <c r="N68" s="15">
        <v>0</v>
      </c>
      <c r="O68" s="105">
        <v>3</v>
      </c>
      <c r="P68" s="15">
        <v>0</v>
      </c>
      <c r="Q68" s="112">
        <v>4</v>
      </c>
      <c r="R68" s="15">
        <v>0</v>
      </c>
      <c r="S68" s="118">
        <v>2</v>
      </c>
      <c r="T68" s="118">
        <v>1</v>
      </c>
      <c r="U68" s="140">
        <f>0.00192*92</f>
        <v>0.17663999999999999</v>
      </c>
      <c r="V68" s="129">
        <v>12</v>
      </c>
      <c r="W68">
        <v>1</v>
      </c>
      <c r="X68">
        <v>15</v>
      </c>
      <c r="Y68">
        <v>3</v>
      </c>
      <c r="Z68">
        <v>17</v>
      </c>
      <c r="AA68">
        <v>4</v>
      </c>
      <c r="AB68" s="15" t="s">
        <v>150</v>
      </c>
      <c r="AD68">
        <f t="shared" si="4"/>
        <v>11</v>
      </c>
      <c r="AE68">
        <f t="shared" si="5"/>
        <v>6.1439999999999995E-2</v>
      </c>
    </row>
    <row r="69" spans="1:31" x14ac:dyDescent="0.2">
      <c r="A69" s="12">
        <v>43589</v>
      </c>
      <c r="B69" s="16" t="s">
        <v>19</v>
      </c>
      <c r="C69" s="3">
        <v>300</v>
      </c>
      <c r="D69" s="3">
        <v>8</v>
      </c>
      <c r="E69" s="14" t="s">
        <v>107</v>
      </c>
      <c r="F69" s="41">
        <f>0.192*0.69</f>
        <v>0.13247999999999999</v>
      </c>
      <c r="G69" s="35">
        <v>0</v>
      </c>
      <c r="H69" s="35">
        <v>0</v>
      </c>
      <c r="I69" s="97">
        <v>1</v>
      </c>
      <c r="J69" s="15">
        <v>0</v>
      </c>
      <c r="K69" s="103">
        <v>2</v>
      </c>
      <c r="L69" s="15">
        <v>0</v>
      </c>
      <c r="M69" s="15">
        <v>0</v>
      </c>
      <c r="N69" s="112">
        <v>2</v>
      </c>
      <c r="O69" s="15">
        <v>0</v>
      </c>
      <c r="P69" s="118">
        <v>1</v>
      </c>
      <c r="Q69" s="119">
        <v>0</v>
      </c>
      <c r="R69" s="119">
        <v>4</v>
      </c>
      <c r="S69" s="119">
        <v>0</v>
      </c>
      <c r="T69" s="119">
        <v>0</v>
      </c>
      <c r="U69" s="140">
        <f>0.00192*87</f>
        <v>0.16703999999999999</v>
      </c>
      <c r="V69" s="129">
        <v>9</v>
      </c>
      <c r="W69">
        <v>1</v>
      </c>
      <c r="X69">
        <v>11</v>
      </c>
      <c r="Y69">
        <v>2</v>
      </c>
      <c r="Z69">
        <v>14</v>
      </c>
      <c r="AA69">
        <v>2</v>
      </c>
      <c r="AB69" s="15" t="s">
        <v>134</v>
      </c>
      <c r="AD69">
        <f t="shared" si="4"/>
        <v>10</v>
      </c>
      <c r="AE69">
        <f t="shared" si="5"/>
        <v>3.4560000000000007E-2</v>
      </c>
    </row>
    <row r="70" spans="1:31" x14ac:dyDescent="0.2">
      <c r="A70" s="12">
        <v>43589</v>
      </c>
      <c r="B70" s="16" t="s">
        <v>19</v>
      </c>
      <c r="C70" s="3">
        <v>300</v>
      </c>
      <c r="D70" s="3">
        <v>9</v>
      </c>
      <c r="E70" s="14" t="s">
        <v>107</v>
      </c>
      <c r="F70" s="41">
        <f>0.192*0.62</f>
        <v>0.11904000000000001</v>
      </c>
      <c r="G70" s="35">
        <v>0</v>
      </c>
      <c r="H70" s="35">
        <v>0</v>
      </c>
      <c r="I70" s="15">
        <v>0</v>
      </c>
      <c r="J70" s="15">
        <v>0</v>
      </c>
      <c r="K70" s="35">
        <v>0</v>
      </c>
      <c r="L70" s="15">
        <v>0</v>
      </c>
      <c r="M70" s="97">
        <v>1</v>
      </c>
      <c r="N70" s="15">
        <v>0</v>
      </c>
      <c r="O70" s="15">
        <v>0</v>
      </c>
      <c r="P70" s="15">
        <v>0</v>
      </c>
      <c r="Q70" s="15">
        <v>0</v>
      </c>
      <c r="R70" s="105">
        <v>4</v>
      </c>
      <c r="S70" s="105">
        <v>4</v>
      </c>
      <c r="T70" s="112">
        <v>1</v>
      </c>
      <c r="U70" s="140">
        <f>0.00192*90</f>
        <v>0.17280000000000001</v>
      </c>
      <c r="V70" s="129">
        <v>13</v>
      </c>
      <c r="W70">
        <v>1</v>
      </c>
      <c r="X70">
        <v>18</v>
      </c>
      <c r="Y70">
        <v>8</v>
      </c>
      <c r="Z70">
        <v>20</v>
      </c>
      <c r="AA70">
        <v>1</v>
      </c>
      <c r="AB70" s="15" t="s">
        <v>150</v>
      </c>
      <c r="AD70">
        <f t="shared" si="4"/>
        <v>10</v>
      </c>
      <c r="AE70">
        <f t="shared" si="5"/>
        <v>5.3760000000000002E-2</v>
      </c>
    </row>
    <row r="71" spans="1:31" x14ac:dyDescent="0.2">
      <c r="A71" s="12">
        <v>43589</v>
      </c>
      <c r="B71" s="16" t="s">
        <v>19</v>
      </c>
      <c r="C71" s="3">
        <v>300</v>
      </c>
      <c r="D71" s="3">
        <v>10</v>
      </c>
      <c r="E71" s="14" t="s">
        <v>107</v>
      </c>
      <c r="F71" s="41">
        <f>0.192*0.63</f>
        <v>0.12096</v>
      </c>
      <c r="G71" s="35">
        <v>0</v>
      </c>
      <c r="H71" s="35">
        <v>0</v>
      </c>
      <c r="I71" s="15">
        <v>0</v>
      </c>
      <c r="J71" s="15">
        <v>0</v>
      </c>
      <c r="K71" s="35">
        <v>0</v>
      </c>
      <c r="L71" s="97">
        <v>2</v>
      </c>
      <c r="M71" s="15">
        <v>0</v>
      </c>
      <c r="N71" s="15">
        <v>0</v>
      </c>
      <c r="O71" s="105">
        <v>4</v>
      </c>
      <c r="P71" s="15">
        <v>0</v>
      </c>
      <c r="Q71" s="112">
        <v>1</v>
      </c>
      <c r="R71" s="15">
        <v>0</v>
      </c>
      <c r="S71" s="15">
        <v>0</v>
      </c>
      <c r="T71" s="15" t="s">
        <v>93</v>
      </c>
      <c r="U71" s="140" t="s">
        <v>93</v>
      </c>
      <c r="V71" s="129">
        <v>12</v>
      </c>
      <c r="W71">
        <v>2</v>
      </c>
      <c r="X71">
        <v>15</v>
      </c>
      <c r="Y71">
        <v>4</v>
      </c>
      <c r="Z71">
        <v>17</v>
      </c>
      <c r="AA71">
        <v>1</v>
      </c>
      <c r="AB71" s="15" t="s">
        <v>150</v>
      </c>
      <c r="AD71">
        <f t="shared" si="4"/>
        <v>7</v>
      </c>
      <c r="AE71" t="s">
        <v>93</v>
      </c>
    </row>
    <row r="72" spans="1:31" x14ac:dyDescent="0.2">
      <c r="A72" s="12">
        <v>43589</v>
      </c>
      <c r="B72" s="16" t="s">
        <v>19</v>
      </c>
      <c r="C72" s="3">
        <v>300</v>
      </c>
      <c r="D72" s="3">
        <v>11</v>
      </c>
      <c r="E72" s="14" t="s">
        <v>107</v>
      </c>
      <c r="F72" s="41">
        <f>0.192*0.63</f>
        <v>0.12096</v>
      </c>
      <c r="G72" s="35">
        <v>0</v>
      </c>
      <c r="H72" s="35">
        <v>0</v>
      </c>
      <c r="I72" s="15">
        <v>0</v>
      </c>
      <c r="J72" s="97">
        <v>1</v>
      </c>
      <c r="K72" s="94">
        <v>1</v>
      </c>
      <c r="L72" s="105">
        <v>4</v>
      </c>
      <c r="M72" s="15">
        <v>0</v>
      </c>
      <c r="N72" s="15">
        <v>0</v>
      </c>
      <c r="O72" s="15">
        <v>0</v>
      </c>
      <c r="P72" s="15">
        <v>0</v>
      </c>
      <c r="Q72" s="112">
        <v>2</v>
      </c>
      <c r="R72" s="15">
        <v>0</v>
      </c>
      <c r="S72" s="118">
        <v>6</v>
      </c>
      <c r="T72" s="118">
        <v>0</v>
      </c>
      <c r="U72" s="140">
        <f>0.00192*87</f>
        <v>0.16703999999999999</v>
      </c>
      <c r="V72" s="129">
        <v>10</v>
      </c>
      <c r="W72">
        <v>2</v>
      </c>
      <c r="X72">
        <v>12</v>
      </c>
      <c r="Y72">
        <v>4</v>
      </c>
      <c r="Z72">
        <v>17</v>
      </c>
      <c r="AA72">
        <v>2</v>
      </c>
      <c r="AB72" s="15" t="s">
        <v>134</v>
      </c>
      <c r="AD72">
        <f t="shared" si="4"/>
        <v>14</v>
      </c>
      <c r="AE72">
        <f t="shared" si="5"/>
        <v>4.6079999999999996E-2</v>
      </c>
    </row>
    <row r="73" spans="1:31" x14ac:dyDescent="0.2">
      <c r="A73" s="12">
        <v>43589</v>
      </c>
      <c r="B73" s="16" t="s">
        <v>19</v>
      </c>
      <c r="C73" s="3">
        <v>300</v>
      </c>
      <c r="D73" s="3">
        <v>12</v>
      </c>
      <c r="E73" s="14" t="s">
        <v>107</v>
      </c>
      <c r="F73" s="41">
        <f>0.192*0.7</f>
        <v>0.13439999999999999</v>
      </c>
      <c r="G73" s="35">
        <v>0</v>
      </c>
      <c r="H73" s="35">
        <v>0</v>
      </c>
      <c r="I73" s="15">
        <v>0</v>
      </c>
      <c r="J73" s="15">
        <v>0</v>
      </c>
      <c r="K73" s="35">
        <v>0</v>
      </c>
      <c r="L73" s="97">
        <v>3</v>
      </c>
      <c r="M73" s="15">
        <v>0</v>
      </c>
      <c r="N73" s="15">
        <v>0</v>
      </c>
      <c r="O73" s="15">
        <v>0</v>
      </c>
      <c r="P73" s="105">
        <v>4</v>
      </c>
      <c r="Q73" s="15">
        <v>0</v>
      </c>
      <c r="R73" s="15">
        <v>0</v>
      </c>
      <c r="S73" s="112">
        <v>5</v>
      </c>
      <c r="T73" s="112">
        <v>2</v>
      </c>
      <c r="U73" s="140">
        <f>0.00192*92</f>
        <v>0.17663999999999999</v>
      </c>
      <c r="V73" s="129">
        <v>12</v>
      </c>
      <c r="W73">
        <v>3</v>
      </c>
      <c r="X73">
        <v>16</v>
      </c>
      <c r="Y73">
        <v>4</v>
      </c>
      <c r="Z73">
        <v>19</v>
      </c>
      <c r="AA73">
        <v>7</v>
      </c>
      <c r="AB73" s="15" t="s">
        <v>150</v>
      </c>
      <c r="AD73">
        <f t="shared" si="4"/>
        <v>14</v>
      </c>
      <c r="AE73">
        <f t="shared" si="5"/>
        <v>4.224E-2</v>
      </c>
    </row>
    <row r="74" spans="1:31" x14ac:dyDescent="0.2">
      <c r="A74" s="12">
        <v>43589</v>
      </c>
      <c r="B74" s="16" t="s">
        <v>19</v>
      </c>
      <c r="C74" s="3">
        <v>300</v>
      </c>
      <c r="D74" s="3">
        <v>13</v>
      </c>
      <c r="E74" s="14" t="s">
        <v>107</v>
      </c>
      <c r="F74" s="41">
        <f>0.192*0.6</f>
        <v>0.1152</v>
      </c>
      <c r="G74" s="35">
        <v>0</v>
      </c>
      <c r="H74" s="35">
        <v>0</v>
      </c>
      <c r="I74" s="15">
        <v>0</v>
      </c>
      <c r="J74" s="98">
        <v>1</v>
      </c>
      <c r="K74" s="35">
        <v>0</v>
      </c>
      <c r="L74" s="105">
        <v>3</v>
      </c>
      <c r="M74" s="15">
        <v>0</v>
      </c>
      <c r="N74" s="15">
        <v>0</v>
      </c>
      <c r="O74" s="112">
        <v>1</v>
      </c>
      <c r="P74" s="15">
        <v>0</v>
      </c>
      <c r="Q74" s="118">
        <v>5</v>
      </c>
      <c r="R74" s="118">
        <v>0</v>
      </c>
      <c r="S74" s="118">
        <v>0</v>
      </c>
      <c r="T74" s="118">
        <v>3</v>
      </c>
      <c r="U74" s="140">
        <f>0.00192*89</f>
        <v>0.17088</v>
      </c>
      <c r="V74" s="129">
        <v>10</v>
      </c>
      <c r="W74">
        <v>1</v>
      </c>
      <c r="X74">
        <v>12</v>
      </c>
      <c r="Y74">
        <v>3</v>
      </c>
      <c r="Z74">
        <v>15</v>
      </c>
      <c r="AA74">
        <v>1</v>
      </c>
      <c r="AB74" s="15" t="s">
        <v>134</v>
      </c>
      <c r="AD74">
        <f t="shared" si="4"/>
        <v>13</v>
      </c>
      <c r="AE74">
        <f t="shared" si="5"/>
        <v>5.5680000000000007E-2</v>
      </c>
    </row>
    <row r="75" spans="1:31" x14ac:dyDescent="0.2">
      <c r="A75" s="12">
        <v>43589</v>
      </c>
      <c r="B75" s="16" t="s">
        <v>19</v>
      </c>
      <c r="C75" s="3">
        <v>300</v>
      </c>
      <c r="D75" s="3">
        <v>14</v>
      </c>
      <c r="E75" s="14" t="s">
        <v>107</v>
      </c>
      <c r="F75" s="41">
        <f>0.192*0.61</f>
        <v>0.11712</v>
      </c>
      <c r="G75" s="35">
        <v>0</v>
      </c>
      <c r="H75" s="35">
        <v>0</v>
      </c>
      <c r="I75" s="15">
        <v>0</v>
      </c>
      <c r="J75" s="15">
        <v>0</v>
      </c>
      <c r="K75" s="35">
        <v>0</v>
      </c>
      <c r="L75" s="97">
        <v>3</v>
      </c>
      <c r="M75" s="15">
        <v>0</v>
      </c>
      <c r="N75" s="15">
        <v>0</v>
      </c>
      <c r="O75" s="105">
        <v>3</v>
      </c>
      <c r="P75" s="15">
        <v>0</v>
      </c>
      <c r="Q75" s="112">
        <v>5</v>
      </c>
      <c r="R75" s="15">
        <v>0</v>
      </c>
      <c r="S75" s="118">
        <v>2</v>
      </c>
      <c r="T75" s="118">
        <v>0</v>
      </c>
      <c r="U75" s="140">
        <f>0.00192*92</f>
        <v>0.17663999999999999</v>
      </c>
      <c r="V75" s="129">
        <v>12</v>
      </c>
      <c r="W75">
        <v>3</v>
      </c>
      <c r="X75">
        <v>15</v>
      </c>
      <c r="Y75">
        <v>3</v>
      </c>
      <c r="Z75">
        <v>17</v>
      </c>
      <c r="AA75">
        <v>5</v>
      </c>
      <c r="AB75" s="15" t="s">
        <v>150</v>
      </c>
      <c r="AD75">
        <f t="shared" si="4"/>
        <v>13</v>
      </c>
      <c r="AE75">
        <f t="shared" si="5"/>
        <v>5.951999999999999E-2</v>
      </c>
    </row>
    <row r="76" spans="1:31" s="70" customFormat="1" x14ac:dyDescent="0.2">
      <c r="A76" s="141">
        <v>43589</v>
      </c>
      <c r="B76" s="126" t="s">
        <v>19</v>
      </c>
      <c r="C76" s="70">
        <v>300</v>
      </c>
      <c r="D76" s="70">
        <v>15</v>
      </c>
      <c r="E76" s="143" t="s">
        <v>108</v>
      </c>
      <c r="F76" s="146">
        <f>0.192*0.52</f>
        <v>9.9840000000000012E-2</v>
      </c>
      <c r="G76" s="144">
        <v>0</v>
      </c>
      <c r="H76" s="144">
        <v>0</v>
      </c>
      <c r="I76" s="126">
        <v>0</v>
      </c>
      <c r="J76" s="126">
        <v>0</v>
      </c>
      <c r="K76" s="144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48">
        <f>0.00192*59</f>
        <v>0.11328000000000001</v>
      </c>
      <c r="V76" s="147" t="s">
        <v>93</v>
      </c>
      <c r="W76" s="126" t="s">
        <v>93</v>
      </c>
      <c r="X76" s="126" t="s">
        <v>93</v>
      </c>
      <c r="Y76" s="126" t="s">
        <v>93</v>
      </c>
      <c r="Z76" s="126" t="s">
        <v>93</v>
      </c>
      <c r="AA76" s="126" t="s">
        <v>93</v>
      </c>
      <c r="AB76" s="126" t="s">
        <v>150</v>
      </c>
      <c r="AD76" s="70" t="s">
        <v>93</v>
      </c>
      <c r="AE76">
        <f t="shared" si="5"/>
        <v>1.3439999999999994E-2</v>
      </c>
    </row>
    <row r="77" spans="1:31" x14ac:dyDescent="0.2">
      <c r="A77" s="12">
        <v>43589</v>
      </c>
      <c r="B77" s="16" t="s">
        <v>19</v>
      </c>
      <c r="C77" s="3">
        <v>300</v>
      </c>
      <c r="D77" s="3">
        <v>16</v>
      </c>
      <c r="E77" s="14" t="s">
        <v>107</v>
      </c>
      <c r="F77" s="41">
        <f>0.192*0.67</f>
        <v>0.12864</v>
      </c>
      <c r="G77" s="35">
        <v>0</v>
      </c>
      <c r="H77" s="35">
        <v>0</v>
      </c>
      <c r="I77" s="15">
        <v>0</v>
      </c>
      <c r="J77" s="15">
        <v>0</v>
      </c>
      <c r="K77" s="94">
        <v>2</v>
      </c>
      <c r="L77" s="15">
        <v>0</v>
      </c>
      <c r="M77" s="15">
        <v>0</v>
      </c>
      <c r="N77" s="15">
        <v>0</v>
      </c>
      <c r="O77" s="15">
        <v>0</v>
      </c>
      <c r="P77" s="105">
        <v>1</v>
      </c>
      <c r="Q77" s="15">
        <v>0</v>
      </c>
      <c r="R77" s="112">
        <v>2</v>
      </c>
      <c r="S77" s="15">
        <v>0</v>
      </c>
      <c r="T77" s="15">
        <v>1</v>
      </c>
      <c r="U77" s="140">
        <f>0.00192*91</f>
        <v>0.17472000000000001</v>
      </c>
      <c r="V77" s="129">
        <v>11</v>
      </c>
      <c r="W77">
        <v>2</v>
      </c>
      <c r="X77">
        <v>16</v>
      </c>
      <c r="Y77">
        <v>1</v>
      </c>
      <c r="Z77">
        <v>18</v>
      </c>
      <c r="AA77">
        <v>2</v>
      </c>
      <c r="AB77" s="15" t="s">
        <v>150</v>
      </c>
      <c r="AD77">
        <f t="shared" ref="AD77:AD82" si="6">SUM(G77:T77)</f>
        <v>6</v>
      </c>
      <c r="AE77">
        <f t="shared" si="5"/>
        <v>4.608000000000001E-2</v>
      </c>
    </row>
    <row r="78" spans="1:31" x14ac:dyDescent="0.2">
      <c r="A78" s="12">
        <v>43589</v>
      </c>
      <c r="B78" s="16" t="s">
        <v>19</v>
      </c>
      <c r="C78" s="3">
        <v>300</v>
      </c>
      <c r="D78" s="3">
        <v>17</v>
      </c>
      <c r="E78" s="14" t="s">
        <v>107</v>
      </c>
      <c r="F78" s="41">
        <f>0.192*0.68</f>
        <v>0.13056000000000001</v>
      </c>
      <c r="G78" s="35">
        <v>0</v>
      </c>
      <c r="H78" s="35">
        <v>0</v>
      </c>
      <c r="I78" s="97">
        <v>1</v>
      </c>
      <c r="J78" s="15">
        <v>0</v>
      </c>
      <c r="K78" s="35">
        <v>0</v>
      </c>
      <c r="L78" s="15">
        <v>0</v>
      </c>
      <c r="M78" s="15">
        <v>0</v>
      </c>
      <c r="N78" s="15">
        <v>0</v>
      </c>
      <c r="O78" s="15">
        <v>0</v>
      </c>
      <c r="P78" s="105">
        <v>1</v>
      </c>
      <c r="Q78" s="15">
        <v>0</v>
      </c>
      <c r="R78" s="112">
        <v>4</v>
      </c>
      <c r="S78" s="15">
        <v>0</v>
      </c>
      <c r="T78" s="15">
        <v>0</v>
      </c>
      <c r="U78" s="140">
        <f>0.00192*90</f>
        <v>0.17280000000000001</v>
      </c>
      <c r="V78" s="129">
        <v>9</v>
      </c>
      <c r="W78">
        <v>1</v>
      </c>
      <c r="X78">
        <v>16</v>
      </c>
      <c r="Y78">
        <v>1</v>
      </c>
      <c r="Z78">
        <v>18</v>
      </c>
      <c r="AA78">
        <v>4</v>
      </c>
      <c r="AB78" s="15" t="s">
        <v>150</v>
      </c>
      <c r="AD78">
        <f t="shared" si="6"/>
        <v>6</v>
      </c>
      <c r="AE78">
        <f t="shared" si="5"/>
        <v>4.224E-2</v>
      </c>
    </row>
    <row r="79" spans="1:31" x14ac:dyDescent="0.2">
      <c r="A79" s="12">
        <v>43589</v>
      </c>
      <c r="B79" s="16" t="s">
        <v>19</v>
      </c>
      <c r="C79" s="3">
        <v>300</v>
      </c>
      <c r="D79" s="3">
        <v>18</v>
      </c>
      <c r="E79" s="14" t="s">
        <v>107</v>
      </c>
      <c r="F79" s="41">
        <f>0.192*0.6</f>
        <v>0.1152</v>
      </c>
      <c r="G79" s="35">
        <v>0</v>
      </c>
      <c r="H79" s="35">
        <v>0</v>
      </c>
      <c r="I79" s="15">
        <v>0</v>
      </c>
      <c r="J79" s="97">
        <v>1</v>
      </c>
      <c r="K79" s="35">
        <v>0</v>
      </c>
      <c r="L79" s="105">
        <v>6</v>
      </c>
      <c r="M79" s="15">
        <v>0</v>
      </c>
      <c r="N79" s="112">
        <v>3</v>
      </c>
      <c r="O79" s="15">
        <v>0</v>
      </c>
      <c r="P79" s="15">
        <v>0</v>
      </c>
      <c r="Q79" s="118">
        <v>2</v>
      </c>
      <c r="R79" s="118">
        <v>0</v>
      </c>
      <c r="S79" s="118">
        <v>4</v>
      </c>
      <c r="T79" s="118">
        <v>0</v>
      </c>
      <c r="U79" s="140">
        <f>0.00192*89</f>
        <v>0.17088</v>
      </c>
      <c r="V79" s="129">
        <v>10</v>
      </c>
      <c r="W79">
        <v>1</v>
      </c>
      <c r="X79">
        <v>12</v>
      </c>
      <c r="Y79">
        <v>6</v>
      </c>
      <c r="Z79">
        <v>14</v>
      </c>
      <c r="AA79">
        <v>3</v>
      </c>
      <c r="AB79" s="15" t="s">
        <v>150</v>
      </c>
      <c r="AD79">
        <f t="shared" si="6"/>
        <v>16</v>
      </c>
      <c r="AE79">
        <f t="shared" si="5"/>
        <v>5.5680000000000007E-2</v>
      </c>
    </row>
    <row r="80" spans="1:31" x14ac:dyDescent="0.2">
      <c r="A80" s="12">
        <v>43589</v>
      </c>
      <c r="B80" s="16" t="s">
        <v>19</v>
      </c>
      <c r="C80" s="3">
        <v>300</v>
      </c>
      <c r="D80" s="3">
        <v>19</v>
      </c>
      <c r="E80" s="14" t="s">
        <v>107</v>
      </c>
      <c r="F80" s="41">
        <f>0.192*0.69</f>
        <v>0.13247999999999999</v>
      </c>
      <c r="G80" s="35">
        <v>0</v>
      </c>
      <c r="H80" s="35">
        <v>0</v>
      </c>
      <c r="I80" s="97">
        <v>2</v>
      </c>
      <c r="J80" s="15">
        <v>0</v>
      </c>
      <c r="K80" s="35">
        <v>0</v>
      </c>
      <c r="L80" s="15">
        <v>0</v>
      </c>
      <c r="M80" s="15">
        <v>0</v>
      </c>
      <c r="N80" s="15">
        <v>0</v>
      </c>
      <c r="O80" s="15">
        <v>0</v>
      </c>
      <c r="P80" s="105">
        <v>2</v>
      </c>
      <c r="Q80" s="15">
        <v>0</v>
      </c>
      <c r="R80" s="112">
        <v>2</v>
      </c>
      <c r="S80" s="15">
        <v>0</v>
      </c>
      <c r="T80" s="15">
        <v>0</v>
      </c>
      <c r="U80" s="140">
        <f>0.00192*85</f>
        <v>0.16320000000000001</v>
      </c>
      <c r="V80" s="129">
        <v>9</v>
      </c>
      <c r="W80">
        <v>2</v>
      </c>
      <c r="X80">
        <v>16</v>
      </c>
      <c r="Y80">
        <v>2</v>
      </c>
      <c r="Z80">
        <v>18</v>
      </c>
      <c r="AA80">
        <v>2</v>
      </c>
      <c r="AB80" s="15" t="s">
        <v>134</v>
      </c>
      <c r="AD80">
        <f t="shared" si="6"/>
        <v>6</v>
      </c>
      <c r="AE80">
        <f t="shared" si="5"/>
        <v>3.0720000000000025E-2</v>
      </c>
    </row>
    <row r="81" spans="1:31" x14ac:dyDescent="0.2">
      <c r="A81" s="12">
        <v>43589</v>
      </c>
      <c r="B81" s="16" t="s">
        <v>19</v>
      </c>
      <c r="C81" s="3">
        <v>300</v>
      </c>
      <c r="D81" s="3">
        <v>20</v>
      </c>
      <c r="E81" s="14" t="s">
        <v>107</v>
      </c>
      <c r="F81" s="41">
        <f>0.192*0.68</f>
        <v>0.13056000000000001</v>
      </c>
      <c r="G81" s="35">
        <v>0</v>
      </c>
      <c r="H81" s="35">
        <v>0</v>
      </c>
      <c r="I81" s="97">
        <v>1</v>
      </c>
      <c r="J81" s="15">
        <v>0</v>
      </c>
      <c r="K81" s="35">
        <v>0</v>
      </c>
      <c r="L81" s="105">
        <v>2</v>
      </c>
      <c r="M81" s="15">
        <v>0</v>
      </c>
      <c r="N81" s="15">
        <v>0</v>
      </c>
      <c r="O81" s="15">
        <v>0</v>
      </c>
      <c r="P81" s="112">
        <v>3</v>
      </c>
      <c r="Q81" s="15">
        <v>0</v>
      </c>
      <c r="R81" s="118">
        <v>5</v>
      </c>
      <c r="S81" s="118">
        <v>0</v>
      </c>
      <c r="T81" s="118">
        <v>0</v>
      </c>
      <c r="U81" s="140">
        <f>0.00192*91</f>
        <v>0.17472000000000001</v>
      </c>
      <c r="V81" s="129">
        <v>9</v>
      </c>
      <c r="W81">
        <v>1</v>
      </c>
      <c r="X81">
        <v>12</v>
      </c>
      <c r="Y81">
        <v>2</v>
      </c>
      <c r="Z81">
        <v>16</v>
      </c>
      <c r="AA81">
        <v>3</v>
      </c>
      <c r="AB81" s="15" t="s">
        <v>150</v>
      </c>
      <c r="AD81">
        <f t="shared" si="6"/>
        <v>11</v>
      </c>
      <c r="AE81">
        <f t="shared" si="5"/>
        <v>4.4160000000000005E-2</v>
      </c>
    </row>
    <row r="82" spans="1:31" x14ac:dyDescent="0.2">
      <c r="A82" s="12">
        <v>43589</v>
      </c>
      <c r="B82" s="16" t="s">
        <v>19</v>
      </c>
      <c r="C82" s="3">
        <v>300</v>
      </c>
      <c r="D82" s="3">
        <v>21</v>
      </c>
      <c r="E82" s="14" t="s">
        <v>107</v>
      </c>
      <c r="F82" s="41">
        <f>0.192*0.59</f>
        <v>0.11327999999999999</v>
      </c>
      <c r="G82" s="35">
        <v>0</v>
      </c>
      <c r="H82" s="35">
        <v>0</v>
      </c>
      <c r="I82" s="15">
        <v>0</v>
      </c>
      <c r="J82" s="15">
        <v>0</v>
      </c>
      <c r="K82" s="35">
        <v>0</v>
      </c>
      <c r="L82" s="97">
        <v>5</v>
      </c>
      <c r="M82" s="15">
        <v>0</v>
      </c>
      <c r="N82" s="15">
        <v>0</v>
      </c>
      <c r="O82" s="105">
        <v>3</v>
      </c>
      <c r="P82" s="15">
        <v>0</v>
      </c>
      <c r="Q82" s="112">
        <v>4</v>
      </c>
      <c r="R82" s="15">
        <v>0</v>
      </c>
      <c r="S82" s="15">
        <v>0</v>
      </c>
      <c r="T82" s="15">
        <v>1</v>
      </c>
      <c r="U82" s="140">
        <f>0.00192*91</f>
        <v>0.17472000000000001</v>
      </c>
      <c r="V82" s="129">
        <v>12</v>
      </c>
      <c r="W82">
        <v>5</v>
      </c>
      <c r="X82">
        <v>15</v>
      </c>
      <c r="Y82">
        <v>3</v>
      </c>
      <c r="Z82">
        <v>17</v>
      </c>
      <c r="AA82">
        <v>4</v>
      </c>
      <c r="AB82" s="15" t="s">
        <v>150</v>
      </c>
      <c r="AD82">
        <f t="shared" si="6"/>
        <v>13</v>
      </c>
      <c r="AE82">
        <f t="shared" si="5"/>
        <v>6.1440000000000022E-2</v>
      </c>
    </row>
    <row r="83" spans="1:31" s="70" customFormat="1" x14ac:dyDescent="0.2">
      <c r="A83" s="141">
        <v>43589</v>
      </c>
      <c r="B83" s="126" t="s">
        <v>19</v>
      </c>
      <c r="C83" s="70">
        <v>300</v>
      </c>
      <c r="D83" s="70">
        <v>22</v>
      </c>
      <c r="E83" s="143" t="s">
        <v>108</v>
      </c>
      <c r="F83" s="146">
        <f>0.192*0.53</f>
        <v>0.10176</v>
      </c>
      <c r="G83" s="144">
        <v>0</v>
      </c>
      <c r="H83" s="144">
        <v>0</v>
      </c>
      <c r="I83" s="126">
        <v>0</v>
      </c>
      <c r="J83" s="126">
        <v>0</v>
      </c>
      <c r="K83" s="144">
        <v>0</v>
      </c>
      <c r="L83" s="126">
        <v>0</v>
      </c>
      <c r="M83" s="126">
        <v>0</v>
      </c>
      <c r="N83" s="126">
        <v>0</v>
      </c>
      <c r="O83" s="126">
        <v>0</v>
      </c>
      <c r="P83" s="126">
        <v>0</v>
      </c>
      <c r="Q83" s="126">
        <v>0</v>
      </c>
      <c r="R83" s="126">
        <v>0</v>
      </c>
      <c r="S83" s="126" t="s">
        <v>93</v>
      </c>
      <c r="T83" s="126" t="s">
        <v>93</v>
      </c>
      <c r="U83" s="148" t="s">
        <v>93</v>
      </c>
      <c r="V83" s="147" t="s">
        <v>93</v>
      </c>
      <c r="W83" s="126" t="s">
        <v>93</v>
      </c>
      <c r="X83" s="126" t="s">
        <v>93</v>
      </c>
      <c r="Y83" s="126" t="s">
        <v>93</v>
      </c>
      <c r="Z83" s="126" t="s">
        <v>93</v>
      </c>
      <c r="AA83" s="126" t="s">
        <v>93</v>
      </c>
      <c r="AB83" s="126" t="s">
        <v>134</v>
      </c>
      <c r="AC83" s="70">
        <v>19</v>
      </c>
      <c r="AD83" s="70" t="s">
        <v>93</v>
      </c>
      <c r="AE83" t="s">
        <v>93</v>
      </c>
    </row>
    <row r="84" spans="1:31" x14ac:dyDescent="0.2">
      <c r="A84" s="12">
        <v>43589</v>
      </c>
      <c r="B84" s="16" t="s">
        <v>19</v>
      </c>
      <c r="C84" s="3">
        <v>300</v>
      </c>
      <c r="D84" s="3">
        <v>23</v>
      </c>
      <c r="E84" s="14" t="s">
        <v>107</v>
      </c>
      <c r="F84" s="41">
        <f>0.192*0.65</f>
        <v>0.12480000000000001</v>
      </c>
      <c r="G84" s="35">
        <v>0</v>
      </c>
      <c r="H84" s="35">
        <v>0</v>
      </c>
      <c r="I84" s="15">
        <v>0</v>
      </c>
      <c r="J84" s="15">
        <v>0</v>
      </c>
      <c r="K84" s="35">
        <v>0</v>
      </c>
      <c r="L84" s="97">
        <v>3</v>
      </c>
      <c r="M84" s="15">
        <v>0</v>
      </c>
      <c r="N84" s="105">
        <v>5</v>
      </c>
      <c r="O84" s="15">
        <v>0</v>
      </c>
      <c r="P84" s="15">
        <v>0</v>
      </c>
      <c r="Q84" s="15">
        <v>0</v>
      </c>
      <c r="R84" s="15" t="s">
        <v>93</v>
      </c>
      <c r="S84" s="15" t="s">
        <v>93</v>
      </c>
      <c r="T84" s="15" t="s">
        <v>93</v>
      </c>
      <c r="U84" s="140" t="s">
        <v>93</v>
      </c>
      <c r="V84" s="129">
        <v>12</v>
      </c>
      <c r="W84">
        <v>3</v>
      </c>
      <c r="X84">
        <v>14</v>
      </c>
      <c r="Y84">
        <v>5</v>
      </c>
      <c r="Z84" s="15" t="s">
        <v>93</v>
      </c>
      <c r="AA84" s="15" t="s">
        <v>93</v>
      </c>
      <c r="AB84" s="15" t="s">
        <v>134</v>
      </c>
      <c r="AC84">
        <v>28</v>
      </c>
      <c r="AD84">
        <f t="shared" ref="AD84:AD89" si="7">SUM(G84:T84)</f>
        <v>8</v>
      </c>
      <c r="AE84" t="s">
        <v>93</v>
      </c>
    </row>
    <row r="85" spans="1:31" x14ac:dyDescent="0.2">
      <c r="A85" s="12">
        <v>43589</v>
      </c>
      <c r="B85" s="16" t="s">
        <v>19</v>
      </c>
      <c r="C85" s="3">
        <v>300</v>
      </c>
      <c r="D85" s="3">
        <v>24</v>
      </c>
      <c r="E85" s="14" t="s">
        <v>107</v>
      </c>
      <c r="F85" s="41">
        <f>0.192*0.64</f>
        <v>0.12288</v>
      </c>
      <c r="G85" s="35">
        <v>0</v>
      </c>
      <c r="H85" s="35">
        <v>0</v>
      </c>
      <c r="I85" s="15">
        <v>0</v>
      </c>
      <c r="J85" s="97">
        <v>1</v>
      </c>
      <c r="K85" s="35">
        <v>0</v>
      </c>
      <c r="L85" s="105">
        <v>2</v>
      </c>
      <c r="M85" s="15">
        <v>0</v>
      </c>
      <c r="N85" s="112">
        <v>1</v>
      </c>
      <c r="O85" s="15">
        <v>0</v>
      </c>
      <c r="P85" s="15">
        <v>0</v>
      </c>
      <c r="Q85" s="118">
        <v>5</v>
      </c>
      <c r="R85" s="118">
        <v>0</v>
      </c>
      <c r="S85" s="118">
        <v>2</v>
      </c>
      <c r="T85" s="118">
        <v>1</v>
      </c>
      <c r="U85" s="140">
        <f>0.00192*88</f>
        <v>0.16896</v>
      </c>
      <c r="V85" s="129">
        <v>10</v>
      </c>
      <c r="W85">
        <v>1</v>
      </c>
      <c r="X85">
        <v>12</v>
      </c>
      <c r="Y85">
        <v>2</v>
      </c>
      <c r="Z85">
        <v>14</v>
      </c>
      <c r="AA85">
        <v>1</v>
      </c>
      <c r="AB85" s="15" t="s">
        <v>134</v>
      </c>
      <c r="AD85">
        <f t="shared" si="7"/>
        <v>12</v>
      </c>
      <c r="AE85">
        <f t="shared" si="5"/>
        <v>4.6079999999999996E-2</v>
      </c>
    </row>
    <row r="86" spans="1:31" x14ac:dyDescent="0.2">
      <c r="A86" s="12">
        <v>43589</v>
      </c>
      <c r="B86" s="16" t="s">
        <v>19</v>
      </c>
      <c r="C86" s="3">
        <v>300</v>
      </c>
      <c r="D86" s="3">
        <v>25</v>
      </c>
      <c r="E86" s="14" t="s">
        <v>107</v>
      </c>
      <c r="F86" s="41">
        <f>0.192*0.59</f>
        <v>0.11327999999999999</v>
      </c>
      <c r="G86" s="35">
        <v>0</v>
      </c>
      <c r="H86" s="35">
        <v>0</v>
      </c>
      <c r="I86" s="15">
        <v>0</v>
      </c>
      <c r="J86" s="15">
        <v>0</v>
      </c>
      <c r="K86" s="35">
        <v>0</v>
      </c>
      <c r="L86" s="97">
        <v>5</v>
      </c>
      <c r="M86" s="15">
        <v>0</v>
      </c>
      <c r="N86" s="15">
        <v>0</v>
      </c>
      <c r="O86" s="105">
        <v>2</v>
      </c>
      <c r="P86" s="15">
        <v>0</v>
      </c>
      <c r="Q86" s="112">
        <v>4</v>
      </c>
      <c r="R86" s="15">
        <v>0</v>
      </c>
      <c r="S86" s="118">
        <v>2</v>
      </c>
      <c r="T86" s="118">
        <v>2</v>
      </c>
      <c r="U86" s="140" t="s">
        <v>93</v>
      </c>
      <c r="V86" s="129">
        <v>12</v>
      </c>
      <c r="W86">
        <v>5</v>
      </c>
      <c r="X86">
        <v>15</v>
      </c>
      <c r="Y86">
        <v>2</v>
      </c>
      <c r="Z86">
        <v>17</v>
      </c>
      <c r="AA86">
        <v>4</v>
      </c>
      <c r="AB86" s="15" t="s">
        <v>134</v>
      </c>
      <c r="AC86">
        <v>20</v>
      </c>
      <c r="AD86">
        <f t="shared" si="7"/>
        <v>15</v>
      </c>
      <c r="AE86" t="s">
        <v>93</v>
      </c>
    </row>
    <row r="87" spans="1:31" x14ac:dyDescent="0.2">
      <c r="A87" s="12">
        <v>43589</v>
      </c>
      <c r="B87" s="16" t="s">
        <v>19</v>
      </c>
      <c r="C87" s="3">
        <v>300</v>
      </c>
      <c r="D87" s="3">
        <v>26</v>
      </c>
      <c r="E87" s="14" t="s">
        <v>107</v>
      </c>
      <c r="F87" s="41">
        <f>0.192*0.75</f>
        <v>0.14400000000000002</v>
      </c>
      <c r="G87" s="35">
        <v>0</v>
      </c>
      <c r="H87" s="35">
        <v>0</v>
      </c>
      <c r="I87" s="97">
        <v>1</v>
      </c>
      <c r="J87" s="15">
        <v>0</v>
      </c>
      <c r="K87" s="103">
        <v>2</v>
      </c>
      <c r="L87" s="15">
        <v>0</v>
      </c>
      <c r="M87" s="15">
        <v>0</v>
      </c>
      <c r="N87" s="112">
        <v>2</v>
      </c>
      <c r="O87" s="15">
        <v>0</v>
      </c>
      <c r="P87" s="118">
        <v>2</v>
      </c>
      <c r="Q87" s="119">
        <v>0</v>
      </c>
      <c r="R87" s="119">
        <v>0</v>
      </c>
      <c r="S87" s="119">
        <v>3</v>
      </c>
      <c r="T87" s="119">
        <v>0</v>
      </c>
      <c r="U87" s="83">
        <f>0.00192*90</f>
        <v>0.17280000000000001</v>
      </c>
      <c r="V87" s="129">
        <v>9</v>
      </c>
      <c r="W87">
        <v>1</v>
      </c>
      <c r="X87">
        <v>11</v>
      </c>
      <c r="Y87">
        <v>2</v>
      </c>
      <c r="Z87">
        <v>14</v>
      </c>
      <c r="AA87">
        <v>2</v>
      </c>
      <c r="AB87" s="15" t="s">
        <v>150</v>
      </c>
      <c r="AD87">
        <f t="shared" si="7"/>
        <v>10</v>
      </c>
      <c r="AE87">
        <f t="shared" si="5"/>
        <v>2.8799999999999992E-2</v>
      </c>
    </row>
    <row r="88" spans="1:31" x14ac:dyDescent="0.2">
      <c r="A88" s="12">
        <v>43589</v>
      </c>
      <c r="B88" s="16" t="s">
        <v>19</v>
      </c>
      <c r="C88" s="3">
        <v>300</v>
      </c>
      <c r="D88" s="3">
        <v>27</v>
      </c>
      <c r="E88" s="14" t="s">
        <v>107</v>
      </c>
      <c r="F88" s="41">
        <f>0.192*0.62</f>
        <v>0.11904000000000001</v>
      </c>
      <c r="G88" s="35">
        <v>0</v>
      </c>
      <c r="H88" s="35">
        <v>0</v>
      </c>
      <c r="I88" s="15">
        <v>0</v>
      </c>
      <c r="J88" s="15">
        <v>0</v>
      </c>
      <c r="K88" s="35">
        <v>0</v>
      </c>
      <c r="L88" s="97">
        <v>3</v>
      </c>
      <c r="M88" s="15">
        <v>0</v>
      </c>
      <c r="N88" s="15">
        <v>0</v>
      </c>
      <c r="O88" s="15">
        <v>0</v>
      </c>
      <c r="P88" s="15">
        <v>0</v>
      </c>
      <c r="Q88" s="105">
        <v>4</v>
      </c>
      <c r="R88" s="105">
        <v>1</v>
      </c>
      <c r="S88" s="112">
        <v>5</v>
      </c>
      <c r="T88" s="140">
        <v>0</v>
      </c>
      <c r="U88" s="140">
        <f>0.00192*90</f>
        <v>0.17280000000000001</v>
      </c>
      <c r="V88" s="129">
        <v>12</v>
      </c>
      <c r="W88">
        <v>3</v>
      </c>
      <c r="X88">
        <v>17</v>
      </c>
      <c r="Y88">
        <v>5</v>
      </c>
      <c r="Z88">
        <v>19</v>
      </c>
      <c r="AA88">
        <v>5</v>
      </c>
      <c r="AB88" s="15" t="s">
        <v>150</v>
      </c>
      <c r="AD88">
        <f t="shared" si="7"/>
        <v>13</v>
      </c>
      <c r="AE88">
        <f t="shared" si="5"/>
        <v>5.3760000000000002E-2</v>
      </c>
    </row>
    <row r="89" spans="1:31" x14ac:dyDescent="0.2">
      <c r="A89" s="12">
        <v>43589</v>
      </c>
      <c r="B89" s="16" t="s">
        <v>19</v>
      </c>
      <c r="C89" s="3">
        <v>300</v>
      </c>
      <c r="D89" s="3">
        <v>28</v>
      </c>
      <c r="E89" s="14" t="s">
        <v>107</v>
      </c>
      <c r="F89" s="41">
        <f>0.192*0.71</f>
        <v>0.13632</v>
      </c>
      <c r="G89" s="35">
        <v>0</v>
      </c>
      <c r="H89" s="35">
        <v>0</v>
      </c>
      <c r="I89" s="97">
        <v>1</v>
      </c>
      <c r="J89" s="15">
        <v>0</v>
      </c>
      <c r="K89" s="35">
        <v>0</v>
      </c>
      <c r="L89" s="105">
        <v>3</v>
      </c>
      <c r="M89" s="15">
        <v>0</v>
      </c>
      <c r="N89" s="112">
        <v>2</v>
      </c>
      <c r="O89" s="15">
        <v>0</v>
      </c>
      <c r="P89" s="15">
        <v>0</v>
      </c>
      <c r="Q89" s="118">
        <v>6</v>
      </c>
      <c r="R89" s="118">
        <v>0</v>
      </c>
      <c r="S89" s="118">
        <v>4</v>
      </c>
      <c r="T89" s="118">
        <v>0</v>
      </c>
      <c r="U89" s="140">
        <f>0.00192*86</f>
        <v>0.16512000000000002</v>
      </c>
      <c r="V89" s="129">
        <v>9</v>
      </c>
      <c r="W89">
        <v>1</v>
      </c>
      <c r="X89">
        <v>12</v>
      </c>
      <c r="Y89">
        <v>3</v>
      </c>
      <c r="Z89">
        <v>14</v>
      </c>
      <c r="AA89">
        <v>2</v>
      </c>
      <c r="AB89" s="15" t="s">
        <v>134</v>
      </c>
      <c r="AC89">
        <v>20</v>
      </c>
      <c r="AD89">
        <f t="shared" si="7"/>
        <v>16</v>
      </c>
      <c r="AE89">
        <f t="shared" si="5"/>
        <v>2.880000000000002E-2</v>
      </c>
    </row>
    <row r="90" spans="1:31" x14ac:dyDescent="0.2">
      <c r="A90" s="12">
        <v>43589</v>
      </c>
      <c r="B90" s="16" t="s">
        <v>19</v>
      </c>
      <c r="C90" s="3">
        <v>300</v>
      </c>
      <c r="D90" s="3">
        <v>29</v>
      </c>
      <c r="E90" s="64" t="s">
        <v>92</v>
      </c>
      <c r="F90" s="39" t="s">
        <v>92</v>
      </c>
      <c r="G90" s="44" t="s">
        <v>93</v>
      </c>
      <c r="H90" s="44" t="s">
        <v>93</v>
      </c>
      <c r="I90" s="44" t="s">
        <v>93</v>
      </c>
      <c r="J90" s="44" t="s">
        <v>93</v>
      </c>
      <c r="K90" s="44" t="s">
        <v>93</v>
      </c>
      <c r="L90" s="44" t="s">
        <v>93</v>
      </c>
      <c r="M90" s="44" t="s">
        <v>93</v>
      </c>
      <c r="N90" s="44" t="s">
        <v>93</v>
      </c>
      <c r="O90" s="44" t="s">
        <v>93</v>
      </c>
      <c r="P90" s="44" t="s">
        <v>93</v>
      </c>
      <c r="Q90" s="44" t="s">
        <v>93</v>
      </c>
      <c r="R90" s="44" t="s">
        <v>93</v>
      </c>
      <c r="S90" s="44" t="s">
        <v>93</v>
      </c>
      <c r="T90" s="44" t="s">
        <v>93</v>
      </c>
      <c r="U90" s="44" t="s">
        <v>93</v>
      </c>
      <c r="V90" s="133" t="s">
        <v>93</v>
      </c>
      <c r="W90" s="44" t="s">
        <v>93</v>
      </c>
      <c r="X90" s="44" t="s">
        <v>93</v>
      </c>
      <c r="Y90" s="44" t="s">
        <v>93</v>
      </c>
      <c r="Z90" s="44" t="s">
        <v>93</v>
      </c>
      <c r="AA90" s="44" t="s">
        <v>93</v>
      </c>
      <c r="AB90" s="44" t="s">
        <v>93</v>
      </c>
      <c r="AC90">
        <v>6</v>
      </c>
      <c r="AD90" t="s">
        <v>93</v>
      </c>
      <c r="AE90" t="s">
        <v>93</v>
      </c>
    </row>
    <row r="91" spans="1:31" s="70" customFormat="1" x14ac:dyDescent="0.2">
      <c r="A91" s="141">
        <v>43589</v>
      </c>
      <c r="B91" s="126" t="s">
        <v>19</v>
      </c>
      <c r="C91" s="70">
        <v>300</v>
      </c>
      <c r="D91" s="70">
        <v>30</v>
      </c>
      <c r="E91" s="143" t="s">
        <v>108</v>
      </c>
      <c r="F91" s="146">
        <f>0.192*0.5</f>
        <v>9.6000000000000002E-2</v>
      </c>
      <c r="G91" s="144">
        <v>0</v>
      </c>
      <c r="H91" s="144">
        <v>0</v>
      </c>
      <c r="I91" s="152">
        <v>0</v>
      </c>
      <c r="J91" s="144">
        <v>0</v>
      </c>
      <c r="K91" s="144">
        <v>0</v>
      </c>
      <c r="L91" s="152">
        <v>0</v>
      </c>
      <c r="M91" s="152">
        <v>0</v>
      </c>
      <c r="N91" s="152">
        <v>0</v>
      </c>
      <c r="O91" s="152">
        <v>0</v>
      </c>
      <c r="P91" s="152">
        <v>0</v>
      </c>
      <c r="Q91" s="152">
        <v>0</v>
      </c>
      <c r="R91" s="152">
        <v>0</v>
      </c>
      <c r="S91" s="152">
        <v>0</v>
      </c>
      <c r="T91" s="152">
        <v>0</v>
      </c>
      <c r="U91" s="152">
        <f>0.00192*59</f>
        <v>0.11328000000000001</v>
      </c>
      <c r="V91" s="147" t="s">
        <v>93</v>
      </c>
      <c r="W91" s="126" t="s">
        <v>93</v>
      </c>
      <c r="X91" s="126" t="s">
        <v>93</v>
      </c>
      <c r="Y91" s="126" t="s">
        <v>93</v>
      </c>
      <c r="Z91" s="126" t="s">
        <v>93</v>
      </c>
      <c r="AA91" s="153" t="s">
        <v>93</v>
      </c>
      <c r="AB91" s="153" t="s">
        <v>150</v>
      </c>
      <c r="AC91" s="154"/>
      <c r="AD91" s="70" t="s">
        <v>93</v>
      </c>
      <c r="AE91">
        <f t="shared" si="5"/>
        <v>1.7280000000000004E-2</v>
      </c>
    </row>
    <row r="92" spans="1:31" x14ac:dyDescent="0.2">
      <c r="A92" s="20">
        <v>43589</v>
      </c>
      <c r="B92" s="22" t="s">
        <v>40</v>
      </c>
      <c r="C92" s="4">
        <v>0</v>
      </c>
      <c r="D92" s="4">
        <v>1</v>
      </c>
      <c r="E92" s="4" t="s">
        <v>107</v>
      </c>
      <c r="F92" s="45">
        <f>0.192*0.56</f>
        <v>0.10752000000000002</v>
      </c>
      <c r="G92" s="22">
        <v>0</v>
      </c>
      <c r="H92" s="22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99">
        <v>1</v>
      </c>
      <c r="P92" s="4">
        <v>0</v>
      </c>
      <c r="Q92" s="107">
        <v>3</v>
      </c>
      <c r="R92" s="107">
        <v>1</v>
      </c>
      <c r="S92" s="4">
        <v>0</v>
      </c>
      <c r="T92" s="4">
        <v>0</v>
      </c>
      <c r="U92" s="116">
        <f>0.00192*83</f>
        <v>0.15936</v>
      </c>
      <c r="V92" s="132">
        <v>15</v>
      </c>
      <c r="W92" s="4">
        <v>1</v>
      </c>
      <c r="X92" s="4">
        <v>17</v>
      </c>
      <c r="Y92" s="4">
        <v>4</v>
      </c>
      <c r="Z92" s="4"/>
      <c r="AA92" s="14"/>
      <c r="AB92" s="15" t="s">
        <v>148</v>
      </c>
      <c r="AD92">
        <f>SUM(G92:T92)</f>
        <v>5</v>
      </c>
      <c r="AE92">
        <f t="shared" si="5"/>
        <v>5.1839999999999983E-2</v>
      </c>
    </row>
    <row r="93" spans="1:31" x14ac:dyDescent="0.2">
      <c r="A93" s="12">
        <v>43589</v>
      </c>
      <c r="B93" s="13" t="s">
        <v>40</v>
      </c>
      <c r="C93" s="14">
        <v>0</v>
      </c>
      <c r="D93" s="14">
        <v>2</v>
      </c>
      <c r="E93" s="14" t="s">
        <v>107</v>
      </c>
      <c r="F93" s="33">
        <f>0.192*0.64</f>
        <v>0.12288</v>
      </c>
      <c r="G93" s="44">
        <v>0</v>
      </c>
      <c r="H93" s="44">
        <v>0</v>
      </c>
      <c r="I93" s="44">
        <v>0</v>
      </c>
      <c r="J93" s="44">
        <v>0</v>
      </c>
      <c r="K93" s="96">
        <v>2</v>
      </c>
      <c r="L93" s="44">
        <v>0</v>
      </c>
      <c r="M93" s="44">
        <v>0</v>
      </c>
      <c r="N93" s="44">
        <v>0</v>
      </c>
      <c r="O93" s="44">
        <v>0</v>
      </c>
      <c r="P93" s="111">
        <v>1</v>
      </c>
      <c r="Q93" s="44">
        <v>0</v>
      </c>
      <c r="R93" s="122">
        <v>3</v>
      </c>
      <c r="S93" s="44">
        <v>0</v>
      </c>
      <c r="T93" s="44">
        <v>0</v>
      </c>
      <c r="U93" s="44">
        <f>0.00192*84</f>
        <v>0.16128000000000001</v>
      </c>
      <c r="V93" s="129">
        <v>11</v>
      </c>
      <c r="W93">
        <v>2</v>
      </c>
      <c r="X93">
        <v>16</v>
      </c>
      <c r="Y93">
        <v>1</v>
      </c>
      <c r="Z93">
        <v>18</v>
      </c>
      <c r="AA93">
        <v>3</v>
      </c>
      <c r="AB93" s="15" t="s">
        <v>148</v>
      </c>
      <c r="AD93">
        <f>SUM(G93:T93)</f>
        <v>6</v>
      </c>
      <c r="AE93">
        <f t="shared" si="5"/>
        <v>3.8400000000000004E-2</v>
      </c>
    </row>
    <row r="94" spans="1:31" x14ac:dyDescent="0.2">
      <c r="A94" s="12">
        <v>43589</v>
      </c>
      <c r="B94" s="13" t="s">
        <v>40</v>
      </c>
      <c r="C94" s="14">
        <v>0</v>
      </c>
      <c r="D94" s="14">
        <v>3</v>
      </c>
      <c r="E94" s="63" t="s">
        <v>92</v>
      </c>
      <c r="F94" s="39" t="s">
        <v>92</v>
      </c>
      <c r="G94" s="15" t="s">
        <v>93</v>
      </c>
      <c r="H94" s="15" t="s">
        <v>93</v>
      </c>
      <c r="I94" s="15" t="s">
        <v>93</v>
      </c>
      <c r="J94" s="15" t="s">
        <v>93</v>
      </c>
      <c r="K94" s="15" t="s">
        <v>93</v>
      </c>
      <c r="L94" s="15" t="s">
        <v>93</v>
      </c>
      <c r="M94" s="15" t="s">
        <v>93</v>
      </c>
      <c r="N94" s="15" t="s">
        <v>93</v>
      </c>
      <c r="O94" s="15" t="s">
        <v>93</v>
      </c>
      <c r="P94" s="15" t="s">
        <v>93</v>
      </c>
      <c r="Q94" s="15" t="s">
        <v>93</v>
      </c>
      <c r="R94" s="15" t="s">
        <v>93</v>
      </c>
      <c r="S94" s="15" t="s">
        <v>93</v>
      </c>
      <c r="T94" s="15" t="s">
        <v>93</v>
      </c>
      <c r="U94" s="140" t="s">
        <v>93</v>
      </c>
      <c r="V94" s="131" t="s">
        <v>93</v>
      </c>
      <c r="W94" s="15" t="s">
        <v>93</v>
      </c>
      <c r="X94" s="15" t="s">
        <v>93</v>
      </c>
      <c r="Y94" s="15" t="s">
        <v>93</v>
      </c>
      <c r="Z94" s="15" t="s">
        <v>93</v>
      </c>
      <c r="AA94" s="15" t="s">
        <v>93</v>
      </c>
      <c r="AB94" s="15" t="s">
        <v>93</v>
      </c>
      <c r="AC94">
        <v>6</v>
      </c>
      <c r="AD94" t="s">
        <v>93</v>
      </c>
      <c r="AE94" t="s">
        <v>93</v>
      </c>
    </row>
    <row r="95" spans="1:31" x14ac:dyDescent="0.2">
      <c r="A95" s="12">
        <v>43589</v>
      </c>
      <c r="B95" s="13" t="s">
        <v>40</v>
      </c>
      <c r="C95" s="14">
        <v>0</v>
      </c>
      <c r="D95" s="14">
        <v>4</v>
      </c>
      <c r="E95" s="14" t="s">
        <v>107</v>
      </c>
      <c r="F95" s="33">
        <f>0.192*0.58</f>
        <v>0.11136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97">
        <v>3</v>
      </c>
      <c r="R95" s="15">
        <v>0</v>
      </c>
      <c r="S95" s="105">
        <v>5</v>
      </c>
      <c r="T95" s="140">
        <v>0</v>
      </c>
      <c r="U95" s="140">
        <f>0.00192*85</f>
        <v>0.16320000000000001</v>
      </c>
      <c r="V95" s="131">
        <v>17</v>
      </c>
      <c r="W95" s="15">
        <v>3</v>
      </c>
      <c r="X95" s="44">
        <v>19</v>
      </c>
      <c r="Y95" s="44">
        <v>5</v>
      </c>
      <c r="AB95" s="15" t="s">
        <v>148</v>
      </c>
      <c r="AD95">
        <f>SUM(G95:T95)</f>
        <v>8</v>
      </c>
      <c r="AE95">
        <f t="shared" si="5"/>
        <v>5.1840000000000011E-2</v>
      </c>
    </row>
    <row r="96" spans="1:31" x14ac:dyDescent="0.2">
      <c r="A96" s="12">
        <v>43589</v>
      </c>
      <c r="B96" s="13" t="s">
        <v>40</v>
      </c>
      <c r="C96" s="14">
        <v>0</v>
      </c>
      <c r="D96" s="14">
        <v>5</v>
      </c>
      <c r="E96" s="14" t="s">
        <v>107</v>
      </c>
      <c r="F96" s="33">
        <f>0.192*0.72</f>
        <v>0.13824</v>
      </c>
      <c r="G96" s="15" t="s">
        <v>93</v>
      </c>
      <c r="H96" s="15" t="s">
        <v>93</v>
      </c>
      <c r="I96" s="15" t="s">
        <v>93</v>
      </c>
      <c r="J96" s="15" t="s">
        <v>93</v>
      </c>
      <c r="K96" s="15" t="s">
        <v>93</v>
      </c>
      <c r="L96" s="15" t="s">
        <v>93</v>
      </c>
      <c r="M96" s="15" t="s">
        <v>93</v>
      </c>
      <c r="N96" s="15" t="s">
        <v>93</v>
      </c>
      <c r="O96" s="15" t="s">
        <v>93</v>
      </c>
      <c r="P96" s="15" t="s">
        <v>93</v>
      </c>
      <c r="Q96" s="15" t="s">
        <v>93</v>
      </c>
      <c r="R96" s="15" t="s">
        <v>93</v>
      </c>
      <c r="S96" s="15" t="s">
        <v>93</v>
      </c>
      <c r="T96" s="15" t="s">
        <v>93</v>
      </c>
      <c r="U96" s="140" t="s">
        <v>93</v>
      </c>
      <c r="V96" s="131" t="s">
        <v>93</v>
      </c>
      <c r="W96" s="15" t="s">
        <v>93</v>
      </c>
      <c r="X96" s="15" t="s">
        <v>93</v>
      </c>
      <c r="Y96" s="15" t="s">
        <v>93</v>
      </c>
      <c r="Z96" s="15" t="s">
        <v>93</v>
      </c>
      <c r="AA96" s="15" t="s">
        <v>93</v>
      </c>
      <c r="AB96" s="15" t="s">
        <v>93</v>
      </c>
      <c r="AC96">
        <v>7</v>
      </c>
      <c r="AD96" t="s">
        <v>93</v>
      </c>
      <c r="AE96" t="s">
        <v>93</v>
      </c>
    </row>
    <row r="97" spans="1:31" x14ac:dyDescent="0.2">
      <c r="A97" s="12">
        <v>43589</v>
      </c>
      <c r="B97" s="13" t="s">
        <v>40</v>
      </c>
      <c r="C97" s="14">
        <v>0</v>
      </c>
      <c r="D97" s="14">
        <v>6</v>
      </c>
      <c r="E97" s="63" t="s">
        <v>92</v>
      </c>
      <c r="F97" s="39" t="s">
        <v>92</v>
      </c>
      <c r="G97" s="15" t="s">
        <v>93</v>
      </c>
      <c r="H97" s="15" t="s">
        <v>93</v>
      </c>
      <c r="I97" s="15" t="s">
        <v>93</v>
      </c>
      <c r="J97" s="15" t="s">
        <v>93</v>
      </c>
      <c r="K97" s="15" t="s">
        <v>93</v>
      </c>
      <c r="L97" s="15" t="s">
        <v>93</v>
      </c>
      <c r="M97" s="15" t="s">
        <v>93</v>
      </c>
      <c r="N97" s="15" t="s">
        <v>93</v>
      </c>
      <c r="O97" s="15" t="s">
        <v>93</v>
      </c>
      <c r="P97" s="15" t="s">
        <v>93</v>
      </c>
      <c r="Q97" s="15" t="s">
        <v>93</v>
      </c>
      <c r="R97" s="15" t="s">
        <v>93</v>
      </c>
      <c r="S97" s="15" t="s">
        <v>93</v>
      </c>
      <c r="T97" s="15" t="s">
        <v>93</v>
      </c>
      <c r="U97" s="140" t="s">
        <v>93</v>
      </c>
      <c r="V97" s="131" t="s">
        <v>93</v>
      </c>
      <c r="W97" s="15" t="s">
        <v>93</v>
      </c>
      <c r="X97" s="15" t="s">
        <v>93</v>
      </c>
      <c r="Y97" s="15" t="s">
        <v>93</v>
      </c>
      <c r="Z97" s="15" t="s">
        <v>93</v>
      </c>
      <c r="AA97" s="15" t="s">
        <v>93</v>
      </c>
      <c r="AB97" s="15" t="s">
        <v>93</v>
      </c>
      <c r="AC97">
        <v>6</v>
      </c>
      <c r="AD97" t="s">
        <v>93</v>
      </c>
      <c r="AE97" t="s">
        <v>93</v>
      </c>
    </row>
    <row r="98" spans="1:31" x14ac:dyDescent="0.2">
      <c r="A98" s="12">
        <v>43589</v>
      </c>
      <c r="B98" s="13" t="s">
        <v>40</v>
      </c>
      <c r="C98" s="14">
        <v>0</v>
      </c>
      <c r="D98" s="14">
        <v>7</v>
      </c>
      <c r="E98" s="63" t="s">
        <v>92</v>
      </c>
      <c r="F98" s="39" t="s">
        <v>92</v>
      </c>
      <c r="G98" s="15" t="s">
        <v>93</v>
      </c>
      <c r="H98" s="15" t="s">
        <v>93</v>
      </c>
      <c r="I98" s="15" t="s">
        <v>93</v>
      </c>
      <c r="J98" s="15" t="s">
        <v>93</v>
      </c>
      <c r="K98" s="15" t="s">
        <v>93</v>
      </c>
      <c r="L98" s="15" t="s">
        <v>93</v>
      </c>
      <c r="M98" s="15" t="s">
        <v>93</v>
      </c>
      <c r="N98" s="15" t="s">
        <v>93</v>
      </c>
      <c r="O98" s="15" t="s">
        <v>93</v>
      </c>
      <c r="P98" s="15" t="s">
        <v>93</v>
      </c>
      <c r="Q98" s="15" t="s">
        <v>93</v>
      </c>
      <c r="R98" s="15" t="s">
        <v>93</v>
      </c>
      <c r="S98" s="15" t="s">
        <v>93</v>
      </c>
      <c r="T98" s="15" t="s">
        <v>93</v>
      </c>
      <c r="U98" s="140" t="s">
        <v>93</v>
      </c>
      <c r="V98" s="131" t="s">
        <v>93</v>
      </c>
      <c r="W98" s="15" t="s">
        <v>93</v>
      </c>
      <c r="X98" s="15" t="s">
        <v>93</v>
      </c>
      <c r="Y98" s="15" t="s">
        <v>93</v>
      </c>
      <c r="Z98" s="15" t="s">
        <v>93</v>
      </c>
      <c r="AA98" s="15" t="s">
        <v>93</v>
      </c>
      <c r="AB98" s="15" t="s">
        <v>93</v>
      </c>
      <c r="AC98">
        <v>6</v>
      </c>
      <c r="AD98" t="s">
        <v>93</v>
      </c>
      <c r="AE98" t="s">
        <v>93</v>
      </c>
    </row>
    <row r="99" spans="1:31" x14ac:dyDescent="0.2">
      <c r="A99" s="12">
        <v>43589</v>
      </c>
      <c r="B99" s="13" t="s">
        <v>40</v>
      </c>
      <c r="C99" s="14">
        <v>0</v>
      </c>
      <c r="D99" s="14">
        <v>8</v>
      </c>
      <c r="E99" s="14" t="s">
        <v>107</v>
      </c>
      <c r="F99" s="33">
        <f>0.192*0.65</f>
        <v>0.12480000000000001</v>
      </c>
      <c r="G99" s="15">
        <v>0</v>
      </c>
      <c r="H99" s="15">
        <v>0</v>
      </c>
      <c r="I99" s="98">
        <v>1</v>
      </c>
      <c r="J99">
        <v>0</v>
      </c>
      <c r="K99" s="106">
        <v>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s="83">
        <f>0.00192*79</f>
        <v>0.15168000000000001</v>
      </c>
      <c r="V99" s="129">
        <v>9</v>
      </c>
      <c r="W99">
        <v>1</v>
      </c>
      <c r="X99">
        <v>11</v>
      </c>
      <c r="Y99">
        <v>2</v>
      </c>
      <c r="AB99" s="15" t="s">
        <v>148</v>
      </c>
      <c r="AD99">
        <f>SUM(G99:T99)</f>
        <v>3</v>
      </c>
      <c r="AE99">
        <f t="shared" si="5"/>
        <v>2.6880000000000001E-2</v>
      </c>
    </row>
    <row r="100" spans="1:31" x14ac:dyDescent="0.2">
      <c r="A100" s="12">
        <v>43589</v>
      </c>
      <c r="B100" s="13" t="s">
        <v>40</v>
      </c>
      <c r="C100" s="14">
        <v>0</v>
      </c>
      <c r="D100" s="14">
        <v>9</v>
      </c>
      <c r="E100" s="63" t="s">
        <v>92</v>
      </c>
      <c r="F100" s="39" t="s">
        <v>92</v>
      </c>
      <c r="G100" s="15" t="s">
        <v>93</v>
      </c>
      <c r="H100" s="15" t="s">
        <v>93</v>
      </c>
      <c r="I100" s="15" t="s">
        <v>93</v>
      </c>
      <c r="J100" s="15" t="s">
        <v>93</v>
      </c>
      <c r="K100" s="15" t="s">
        <v>93</v>
      </c>
      <c r="L100" s="15" t="s">
        <v>93</v>
      </c>
      <c r="M100" s="15" t="s">
        <v>93</v>
      </c>
      <c r="N100" s="15" t="s">
        <v>93</v>
      </c>
      <c r="O100" s="15" t="s">
        <v>93</v>
      </c>
      <c r="P100" s="15" t="s">
        <v>93</v>
      </c>
      <c r="Q100" s="15" t="s">
        <v>93</v>
      </c>
      <c r="R100" s="15" t="s">
        <v>93</v>
      </c>
      <c r="S100" s="15" t="s">
        <v>93</v>
      </c>
      <c r="T100" s="15" t="s">
        <v>93</v>
      </c>
      <c r="U100" s="140" t="s">
        <v>93</v>
      </c>
      <c r="V100" s="131" t="s">
        <v>93</v>
      </c>
      <c r="W100" s="15" t="s">
        <v>93</v>
      </c>
      <c r="X100" s="15" t="s">
        <v>93</v>
      </c>
      <c r="Y100" s="15" t="s">
        <v>93</v>
      </c>
      <c r="Z100" s="15" t="s">
        <v>93</v>
      </c>
      <c r="AA100" s="15" t="s">
        <v>93</v>
      </c>
      <c r="AB100" s="15" t="s">
        <v>93</v>
      </c>
      <c r="AC100">
        <v>6</v>
      </c>
      <c r="AD100" t="s">
        <v>93</v>
      </c>
      <c r="AE100" t="s">
        <v>93</v>
      </c>
    </row>
    <row r="101" spans="1:31" x14ac:dyDescent="0.2">
      <c r="A101" s="12">
        <v>43589</v>
      </c>
      <c r="B101" s="13" t="s">
        <v>40</v>
      </c>
      <c r="C101" s="14">
        <v>0</v>
      </c>
      <c r="D101" s="14">
        <v>10</v>
      </c>
      <c r="E101" s="14" t="s">
        <v>107</v>
      </c>
      <c r="F101" s="33">
        <f>0.192*0.65</f>
        <v>0.12480000000000001</v>
      </c>
      <c r="G101" s="15">
        <v>0</v>
      </c>
      <c r="H101" s="15">
        <v>0</v>
      </c>
      <c r="I101" s="98">
        <v>2</v>
      </c>
      <c r="J101">
        <v>0</v>
      </c>
      <c r="K101">
        <v>0</v>
      </c>
      <c r="L101" s="106">
        <v>2</v>
      </c>
      <c r="M101">
        <v>0</v>
      </c>
      <c r="N101">
        <v>0</v>
      </c>
      <c r="O101">
        <v>0</v>
      </c>
      <c r="P101">
        <v>0</v>
      </c>
      <c r="Q101" s="113">
        <v>5</v>
      </c>
      <c r="R101">
        <v>0</v>
      </c>
      <c r="S101" s="119">
        <v>4</v>
      </c>
      <c r="T101" s="119">
        <v>0</v>
      </c>
      <c r="U101" s="83">
        <f>0.00192*88</f>
        <v>0.16896</v>
      </c>
      <c r="V101" s="129">
        <v>9</v>
      </c>
      <c r="W101">
        <v>2</v>
      </c>
      <c r="X101">
        <v>12</v>
      </c>
      <c r="Y101">
        <v>2</v>
      </c>
      <c r="Z101">
        <v>17</v>
      </c>
      <c r="AA101">
        <v>5</v>
      </c>
      <c r="AB101" s="15" t="s">
        <v>148</v>
      </c>
      <c r="AD101">
        <f>SUM(G101:T101)</f>
        <v>13</v>
      </c>
      <c r="AE101">
        <f t="shared" si="5"/>
        <v>4.4159999999999991E-2</v>
      </c>
    </row>
    <row r="102" spans="1:31" x14ac:dyDescent="0.2">
      <c r="A102" s="12">
        <v>43589</v>
      </c>
      <c r="B102" s="13" t="s">
        <v>40</v>
      </c>
      <c r="C102" s="14">
        <v>0</v>
      </c>
      <c r="D102" s="14">
        <v>11</v>
      </c>
      <c r="E102" s="14" t="s">
        <v>107</v>
      </c>
      <c r="F102" s="33">
        <f>0.192*0.64</f>
        <v>0.12288</v>
      </c>
      <c r="G102" s="15" t="s">
        <v>93</v>
      </c>
      <c r="H102" s="15" t="s">
        <v>93</v>
      </c>
      <c r="I102" s="15" t="s">
        <v>93</v>
      </c>
      <c r="J102" s="15" t="s">
        <v>93</v>
      </c>
      <c r="K102" s="15" t="s">
        <v>93</v>
      </c>
      <c r="L102" s="15" t="s">
        <v>93</v>
      </c>
      <c r="M102" s="15" t="s">
        <v>93</v>
      </c>
      <c r="N102" s="15" t="s">
        <v>93</v>
      </c>
      <c r="O102" s="15" t="s">
        <v>93</v>
      </c>
      <c r="P102" s="15" t="s">
        <v>93</v>
      </c>
      <c r="Q102" s="15" t="s">
        <v>93</v>
      </c>
      <c r="R102" s="15" t="s">
        <v>93</v>
      </c>
      <c r="S102" s="15" t="s">
        <v>93</v>
      </c>
      <c r="T102" s="15" t="s">
        <v>93</v>
      </c>
      <c r="U102" s="140" t="s">
        <v>93</v>
      </c>
      <c r="V102" s="131" t="s">
        <v>93</v>
      </c>
      <c r="W102" s="15" t="s">
        <v>93</v>
      </c>
      <c r="X102" s="15" t="s">
        <v>93</v>
      </c>
      <c r="Y102" s="15" t="s">
        <v>93</v>
      </c>
      <c r="Z102" s="15" t="s">
        <v>93</v>
      </c>
      <c r="AA102" s="15" t="s">
        <v>93</v>
      </c>
      <c r="AB102" s="15" t="s">
        <v>93</v>
      </c>
      <c r="AC102">
        <v>7</v>
      </c>
      <c r="AD102" t="s">
        <v>93</v>
      </c>
      <c r="AE102" t="s">
        <v>93</v>
      </c>
    </row>
    <row r="103" spans="1:31" x14ac:dyDescent="0.2">
      <c r="A103" s="12">
        <v>43589</v>
      </c>
      <c r="B103" s="13" t="s">
        <v>40</v>
      </c>
      <c r="C103" s="14">
        <v>0</v>
      </c>
      <c r="D103" s="14">
        <v>12</v>
      </c>
      <c r="E103" s="14" t="s">
        <v>107</v>
      </c>
      <c r="F103" s="33">
        <f>0.192*0.8</f>
        <v>0.15360000000000001</v>
      </c>
      <c r="G103" s="15">
        <v>0</v>
      </c>
      <c r="H103" s="15">
        <v>0</v>
      </c>
      <c r="I103">
        <v>0</v>
      </c>
      <c r="J103">
        <v>0</v>
      </c>
      <c r="K103" s="98">
        <v>1</v>
      </c>
      <c r="L103" s="98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83">
        <f>0.00192*89</f>
        <v>0.17088</v>
      </c>
      <c r="V103" s="129">
        <v>11</v>
      </c>
      <c r="W103">
        <v>2</v>
      </c>
      <c r="AB103" s="15" t="s">
        <v>148</v>
      </c>
      <c r="AD103">
        <f>SUM(G103:T103)</f>
        <v>2</v>
      </c>
      <c r="AE103">
        <f t="shared" si="5"/>
        <v>1.727999999999999E-2</v>
      </c>
    </row>
    <row r="104" spans="1:31" x14ac:dyDescent="0.2">
      <c r="A104" s="12">
        <v>43589</v>
      </c>
      <c r="B104" s="13" t="s">
        <v>40</v>
      </c>
      <c r="C104" s="14">
        <v>0</v>
      </c>
      <c r="D104" s="14">
        <v>13</v>
      </c>
      <c r="E104" s="14" t="s">
        <v>107</v>
      </c>
      <c r="F104" s="33">
        <f>0.192*0.6</f>
        <v>0.1152</v>
      </c>
      <c r="G104" s="15">
        <v>0</v>
      </c>
      <c r="H104" s="15">
        <v>0</v>
      </c>
      <c r="I104">
        <v>0</v>
      </c>
      <c r="J104" s="15">
        <v>0</v>
      </c>
      <c r="K104" s="97">
        <v>2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40">
        <f>0.00192*74</f>
        <v>0.14208000000000001</v>
      </c>
      <c r="V104" s="131">
        <v>11</v>
      </c>
      <c r="W104" s="15">
        <v>2</v>
      </c>
      <c r="AB104" s="15" t="s">
        <v>148</v>
      </c>
      <c r="AD104">
        <f>SUM(G104:T104)</f>
        <v>2</v>
      </c>
      <c r="AE104">
        <f t="shared" si="5"/>
        <v>2.6880000000000015E-2</v>
      </c>
    </row>
    <row r="105" spans="1:31" x14ac:dyDescent="0.2">
      <c r="A105" s="12">
        <v>43589</v>
      </c>
      <c r="B105" s="13" t="s">
        <v>40</v>
      </c>
      <c r="C105" s="14">
        <v>0</v>
      </c>
      <c r="D105" s="14">
        <v>14</v>
      </c>
      <c r="E105" s="14" t="s">
        <v>107</v>
      </c>
      <c r="F105" s="33">
        <f>0.192*0.6</f>
        <v>0.1152</v>
      </c>
      <c r="G105" s="15">
        <v>0</v>
      </c>
      <c r="H105" s="15" t="s">
        <v>93</v>
      </c>
      <c r="I105" s="15" t="s">
        <v>93</v>
      </c>
      <c r="J105" s="15" t="s">
        <v>93</v>
      </c>
      <c r="K105" s="15" t="s">
        <v>93</v>
      </c>
      <c r="L105" s="15" t="s">
        <v>93</v>
      </c>
      <c r="M105" s="15" t="s">
        <v>93</v>
      </c>
      <c r="N105" s="15" t="s">
        <v>93</v>
      </c>
      <c r="O105" s="15" t="s">
        <v>93</v>
      </c>
      <c r="P105" s="15" t="s">
        <v>93</v>
      </c>
      <c r="Q105" s="15" t="s">
        <v>93</v>
      </c>
      <c r="R105" s="15" t="s">
        <v>93</v>
      </c>
      <c r="S105" s="15" t="s">
        <v>93</v>
      </c>
      <c r="T105" s="15" t="s">
        <v>93</v>
      </c>
      <c r="U105" s="140" t="s">
        <v>93</v>
      </c>
      <c r="V105" s="131" t="s">
        <v>93</v>
      </c>
      <c r="W105" s="15" t="s">
        <v>93</v>
      </c>
      <c r="X105" s="15" t="s">
        <v>93</v>
      </c>
      <c r="Y105" s="15" t="s">
        <v>93</v>
      </c>
      <c r="Z105" s="15" t="s">
        <v>93</v>
      </c>
      <c r="AA105" s="15" t="s">
        <v>93</v>
      </c>
      <c r="AB105" s="15" t="s">
        <v>93</v>
      </c>
      <c r="AC105">
        <v>8</v>
      </c>
      <c r="AD105" t="s">
        <v>93</v>
      </c>
      <c r="AE105" t="s">
        <v>93</v>
      </c>
    </row>
    <row r="106" spans="1:31" x14ac:dyDescent="0.2">
      <c r="A106" s="12">
        <v>43589</v>
      </c>
      <c r="B106" s="13" t="s">
        <v>40</v>
      </c>
      <c r="C106" s="14">
        <v>0</v>
      </c>
      <c r="D106" s="14">
        <v>15</v>
      </c>
      <c r="E106" s="63" t="s">
        <v>92</v>
      </c>
      <c r="F106" s="39" t="s">
        <v>92</v>
      </c>
      <c r="G106" s="15" t="s">
        <v>93</v>
      </c>
      <c r="H106" s="15" t="s">
        <v>93</v>
      </c>
      <c r="I106" s="15" t="s">
        <v>93</v>
      </c>
      <c r="J106" s="15" t="s">
        <v>93</v>
      </c>
      <c r="K106" s="15" t="s">
        <v>93</v>
      </c>
      <c r="L106" s="15" t="s">
        <v>93</v>
      </c>
      <c r="M106" s="15" t="s">
        <v>93</v>
      </c>
      <c r="N106" s="15" t="s">
        <v>93</v>
      </c>
      <c r="O106" s="15" t="s">
        <v>93</v>
      </c>
      <c r="P106" s="15" t="s">
        <v>93</v>
      </c>
      <c r="Q106" s="15" t="s">
        <v>93</v>
      </c>
      <c r="R106" s="15" t="s">
        <v>93</v>
      </c>
      <c r="S106" s="15" t="s">
        <v>93</v>
      </c>
      <c r="T106" s="15" t="s">
        <v>93</v>
      </c>
      <c r="U106" s="140" t="s">
        <v>93</v>
      </c>
      <c r="V106" s="131" t="s">
        <v>93</v>
      </c>
      <c r="W106" s="15" t="s">
        <v>93</v>
      </c>
      <c r="X106" s="15" t="s">
        <v>93</v>
      </c>
      <c r="Y106" s="15" t="s">
        <v>93</v>
      </c>
      <c r="Z106" s="15" t="s">
        <v>93</v>
      </c>
      <c r="AA106" s="15" t="s">
        <v>93</v>
      </c>
      <c r="AB106" s="15" t="s">
        <v>93</v>
      </c>
      <c r="AC106">
        <v>6</v>
      </c>
      <c r="AD106" t="s">
        <v>93</v>
      </c>
      <c r="AE106" t="s">
        <v>93</v>
      </c>
    </row>
    <row r="107" spans="1:31" x14ac:dyDescent="0.2">
      <c r="A107" s="12">
        <v>43589</v>
      </c>
      <c r="B107" s="13" t="s">
        <v>40</v>
      </c>
      <c r="C107" s="14">
        <v>0</v>
      </c>
      <c r="D107" s="14">
        <v>16</v>
      </c>
      <c r="E107" s="14" t="s">
        <v>107</v>
      </c>
      <c r="F107" s="33">
        <f>0.192*0.61</f>
        <v>0.11712</v>
      </c>
      <c r="G107" s="15">
        <v>0</v>
      </c>
      <c r="H107" s="15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98">
        <v>3</v>
      </c>
      <c r="P107">
        <v>0</v>
      </c>
      <c r="Q107">
        <v>0</v>
      </c>
      <c r="R107">
        <v>0</v>
      </c>
      <c r="S107">
        <v>0</v>
      </c>
      <c r="T107" s="106">
        <v>4</v>
      </c>
      <c r="U107" s="83">
        <f>0.00192*90</f>
        <v>0.17280000000000001</v>
      </c>
      <c r="V107" s="129">
        <v>15</v>
      </c>
      <c r="W107">
        <v>3</v>
      </c>
      <c r="X107">
        <v>20</v>
      </c>
      <c r="Y107">
        <v>4</v>
      </c>
      <c r="AB107" s="15" t="s">
        <v>148</v>
      </c>
      <c r="AD107">
        <f>SUM(G107:T107)</f>
        <v>7</v>
      </c>
      <c r="AE107">
        <f t="shared" si="5"/>
        <v>5.5680000000000007E-2</v>
      </c>
    </row>
    <row r="108" spans="1:31" x14ac:dyDescent="0.2">
      <c r="A108" s="12">
        <v>43589</v>
      </c>
      <c r="B108" s="13" t="s">
        <v>40</v>
      </c>
      <c r="C108" s="14">
        <v>0</v>
      </c>
      <c r="D108" s="14">
        <v>17</v>
      </c>
      <c r="E108" s="14" t="s">
        <v>107</v>
      </c>
      <c r="F108" s="33">
        <f>0.192*0.64</f>
        <v>0.12288</v>
      </c>
      <c r="G108" s="15">
        <v>0</v>
      </c>
      <c r="H108" s="15">
        <v>0</v>
      </c>
      <c r="I108">
        <v>0</v>
      </c>
      <c r="J108" s="15">
        <v>0</v>
      </c>
      <c r="K108" s="97">
        <v>2</v>
      </c>
      <c r="L108" s="15">
        <v>0</v>
      </c>
      <c r="M108" s="15">
        <v>0</v>
      </c>
      <c r="N108" s="105">
        <v>1</v>
      </c>
      <c r="O108" s="15">
        <v>0</v>
      </c>
      <c r="P108" s="112">
        <v>2</v>
      </c>
      <c r="Q108" s="15">
        <v>0</v>
      </c>
      <c r="R108" s="15">
        <v>0</v>
      </c>
      <c r="S108" s="118">
        <v>5</v>
      </c>
      <c r="T108" s="118">
        <v>0</v>
      </c>
      <c r="U108" s="140">
        <f>0.00192*87</f>
        <v>0.16703999999999999</v>
      </c>
      <c r="V108" s="129">
        <v>11</v>
      </c>
      <c r="W108">
        <v>2</v>
      </c>
      <c r="X108">
        <v>14</v>
      </c>
      <c r="Y108">
        <v>1</v>
      </c>
      <c r="Z108">
        <v>16</v>
      </c>
      <c r="AA108">
        <v>2</v>
      </c>
      <c r="AB108" s="15" t="s">
        <v>148</v>
      </c>
      <c r="AD108">
        <f>SUM(G108:T108)</f>
        <v>10</v>
      </c>
      <c r="AE108">
        <f t="shared" si="5"/>
        <v>4.4159999999999991E-2</v>
      </c>
    </row>
    <row r="109" spans="1:31" x14ac:dyDescent="0.2">
      <c r="A109" s="12">
        <v>43589</v>
      </c>
      <c r="B109" s="13" t="s">
        <v>40</v>
      </c>
      <c r="C109" s="14">
        <v>0</v>
      </c>
      <c r="D109" s="14">
        <v>18</v>
      </c>
      <c r="E109" s="14" t="s">
        <v>107</v>
      </c>
      <c r="F109" s="39" t="s">
        <v>92</v>
      </c>
      <c r="G109" s="15" t="s">
        <v>93</v>
      </c>
      <c r="H109" s="15" t="s">
        <v>93</v>
      </c>
      <c r="I109" s="15" t="s">
        <v>93</v>
      </c>
      <c r="J109" s="15" t="s">
        <v>93</v>
      </c>
      <c r="K109" s="15" t="s">
        <v>93</v>
      </c>
      <c r="L109" s="15" t="s">
        <v>93</v>
      </c>
      <c r="M109" s="15" t="s">
        <v>93</v>
      </c>
      <c r="N109" s="15" t="s">
        <v>93</v>
      </c>
      <c r="O109" s="15" t="s">
        <v>93</v>
      </c>
      <c r="P109" s="15" t="s">
        <v>93</v>
      </c>
      <c r="Q109" s="15" t="s">
        <v>93</v>
      </c>
      <c r="R109" s="15" t="s">
        <v>93</v>
      </c>
      <c r="S109" s="15" t="s">
        <v>93</v>
      </c>
      <c r="T109" s="15" t="s">
        <v>93</v>
      </c>
      <c r="U109" s="140" t="s">
        <v>93</v>
      </c>
      <c r="V109" s="131" t="s">
        <v>93</v>
      </c>
      <c r="W109" s="15" t="s">
        <v>93</v>
      </c>
      <c r="X109" s="15" t="s">
        <v>93</v>
      </c>
      <c r="Y109" s="15" t="s">
        <v>93</v>
      </c>
      <c r="Z109" s="15" t="s">
        <v>93</v>
      </c>
      <c r="AA109" s="15" t="s">
        <v>93</v>
      </c>
      <c r="AB109" s="15" t="s">
        <v>93</v>
      </c>
      <c r="AC109">
        <v>6</v>
      </c>
      <c r="AD109" t="s">
        <v>93</v>
      </c>
      <c r="AE109" t="s">
        <v>93</v>
      </c>
    </row>
    <row r="110" spans="1:31" x14ac:dyDescent="0.2">
      <c r="A110" s="12">
        <v>43589</v>
      </c>
      <c r="B110" s="13" t="s">
        <v>40</v>
      </c>
      <c r="C110" s="14">
        <v>0</v>
      </c>
      <c r="D110" s="14">
        <v>19</v>
      </c>
      <c r="E110" s="14" t="s">
        <v>107</v>
      </c>
      <c r="F110" s="33">
        <f>0.192*0.72</f>
        <v>0.13824</v>
      </c>
      <c r="G110" s="15">
        <v>0</v>
      </c>
      <c r="H110" s="97">
        <v>2</v>
      </c>
      <c r="I110">
        <v>0</v>
      </c>
      <c r="J110">
        <v>0</v>
      </c>
      <c r="K110" s="106">
        <v>3</v>
      </c>
      <c r="L110">
        <v>0</v>
      </c>
      <c r="M110">
        <v>0</v>
      </c>
      <c r="N110" s="113">
        <v>1</v>
      </c>
      <c r="O110">
        <v>0</v>
      </c>
      <c r="P110" s="119">
        <v>2</v>
      </c>
      <c r="Q110" s="119">
        <v>0</v>
      </c>
      <c r="R110" s="119">
        <v>2</v>
      </c>
      <c r="S110" s="119">
        <v>6</v>
      </c>
      <c r="T110" s="119">
        <v>0</v>
      </c>
      <c r="U110" s="83">
        <f>0.00192*93</f>
        <v>0.17856</v>
      </c>
      <c r="V110" s="129">
        <v>8</v>
      </c>
      <c r="W110">
        <v>2</v>
      </c>
      <c r="X110">
        <v>11</v>
      </c>
      <c r="Y110">
        <v>3</v>
      </c>
      <c r="Z110">
        <v>14</v>
      </c>
      <c r="AA110">
        <v>1</v>
      </c>
      <c r="AB110" s="15" t="s">
        <v>148</v>
      </c>
      <c r="AD110">
        <f>SUM(G110:T110)</f>
        <v>16</v>
      </c>
      <c r="AE110">
        <f t="shared" si="5"/>
        <v>4.0319999999999995E-2</v>
      </c>
    </row>
    <row r="111" spans="1:31" x14ac:dyDescent="0.2">
      <c r="A111" s="12">
        <v>43589</v>
      </c>
      <c r="B111" s="13" t="s">
        <v>40</v>
      </c>
      <c r="C111" s="14">
        <v>0</v>
      </c>
      <c r="D111" s="14">
        <v>20</v>
      </c>
      <c r="E111" s="14" t="s">
        <v>107</v>
      </c>
      <c r="F111" s="39" t="s">
        <v>92</v>
      </c>
      <c r="G111" s="15" t="s">
        <v>93</v>
      </c>
      <c r="H111" s="15" t="s">
        <v>93</v>
      </c>
      <c r="I111" s="15" t="s">
        <v>93</v>
      </c>
      <c r="J111" s="15" t="s">
        <v>93</v>
      </c>
      <c r="K111" s="15" t="s">
        <v>93</v>
      </c>
      <c r="L111" s="15" t="s">
        <v>93</v>
      </c>
      <c r="M111" s="15" t="s">
        <v>93</v>
      </c>
      <c r="N111" s="15" t="s">
        <v>93</v>
      </c>
      <c r="O111" s="15" t="s">
        <v>93</v>
      </c>
      <c r="P111" s="15" t="s">
        <v>93</v>
      </c>
      <c r="Q111" s="15" t="s">
        <v>93</v>
      </c>
      <c r="R111" s="15" t="s">
        <v>93</v>
      </c>
      <c r="S111" s="15" t="s">
        <v>93</v>
      </c>
      <c r="T111" s="15" t="s">
        <v>93</v>
      </c>
      <c r="U111" s="140" t="s">
        <v>93</v>
      </c>
      <c r="V111" s="131" t="s">
        <v>93</v>
      </c>
      <c r="W111" s="15" t="s">
        <v>93</v>
      </c>
      <c r="X111" s="15" t="s">
        <v>93</v>
      </c>
      <c r="Y111" s="15" t="s">
        <v>93</v>
      </c>
      <c r="Z111" s="15" t="s">
        <v>93</v>
      </c>
      <c r="AA111" s="15" t="s">
        <v>93</v>
      </c>
      <c r="AB111" s="15" t="s">
        <v>93</v>
      </c>
      <c r="AC111">
        <v>6</v>
      </c>
      <c r="AD111" t="s">
        <v>93</v>
      </c>
      <c r="AE111" t="s">
        <v>93</v>
      </c>
    </row>
    <row r="112" spans="1:31" x14ac:dyDescent="0.2">
      <c r="A112" s="12">
        <v>43589</v>
      </c>
      <c r="B112" s="13" t="s">
        <v>40</v>
      </c>
      <c r="C112" s="14">
        <v>0</v>
      </c>
      <c r="D112" s="14">
        <v>21</v>
      </c>
      <c r="E112" s="14" t="s">
        <v>107</v>
      </c>
      <c r="F112" s="33">
        <f>0.192*0.61</f>
        <v>0.11712</v>
      </c>
      <c r="G112" s="15">
        <v>0</v>
      </c>
      <c r="H112" s="15">
        <v>0</v>
      </c>
      <c r="I112">
        <v>0</v>
      </c>
      <c r="J112" s="15">
        <v>0</v>
      </c>
      <c r="K112" s="97">
        <v>2</v>
      </c>
      <c r="L112" s="15">
        <v>0</v>
      </c>
      <c r="M112" s="15">
        <v>0</v>
      </c>
      <c r="N112" s="15">
        <v>0</v>
      </c>
      <c r="O112" s="15">
        <v>0</v>
      </c>
      <c r="P112" s="105">
        <v>1</v>
      </c>
      <c r="Q112" s="15">
        <v>0</v>
      </c>
      <c r="R112" s="15">
        <v>0</v>
      </c>
      <c r="S112" s="15">
        <v>0</v>
      </c>
      <c r="T112" s="15">
        <v>0</v>
      </c>
      <c r="U112" s="140">
        <f>0.00192*79</f>
        <v>0.15168000000000001</v>
      </c>
      <c r="V112" s="129">
        <v>11</v>
      </c>
      <c r="W112">
        <v>2</v>
      </c>
      <c r="X112">
        <v>16</v>
      </c>
      <c r="Y112">
        <v>1</v>
      </c>
      <c r="AB112" s="15" t="s">
        <v>148</v>
      </c>
      <c r="AD112">
        <f>SUM(G112:T112)</f>
        <v>3</v>
      </c>
      <c r="AE112">
        <f t="shared" si="5"/>
        <v>3.4560000000000007E-2</v>
      </c>
    </row>
    <row r="113" spans="1:31" x14ac:dyDescent="0.2">
      <c r="A113" s="12">
        <v>43589</v>
      </c>
      <c r="B113" s="13" t="s">
        <v>40</v>
      </c>
      <c r="C113" s="14">
        <v>0</v>
      </c>
      <c r="D113" s="14">
        <v>22</v>
      </c>
      <c r="E113" s="14" t="s">
        <v>107</v>
      </c>
      <c r="F113" s="33">
        <f>0.192*0.76</f>
        <v>0.14591999999999999</v>
      </c>
      <c r="G113" s="15">
        <v>0</v>
      </c>
      <c r="H113" s="97">
        <v>2</v>
      </c>
      <c r="I113" s="97">
        <v>2</v>
      </c>
      <c r="J113" s="15">
        <v>0</v>
      </c>
      <c r="K113" s="105">
        <v>1</v>
      </c>
      <c r="L113" s="15" t="s">
        <v>93</v>
      </c>
      <c r="M113" s="15" t="s">
        <v>93</v>
      </c>
      <c r="N113" s="15" t="s">
        <v>93</v>
      </c>
      <c r="O113" s="15" t="s">
        <v>93</v>
      </c>
      <c r="P113" s="15" t="s">
        <v>93</v>
      </c>
      <c r="Q113" s="15" t="s">
        <v>93</v>
      </c>
      <c r="R113" s="15" t="s">
        <v>93</v>
      </c>
      <c r="S113" s="15" t="s">
        <v>93</v>
      </c>
      <c r="T113" s="15" t="s">
        <v>93</v>
      </c>
      <c r="U113" s="140" t="s">
        <v>93</v>
      </c>
      <c r="V113" s="129">
        <v>8</v>
      </c>
      <c r="W113">
        <v>4</v>
      </c>
      <c r="X113">
        <v>11</v>
      </c>
      <c r="Y113">
        <v>1</v>
      </c>
      <c r="Z113" s="15" t="s">
        <v>93</v>
      </c>
      <c r="AA113" s="15" t="s">
        <v>93</v>
      </c>
      <c r="AB113" s="15" t="s">
        <v>93</v>
      </c>
      <c r="AC113">
        <v>12</v>
      </c>
      <c r="AD113">
        <f>SUM(G113:T113)</f>
        <v>5</v>
      </c>
      <c r="AE113" t="s">
        <v>93</v>
      </c>
    </row>
    <row r="114" spans="1:31" s="70" customFormat="1" x14ac:dyDescent="0.2">
      <c r="A114" s="86">
        <v>43589</v>
      </c>
      <c r="B114" s="87" t="s">
        <v>40</v>
      </c>
      <c r="C114" s="88">
        <v>0</v>
      </c>
      <c r="D114" s="88">
        <v>23</v>
      </c>
      <c r="E114" s="89" t="s">
        <v>107</v>
      </c>
      <c r="F114" s="90">
        <f>0.192*0.55</f>
        <v>0.10560000000000001</v>
      </c>
      <c r="G114" s="91">
        <v>0</v>
      </c>
      <c r="H114" s="91">
        <v>0</v>
      </c>
      <c r="I114" s="92">
        <v>0</v>
      </c>
      <c r="J114" s="91">
        <v>0</v>
      </c>
      <c r="K114" s="92">
        <v>0</v>
      </c>
      <c r="L114" s="100">
        <v>2</v>
      </c>
      <c r="M114" s="92">
        <v>0</v>
      </c>
      <c r="N114" s="114">
        <v>1</v>
      </c>
      <c r="O114" s="92">
        <v>0</v>
      </c>
      <c r="P114" s="92">
        <v>0</v>
      </c>
      <c r="Q114" s="121">
        <v>4</v>
      </c>
      <c r="R114" s="92">
        <v>0</v>
      </c>
      <c r="S114" s="139">
        <v>3</v>
      </c>
      <c r="T114" s="139">
        <v>0</v>
      </c>
      <c r="U114" s="149">
        <f>0.00192*84</f>
        <v>0.16128000000000001</v>
      </c>
      <c r="V114" s="134">
        <v>12</v>
      </c>
      <c r="W114" s="92">
        <v>2</v>
      </c>
      <c r="X114" s="92">
        <v>14</v>
      </c>
      <c r="Y114" s="92">
        <v>1</v>
      </c>
      <c r="Z114" s="92">
        <v>17</v>
      </c>
      <c r="AA114" s="92">
        <v>4</v>
      </c>
      <c r="AB114" s="91" t="s">
        <v>148</v>
      </c>
      <c r="AD114">
        <f>SUM(G114:T114)</f>
        <v>10</v>
      </c>
      <c r="AE114">
        <f t="shared" si="5"/>
        <v>5.5679999999999993E-2</v>
      </c>
    </row>
    <row r="115" spans="1:31" x14ac:dyDescent="0.2">
      <c r="A115" s="12">
        <v>43589</v>
      </c>
      <c r="B115" s="13" t="s">
        <v>40</v>
      </c>
      <c r="C115" s="14">
        <v>0</v>
      </c>
      <c r="D115" s="14">
        <v>24</v>
      </c>
      <c r="E115" s="35" t="s">
        <v>107</v>
      </c>
      <c r="F115" s="33">
        <f>0.192*0.58</f>
        <v>0.11136</v>
      </c>
      <c r="G115" s="15" t="s">
        <v>93</v>
      </c>
      <c r="H115" s="15" t="s">
        <v>93</v>
      </c>
      <c r="I115" s="15" t="s">
        <v>93</v>
      </c>
      <c r="J115" s="15" t="s">
        <v>93</v>
      </c>
      <c r="K115" s="15" t="s">
        <v>93</v>
      </c>
      <c r="L115" s="15" t="s">
        <v>93</v>
      </c>
      <c r="M115" s="15" t="s">
        <v>93</v>
      </c>
      <c r="N115" s="15" t="s">
        <v>93</v>
      </c>
      <c r="O115" s="15" t="s">
        <v>93</v>
      </c>
      <c r="P115" s="15" t="s">
        <v>93</v>
      </c>
      <c r="Q115" s="15" t="s">
        <v>93</v>
      </c>
      <c r="R115" s="15" t="s">
        <v>93</v>
      </c>
      <c r="S115" s="15" t="s">
        <v>93</v>
      </c>
      <c r="T115" s="15" t="s">
        <v>93</v>
      </c>
      <c r="U115" s="140" t="s">
        <v>93</v>
      </c>
      <c r="V115" s="131" t="s">
        <v>93</v>
      </c>
      <c r="W115" s="15" t="s">
        <v>93</v>
      </c>
      <c r="X115" s="15" t="s">
        <v>93</v>
      </c>
      <c r="Y115" s="15" t="s">
        <v>93</v>
      </c>
      <c r="Z115" s="15" t="s">
        <v>93</v>
      </c>
      <c r="AA115" s="15" t="s">
        <v>93</v>
      </c>
      <c r="AB115" s="15" t="s">
        <v>93</v>
      </c>
      <c r="AC115">
        <v>7</v>
      </c>
      <c r="AD115" t="s">
        <v>93</v>
      </c>
      <c r="AE115" t="s">
        <v>93</v>
      </c>
    </row>
    <row r="116" spans="1:31" x14ac:dyDescent="0.2">
      <c r="A116" s="12">
        <v>43589</v>
      </c>
      <c r="B116" s="13" t="s">
        <v>40</v>
      </c>
      <c r="C116" s="14">
        <v>0</v>
      </c>
      <c r="D116" s="14">
        <v>25</v>
      </c>
      <c r="E116" s="35" t="s">
        <v>107</v>
      </c>
      <c r="F116" s="33">
        <f>0.92*0.56</f>
        <v>0.5152000000000001</v>
      </c>
      <c r="G116" s="15">
        <v>0</v>
      </c>
      <c r="H116" s="15">
        <v>0</v>
      </c>
      <c r="I116">
        <v>0</v>
      </c>
      <c r="J116" s="15" t="s">
        <v>93</v>
      </c>
      <c r="K116" s="15" t="s">
        <v>93</v>
      </c>
      <c r="L116" s="15" t="s">
        <v>93</v>
      </c>
      <c r="M116" s="15" t="s">
        <v>93</v>
      </c>
      <c r="N116" s="15" t="s">
        <v>93</v>
      </c>
      <c r="O116" s="15" t="s">
        <v>93</v>
      </c>
      <c r="P116" s="15" t="s">
        <v>93</v>
      </c>
      <c r="Q116" s="15" t="s">
        <v>93</v>
      </c>
      <c r="R116" s="15" t="s">
        <v>93</v>
      </c>
      <c r="S116" s="15" t="s">
        <v>93</v>
      </c>
      <c r="T116" s="15" t="s">
        <v>93</v>
      </c>
      <c r="U116" s="140" t="s">
        <v>93</v>
      </c>
      <c r="V116" s="131" t="s">
        <v>93</v>
      </c>
      <c r="W116" s="15" t="s">
        <v>93</v>
      </c>
      <c r="X116" s="15" t="s">
        <v>93</v>
      </c>
      <c r="Y116" s="15" t="s">
        <v>93</v>
      </c>
      <c r="Z116" s="15" t="s">
        <v>93</v>
      </c>
      <c r="AA116" s="15" t="s">
        <v>93</v>
      </c>
      <c r="AB116" s="15" t="s">
        <v>93</v>
      </c>
      <c r="AC116">
        <v>10</v>
      </c>
      <c r="AD116">
        <f>SUM(G116:T116)</f>
        <v>0</v>
      </c>
      <c r="AE116" t="s">
        <v>93</v>
      </c>
    </row>
    <row r="117" spans="1:31" x14ac:dyDescent="0.2">
      <c r="A117" s="12">
        <v>43589</v>
      </c>
      <c r="B117" s="13" t="s">
        <v>40</v>
      </c>
      <c r="C117" s="14">
        <v>0</v>
      </c>
      <c r="D117" s="14">
        <v>26</v>
      </c>
      <c r="E117" s="64" t="s">
        <v>92</v>
      </c>
      <c r="F117" s="39" t="s">
        <v>92</v>
      </c>
      <c r="G117" s="15" t="s">
        <v>93</v>
      </c>
      <c r="H117" s="15" t="s">
        <v>93</v>
      </c>
      <c r="I117" s="15" t="s">
        <v>93</v>
      </c>
      <c r="J117" s="15" t="s">
        <v>93</v>
      </c>
      <c r="K117" s="15" t="s">
        <v>93</v>
      </c>
      <c r="L117" s="15" t="s">
        <v>93</v>
      </c>
      <c r="M117" s="15" t="s">
        <v>93</v>
      </c>
      <c r="N117" s="15" t="s">
        <v>93</v>
      </c>
      <c r="O117" s="15" t="s">
        <v>93</v>
      </c>
      <c r="P117" s="15" t="s">
        <v>93</v>
      </c>
      <c r="Q117" s="15" t="s">
        <v>93</v>
      </c>
      <c r="R117" s="15" t="s">
        <v>93</v>
      </c>
      <c r="S117" s="15" t="s">
        <v>93</v>
      </c>
      <c r="T117" s="15" t="s">
        <v>93</v>
      </c>
      <c r="U117" s="140" t="s">
        <v>93</v>
      </c>
      <c r="V117" s="131" t="s">
        <v>93</v>
      </c>
      <c r="W117" s="15" t="s">
        <v>93</v>
      </c>
      <c r="X117" s="15" t="s">
        <v>93</v>
      </c>
      <c r="Y117" s="15" t="s">
        <v>93</v>
      </c>
      <c r="Z117" s="15" t="s">
        <v>93</v>
      </c>
      <c r="AA117" s="15" t="s">
        <v>93</v>
      </c>
      <c r="AB117" s="15" t="s">
        <v>93</v>
      </c>
      <c r="AC117">
        <v>6</v>
      </c>
      <c r="AD117" t="s">
        <v>93</v>
      </c>
      <c r="AE117" t="s">
        <v>93</v>
      </c>
    </row>
    <row r="118" spans="1:31" x14ac:dyDescent="0.2">
      <c r="A118" s="12">
        <v>43589</v>
      </c>
      <c r="B118" s="13" t="s">
        <v>40</v>
      </c>
      <c r="C118" s="14">
        <v>0</v>
      </c>
      <c r="D118" s="14">
        <v>27</v>
      </c>
      <c r="E118" s="35" t="s">
        <v>107</v>
      </c>
      <c r="F118" s="33">
        <f>0.192*0.67</f>
        <v>0.12864</v>
      </c>
      <c r="G118" s="15">
        <v>0</v>
      </c>
      <c r="H118" s="15">
        <v>0</v>
      </c>
      <c r="I118" s="9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06">
        <v>2</v>
      </c>
      <c r="R118" s="106">
        <v>1</v>
      </c>
      <c r="S118" s="113">
        <v>3</v>
      </c>
      <c r="T118" s="83">
        <v>0</v>
      </c>
      <c r="U118" s="83">
        <f>0.00192*85</f>
        <v>0.16320000000000001</v>
      </c>
      <c r="V118" s="129">
        <v>9</v>
      </c>
      <c r="W118">
        <v>2</v>
      </c>
      <c r="X118">
        <v>17</v>
      </c>
      <c r="Y118">
        <v>3</v>
      </c>
      <c r="Z118">
        <v>19</v>
      </c>
      <c r="AA118">
        <v>3</v>
      </c>
      <c r="AB118" s="15" t="s">
        <v>148</v>
      </c>
      <c r="AD118">
        <f>SUM(G118:T118)</f>
        <v>8</v>
      </c>
      <c r="AE118">
        <f t="shared" si="5"/>
        <v>3.4560000000000007E-2</v>
      </c>
    </row>
    <row r="119" spans="1:31" x14ac:dyDescent="0.2">
      <c r="A119" s="12">
        <v>43589</v>
      </c>
      <c r="B119" s="13" t="s">
        <v>40</v>
      </c>
      <c r="C119" s="14">
        <v>0</v>
      </c>
      <c r="D119" s="14">
        <v>28</v>
      </c>
      <c r="E119" s="64" t="s">
        <v>92</v>
      </c>
      <c r="F119" s="39" t="s">
        <v>92</v>
      </c>
      <c r="G119" s="15" t="s">
        <v>93</v>
      </c>
      <c r="H119" s="15" t="s">
        <v>93</v>
      </c>
      <c r="I119" s="15" t="s">
        <v>93</v>
      </c>
      <c r="J119" s="15" t="s">
        <v>93</v>
      </c>
      <c r="K119" s="15" t="s">
        <v>93</v>
      </c>
      <c r="L119" s="15" t="s">
        <v>93</v>
      </c>
      <c r="M119" s="15" t="s">
        <v>93</v>
      </c>
      <c r="N119" s="15" t="s">
        <v>93</v>
      </c>
      <c r="O119" s="15" t="s">
        <v>93</v>
      </c>
      <c r="P119" s="15" t="s">
        <v>93</v>
      </c>
      <c r="Q119" s="15" t="s">
        <v>93</v>
      </c>
      <c r="R119" s="15" t="s">
        <v>93</v>
      </c>
      <c r="S119" s="15" t="s">
        <v>93</v>
      </c>
      <c r="T119" s="15" t="s">
        <v>93</v>
      </c>
      <c r="U119" s="140" t="s">
        <v>93</v>
      </c>
      <c r="V119" s="131" t="s">
        <v>93</v>
      </c>
      <c r="W119" s="15" t="s">
        <v>93</v>
      </c>
      <c r="X119" s="15" t="s">
        <v>93</v>
      </c>
      <c r="Y119" s="15" t="s">
        <v>93</v>
      </c>
      <c r="Z119" s="15" t="s">
        <v>93</v>
      </c>
      <c r="AA119" s="15" t="s">
        <v>93</v>
      </c>
      <c r="AB119" s="15" t="s">
        <v>93</v>
      </c>
      <c r="AC119">
        <v>6</v>
      </c>
      <c r="AD119" t="s">
        <v>93</v>
      </c>
      <c r="AE119" t="s">
        <v>93</v>
      </c>
    </row>
    <row r="120" spans="1:31" x14ac:dyDescent="0.2">
      <c r="A120" s="12">
        <v>43589</v>
      </c>
      <c r="B120" s="13" t="s">
        <v>40</v>
      </c>
      <c r="C120" s="14">
        <v>0</v>
      </c>
      <c r="D120" s="14">
        <v>29</v>
      </c>
      <c r="E120" s="35" t="s">
        <v>107</v>
      </c>
      <c r="F120" s="33">
        <f>0.192*0.55</f>
        <v>0.10560000000000001</v>
      </c>
      <c r="G120" s="15">
        <v>0</v>
      </c>
      <c r="H120" s="15">
        <v>0</v>
      </c>
      <c r="I120">
        <v>0</v>
      </c>
      <c r="J120">
        <v>0</v>
      </c>
      <c r="K120">
        <v>0</v>
      </c>
      <c r="L120" s="98">
        <v>2</v>
      </c>
      <c r="M120">
        <v>0</v>
      </c>
      <c r="N120">
        <v>0</v>
      </c>
      <c r="O120">
        <v>0</v>
      </c>
      <c r="P120" s="106">
        <v>2</v>
      </c>
      <c r="Q120">
        <v>0</v>
      </c>
      <c r="R120">
        <v>0</v>
      </c>
      <c r="S120" s="113">
        <v>2</v>
      </c>
      <c r="T120" s="113">
        <v>1</v>
      </c>
      <c r="U120" s="83">
        <f>0.00192*79</f>
        <v>0.15168000000000001</v>
      </c>
      <c r="V120" s="129">
        <v>12</v>
      </c>
      <c r="W120">
        <v>2</v>
      </c>
      <c r="X120">
        <v>16</v>
      </c>
      <c r="Y120">
        <v>2</v>
      </c>
      <c r="Z120">
        <v>19</v>
      </c>
      <c r="AA120">
        <v>3</v>
      </c>
      <c r="AB120" s="15" t="s">
        <v>148</v>
      </c>
      <c r="AD120">
        <f>SUM(G120:T120)</f>
        <v>7</v>
      </c>
      <c r="AE120">
        <f t="shared" si="5"/>
        <v>4.6079999999999996E-2</v>
      </c>
    </row>
    <row r="121" spans="1:31" x14ac:dyDescent="0.2">
      <c r="A121" s="12">
        <v>43589</v>
      </c>
      <c r="B121" s="13" t="s">
        <v>40</v>
      </c>
      <c r="C121" s="14">
        <v>0</v>
      </c>
      <c r="D121" s="14">
        <v>30</v>
      </c>
      <c r="E121" s="35" t="s">
        <v>107</v>
      </c>
      <c r="F121" s="33">
        <f>0.192*0.61</f>
        <v>0.11712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97">
        <v>1</v>
      </c>
      <c r="M121" s="15">
        <v>0</v>
      </c>
      <c r="N121" s="15">
        <v>0</v>
      </c>
      <c r="O121" s="15">
        <v>0</v>
      </c>
      <c r="P121" s="105">
        <v>1</v>
      </c>
      <c r="Q121" s="15">
        <v>0</v>
      </c>
      <c r="R121" s="15">
        <v>0</v>
      </c>
      <c r="S121" s="112">
        <v>4</v>
      </c>
      <c r="T121" s="140">
        <v>0</v>
      </c>
      <c r="U121" s="140">
        <f>0.00192*80</f>
        <v>0.15360000000000001</v>
      </c>
      <c r="V121" s="129">
        <v>12</v>
      </c>
      <c r="W121">
        <v>1</v>
      </c>
      <c r="X121">
        <v>16</v>
      </c>
      <c r="Y121">
        <v>1</v>
      </c>
      <c r="Z121">
        <v>19</v>
      </c>
      <c r="AA121">
        <v>4</v>
      </c>
      <c r="AB121" s="18" t="s">
        <v>148</v>
      </c>
      <c r="AC121" s="5"/>
      <c r="AD121">
        <f>SUM(G121:T121)</f>
        <v>6</v>
      </c>
      <c r="AE121">
        <f t="shared" si="5"/>
        <v>3.6480000000000012E-2</v>
      </c>
    </row>
    <row r="122" spans="1:31" x14ac:dyDescent="0.2">
      <c r="A122" s="20">
        <v>43589</v>
      </c>
      <c r="B122" s="22" t="s">
        <v>40</v>
      </c>
      <c r="C122" s="4">
        <v>150</v>
      </c>
      <c r="D122" s="4">
        <v>1</v>
      </c>
      <c r="E122" s="4" t="s">
        <v>107</v>
      </c>
      <c r="F122" s="40">
        <f>0.192*0.74</f>
        <v>0.14208000000000001</v>
      </c>
      <c r="G122" s="22">
        <v>0</v>
      </c>
      <c r="H122" s="101">
        <v>2</v>
      </c>
      <c r="I122" s="99">
        <v>2</v>
      </c>
      <c r="J122" s="4">
        <v>0</v>
      </c>
      <c r="K122" s="107">
        <v>5</v>
      </c>
      <c r="L122" s="4">
        <v>0</v>
      </c>
      <c r="M122" s="4">
        <v>0</v>
      </c>
      <c r="N122" s="115">
        <v>3</v>
      </c>
      <c r="O122" s="4">
        <v>0</v>
      </c>
      <c r="P122" s="4">
        <v>0</v>
      </c>
      <c r="Q122" s="120">
        <v>3</v>
      </c>
      <c r="R122" s="120">
        <v>0</v>
      </c>
      <c r="S122" s="120">
        <v>4</v>
      </c>
      <c r="T122" s="120">
        <v>1</v>
      </c>
      <c r="U122" s="116">
        <f>0.00192*88</f>
        <v>0.16896</v>
      </c>
      <c r="V122" s="132">
        <v>8</v>
      </c>
      <c r="W122" s="4">
        <v>4</v>
      </c>
      <c r="X122" s="4">
        <v>11</v>
      </c>
      <c r="Y122" s="4">
        <v>5</v>
      </c>
      <c r="Z122" s="4">
        <v>14</v>
      </c>
      <c r="AA122" s="4">
        <v>3</v>
      </c>
      <c r="AB122" s="15" t="s">
        <v>150</v>
      </c>
      <c r="AD122">
        <f>SUM(G122:T122)</f>
        <v>20</v>
      </c>
      <c r="AE122">
        <f t="shared" si="5"/>
        <v>2.6879999999999987E-2</v>
      </c>
    </row>
    <row r="123" spans="1:31" x14ac:dyDescent="0.2">
      <c r="A123" s="12">
        <v>43589</v>
      </c>
      <c r="B123" s="13" t="s">
        <v>40</v>
      </c>
      <c r="C123" s="14">
        <v>150</v>
      </c>
      <c r="D123" s="14">
        <v>2</v>
      </c>
      <c r="E123" s="35" t="s">
        <v>107</v>
      </c>
      <c r="F123" s="41">
        <f>0.192*0.65</f>
        <v>0.12480000000000001</v>
      </c>
      <c r="G123" s="15">
        <v>0</v>
      </c>
      <c r="H123" s="15">
        <v>0</v>
      </c>
      <c r="I123" s="15">
        <v>0</v>
      </c>
      <c r="J123" s="15">
        <v>0</v>
      </c>
      <c r="K123" s="97">
        <v>2</v>
      </c>
      <c r="L123" s="15">
        <v>0</v>
      </c>
      <c r="M123" s="15">
        <v>0</v>
      </c>
      <c r="N123" s="105">
        <v>1</v>
      </c>
      <c r="O123" s="15">
        <v>0</v>
      </c>
      <c r="P123" s="112">
        <v>1</v>
      </c>
      <c r="Q123" s="15">
        <v>0</v>
      </c>
      <c r="R123" s="15">
        <v>0</v>
      </c>
      <c r="S123" s="118">
        <v>3</v>
      </c>
      <c r="T123" s="118">
        <v>1</v>
      </c>
      <c r="U123" s="140">
        <f>0.00192*84</f>
        <v>0.16128000000000001</v>
      </c>
      <c r="V123" s="129">
        <v>11</v>
      </c>
      <c r="W123">
        <v>2</v>
      </c>
      <c r="X123">
        <v>14</v>
      </c>
      <c r="Y123">
        <v>1</v>
      </c>
      <c r="Z123">
        <v>16</v>
      </c>
      <c r="AA123">
        <v>1</v>
      </c>
      <c r="AB123" s="15" t="s">
        <v>150</v>
      </c>
      <c r="AD123">
        <f>SUM(G123:T123)</f>
        <v>8</v>
      </c>
      <c r="AE123">
        <f t="shared" si="5"/>
        <v>3.6479999999999999E-2</v>
      </c>
    </row>
    <row r="124" spans="1:31" x14ac:dyDescent="0.2">
      <c r="A124" s="12">
        <v>43589</v>
      </c>
      <c r="B124" s="13" t="s">
        <v>40</v>
      </c>
      <c r="C124" s="14">
        <v>150</v>
      </c>
      <c r="D124" s="14">
        <v>3</v>
      </c>
      <c r="E124" s="64" t="s">
        <v>92</v>
      </c>
      <c r="F124" s="39" t="s">
        <v>92</v>
      </c>
      <c r="G124" s="15" t="s">
        <v>93</v>
      </c>
      <c r="H124" s="15" t="s">
        <v>93</v>
      </c>
      <c r="I124" s="15" t="s">
        <v>93</v>
      </c>
      <c r="J124" s="15" t="s">
        <v>93</v>
      </c>
      <c r="K124" s="15" t="s">
        <v>93</v>
      </c>
      <c r="L124" s="15" t="s">
        <v>93</v>
      </c>
      <c r="M124" s="15" t="s">
        <v>93</v>
      </c>
      <c r="N124" s="15" t="s">
        <v>93</v>
      </c>
      <c r="O124" s="15" t="s">
        <v>93</v>
      </c>
      <c r="P124" s="15" t="s">
        <v>93</v>
      </c>
      <c r="Q124" s="15" t="s">
        <v>93</v>
      </c>
      <c r="R124" s="15" t="s">
        <v>93</v>
      </c>
      <c r="S124" s="15" t="s">
        <v>93</v>
      </c>
      <c r="T124" s="15" t="s">
        <v>93</v>
      </c>
      <c r="U124" s="140" t="s">
        <v>93</v>
      </c>
      <c r="V124" s="131" t="s">
        <v>93</v>
      </c>
      <c r="W124" s="15" t="s">
        <v>93</v>
      </c>
      <c r="X124" s="15" t="s">
        <v>93</v>
      </c>
      <c r="Y124" s="15" t="s">
        <v>93</v>
      </c>
      <c r="Z124" s="15" t="s">
        <v>93</v>
      </c>
      <c r="AA124" s="15" t="s">
        <v>93</v>
      </c>
      <c r="AB124" s="15" t="s">
        <v>93</v>
      </c>
      <c r="AC124">
        <v>6</v>
      </c>
      <c r="AD124" t="s">
        <v>93</v>
      </c>
      <c r="AE124" t="s">
        <v>93</v>
      </c>
    </row>
    <row r="125" spans="1:31" x14ac:dyDescent="0.2">
      <c r="A125" s="12">
        <v>43589</v>
      </c>
      <c r="B125" s="13" t="s">
        <v>40</v>
      </c>
      <c r="C125" s="14">
        <v>150</v>
      </c>
      <c r="D125" s="14">
        <v>4</v>
      </c>
      <c r="E125" s="35" t="s">
        <v>107</v>
      </c>
      <c r="F125" s="41">
        <f>0.192*0.55</f>
        <v>0.10560000000000001</v>
      </c>
      <c r="G125" s="15">
        <v>0</v>
      </c>
      <c r="H125" s="15">
        <v>0</v>
      </c>
      <c r="I125" s="15">
        <v>0</v>
      </c>
      <c r="J125" s="15">
        <v>0</v>
      </c>
      <c r="K125" s="97">
        <v>2</v>
      </c>
      <c r="L125" s="15">
        <v>0</v>
      </c>
      <c r="M125" s="105">
        <v>1</v>
      </c>
      <c r="N125" s="105">
        <v>1</v>
      </c>
      <c r="O125" s="15">
        <v>0</v>
      </c>
      <c r="P125">
        <v>0</v>
      </c>
      <c r="Q125" s="15">
        <v>0</v>
      </c>
      <c r="R125" s="112">
        <v>4</v>
      </c>
      <c r="S125" s="112">
        <v>1</v>
      </c>
      <c r="T125" s="140">
        <v>0</v>
      </c>
      <c r="U125" s="140">
        <f>0.00192*84</f>
        <v>0.16128000000000001</v>
      </c>
      <c r="V125" s="129">
        <v>11</v>
      </c>
      <c r="W125">
        <v>2</v>
      </c>
      <c r="X125">
        <v>13</v>
      </c>
      <c r="Y125">
        <v>2</v>
      </c>
      <c r="Z125">
        <v>18</v>
      </c>
      <c r="AA125">
        <v>5</v>
      </c>
      <c r="AB125" s="15" t="s">
        <v>150</v>
      </c>
      <c r="AD125">
        <f t="shared" ref="AD125:AD130" si="8">SUM(G125:T125)</f>
        <v>9</v>
      </c>
      <c r="AE125">
        <f t="shared" si="5"/>
        <v>5.5679999999999993E-2</v>
      </c>
    </row>
    <row r="126" spans="1:31" x14ac:dyDescent="0.2">
      <c r="A126" s="12">
        <v>43589</v>
      </c>
      <c r="B126" s="13" t="s">
        <v>40</v>
      </c>
      <c r="C126" s="14">
        <v>150</v>
      </c>
      <c r="D126" s="14">
        <v>5</v>
      </c>
      <c r="E126" s="35" t="s">
        <v>107</v>
      </c>
      <c r="F126" s="41">
        <f>0.192*0.55</f>
        <v>0.10560000000000001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97">
        <v>2</v>
      </c>
      <c r="M126" s="15">
        <v>0</v>
      </c>
      <c r="N126" s="15">
        <v>0</v>
      </c>
      <c r="O126" s="105">
        <v>2</v>
      </c>
      <c r="P126" s="15">
        <v>0</v>
      </c>
      <c r="Q126" s="15">
        <v>0</v>
      </c>
      <c r="R126" s="15">
        <v>0</v>
      </c>
      <c r="S126" s="15">
        <v>0</v>
      </c>
      <c r="T126" s="15">
        <v>2</v>
      </c>
      <c r="U126" s="140">
        <f>0.00192*85</f>
        <v>0.16320000000000001</v>
      </c>
      <c r="V126" s="129">
        <v>12</v>
      </c>
      <c r="W126">
        <v>2</v>
      </c>
      <c r="X126">
        <v>15</v>
      </c>
      <c r="Y126">
        <v>2</v>
      </c>
      <c r="AB126" s="15" t="s">
        <v>150</v>
      </c>
      <c r="AD126">
        <f t="shared" si="8"/>
        <v>6</v>
      </c>
      <c r="AE126">
        <f t="shared" si="5"/>
        <v>5.7599999999999998E-2</v>
      </c>
    </row>
    <row r="127" spans="1:31" x14ac:dyDescent="0.2">
      <c r="A127" s="12">
        <v>43589</v>
      </c>
      <c r="B127" s="13" t="s">
        <v>40</v>
      </c>
      <c r="C127" s="14">
        <v>150</v>
      </c>
      <c r="D127" s="14">
        <v>6</v>
      </c>
      <c r="E127" s="35" t="s">
        <v>107</v>
      </c>
      <c r="F127" s="41">
        <f>0.192*0.59</f>
        <v>0.11327999999999999</v>
      </c>
      <c r="G127" s="15">
        <v>0</v>
      </c>
      <c r="H127" s="97">
        <v>1</v>
      </c>
      <c r="I127" s="15">
        <v>0</v>
      </c>
      <c r="J127" s="15">
        <v>0</v>
      </c>
      <c r="K127" s="105">
        <v>2</v>
      </c>
      <c r="L127" s="15">
        <v>0</v>
      </c>
      <c r="M127" s="112">
        <v>5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40">
        <f>0.00192*83</f>
        <v>0.15936</v>
      </c>
      <c r="V127" s="129">
        <v>8</v>
      </c>
      <c r="W127">
        <v>1</v>
      </c>
      <c r="X127">
        <v>11</v>
      </c>
      <c r="Y127">
        <v>2</v>
      </c>
      <c r="Z127">
        <v>13</v>
      </c>
      <c r="AA127">
        <v>5</v>
      </c>
      <c r="AB127" s="15" t="s">
        <v>150</v>
      </c>
      <c r="AD127">
        <f t="shared" si="8"/>
        <v>8</v>
      </c>
      <c r="AE127">
        <f t="shared" si="5"/>
        <v>4.608000000000001E-2</v>
      </c>
    </row>
    <row r="128" spans="1:31" x14ac:dyDescent="0.2">
      <c r="A128" s="12">
        <v>43589</v>
      </c>
      <c r="B128" s="13" t="s">
        <v>40</v>
      </c>
      <c r="C128" s="14">
        <v>150</v>
      </c>
      <c r="D128" s="14">
        <v>7</v>
      </c>
      <c r="E128" s="35" t="s">
        <v>107</v>
      </c>
      <c r="F128" s="41">
        <f>0.192*0.66</f>
        <v>0.12672</v>
      </c>
      <c r="G128" s="15">
        <v>0</v>
      </c>
      <c r="H128" s="15">
        <v>0</v>
      </c>
      <c r="I128" s="97">
        <v>2</v>
      </c>
      <c r="J128" s="15">
        <v>0</v>
      </c>
      <c r="K128" s="15">
        <v>0</v>
      </c>
      <c r="L128" s="105">
        <v>2</v>
      </c>
      <c r="M128" s="15">
        <v>0</v>
      </c>
      <c r="N128" s="15">
        <v>0</v>
      </c>
      <c r="O128" s="15">
        <v>0</v>
      </c>
      <c r="P128" s="15">
        <v>0</v>
      </c>
      <c r="Q128" s="112">
        <v>4</v>
      </c>
      <c r="R128" s="112">
        <v>2</v>
      </c>
      <c r="S128" s="118">
        <v>5</v>
      </c>
      <c r="T128" s="118">
        <v>1</v>
      </c>
      <c r="U128" s="140">
        <f>0.00192*80</f>
        <v>0.15360000000000001</v>
      </c>
      <c r="V128" s="129">
        <v>9</v>
      </c>
      <c r="W128">
        <v>2</v>
      </c>
      <c r="X128">
        <v>12</v>
      </c>
      <c r="Y128">
        <v>2</v>
      </c>
      <c r="Z128">
        <v>17</v>
      </c>
      <c r="AA128">
        <v>6</v>
      </c>
      <c r="AB128" s="15" t="s">
        <v>134</v>
      </c>
      <c r="AD128">
        <f t="shared" si="8"/>
        <v>16</v>
      </c>
      <c r="AE128">
        <f t="shared" si="5"/>
        <v>2.6880000000000015E-2</v>
      </c>
    </row>
    <row r="129" spans="1:31" x14ac:dyDescent="0.2">
      <c r="A129" s="12">
        <v>43589</v>
      </c>
      <c r="B129" s="13" t="s">
        <v>40</v>
      </c>
      <c r="C129" s="14">
        <v>150</v>
      </c>
      <c r="D129" s="14">
        <v>8</v>
      </c>
      <c r="E129" s="35" t="s">
        <v>107</v>
      </c>
      <c r="F129" s="41">
        <f>0.192*0.6</f>
        <v>0.1152</v>
      </c>
      <c r="G129" s="15">
        <v>0</v>
      </c>
      <c r="H129" s="15">
        <v>0</v>
      </c>
      <c r="I129" s="15">
        <v>0</v>
      </c>
      <c r="J129" s="97">
        <v>1</v>
      </c>
      <c r="K129" s="15">
        <v>0</v>
      </c>
      <c r="L129" s="105">
        <v>4</v>
      </c>
      <c r="M129" s="15">
        <v>0</v>
      </c>
      <c r="N129" s="15">
        <v>0</v>
      </c>
      <c r="O129" s="112">
        <v>2</v>
      </c>
      <c r="P129" s="15">
        <v>0</v>
      </c>
      <c r="Q129" s="118">
        <v>2</v>
      </c>
      <c r="R129" s="15">
        <v>0</v>
      </c>
      <c r="S129" s="15">
        <v>0</v>
      </c>
      <c r="T129" s="15">
        <v>4</v>
      </c>
      <c r="U129" s="140">
        <f>0.00192*77</f>
        <v>0.14784</v>
      </c>
      <c r="V129" s="129">
        <v>10</v>
      </c>
      <c r="W129">
        <v>1</v>
      </c>
      <c r="X129">
        <v>12</v>
      </c>
      <c r="Y129">
        <v>4</v>
      </c>
      <c r="Z129">
        <v>15</v>
      </c>
      <c r="AA129">
        <v>2</v>
      </c>
      <c r="AB129" s="15" t="s">
        <v>150</v>
      </c>
      <c r="AD129">
        <f t="shared" si="8"/>
        <v>13</v>
      </c>
      <c r="AE129">
        <f t="shared" si="5"/>
        <v>3.2640000000000002E-2</v>
      </c>
    </row>
    <row r="130" spans="1:31" x14ac:dyDescent="0.2">
      <c r="A130" s="12">
        <v>43589</v>
      </c>
      <c r="B130" s="13" t="s">
        <v>40</v>
      </c>
      <c r="C130" s="14">
        <v>150</v>
      </c>
      <c r="D130" s="14">
        <v>9</v>
      </c>
      <c r="E130" s="35" t="s">
        <v>107</v>
      </c>
      <c r="F130" s="41">
        <f>0.192*0.64</f>
        <v>0.12288</v>
      </c>
      <c r="G130" s="15">
        <v>0</v>
      </c>
      <c r="H130" s="15">
        <v>0</v>
      </c>
      <c r="I130" s="15">
        <v>0</v>
      </c>
      <c r="J130" s="15">
        <v>0</v>
      </c>
      <c r="K130" s="97">
        <v>1</v>
      </c>
      <c r="L130" s="15">
        <v>0</v>
      </c>
      <c r="M130" s="15">
        <v>0</v>
      </c>
      <c r="N130" s="15">
        <v>0</v>
      </c>
      <c r="O130" s="15">
        <v>0</v>
      </c>
      <c r="P130" s="105">
        <v>1</v>
      </c>
      <c r="Q130" s="15">
        <v>0</v>
      </c>
      <c r="R130" s="15">
        <v>0</v>
      </c>
      <c r="S130" s="112">
        <v>4</v>
      </c>
      <c r="T130" s="112">
        <v>0</v>
      </c>
      <c r="U130" s="140">
        <f>0.00192*76</f>
        <v>0.14591999999999999</v>
      </c>
      <c r="V130" s="129">
        <v>11</v>
      </c>
      <c r="W130">
        <v>1</v>
      </c>
      <c r="X130">
        <v>16</v>
      </c>
      <c r="Y130">
        <v>1</v>
      </c>
      <c r="Z130">
        <v>19</v>
      </c>
      <c r="AA130">
        <v>4</v>
      </c>
      <c r="AB130" s="15" t="s">
        <v>150</v>
      </c>
      <c r="AD130">
        <f t="shared" si="8"/>
        <v>6</v>
      </c>
      <c r="AE130">
        <f t="shared" si="5"/>
        <v>2.3039999999999991E-2</v>
      </c>
    </row>
    <row r="131" spans="1:31" x14ac:dyDescent="0.2">
      <c r="A131" s="12">
        <v>43589</v>
      </c>
      <c r="B131" s="13" t="s">
        <v>40</v>
      </c>
      <c r="C131" s="14">
        <v>150</v>
      </c>
      <c r="D131" s="14">
        <v>10</v>
      </c>
      <c r="E131" s="64" t="s">
        <v>92</v>
      </c>
      <c r="F131" s="39" t="s">
        <v>92</v>
      </c>
      <c r="G131" s="15" t="s">
        <v>93</v>
      </c>
      <c r="H131" s="15" t="s">
        <v>93</v>
      </c>
      <c r="I131" s="15" t="s">
        <v>93</v>
      </c>
      <c r="J131" s="15" t="s">
        <v>93</v>
      </c>
      <c r="K131" s="15" t="s">
        <v>93</v>
      </c>
      <c r="L131" s="15" t="s">
        <v>93</v>
      </c>
      <c r="M131" s="15" t="s">
        <v>93</v>
      </c>
      <c r="N131" s="15" t="s">
        <v>93</v>
      </c>
      <c r="O131" s="15" t="s">
        <v>93</v>
      </c>
      <c r="P131" s="15" t="s">
        <v>93</v>
      </c>
      <c r="Q131" s="15" t="s">
        <v>93</v>
      </c>
      <c r="R131" s="15" t="s">
        <v>93</v>
      </c>
      <c r="S131" s="15" t="s">
        <v>93</v>
      </c>
      <c r="T131" s="15" t="s">
        <v>93</v>
      </c>
      <c r="U131" s="140" t="s">
        <v>93</v>
      </c>
      <c r="V131" s="131" t="s">
        <v>93</v>
      </c>
      <c r="W131" s="15" t="s">
        <v>93</v>
      </c>
      <c r="X131" s="15" t="s">
        <v>93</v>
      </c>
      <c r="Y131" s="15" t="s">
        <v>93</v>
      </c>
      <c r="Z131" s="15" t="s">
        <v>93</v>
      </c>
      <c r="AA131" s="15" t="s">
        <v>93</v>
      </c>
      <c r="AB131" s="15" t="s">
        <v>93</v>
      </c>
      <c r="AC131">
        <v>6</v>
      </c>
      <c r="AD131" t="s">
        <v>93</v>
      </c>
      <c r="AE131" t="s">
        <v>93</v>
      </c>
    </row>
    <row r="132" spans="1:31" x14ac:dyDescent="0.2">
      <c r="A132" s="12">
        <v>43589</v>
      </c>
      <c r="B132" s="13" t="s">
        <v>40</v>
      </c>
      <c r="C132" s="14">
        <v>150</v>
      </c>
      <c r="D132" s="14">
        <v>11</v>
      </c>
      <c r="E132" s="35" t="s">
        <v>107</v>
      </c>
      <c r="F132" s="41">
        <f>0.192*0.59</f>
        <v>0.11327999999999999</v>
      </c>
      <c r="G132" s="15">
        <v>0</v>
      </c>
      <c r="H132" s="15">
        <v>0</v>
      </c>
      <c r="I132" s="15">
        <v>0</v>
      </c>
      <c r="J132" s="97">
        <v>1</v>
      </c>
      <c r="K132" s="15">
        <v>0</v>
      </c>
      <c r="L132" s="15">
        <v>0</v>
      </c>
      <c r="M132" s="105">
        <v>3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12">
        <v>2</v>
      </c>
      <c r="U132" s="140">
        <f>0.00192*86</f>
        <v>0.16512000000000002</v>
      </c>
      <c r="V132" s="129">
        <v>10</v>
      </c>
      <c r="W132">
        <v>1</v>
      </c>
      <c r="X132">
        <v>13</v>
      </c>
      <c r="Y132">
        <v>3</v>
      </c>
      <c r="Z132">
        <v>20</v>
      </c>
      <c r="AA132">
        <v>2</v>
      </c>
      <c r="AB132" s="15" t="s">
        <v>150</v>
      </c>
      <c r="AD132">
        <f>SUM(G132:T132)</f>
        <v>6</v>
      </c>
      <c r="AE132">
        <f t="shared" ref="AE132:AE181" si="9">U132-F132</f>
        <v>5.1840000000000025E-2</v>
      </c>
    </row>
    <row r="133" spans="1:31" x14ac:dyDescent="0.2">
      <c r="A133" s="12">
        <v>43589</v>
      </c>
      <c r="B133" s="13" t="s">
        <v>40</v>
      </c>
      <c r="C133" s="14">
        <v>150</v>
      </c>
      <c r="D133" s="14">
        <v>12</v>
      </c>
      <c r="E133" s="35" t="s">
        <v>107</v>
      </c>
      <c r="F133" s="41">
        <f>0.192*0.6</f>
        <v>0.1152</v>
      </c>
      <c r="G133" s="15">
        <v>0</v>
      </c>
      <c r="H133" s="15">
        <v>0</v>
      </c>
      <c r="I133" s="15">
        <v>0</v>
      </c>
      <c r="J133" s="97">
        <v>1</v>
      </c>
      <c r="K133" s="15">
        <v>0</v>
      </c>
      <c r="L133" s="105">
        <v>3</v>
      </c>
      <c r="M133" s="15">
        <v>0</v>
      </c>
      <c r="N133" s="15">
        <v>0</v>
      </c>
      <c r="O133" s="112">
        <v>2</v>
      </c>
      <c r="P133" s="15">
        <v>0</v>
      </c>
      <c r="Q133" s="15">
        <v>0</v>
      </c>
      <c r="R133" s="118">
        <v>2</v>
      </c>
      <c r="S133" s="118">
        <v>0</v>
      </c>
      <c r="T133" s="118">
        <v>2</v>
      </c>
      <c r="U133" s="140">
        <f>0.00192*85</f>
        <v>0.16320000000000001</v>
      </c>
      <c r="V133" s="129">
        <v>10</v>
      </c>
      <c r="W133">
        <v>1</v>
      </c>
      <c r="X133">
        <v>12</v>
      </c>
      <c r="Y133">
        <v>3</v>
      </c>
      <c r="Z133">
        <v>15</v>
      </c>
      <c r="AA133">
        <v>2</v>
      </c>
      <c r="AB133" s="15" t="s">
        <v>150</v>
      </c>
      <c r="AD133">
        <f>SUM(G133:T133)</f>
        <v>10</v>
      </c>
      <c r="AE133">
        <f t="shared" si="9"/>
        <v>4.8000000000000015E-2</v>
      </c>
    </row>
    <row r="134" spans="1:31" x14ac:dyDescent="0.2">
      <c r="A134" s="12">
        <v>43589</v>
      </c>
      <c r="B134" s="13" t="s">
        <v>40</v>
      </c>
      <c r="C134" s="14">
        <v>150</v>
      </c>
      <c r="D134" s="14">
        <v>13</v>
      </c>
      <c r="E134" s="35" t="s">
        <v>107</v>
      </c>
      <c r="F134" s="41">
        <f>0.192*0.79</f>
        <v>0.15168000000000001</v>
      </c>
      <c r="G134" s="15">
        <v>0</v>
      </c>
      <c r="H134" s="97">
        <v>4</v>
      </c>
      <c r="I134" s="15">
        <v>0</v>
      </c>
      <c r="J134" s="15">
        <v>0</v>
      </c>
      <c r="K134" s="15" t="s">
        <v>93</v>
      </c>
      <c r="L134" s="15" t="s">
        <v>93</v>
      </c>
      <c r="M134" s="15" t="s">
        <v>93</v>
      </c>
      <c r="N134" s="15" t="s">
        <v>93</v>
      </c>
      <c r="O134" s="15" t="s">
        <v>93</v>
      </c>
      <c r="P134" s="15" t="s">
        <v>93</v>
      </c>
      <c r="Q134" s="15" t="s">
        <v>93</v>
      </c>
      <c r="R134" s="15" t="s">
        <v>93</v>
      </c>
      <c r="S134" s="15" t="s">
        <v>93</v>
      </c>
      <c r="T134" s="15" t="s">
        <v>93</v>
      </c>
      <c r="U134" s="140" t="s">
        <v>93</v>
      </c>
      <c r="V134" s="129">
        <v>8</v>
      </c>
      <c r="W134">
        <v>4</v>
      </c>
      <c r="X134" s="15" t="s">
        <v>93</v>
      </c>
      <c r="Y134" s="15" t="s">
        <v>93</v>
      </c>
      <c r="Z134" s="15" t="s">
        <v>93</v>
      </c>
      <c r="AA134" s="15" t="s">
        <v>93</v>
      </c>
      <c r="AB134" s="15" t="s">
        <v>93</v>
      </c>
      <c r="AC134">
        <v>11</v>
      </c>
      <c r="AD134">
        <f>SUM(G134:T134)</f>
        <v>4</v>
      </c>
      <c r="AE134" t="s">
        <v>93</v>
      </c>
    </row>
    <row r="135" spans="1:31" x14ac:dyDescent="0.2">
      <c r="A135" s="12">
        <v>43589</v>
      </c>
      <c r="B135" s="13" t="s">
        <v>40</v>
      </c>
      <c r="C135" s="14">
        <v>150</v>
      </c>
      <c r="D135" s="14">
        <v>14</v>
      </c>
      <c r="E135" s="35" t="s">
        <v>107</v>
      </c>
      <c r="F135" s="41">
        <f>0.192*0.58</f>
        <v>0.11136</v>
      </c>
      <c r="G135" s="15">
        <v>0</v>
      </c>
      <c r="H135" s="15" t="s">
        <v>93</v>
      </c>
      <c r="I135" s="15" t="s">
        <v>93</v>
      </c>
      <c r="J135" s="15" t="s">
        <v>93</v>
      </c>
      <c r="K135" s="15" t="s">
        <v>93</v>
      </c>
      <c r="L135" s="15" t="s">
        <v>93</v>
      </c>
      <c r="M135" s="15" t="s">
        <v>93</v>
      </c>
      <c r="N135" s="15" t="s">
        <v>93</v>
      </c>
      <c r="O135" s="15" t="s">
        <v>93</v>
      </c>
      <c r="P135" s="15" t="s">
        <v>93</v>
      </c>
      <c r="Q135" s="15" t="s">
        <v>93</v>
      </c>
      <c r="R135" s="15" t="s">
        <v>93</v>
      </c>
      <c r="S135" s="15" t="s">
        <v>93</v>
      </c>
      <c r="T135" s="15" t="s">
        <v>93</v>
      </c>
      <c r="U135" s="140" t="s">
        <v>93</v>
      </c>
      <c r="V135" s="131" t="s">
        <v>93</v>
      </c>
      <c r="W135" s="15" t="s">
        <v>93</v>
      </c>
      <c r="X135" s="15" t="s">
        <v>93</v>
      </c>
      <c r="Y135" s="15" t="s">
        <v>93</v>
      </c>
      <c r="Z135" s="15" t="s">
        <v>93</v>
      </c>
      <c r="AA135" s="15" t="s">
        <v>93</v>
      </c>
      <c r="AB135" s="15" t="s">
        <v>93</v>
      </c>
      <c r="AC135">
        <v>8</v>
      </c>
      <c r="AD135" t="s">
        <v>93</v>
      </c>
      <c r="AE135" t="s">
        <v>93</v>
      </c>
    </row>
    <row r="136" spans="1:31" x14ac:dyDescent="0.2">
      <c r="A136" s="12">
        <v>43589</v>
      </c>
      <c r="B136" s="13" t="s">
        <v>40</v>
      </c>
      <c r="C136" s="14">
        <v>150</v>
      </c>
      <c r="D136" s="14">
        <v>15</v>
      </c>
      <c r="E136" s="35" t="s">
        <v>107</v>
      </c>
      <c r="F136" s="41">
        <f>0.192*0.67</f>
        <v>0.12864</v>
      </c>
      <c r="G136" s="15">
        <v>0</v>
      </c>
      <c r="H136" s="97">
        <v>2</v>
      </c>
      <c r="I136" s="15">
        <v>0</v>
      </c>
      <c r="J136" s="15">
        <v>0</v>
      </c>
      <c r="K136" s="15">
        <v>0</v>
      </c>
      <c r="L136" s="15">
        <v>0</v>
      </c>
      <c r="M136" s="105">
        <v>3</v>
      </c>
      <c r="N136" s="15">
        <v>0</v>
      </c>
      <c r="O136" s="112">
        <v>1</v>
      </c>
      <c r="P136" s="15">
        <v>0</v>
      </c>
      <c r="Q136" s="15">
        <v>0</v>
      </c>
      <c r="R136" s="15">
        <v>0</v>
      </c>
      <c r="S136" s="15">
        <v>0</v>
      </c>
      <c r="T136" s="118">
        <v>5</v>
      </c>
      <c r="U136" s="140">
        <f>0.00192*98</f>
        <v>0.18815999999999999</v>
      </c>
      <c r="V136" s="129">
        <v>8</v>
      </c>
      <c r="W136">
        <v>2</v>
      </c>
      <c r="X136">
        <v>13</v>
      </c>
      <c r="Y136">
        <v>3</v>
      </c>
      <c r="Z136">
        <v>15</v>
      </c>
      <c r="AA136">
        <v>1</v>
      </c>
      <c r="AB136" s="15" t="s">
        <v>150</v>
      </c>
      <c r="AD136">
        <f t="shared" ref="AD136:AD142" si="10">SUM(G136:T136)</f>
        <v>11</v>
      </c>
      <c r="AE136">
        <f t="shared" si="9"/>
        <v>5.951999999999999E-2</v>
      </c>
    </row>
    <row r="137" spans="1:31" x14ac:dyDescent="0.2">
      <c r="A137" s="12">
        <v>43589</v>
      </c>
      <c r="B137" s="13" t="s">
        <v>40</v>
      </c>
      <c r="C137" s="14">
        <v>150</v>
      </c>
      <c r="D137" s="14">
        <v>16</v>
      </c>
      <c r="E137" s="35" t="s">
        <v>107</v>
      </c>
      <c r="F137" s="41">
        <f>0.192*0.63</f>
        <v>0.12096</v>
      </c>
      <c r="G137" s="15">
        <v>0</v>
      </c>
      <c r="H137" s="15">
        <v>0</v>
      </c>
      <c r="I137" s="15">
        <v>0</v>
      </c>
      <c r="J137" s="15">
        <v>0</v>
      </c>
      <c r="K137" s="97">
        <v>2</v>
      </c>
      <c r="L137" s="15">
        <v>0</v>
      </c>
      <c r="M137" s="105">
        <v>1</v>
      </c>
      <c r="N137" s="105">
        <v>1</v>
      </c>
      <c r="O137" s="15">
        <v>0</v>
      </c>
      <c r="P137" s="15">
        <v>0</v>
      </c>
      <c r="Q137" s="15">
        <v>0</v>
      </c>
      <c r="R137" s="112">
        <v>4</v>
      </c>
      <c r="S137" s="15">
        <v>0</v>
      </c>
      <c r="T137" s="15">
        <v>0</v>
      </c>
      <c r="U137" s="140">
        <f>0.00192*85</f>
        <v>0.16320000000000001</v>
      </c>
      <c r="V137" s="129">
        <v>11</v>
      </c>
      <c r="W137">
        <v>2</v>
      </c>
      <c r="X137">
        <v>13</v>
      </c>
      <c r="Y137">
        <v>2</v>
      </c>
      <c r="Z137">
        <v>18</v>
      </c>
      <c r="AA137">
        <v>4</v>
      </c>
      <c r="AB137" s="15" t="s">
        <v>150</v>
      </c>
      <c r="AD137">
        <f t="shared" si="10"/>
        <v>8</v>
      </c>
      <c r="AE137">
        <f t="shared" si="9"/>
        <v>4.2240000000000014E-2</v>
      </c>
    </row>
    <row r="138" spans="1:31" x14ac:dyDescent="0.2">
      <c r="A138" s="12">
        <v>43589</v>
      </c>
      <c r="B138" s="13" t="s">
        <v>40</v>
      </c>
      <c r="C138" s="14">
        <v>150</v>
      </c>
      <c r="D138" s="14">
        <v>17</v>
      </c>
      <c r="E138" s="35" t="s">
        <v>107</v>
      </c>
      <c r="F138" s="41">
        <f>0.192*0.52</f>
        <v>9.9840000000000012E-2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97">
        <v>2</v>
      </c>
      <c r="M138" s="15">
        <v>0</v>
      </c>
      <c r="N138" s="105">
        <v>2</v>
      </c>
      <c r="O138" s="15">
        <v>0</v>
      </c>
      <c r="P138" s="15">
        <v>0</v>
      </c>
      <c r="Q138" s="15">
        <v>0</v>
      </c>
      <c r="R138" s="15">
        <v>0</v>
      </c>
      <c r="S138" s="112">
        <v>3</v>
      </c>
      <c r="T138" s="140">
        <v>0</v>
      </c>
      <c r="U138" s="140">
        <f>0.00192*81</f>
        <v>0.15551999999999999</v>
      </c>
      <c r="V138" s="129">
        <v>12</v>
      </c>
      <c r="W138">
        <v>2</v>
      </c>
      <c r="X138">
        <v>14</v>
      </c>
      <c r="Y138">
        <v>2</v>
      </c>
      <c r="Z138">
        <v>19</v>
      </c>
      <c r="AA138">
        <v>3</v>
      </c>
      <c r="AB138" s="15" t="s">
        <v>150</v>
      </c>
      <c r="AD138">
        <f t="shared" si="10"/>
        <v>7</v>
      </c>
      <c r="AE138">
        <f t="shared" si="9"/>
        <v>5.567999999999998E-2</v>
      </c>
    </row>
    <row r="139" spans="1:31" x14ac:dyDescent="0.2">
      <c r="A139" s="12">
        <v>43589</v>
      </c>
      <c r="B139" s="13" t="s">
        <v>40</v>
      </c>
      <c r="C139" s="14">
        <v>150</v>
      </c>
      <c r="D139" s="14">
        <v>18</v>
      </c>
      <c r="E139" s="35" t="s">
        <v>107</v>
      </c>
      <c r="F139" s="41">
        <f>0.192*0.57</f>
        <v>0.10944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97">
        <v>3</v>
      </c>
      <c r="M139" s="15">
        <v>0</v>
      </c>
      <c r="N139" s="15">
        <v>0</v>
      </c>
      <c r="O139" s="105">
        <v>2</v>
      </c>
      <c r="P139" s="15">
        <v>0</v>
      </c>
      <c r="Q139" s="112">
        <v>4</v>
      </c>
      <c r="R139" s="15">
        <v>0</v>
      </c>
      <c r="S139" s="118">
        <v>2</v>
      </c>
      <c r="T139" s="118">
        <v>2</v>
      </c>
      <c r="U139" s="140">
        <f>0.00192*86</f>
        <v>0.16512000000000002</v>
      </c>
      <c r="V139" s="129">
        <v>12</v>
      </c>
      <c r="W139">
        <v>3</v>
      </c>
      <c r="X139">
        <v>15</v>
      </c>
      <c r="Y139">
        <v>2</v>
      </c>
      <c r="Z139">
        <v>17</v>
      </c>
      <c r="AA139">
        <v>4</v>
      </c>
      <c r="AB139" s="15" t="s">
        <v>150</v>
      </c>
      <c r="AD139">
        <f t="shared" si="10"/>
        <v>13</v>
      </c>
      <c r="AE139">
        <f t="shared" si="9"/>
        <v>5.5680000000000021E-2</v>
      </c>
    </row>
    <row r="140" spans="1:31" x14ac:dyDescent="0.2">
      <c r="A140" s="12">
        <v>43589</v>
      </c>
      <c r="B140" s="13" t="s">
        <v>40</v>
      </c>
      <c r="C140" s="14">
        <v>150</v>
      </c>
      <c r="D140" s="14">
        <v>19</v>
      </c>
      <c r="E140" s="35" t="s">
        <v>107</v>
      </c>
      <c r="F140" s="41">
        <f>0.192*0.7</f>
        <v>0.13439999999999999</v>
      </c>
      <c r="G140" s="15">
        <v>0</v>
      </c>
      <c r="H140" s="15">
        <v>0</v>
      </c>
      <c r="I140" s="97">
        <v>3</v>
      </c>
      <c r="J140" s="15">
        <v>0</v>
      </c>
      <c r="K140" s="15">
        <v>0</v>
      </c>
      <c r="L140" s="105">
        <v>2</v>
      </c>
      <c r="M140" s="15">
        <v>0</v>
      </c>
      <c r="N140" s="15">
        <v>0</v>
      </c>
      <c r="O140" s="15">
        <v>0</v>
      </c>
      <c r="P140" s="15">
        <v>0</v>
      </c>
      <c r="Q140" s="112">
        <v>3</v>
      </c>
      <c r="R140" s="112">
        <v>1</v>
      </c>
      <c r="S140" s="118">
        <v>5</v>
      </c>
      <c r="T140" s="118">
        <v>0</v>
      </c>
      <c r="U140" s="140">
        <f>0.00192*91</f>
        <v>0.17472000000000001</v>
      </c>
      <c r="V140" s="129">
        <v>9</v>
      </c>
      <c r="W140">
        <v>3</v>
      </c>
      <c r="X140">
        <v>12</v>
      </c>
      <c r="Y140">
        <v>2</v>
      </c>
      <c r="Z140">
        <v>17</v>
      </c>
      <c r="AA140">
        <v>4</v>
      </c>
      <c r="AB140" s="15" t="s">
        <v>150</v>
      </c>
      <c r="AD140">
        <f t="shared" si="10"/>
        <v>14</v>
      </c>
      <c r="AE140">
        <f t="shared" si="9"/>
        <v>4.0320000000000022E-2</v>
      </c>
    </row>
    <row r="141" spans="1:31" x14ac:dyDescent="0.2">
      <c r="A141" s="12">
        <v>43589</v>
      </c>
      <c r="B141" s="13" t="s">
        <v>40</v>
      </c>
      <c r="C141" s="14">
        <v>150</v>
      </c>
      <c r="D141" s="14">
        <v>20</v>
      </c>
      <c r="E141" s="35" t="s">
        <v>107</v>
      </c>
      <c r="F141" s="41">
        <f>0.192*0.56</f>
        <v>0.10752000000000002</v>
      </c>
      <c r="G141" s="15">
        <v>0</v>
      </c>
      <c r="H141" s="15">
        <v>0</v>
      </c>
      <c r="I141" s="15">
        <v>0</v>
      </c>
      <c r="J141" s="97">
        <v>1</v>
      </c>
      <c r="K141" s="15">
        <v>0</v>
      </c>
      <c r="L141" s="105">
        <v>1</v>
      </c>
      <c r="M141" s="15">
        <v>0</v>
      </c>
      <c r="N141" s="15">
        <v>0</v>
      </c>
      <c r="O141" s="112">
        <v>4</v>
      </c>
      <c r="P141" s="15">
        <v>0</v>
      </c>
      <c r="Q141" s="118">
        <v>3</v>
      </c>
      <c r="R141" s="118">
        <v>0</v>
      </c>
      <c r="S141" s="118">
        <v>2</v>
      </c>
      <c r="T141" s="118">
        <v>2</v>
      </c>
      <c r="U141" s="140">
        <f>0.00192*86</f>
        <v>0.16512000000000002</v>
      </c>
      <c r="V141" s="129">
        <v>10</v>
      </c>
      <c r="W141">
        <v>1</v>
      </c>
      <c r="X141">
        <v>12</v>
      </c>
      <c r="Y141">
        <v>1</v>
      </c>
      <c r="Z141">
        <v>15</v>
      </c>
      <c r="AA141">
        <v>4</v>
      </c>
      <c r="AB141" s="15" t="s">
        <v>150</v>
      </c>
      <c r="AD141">
        <f t="shared" si="10"/>
        <v>13</v>
      </c>
      <c r="AE141">
        <f t="shared" si="9"/>
        <v>5.7599999999999998E-2</v>
      </c>
    </row>
    <row r="142" spans="1:31" x14ac:dyDescent="0.2">
      <c r="A142" s="12">
        <v>43589</v>
      </c>
      <c r="B142" s="13" t="s">
        <v>40</v>
      </c>
      <c r="C142" s="14">
        <v>150</v>
      </c>
      <c r="D142" s="14">
        <v>21</v>
      </c>
      <c r="E142" s="35" t="s">
        <v>107</v>
      </c>
      <c r="F142" s="41">
        <f>0.192*0.65</f>
        <v>0.12480000000000001</v>
      </c>
      <c r="G142" s="15">
        <v>0</v>
      </c>
      <c r="H142" s="15">
        <v>0</v>
      </c>
      <c r="I142" s="15">
        <v>0</v>
      </c>
      <c r="J142" s="15">
        <v>0</v>
      </c>
      <c r="K142" s="97">
        <v>2</v>
      </c>
      <c r="L142" s="15">
        <v>0</v>
      </c>
      <c r="M142" s="105">
        <v>3</v>
      </c>
      <c r="N142" s="15">
        <v>0</v>
      </c>
      <c r="O142" s="15">
        <v>0</v>
      </c>
      <c r="P142" s="15">
        <v>0</v>
      </c>
      <c r="Q142" s="15">
        <v>0</v>
      </c>
      <c r="R142" s="112">
        <v>4</v>
      </c>
      <c r="S142" s="112">
        <v>1</v>
      </c>
      <c r="T142" s="140">
        <v>0</v>
      </c>
      <c r="U142" s="140">
        <f>0.00192*91</f>
        <v>0.17472000000000001</v>
      </c>
      <c r="V142" s="129">
        <v>11</v>
      </c>
      <c r="W142">
        <v>2</v>
      </c>
      <c r="X142">
        <v>13</v>
      </c>
      <c r="Y142">
        <v>3</v>
      </c>
      <c r="Z142">
        <v>18</v>
      </c>
      <c r="AA142">
        <v>5</v>
      </c>
      <c r="AB142" s="15" t="s">
        <v>150</v>
      </c>
      <c r="AD142">
        <f t="shared" si="10"/>
        <v>10</v>
      </c>
      <c r="AE142">
        <f t="shared" si="9"/>
        <v>4.9920000000000006E-2</v>
      </c>
    </row>
    <row r="143" spans="1:31" x14ac:dyDescent="0.2">
      <c r="A143" s="12">
        <v>43589</v>
      </c>
      <c r="B143" s="13" t="s">
        <v>40</v>
      </c>
      <c r="C143" s="14">
        <v>150</v>
      </c>
      <c r="D143" s="14">
        <v>22</v>
      </c>
      <c r="E143" s="64" t="s">
        <v>92</v>
      </c>
      <c r="F143" s="39" t="s">
        <v>92</v>
      </c>
      <c r="G143" s="15" t="s">
        <v>93</v>
      </c>
      <c r="H143" s="15" t="s">
        <v>93</v>
      </c>
      <c r="I143" s="15" t="s">
        <v>93</v>
      </c>
      <c r="J143" s="15" t="s">
        <v>93</v>
      </c>
      <c r="K143" s="15" t="s">
        <v>93</v>
      </c>
      <c r="L143" s="15" t="s">
        <v>93</v>
      </c>
      <c r="M143" s="15" t="s">
        <v>93</v>
      </c>
      <c r="N143" s="15" t="s">
        <v>93</v>
      </c>
      <c r="O143" s="15" t="s">
        <v>93</v>
      </c>
      <c r="P143" s="15" t="s">
        <v>93</v>
      </c>
      <c r="Q143" s="15" t="s">
        <v>93</v>
      </c>
      <c r="R143" s="15" t="s">
        <v>93</v>
      </c>
      <c r="S143" s="15" t="s">
        <v>93</v>
      </c>
      <c r="T143" s="15" t="s">
        <v>93</v>
      </c>
      <c r="U143" s="140" t="s">
        <v>93</v>
      </c>
      <c r="V143" s="131" t="s">
        <v>93</v>
      </c>
      <c r="W143" s="15" t="s">
        <v>93</v>
      </c>
      <c r="X143" s="15" t="s">
        <v>93</v>
      </c>
      <c r="Y143" s="15" t="s">
        <v>93</v>
      </c>
      <c r="Z143" s="15" t="s">
        <v>93</v>
      </c>
      <c r="AA143" s="15" t="s">
        <v>93</v>
      </c>
      <c r="AB143" s="15" t="s">
        <v>93</v>
      </c>
      <c r="AC143">
        <v>6</v>
      </c>
      <c r="AD143" t="s">
        <v>93</v>
      </c>
      <c r="AE143" t="s">
        <v>93</v>
      </c>
    </row>
    <row r="144" spans="1:31" x14ac:dyDescent="0.2">
      <c r="A144" s="12">
        <v>43589</v>
      </c>
      <c r="B144" s="13" t="s">
        <v>40</v>
      </c>
      <c r="C144" s="14">
        <v>150</v>
      </c>
      <c r="D144" s="14">
        <v>23</v>
      </c>
      <c r="E144" s="64" t="s">
        <v>92</v>
      </c>
      <c r="F144" s="39" t="s">
        <v>92</v>
      </c>
      <c r="G144" s="15" t="s">
        <v>93</v>
      </c>
      <c r="H144" s="15" t="s">
        <v>93</v>
      </c>
      <c r="I144" s="15" t="s">
        <v>93</v>
      </c>
      <c r="J144" s="15" t="s">
        <v>93</v>
      </c>
      <c r="K144" s="15" t="s">
        <v>93</v>
      </c>
      <c r="L144" s="15" t="s">
        <v>93</v>
      </c>
      <c r="M144" s="15" t="s">
        <v>93</v>
      </c>
      <c r="N144" s="15" t="s">
        <v>93</v>
      </c>
      <c r="O144" s="15" t="s">
        <v>93</v>
      </c>
      <c r="P144" s="15" t="s">
        <v>93</v>
      </c>
      <c r="Q144" s="15" t="s">
        <v>93</v>
      </c>
      <c r="R144" s="15" t="s">
        <v>93</v>
      </c>
      <c r="S144" s="15" t="s">
        <v>93</v>
      </c>
      <c r="T144" s="15" t="s">
        <v>93</v>
      </c>
      <c r="U144" s="140" t="s">
        <v>93</v>
      </c>
      <c r="V144" s="131" t="s">
        <v>93</v>
      </c>
      <c r="W144" s="15" t="s">
        <v>93</v>
      </c>
      <c r="X144" s="15" t="s">
        <v>93</v>
      </c>
      <c r="Y144" s="15" t="s">
        <v>93</v>
      </c>
      <c r="Z144" s="15" t="s">
        <v>93</v>
      </c>
      <c r="AA144" s="15" t="s">
        <v>93</v>
      </c>
      <c r="AB144" s="15" t="s">
        <v>93</v>
      </c>
      <c r="AC144">
        <v>6</v>
      </c>
      <c r="AD144" t="s">
        <v>93</v>
      </c>
      <c r="AE144" t="s">
        <v>93</v>
      </c>
    </row>
    <row r="145" spans="1:31" x14ac:dyDescent="0.2">
      <c r="A145" s="12">
        <v>43589</v>
      </c>
      <c r="B145" s="13" t="s">
        <v>40</v>
      </c>
      <c r="C145" s="14">
        <v>150</v>
      </c>
      <c r="D145" s="14">
        <v>24</v>
      </c>
      <c r="E145" s="35" t="s">
        <v>107</v>
      </c>
      <c r="F145" s="41">
        <f>0.192*0.63</f>
        <v>0.12096</v>
      </c>
      <c r="G145" s="15">
        <v>0</v>
      </c>
      <c r="H145" s="15">
        <v>0</v>
      </c>
      <c r="I145" s="15">
        <v>0</v>
      </c>
      <c r="J145" s="15">
        <v>0</v>
      </c>
      <c r="K145" s="97">
        <v>1</v>
      </c>
      <c r="L145" s="15">
        <v>0</v>
      </c>
      <c r="M145" s="105">
        <v>3</v>
      </c>
      <c r="N145" s="105">
        <v>1</v>
      </c>
      <c r="O145" s="15">
        <v>0</v>
      </c>
      <c r="P145" s="15">
        <v>0</v>
      </c>
      <c r="Q145" s="15">
        <v>0</v>
      </c>
      <c r="R145" s="15">
        <v>0</v>
      </c>
      <c r="S145" s="112">
        <v>3</v>
      </c>
      <c r="T145" s="112">
        <v>2</v>
      </c>
      <c r="U145" s="140">
        <f>0.00192*82</f>
        <v>0.15744</v>
      </c>
      <c r="V145" s="129">
        <v>11</v>
      </c>
      <c r="W145">
        <v>1</v>
      </c>
      <c r="X145">
        <v>13</v>
      </c>
      <c r="Y145">
        <v>4</v>
      </c>
      <c r="Z145">
        <v>19</v>
      </c>
      <c r="AA145">
        <v>5</v>
      </c>
      <c r="AB145" s="15" t="s">
        <v>150</v>
      </c>
      <c r="AD145">
        <f>SUM(G145:T145)</f>
        <v>10</v>
      </c>
      <c r="AE145">
        <f t="shared" si="9"/>
        <v>3.6479999999999999E-2</v>
      </c>
    </row>
    <row r="146" spans="1:31" x14ac:dyDescent="0.2">
      <c r="A146" s="12">
        <v>43589</v>
      </c>
      <c r="B146" s="13" t="s">
        <v>40</v>
      </c>
      <c r="C146" s="14">
        <v>150</v>
      </c>
      <c r="D146" s="14">
        <v>25</v>
      </c>
      <c r="E146" s="35" t="s">
        <v>107</v>
      </c>
      <c r="F146" s="41">
        <f>0.192</f>
        <v>0.192</v>
      </c>
      <c r="G146" s="15">
        <v>0</v>
      </c>
      <c r="H146" s="15">
        <v>0</v>
      </c>
      <c r="I146" s="15">
        <v>0</v>
      </c>
      <c r="J146" s="97">
        <v>3</v>
      </c>
      <c r="K146" s="15">
        <v>0</v>
      </c>
      <c r="L146" s="15">
        <v>0</v>
      </c>
      <c r="M146" s="105">
        <v>1</v>
      </c>
      <c r="N146" s="15">
        <v>0</v>
      </c>
      <c r="O146" s="15">
        <v>0</v>
      </c>
      <c r="P146" s="15">
        <v>0</v>
      </c>
      <c r="Q146" s="112">
        <v>1</v>
      </c>
      <c r="R146" s="112">
        <v>1</v>
      </c>
      <c r="S146" s="15">
        <v>0</v>
      </c>
      <c r="T146" s="118">
        <v>3</v>
      </c>
      <c r="U146" s="140">
        <f>0.00192*87</f>
        <v>0.16703999999999999</v>
      </c>
      <c r="V146" s="129">
        <v>10</v>
      </c>
      <c r="W146">
        <v>3</v>
      </c>
      <c r="X146">
        <v>13</v>
      </c>
      <c r="Y146">
        <v>1</v>
      </c>
      <c r="Z146">
        <v>17</v>
      </c>
      <c r="AA146">
        <v>2</v>
      </c>
      <c r="AB146" s="15" t="s">
        <v>150</v>
      </c>
      <c r="AD146">
        <f>SUM(G146:T146)</f>
        <v>9</v>
      </c>
      <c r="AE146">
        <f t="shared" si="9"/>
        <v>-2.496000000000001E-2</v>
      </c>
    </row>
    <row r="147" spans="1:31" x14ac:dyDescent="0.2">
      <c r="A147" s="12">
        <v>43589</v>
      </c>
      <c r="B147" s="13" t="s">
        <v>40</v>
      </c>
      <c r="C147" s="14">
        <v>150</v>
      </c>
      <c r="D147" s="14">
        <v>26</v>
      </c>
      <c r="E147" s="35" t="s">
        <v>107</v>
      </c>
      <c r="F147" s="41">
        <f>0.192*0.62</f>
        <v>0.11904000000000001</v>
      </c>
      <c r="G147" s="15">
        <v>0</v>
      </c>
      <c r="H147" s="15">
        <v>0</v>
      </c>
      <c r="I147" s="97">
        <v>1</v>
      </c>
      <c r="J147" s="15">
        <v>0</v>
      </c>
      <c r="K147" s="15">
        <v>0</v>
      </c>
      <c r="L147" s="105">
        <v>1</v>
      </c>
      <c r="M147" s="15">
        <v>0</v>
      </c>
      <c r="N147" s="112">
        <v>2</v>
      </c>
      <c r="O147" s="15">
        <v>0</v>
      </c>
      <c r="P147" s="15">
        <v>0</v>
      </c>
      <c r="Q147" s="15">
        <v>0</v>
      </c>
      <c r="R147" s="15">
        <v>0</v>
      </c>
      <c r="S147" s="118">
        <v>1</v>
      </c>
      <c r="T147" s="118">
        <v>0</v>
      </c>
      <c r="U147" s="140">
        <f>0.00192*78</f>
        <v>0.14976</v>
      </c>
      <c r="V147" s="129">
        <v>9</v>
      </c>
      <c r="W147">
        <v>1</v>
      </c>
      <c r="X147">
        <v>12</v>
      </c>
      <c r="Y147">
        <v>1</v>
      </c>
      <c r="Z147">
        <v>14</v>
      </c>
      <c r="AA147">
        <v>2</v>
      </c>
      <c r="AB147" s="15" t="s">
        <v>150</v>
      </c>
      <c r="AD147">
        <f>SUM(G147:T147)</f>
        <v>5</v>
      </c>
      <c r="AE147">
        <f t="shared" si="9"/>
        <v>3.0719999999999997E-2</v>
      </c>
    </row>
    <row r="148" spans="1:31" x14ac:dyDescent="0.2">
      <c r="A148" s="12">
        <v>43589</v>
      </c>
      <c r="B148" s="13" t="s">
        <v>40</v>
      </c>
      <c r="C148" s="14">
        <v>150</v>
      </c>
      <c r="D148" s="14">
        <v>27</v>
      </c>
      <c r="E148" s="35" t="s">
        <v>107</v>
      </c>
      <c r="F148" s="41">
        <f>0.192*0.73</f>
        <v>0.14016000000000001</v>
      </c>
      <c r="G148" s="15">
        <v>0</v>
      </c>
      <c r="H148" s="97">
        <v>3</v>
      </c>
      <c r="I148" s="15">
        <v>0</v>
      </c>
      <c r="J148" s="15">
        <v>0</v>
      </c>
      <c r="K148" s="105">
        <v>3</v>
      </c>
      <c r="L148" s="15">
        <v>0</v>
      </c>
      <c r="M148" s="112">
        <v>2</v>
      </c>
      <c r="N148" s="15">
        <v>0</v>
      </c>
      <c r="O148" s="15">
        <v>0</v>
      </c>
      <c r="P148" s="15">
        <v>0</v>
      </c>
      <c r="Q148" s="15">
        <v>0</v>
      </c>
      <c r="R148" s="118">
        <v>2</v>
      </c>
      <c r="S148" s="118">
        <v>0</v>
      </c>
      <c r="T148" s="118">
        <v>6</v>
      </c>
      <c r="U148" s="140">
        <f>0.00192*91</f>
        <v>0.17472000000000001</v>
      </c>
      <c r="V148" s="129">
        <v>8</v>
      </c>
      <c r="W148">
        <v>3</v>
      </c>
      <c r="X148">
        <v>11</v>
      </c>
      <c r="Y148">
        <v>3</v>
      </c>
      <c r="Z148">
        <v>13</v>
      </c>
      <c r="AA148">
        <v>2</v>
      </c>
      <c r="AB148" s="15" t="s">
        <v>150</v>
      </c>
      <c r="AD148">
        <f>SUM(G148:T148)</f>
        <v>16</v>
      </c>
      <c r="AE148">
        <f t="shared" si="9"/>
        <v>3.4560000000000007E-2</v>
      </c>
    </row>
    <row r="149" spans="1:31" x14ac:dyDescent="0.2">
      <c r="A149" s="12">
        <v>43589</v>
      </c>
      <c r="B149" s="13" t="s">
        <v>40</v>
      </c>
      <c r="C149" s="14">
        <v>150</v>
      </c>
      <c r="D149" s="14">
        <v>28</v>
      </c>
      <c r="E149" s="64" t="s">
        <v>92</v>
      </c>
      <c r="F149" s="39" t="s">
        <v>92</v>
      </c>
      <c r="G149" s="15" t="s">
        <v>93</v>
      </c>
      <c r="H149" s="15" t="s">
        <v>93</v>
      </c>
      <c r="I149" s="15" t="s">
        <v>93</v>
      </c>
      <c r="J149" s="15" t="s">
        <v>93</v>
      </c>
      <c r="K149" s="15" t="s">
        <v>93</v>
      </c>
      <c r="L149" s="15" t="s">
        <v>93</v>
      </c>
      <c r="M149" s="15" t="s">
        <v>93</v>
      </c>
      <c r="N149" s="15" t="s">
        <v>93</v>
      </c>
      <c r="O149" s="15" t="s">
        <v>93</v>
      </c>
      <c r="P149" s="15" t="s">
        <v>93</v>
      </c>
      <c r="Q149" s="15" t="s">
        <v>93</v>
      </c>
      <c r="R149" s="15" t="s">
        <v>93</v>
      </c>
      <c r="S149" s="15" t="s">
        <v>93</v>
      </c>
      <c r="T149" s="15" t="s">
        <v>93</v>
      </c>
      <c r="U149" s="140" t="s">
        <v>93</v>
      </c>
      <c r="V149" s="131" t="s">
        <v>93</v>
      </c>
      <c r="W149" s="15" t="s">
        <v>93</v>
      </c>
      <c r="X149" s="15" t="s">
        <v>93</v>
      </c>
      <c r="Y149" s="15" t="s">
        <v>93</v>
      </c>
      <c r="Z149" s="15" t="s">
        <v>93</v>
      </c>
      <c r="AA149" s="15" t="s">
        <v>93</v>
      </c>
      <c r="AB149" s="15" t="s">
        <v>93</v>
      </c>
      <c r="AC149">
        <v>6</v>
      </c>
      <c r="AD149" t="s">
        <v>93</v>
      </c>
      <c r="AE149" t="s">
        <v>93</v>
      </c>
    </row>
    <row r="150" spans="1:31" x14ac:dyDescent="0.2">
      <c r="A150" s="12">
        <v>43589</v>
      </c>
      <c r="B150" s="13" t="s">
        <v>40</v>
      </c>
      <c r="C150" s="14">
        <v>150</v>
      </c>
      <c r="D150" s="14">
        <v>29</v>
      </c>
      <c r="E150" s="64" t="s">
        <v>92</v>
      </c>
      <c r="F150" s="37" t="s">
        <v>92</v>
      </c>
      <c r="G150" s="15" t="s">
        <v>93</v>
      </c>
      <c r="H150" s="15" t="s">
        <v>93</v>
      </c>
      <c r="I150" s="15" t="s">
        <v>93</v>
      </c>
      <c r="J150" s="15" t="s">
        <v>93</v>
      </c>
      <c r="K150" s="15" t="s">
        <v>93</v>
      </c>
      <c r="L150" s="15" t="s">
        <v>93</v>
      </c>
      <c r="M150" s="15" t="s">
        <v>93</v>
      </c>
      <c r="N150" s="15" t="s">
        <v>93</v>
      </c>
      <c r="O150" s="15" t="s">
        <v>93</v>
      </c>
      <c r="P150" s="15" t="s">
        <v>93</v>
      </c>
      <c r="Q150" s="15" t="s">
        <v>93</v>
      </c>
      <c r="R150" s="15" t="s">
        <v>93</v>
      </c>
      <c r="S150" s="15" t="s">
        <v>93</v>
      </c>
      <c r="T150" s="15" t="s">
        <v>93</v>
      </c>
      <c r="U150" s="140" t="s">
        <v>93</v>
      </c>
      <c r="V150" s="131" t="s">
        <v>93</v>
      </c>
      <c r="W150" s="15" t="s">
        <v>93</v>
      </c>
      <c r="X150" s="15" t="s">
        <v>93</v>
      </c>
      <c r="Y150" s="15" t="s">
        <v>93</v>
      </c>
      <c r="Z150" s="15" t="s">
        <v>93</v>
      </c>
      <c r="AA150" s="15" t="s">
        <v>93</v>
      </c>
      <c r="AB150" s="15" t="s">
        <v>93</v>
      </c>
      <c r="AC150">
        <v>6</v>
      </c>
      <c r="AD150" t="s">
        <v>93</v>
      </c>
      <c r="AE150" t="s">
        <v>93</v>
      </c>
    </row>
    <row r="151" spans="1:31" x14ac:dyDescent="0.2">
      <c r="A151" s="12">
        <v>43589</v>
      </c>
      <c r="B151" s="13" t="s">
        <v>40</v>
      </c>
      <c r="C151" s="14">
        <v>150</v>
      </c>
      <c r="D151" s="14">
        <v>30</v>
      </c>
      <c r="E151" s="64" t="s">
        <v>92</v>
      </c>
      <c r="F151" s="37" t="s">
        <v>92</v>
      </c>
      <c r="G151" s="15" t="s">
        <v>93</v>
      </c>
      <c r="H151" s="15" t="s">
        <v>93</v>
      </c>
      <c r="I151" s="15" t="s">
        <v>93</v>
      </c>
      <c r="J151" s="15" t="s">
        <v>93</v>
      </c>
      <c r="K151" s="15" t="s">
        <v>93</v>
      </c>
      <c r="L151" s="15" t="s">
        <v>93</v>
      </c>
      <c r="M151" s="15" t="s">
        <v>93</v>
      </c>
      <c r="N151" s="15" t="s">
        <v>93</v>
      </c>
      <c r="O151" s="15" t="s">
        <v>93</v>
      </c>
      <c r="P151" s="15" t="s">
        <v>93</v>
      </c>
      <c r="Q151" s="15" t="s">
        <v>93</v>
      </c>
      <c r="R151" s="15" t="s">
        <v>93</v>
      </c>
      <c r="S151" s="15" t="s">
        <v>93</v>
      </c>
      <c r="T151" s="15" t="s">
        <v>93</v>
      </c>
      <c r="U151" s="140" t="s">
        <v>93</v>
      </c>
      <c r="V151" s="131" t="s">
        <v>93</v>
      </c>
      <c r="W151" s="15" t="s">
        <v>93</v>
      </c>
      <c r="X151" s="15" t="s">
        <v>93</v>
      </c>
      <c r="Y151" s="15" t="s">
        <v>93</v>
      </c>
      <c r="Z151" s="15" t="s">
        <v>93</v>
      </c>
      <c r="AA151" s="15" t="s">
        <v>93</v>
      </c>
      <c r="AB151" s="18" t="s">
        <v>93</v>
      </c>
      <c r="AC151" s="5">
        <v>6</v>
      </c>
      <c r="AD151" t="s">
        <v>93</v>
      </c>
      <c r="AE151" t="s">
        <v>93</v>
      </c>
    </row>
    <row r="152" spans="1:31" x14ac:dyDescent="0.2">
      <c r="A152" s="20">
        <v>43589</v>
      </c>
      <c r="B152" s="22" t="s">
        <v>40</v>
      </c>
      <c r="C152" s="8">
        <v>300</v>
      </c>
      <c r="D152" s="8">
        <v>1</v>
      </c>
      <c r="E152" s="8" t="s">
        <v>107</v>
      </c>
      <c r="F152" s="40">
        <f>0.192*0.62</f>
        <v>0.11904000000000001</v>
      </c>
      <c r="G152" s="22">
        <v>0</v>
      </c>
      <c r="H152" s="22">
        <v>0</v>
      </c>
      <c r="I152" s="99">
        <v>2</v>
      </c>
      <c r="J152" s="4">
        <v>0</v>
      </c>
      <c r="K152" s="107">
        <v>1</v>
      </c>
      <c r="L152" s="4">
        <v>0</v>
      </c>
      <c r="M152" s="4">
        <v>0</v>
      </c>
      <c r="N152" s="115">
        <v>1</v>
      </c>
      <c r="O152" s="4">
        <v>0</v>
      </c>
      <c r="P152" s="120">
        <v>3</v>
      </c>
      <c r="Q152" s="120">
        <v>0</v>
      </c>
      <c r="R152" s="120">
        <v>0</v>
      </c>
      <c r="S152" s="120">
        <v>5</v>
      </c>
      <c r="T152" s="120">
        <v>0</v>
      </c>
      <c r="U152" s="116">
        <f>0.00192*85</f>
        <v>0.16320000000000001</v>
      </c>
      <c r="V152" s="132">
        <v>9</v>
      </c>
      <c r="W152" s="4">
        <v>2</v>
      </c>
      <c r="X152" s="4">
        <v>11</v>
      </c>
      <c r="Y152" s="4">
        <v>1</v>
      </c>
      <c r="Z152" s="4">
        <v>14</v>
      </c>
      <c r="AA152" s="4">
        <v>1</v>
      </c>
      <c r="AB152" s="15" t="s">
        <v>150</v>
      </c>
      <c r="AD152">
        <f>SUM(G152:T152)</f>
        <v>12</v>
      </c>
      <c r="AE152">
        <f t="shared" si="9"/>
        <v>4.4160000000000005E-2</v>
      </c>
    </row>
    <row r="153" spans="1:31" x14ac:dyDescent="0.2">
      <c r="A153" s="12">
        <v>43589</v>
      </c>
      <c r="B153" s="13" t="s">
        <v>40</v>
      </c>
      <c r="C153" s="3">
        <v>300</v>
      </c>
      <c r="D153" s="3">
        <v>2</v>
      </c>
      <c r="E153" s="65" t="s">
        <v>92</v>
      </c>
      <c r="F153" s="39" t="s">
        <v>92</v>
      </c>
      <c r="G153" s="15" t="s">
        <v>93</v>
      </c>
      <c r="H153" s="15" t="s">
        <v>93</v>
      </c>
      <c r="I153" s="15" t="s">
        <v>93</v>
      </c>
      <c r="J153" s="15" t="s">
        <v>93</v>
      </c>
      <c r="K153" s="15" t="s">
        <v>93</v>
      </c>
      <c r="L153" s="15" t="s">
        <v>93</v>
      </c>
      <c r="M153" s="15" t="s">
        <v>93</v>
      </c>
      <c r="N153" s="15" t="s">
        <v>93</v>
      </c>
      <c r="O153" s="15" t="s">
        <v>93</v>
      </c>
      <c r="P153" s="15" t="s">
        <v>93</v>
      </c>
      <c r="Q153" s="15" t="s">
        <v>93</v>
      </c>
      <c r="R153" s="15" t="s">
        <v>93</v>
      </c>
      <c r="S153" s="15" t="s">
        <v>93</v>
      </c>
      <c r="T153" s="15" t="s">
        <v>93</v>
      </c>
      <c r="U153" s="140" t="s">
        <v>93</v>
      </c>
      <c r="V153" s="131" t="s">
        <v>93</v>
      </c>
      <c r="W153" s="15" t="s">
        <v>93</v>
      </c>
      <c r="X153" s="15" t="s">
        <v>93</v>
      </c>
      <c r="Y153" s="15" t="s">
        <v>93</v>
      </c>
      <c r="Z153" s="15" t="s">
        <v>93</v>
      </c>
      <c r="AA153" s="15" t="s">
        <v>93</v>
      </c>
      <c r="AB153" s="15" t="s">
        <v>93</v>
      </c>
      <c r="AC153">
        <v>6</v>
      </c>
      <c r="AD153" t="s">
        <v>93</v>
      </c>
      <c r="AE153" t="s">
        <v>93</v>
      </c>
    </row>
    <row r="154" spans="1:31" x14ac:dyDescent="0.2">
      <c r="A154" s="12">
        <v>43589</v>
      </c>
      <c r="B154" s="13" t="s">
        <v>40</v>
      </c>
      <c r="C154" s="3">
        <v>300</v>
      </c>
      <c r="D154" s="3">
        <v>3</v>
      </c>
      <c r="E154" s="3" t="s">
        <v>107</v>
      </c>
      <c r="F154" s="41">
        <f>0.192*0.69</f>
        <v>0.13247999999999999</v>
      </c>
      <c r="G154" s="15">
        <v>0</v>
      </c>
      <c r="H154" s="15">
        <v>0</v>
      </c>
      <c r="I154" s="98">
        <v>3</v>
      </c>
      <c r="J154">
        <v>0</v>
      </c>
      <c r="K154">
        <v>0</v>
      </c>
      <c r="L154" s="106">
        <v>2</v>
      </c>
      <c r="M154">
        <v>0</v>
      </c>
      <c r="N154">
        <v>0</v>
      </c>
      <c r="O154" s="113">
        <v>1</v>
      </c>
      <c r="P154">
        <v>0</v>
      </c>
      <c r="Q154" s="119">
        <v>5</v>
      </c>
      <c r="R154">
        <v>0</v>
      </c>
      <c r="S154">
        <v>0</v>
      </c>
      <c r="T154" s="15" t="s">
        <v>93</v>
      </c>
      <c r="U154" s="140">
        <f>0.00192*82</f>
        <v>0.15744</v>
      </c>
      <c r="V154" s="129">
        <v>9</v>
      </c>
      <c r="W154">
        <v>3</v>
      </c>
      <c r="X154">
        <v>12</v>
      </c>
      <c r="Y154">
        <v>2</v>
      </c>
      <c r="Z154">
        <v>15</v>
      </c>
      <c r="AA154">
        <v>1</v>
      </c>
      <c r="AB154" s="15" t="s">
        <v>134</v>
      </c>
      <c r="AC154">
        <v>20</v>
      </c>
      <c r="AD154">
        <f>SUM(G154:T154)</f>
        <v>11</v>
      </c>
      <c r="AE154">
        <f t="shared" si="9"/>
        <v>2.496000000000001E-2</v>
      </c>
    </row>
    <row r="155" spans="1:31" x14ac:dyDescent="0.2">
      <c r="A155" s="12">
        <v>43589</v>
      </c>
      <c r="B155" s="13" t="s">
        <v>40</v>
      </c>
      <c r="C155" s="3">
        <v>300</v>
      </c>
      <c r="D155" s="3">
        <v>4</v>
      </c>
      <c r="E155" s="3" t="s">
        <v>107</v>
      </c>
      <c r="F155" s="41">
        <f>0.192*0.64</f>
        <v>0.12288</v>
      </c>
      <c r="G155" s="15">
        <v>0</v>
      </c>
      <c r="H155" s="1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s="98">
        <v>2</v>
      </c>
      <c r="O155">
        <v>0</v>
      </c>
      <c r="P155" s="106">
        <v>3</v>
      </c>
      <c r="Q155">
        <v>0</v>
      </c>
      <c r="R155">
        <v>0</v>
      </c>
      <c r="S155" s="113">
        <v>2</v>
      </c>
      <c r="T155" s="113">
        <v>1</v>
      </c>
      <c r="U155" s="83">
        <f>0.00192*81</f>
        <v>0.15551999999999999</v>
      </c>
      <c r="V155" s="129">
        <v>14</v>
      </c>
      <c r="W155">
        <v>2</v>
      </c>
      <c r="X155">
        <v>16</v>
      </c>
      <c r="Y155">
        <v>3</v>
      </c>
      <c r="Z155">
        <v>19</v>
      </c>
      <c r="AA155">
        <v>3</v>
      </c>
      <c r="AB155" s="15" t="s">
        <v>134</v>
      </c>
      <c r="AD155">
        <f>SUM(G155:T155)</f>
        <v>8</v>
      </c>
      <c r="AE155">
        <f t="shared" si="9"/>
        <v>3.2639999999999988E-2</v>
      </c>
    </row>
    <row r="156" spans="1:31" x14ac:dyDescent="0.2">
      <c r="A156" s="12">
        <v>43589</v>
      </c>
      <c r="B156" s="13" t="s">
        <v>40</v>
      </c>
      <c r="C156" s="3">
        <v>300</v>
      </c>
      <c r="D156" s="3">
        <v>5</v>
      </c>
      <c r="E156" s="65" t="s">
        <v>92</v>
      </c>
      <c r="F156" s="39" t="s">
        <v>92</v>
      </c>
      <c r="G156" s="15" t="s">
        <v>93</v>
      </c>
      <c r="H156" s="15" t="s">
        <v>93</v>
      </c>
      <c r="I156" s="15" t="s">
        <v>93</v>
      </c>
      <c r="J156" s="15" t="s">
        <v>93</v>
      </c>
      <c r="K156" s="15" t="s">
        <v>93</v>
      </c>
      <c r="L156" s="15" t="s">
        <v>93</v>
      </c>
      <c r="M156" s="15" t="s">
        <v>93</v>
      </c>
      <c r="N156" s="15" t="s">
        <v>93</v>
      </c>
      <c r="O156" s="15" t="s">
        <v>93</v>
      </c>
      <c r="P156" s="15" t="s">
        <v>93</v>
      </c>
      <c r="Q156" s="15" t="s">
        <v>93</v>
      </c>
      <c r="R156" s="15" t="s">
        <v>93</v>
      </c>
      <c r="S156" s="15" t="s">
        <v>93</v>
      </c>
      <c r="T156" s="15" t="s">
        <v>93</v>
      </c>
      <c r="U156" s="140" t="s">
        <v>93</v>
      </c>
      <c r="V156" s="131" t="s">
        <v>93</v>
      </c>
      <c r="W156" s="15" t="s">
        <v>93</v>
      </c>
      <c r="X156" s="15" t="s">
        <v>93</v>
      </c>
      <c r="Y156" s="15" t="s">
        <v>93</v>
      </c>
      <c r="Z156" s="15" t="s">
        <v>93</v>
      </c>
      <c r="AA156" s="15" t="s">
        <v>93</v>
      </c>
      <c r="AB156" s="15" t="s">
        <v>93</v>
      </c>
      <c r="AC156">
        <v>6</v>
      </c>
      <c r="AD156" t="s">
        <v>93</v>
      </c>
      <c r="AE156" t="s">
        <v>93</v>
      </c>
    </row>
    <row r="157" spans="1:31" x14ac:dyDescent="0.2">
      <c r="A157" s="12">
        <v>43589</v>
      </c>
      <c r="B157" s="13" t="s">
        <v>40</v>
      </c>
      <c r="C157" s="3">
        <v>300</v>
      </c>
      <c r="D157" s="3">
        <v>6</v>
      </c>
      <c r="E157" s="3" t="s">
        <v>107</v>
      </c>
      <c r="F157" s="41">
        <f>0.192*0.65</f>
        <v>0.12480000000000001</v>
      </c>
      <c r="G157" s="15">
        <v>0</v>
      </c>
      <c r="H157" s="15">
        <v>0</v>
      </c>
      <c r="I157" s="98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06">
        <v>3</v>
      </c>
      <c r="R157">
        <v>0</v>
      </c>
      <c r="S157">
        <v>0</v>
      </c>
      <c r="T157" s="113">
        <v>1</v>
      </c>
      <c r="U157" s="83">
        <f>0.00192*84</f>
        <v>0.16128000000000001</v>
      </c>
      <c r="V157" s="129">
        <v>9</v>
      </c>
      <c r="W157">
        <v>1</v>
      </c>
      <c r="X157">
        <v>17</v>
      </c>
      <c r="Y157">
        <v>3</v>
      </c>
      <c r="Z157">
        <v>20</v>
      </c>
      <c r="AA157">
        <v>1</v>
      </c>
      <c r="AB157" s="15" t="s">
        <v>150</v>
      </c>
      <c r="AD157">
        <f>SUM(G157:T157)</f>
        <v>5</v>
      </c>
      <c r="AE157">
        <f t="shared" si="9"/>
        <v>3.6479999999999999E-2</v>
      </c>
    </row>
    <row r="158" spans="1:31" x14ac:dyDescent="0.2">
      <c r="A158" s="12">
        <v>43589</v>
      </c>
      <c r="B158" s="13" t="s">
        <v>40</v>
      </c>
      <c r="C158" s="3">
        <v>300</v>
      </c>
      <c r="D158" s="3">
        <v>7</v>
      </c>
      <c r="E158" s="65" t="s">
        <v>92</v>
      </c>
      <c r="F158" s="39" t="s">
        <v>92</v>
      </c>
      <c r="G158" s="15" t="s">
        <v>93</v>
      </c>
      <c r="H158" s="15" t="s">
        <v>93</v>
      </c>
      <c r="I158" s="15" t="s">
        <v>93</v>
      </c>
      <c r="J158" s="15" t="s">
        <v>93</v>
      </c>
      <c r="K158" s="15" t="s">
        <v>93</v>
      </c>
      <c r="L158" s="15" t="s">
        <v>93</v>
      </c>
      <c r="M158" s="15" t="s">
        <v>93</v>
      </c>
      <c r="N158" s="15" t="s">
        <v>93</v>
      </c>
      <c r="O158" s="15" t="s">
        <v>93</v>
      </c>
      <c r="P158" s="15" t="s">
        <v>93</v>
      </c>
      <c r="Q158" s="15" t="s">
        <v>93</v>
      </c>
      <c r="R158" s="15" t="s">
        <v>93</v>
      </c>
      <c r="S158" s="15" t="s">
        <v>93</v>
      </c>
      <c r="T158" s="15" t="s">
        <v>93</v>
      </c>
      <c r="U158" s="140" t="s">
        <v>93</v>
      </c>
      <c r="V158" s="131" t="s">
        <v>93</v>
      </c>
      <c r="W158" s="15" t="s">
        <v>93</v>
      </c>
      <c r="X158" s="15" t="s">
        <v>93</v>
      </c>
      <c r="Y158" s="15" t="s">
        <v>93</v>
      </c>
      <c r="Z158" s="15" t="s">
        <v>93</v>
      </c>
      <c r="AA158" s="15" t="s">
        <v>93</v>
      </c>
      <c r="AB158" s="15" t="s">
        <v>93</v>
      </c>
      <c r="AC158">
        <v>6</v>
      </c>
      <c r="AD158" t="s">
        <v>93</v>
      </c>
      <c r="AE158" t="s">
        <v>93</v>
      </c>
    </row>
    <row r="159" spans="1:31" x14ac:dyDescent="0.2">
      <c r="A159" s="12">
        <v>43589</v>
      </c>
      <c r="B159" s="13" t="s">
        <v>40</v>
      </c>
      <c r="C159" s="3">
        <v>300</v>
      </c>
      <c r="D159" s="3">
        <v>8</v>
      </c>
      <c r="E159" s="3" t="s">
        <v>107</v>
      </c>
      <c r="F159" s="41">
        <f>0.192*0.63</f>
        <v>0.12096</v>
      </c>
      <c r="G159" s="15">
        <v>0</v>
      </c>
      <c r="H159" s="15">
        <v>0</v>
      </c>
      <c r="I159">
        <v>0</v>
      </c>
      <c r="J159" s="98">
        <v>2</v>
      </c>
      <c r="K159">
        <v>0</v>
      </c>
      <c r="L159" s="106">
        <v>4</v>
      </c>
      <c r="M159">
        <v>0</v>
      </c>
      <c r="N159">
        <v>0</v>
      </c>
      <c r="O159" s="113">
        <v>2</v>
      </c>
      <c r="P159">
        <v>0</v>
      </c>
      <c r="Q159">
        <v>0</v>
      </c>
      <c r="R159" s="119">
        <v>3</v>
      </c>
      <c r="S159" s="119">
        <v>0</v>
      </c>
      <c r="T159" s="119">
        <v>0</v>
      </c>
      <c r="U159" s="83">
        <f>0.00192*79</f>
        <v>0.15168000000000001</v>
      </c>
      <c r="V159" s="129">
        <v>10</v>
      </c>
      <c r="W159">
        <v>2</v>
      </c>
      <c r="X159">
        <v>12</v>
      </c>
      <c r="Y159">
        <v>4</v>
      </c>
      <c r="Z159">
        <v>15</v>
      </c>
      <c r="AA159">
        <v>2</v>
      </c>
      <c r="AB159" s="15" t="s">
        <v>134</v>
      </c>
      <c r="AD159">
        <f>SUM(G159:T159)</f>
        <v>11</v>
      </c>
      <c r="AE159">
        <f t="shared" si="9"/>
        <v>3.0720000000000011E-2</v>
      </c>
    </row>
    <row r="160" spans="1:31" x14ac:dyDescent="0.2">
      <c r="A160" s="12">
        <v>43589</v>
      </c>
      <c r="B160" s="13" t="s">
        <v>40</v>
      </c>
      <c r="C160" s="3">
        <v>300</v>
      </c>
      <c r="D160" s="3">
        <v>9</v>
      </c>
      <c r="E160" s="65" t="s">
        <v>92</v>
      </c>
      <c r="F160" s="39" t="s">
        <v>92</v>
      </c>
      <c r="G160" s="15" t="s">
        <v>93</v>
      </c>
      <c r="H160" s="15" t="s">
        <v>93</v>
      </c>
      <c r="I160" s="15" t="s">
        <v>93</v>
      </c>
      <c r="J160" s="15" t="s">
        <v>93</v>
      </c>
      <c r="K160" s="15" t="s">
        <v>93</v>
      </c>
      <c r="L160" s="15" t="s">
        <v>93</v>
      </c>
      <c r="M160" s="15" t="s">
        <v>93</v>
      </c>
      <c r="N160" s="15" t="s">
        <v>93</v>
      </c>
      <c r="O160" s="15" t="s">
        <v>93</v>
      </c>
      <c r="P160" s="15" t="s">
        <v>93</v>
      </c>
      <c r="Q160" s="15" t="s">
        <v>93</v>
      </c>
      <c r="R160" s="15" t="s">
        <v>93</v>
      </c>
      <c r="S160" s="15" t="s">
        <v>93</v>
      </c>
      <c r="T160" s="15" t="s">
        <v>93</v>
      </c>
      <c r="U160" s="140" t="s">
        <v>93</v>
      </c>
      <c r="V160" s="131" t="s">
        <v>93</v>
      </c>
      <c r="W160" s="15" t="s">
        <v>93</v>
      </c>
      <c r="X160" s="15" t="s">
        <v>93</v>
      </c>
      <c r="Y160" s="15" t="s">
        <v>93</v>
      </c>
      <c r="Z160" s="15" t="s">
        <v>93</v>
      </c>
      <c r="AA160" s="15" t="s">
        <v>93</v>
      </c>
      <c r="AB160" s="15" t="s">
        <v>93</v>
      </c>
      <c r="AC160">
        <v>6</v>
      </c>
      <c r="AD160" t="s">
        <v>93</v>
      </c>
      <c r="AE160" t="s">
        <v>93</v>
      </c>
    </row>
    <row r="161" spans="1:31" x14ac:dyDescent="0.2">
      <c r="A161" s="12">
        <v>43589</v>
      </c>
      <c r="B161" s="13" t="s">
        <v>40</v>
      </c>
      <c r="C161" s="3">
        <v>300</v>
      </c>
      <c r="D161" s="3">
        <v>10</v>
      </c>
      <c r="E161" s="3" t="s">
        <v>107</v>
      </c>
      <c r="F161" s="41">
        <f>0.192*0.58</f>
        <v>0.11136</v>
      </c>
      <c r="G161" s="15">
        <v>0</v>
      </c>
      <c r="H161" s="15">
        <v>0</v>
      </c>
      <c r="I161">
        <v>0</v>
      </c>
      <c r="J161" s="98">
        <v>2</v>
      </c>
      <c r="K161">
        <v>0</v>
      </c>
      <c r="L161" s="106">
        <v>1</v>
      </c>
      <c r="M161">
        <v>0</v>
      </c>
      <c r="N161">
        <v>0</v>
      </c>
      <c r="O161" s="113">
        <v>2</v>
      </c>
      <c r="P161">
        <v>0</v>
      </c>
      <c r="Q161" s="119">
        <v>5</v>
      </c>
      <c r="R161" s="119">
        <v>0</v>
      </c>
      <c r="S161" s="119">
        <v>0</v>
      </c>
      <c r="T161" s="119">
        <v>4</v>
      </c>
      <c r="U161" s="83">
        <f>0.00192*85</f>
        <v>0.16320000000000001</v>
      </c>
      <c r="V161" s="129">
        <v>10</v>
      </c>
      <c r="W161">
        <v>2</v>
      </c>
      <c r="X161">
        <v>12</v>
      </c>
      <c r="Y161">
        <v>1</v>
      </c>
      <c r="Z161">
        <v>15</v>
      </c>
      <c r="AA161">
        <v>2</v>
      </c>
      <c r="AB161" s="15" t="s">
        <v>150</v>
      </c>
      <c r="AD161">
        <f>SUM(G161:T161)</f>
        <v>14</v>
      </c>
      <c r="AE161">
        <f t="shared" si="9"/>
        <v>5.1840000000000011E-2</v>
      </c>
    </row>
    <row r="162" spans="1:31" x14ac:dyDescent="0.2">
      <c r="A162" s="12">
        <v>43589</v>
      </c>
      <c r="B162" s="13" t="s">
        <v>40</v>
      </c>
      <c r="C162" s="3">
        <v>300</v>
      </c>
      <c r="D162" s="3">
        <v>11</v>
      </c>
      <c r="E162" s="65" t="s">
        <v>92</v>
      </c>
      <c r="F162" s="39" t="s">
        <v>92</v>
      </c>
      <c r="G162" s="15" t="s">
        <v>93</v>
      </c>
      <c r="H162" s="15" t="s">
        <v>93</v>
      </c>
      <c r="I162" s="15" t="s">
        <v>93</v>
      </c>
      <c r="J162" s="15" t="s">
        <v>93</v>
      </c>
      <c r="K162" s="15" t="s">
        <v>93</v>
      </c>
      <c r="L162" s="15" t="s">
        <v>93</v>
      </c>
      <c r="M162" s="15" t="s">
        <v>93</v>
      </c>
      <c r="N162" s="15" t="s">
        <v>93</v>
      </c>
      <c r="O162" s="15" t="s">
        <v>93</v>
      </c>
      <c r="P162" s="15" t="s">
        <v>93</v>
      </c>
      <c r="Q162" s="15" t="s">
        <v>93</v>
      </c>
      <c r="R162" s="15" t="s">
        <v>93</v>
      </c>
      <c r="S162" s="15" t="s">
        <v>93</v>
      </c>
      <c r="T162" s="15" t="s">
        <v>93</v>
      </c>
      <c r="U162" s="140" t="s">
        <v>93</v>
      </c>
      <c r="V162" s="131" t="s">
        <v>93</v>
      </c>
      <c r="W162" s="15" t="s">
        <v>93</v>
      </c>
      <c r="X162" s="15" t="s">
        <v>93</v>
      </c>
      <c r="Y162" s="15" t="s">
        <v>93</v>
      </c>
      <c r="Z162" s="15" t="s">
        <v>93</v>
      </c>
      <c r="AA162" s="15" t="s">
        <v>93</v>
      </c>
      <c r="AB162" s="15" t="s">
        <v>93</v>
      </c>
      <c r="AC162">
        <v>6</v>
      </c>
      <c r="AD162" t="s">
        <v>93</v>
      </c>
      <c r="AE162" t="s">
        <v>93</v>
      </c>
    </row>
    <row r="163" spans="1:31" x14ac:dyDescent="0.2">
      <c r="A163" s="12">
        <v>43589</v>
      </c>
      <c r="B163" s="13" t="s">
        <v>40</v>
      </c>
      <c r="C163" s="3">
        <v>300</v>
      </c>
      <c r="D163" s="3">
        <v>12</v>
      </c>
      <c r="E163" s="65" t="s">
        <v>92</v>
      </c>
      <c r="F163" s="39" t="s">
        <v>92</v>
      </c>
      <c r="G163" s="15" t="s">
        <v>93</v>
      </c>
      <c r="H163" s="15" t="s">
        <v>93</v>
      </c>
      <c r="I163" s="15" t="s">
        <v>93</v>
      </c>
      <c r="J163" s="15" t="s">
        <v>93</v>
      </c>
      <c r="K163" s="15" t="s">
        <v>93</v>
      </c>
      <c r="L163" s="15" t="s">
        <v>93</v>
      </c>
      <c r="M163" s="15" t="s">
        <v>93</v>
      </c>
      <c r="N163" s="15" t="s">
        <v>93</v>
      </c>
      <c r="O163" s="15" t="s">
        <v>93</v>
      </c>
      <c r="P163" s="15" t="s">
        <v>93</v>
      </c>
      <c r="Q163" s="15" t="s">
        <v>93</v>
      </c>
      <c r="R163" s="15" t="s">
        <v>93</v>
      </c>
      <c r="S163" s="15" t="s">
        <v>93</v>
      </c>
      <c r="T163" s="15" t="s">
        <v>93</v>
      </c>
      <c r="U163" s="140" t="s">
        <v>93</v>
      </c>
      <c r="V163" s="131" t="s">
        <v>93</v>
      </c>
      <c r="W163" s="15" t="s">
        <v>93</v>
      </c>
      <c r="X163" s="15" t="s">
        <v>93</v>
      </c>
      <c r="Y163" s="15" t="s">
        <v>93</v>
      </c>
      <c r="Z163" s="15" t="s">
        <v>93</v>
      </c>
      <c r="AA163" s="15" t="s">
        <v>93</v>
      </c>
      <c r="AB163" s="15" t="s">
        <v>93</v>
      </c>
      <c r="AC163">
        <v>6</v>
      </c>
      <c r="AD163" t="s">
        <v>93</v>
      </c>
      <c r="AE163" t="s">
        <v>93</v>
      </c>
    </row>
    <row r="164" spans="1:31" x14ac:dyDescent="0.2">
      <c r="A164" s="12">
        <v>43589</v>
      </c>
      <c r="B164" s="13" t="s">
        <v>40</v>
      </c>
      <c r="C164" s="3">
        <v>300</v>
      </c>
      <c r="D164" s="3">
        <v>13</v>
      </c>
      <c r="E164" s="3" t="s">
        <v>107</v>
      </c>
      <c r="F164" s="41">
        <f>0.192*0.75</f>
        <v>0.14400000000000002</v>
      </c>
      <c r="G164" s="15">
        <v>0</v>
      </c>
      <c r="H164" s="15">
        <v>0</v>
      </c>
      <c r="I164" s="98">
        <v>5</v>
      </c>
      <c r="J164">
        <v>0</v>
      </c>
      <c r="K164" s="106">
        <v>4</v>
      </c>
      <c r="L164">
        <v>0</v>
      </c>
      <c r="M164">
        <v>0</v>
      </c>
      <c r="N164">
        <v>0</v>
      </c>
      <c r="O164">
        <v>0</v>
      </c>
      <c r="P164">
        <v>0</v>
      </c>
      <c r="Q164" s="113">
        <v>2</v>
      </c>
      <c r="R164">
        <v>0</v>
      </c>
      <c r="S164" s="119">
        <v>1</v>
      </c>
      <c r="T164" s="119">
        <v>1</v>
      </c>
      <c r="U164" s="83">
        <f>0.00192*90</f>
        <v>0.17280000000000001</v>
      </c>
      <c r="V164" s="129">
        <v>9</v>
      </c>
      <c r="W164">
        <v>5</v>
      </c>
      <c r="X164">
        <v>11</v>
      </c>
      <c r="Y164">
        <v>4</v>
      </c>
      <c r="Z164">
        <v>17</v>
      </c>
      <c r="AA164">
        <v>2</v>
      </c>
      <c r="AB164" s="15" t="s">
        <v>150</v>
      </c>
      <c r="AD164">
        <f>SUM(G164:T164)</f>
        <v>13</v>
      </c>
      <c r="AE164">
        <f t="shared" si="9"/>
        <v>2.8799999999999992E-2</v>
      </c>
    </row>
    <row r="165" spans="1:31" x14ac:dyDescent="0.2">
      <c r="A165" s="12">
        <v>43589</v>
      </c>
      <c r="B165" s="13" t="s">
        <v>40</v>
      </c>
      <c r="C165" s="3">
        <v>300</v>
      </c>
      <c r="D165" s="3">
        <v>14</v>
      </c>
      <c r="E165" s="65" t="s">
        <v>92</v>
      </c>
      <c r="F165" s="39" t="s">
        <v>92</v>
      </c>
      <c r="G165" s="15" t="s">
        <v>93</v>
      </c>
      <c r="H165" s="15" t="s">
        <v>93</v>
      </c>
      <c r="I165" s="15" t="s">
        <v>93</v>
      </c>
      <c r="J165" s="15" t="s">
        <v>93</v>
      </c>
      <c r="K165" s="15" t="s">
        <v>93</v>
      </c>
      <c r="L165" s="15" t="s">
        <v>93</v>
      </c>
      <c r="M165" s="15" t="s">
        <v>93</v>
      </c>
      <c r="N165" s="15" t="s">
        <v>93</v>
      </c>
      <c r="O165" s="15" t="s">
        <v>93</v>
      </c>
      <c r="P165" s="15" t="s">
        <v>93</v>
      </c>
      <c r="Q165" s="15" t="s">
        <v>93</v>
      </c>
      <c r="R165" s="15" t="s">
        <v>93</v>
      </c>
      <c r="S165" s="15" t="s">
        <v>93</v>
      </c>
      <c r="T165" s="15" t="s">
        <v>93</v>
      </c>
      <c r="U165" s="140" t="s">
        <v>93</v>
      </c>
      <c r="V165" s="131" t="s">
        <v>93</v>
      </c>
      <c r="W165" s="15" t="s">
        <v>93</v>
      </c>
      <c r="X165" s="15" t="s">
        <v>93</v>
      </c>
      <c r="Y165" s="15" t="s">
        <v>93</v>
      </c>
      <c r="Z165" s="15" t="s">
        <v>93</v>
      </c>
      <c r="AA165" s="15" t="s">
        <v>93</v>
      </c>
      <c r="AB165" s="15" t="s">
        <v>93</v>
      </c>
      <c r="AC165">
        <v>6</v>
      </c>
      <c r="AD165" t="s">
        <v>93</v>
      </c>
      <c r="AE165" t="s">
        <v>93</v>
      </c>
    </row>
    <row r="166" spans="1:31" x14ac:dyDescent="0.2">
      <c r="A166" s="12">
        <v>43589</v>
      </c>
      <c r="B166" s="13" t="s">
        <v>40</v>
      </c>
      <c r="C166" s="3">
        <v>300</v>
      </c>
      <c r="D166" s="3">
        <v>15</v>
      </c>
      <c r="E166" s="65" t="s">
        <v>92</v>
      </c>
      <c r="F166" s="39" t="s">
        <v>92</v>
      </c>
      <c r="G166" s="15" t="s">
        <v>93</v>
      </c>
      <c r="H166" s="15" t="s">
        <v>93</v>
      </c>
      <c r="I166" s="15" t="s">
        <v>93</v>
      </c>
      <c r="J166" s="15" t="s">
        <v>93</v>
      </c>
      <c r="K166" s="15" t="s">
        <v>93</v>
      </c>
      <c r="L166" s="15" t="s">
        <v>93</v>
      </c>
      <c r="M166" s="15" t="s">
        <v>93</v>
      </c>
      <c r="N166" s="15" t="s">
        <v>93</v>
      </c>
      <c r="O166" s="15" t="s">
        <v>93</v>
      </c>
      <c r="P166" s="15" t="s">
        <v>93</v>
      </c>
      <c r="Q166" s="15" t="s">
        <v>93</v>
      </c>
      <c r="R166" s="15" t="s">
        <v>93</v>
      </c>
      <c r="S166" s="15" t="s">
        <v>93</v>
      </c>
      <c r="T166" s="15" t="s">
        <v>93</v>
      </c>
      <c r="U166" s="140" t="s">
        <v>93</v>
      </c>
      <c r="V166" s="131" t="s">
        <v>93</v>
      </c>
      <c r="W166" s="15" t="s">
        <v>93</v>
      </c>
      <c r="X166" s="15" t="s">
        <v>93</v>
      </c>
      <c r="Y166" s="15" t="s">
        <v>93</v>
      </c>
      <c r="Z166" s="15" t="s">
        <v>93</v>
      </c>
      <c r="AA166" s="15" t="s">
        <v>93</v>
      </c>
      <c r="AB166" s="15" t="s">
        <v>93</v>
      </c>
      <c r="AC166">
        <v>6</v>
      </c>
      <c r="AD166" t="s">
        <v>93</v>
      </c>
      <c r="AE166" t="s">
        <v>93</v>
      </c>
    </row>
    <row r="167" spans="1:31" x14ac:dyDescent="0.2">
      <c r="A167" s="12">
        <v>43589</v>
      </c>
      <c r="B167" s="13" t="s">
        <v>40</v>
      </c>
      <c r="C167" s="3">
        <v>300</v>
      </c>
      <c r="D167" s="3">
        <v>16</v>
      </c>
      <c r="E167" s="3" t="s">
        <v>107</v>
      </c>
      <c r="F167" s="41">
        <f>0.192*0.66</f>
        <v>0.12672</v>
      </c>
      <c r="G167" s="15">
        <v>0</v>
      </c>
      <c r="H167" s="15">
        <v>0</v>
      </c>
      <c r="I167" s="98">
        <v>2</v>
      </c>
      <c r="J167">
        <v>0</v>
      </c>
      <c r="K167">
        <v>0</v>
      </c>
      <c r="L167">
        <v>0</v>
      </c>
      <c r="M167">
        <v>0</v>
      </c>
      <c r="N167" s="106">
        <v>2</v>
      </c>
      <c r="O167">
        <v>0</v>
      </c>
      <c r="P167">
        <v>0</v>
      </c>
      <c r="Q167" s="113">
        <v>2</v>
      </c>
      <c r="R167">
        <v>0</v>
      </c>
      <c r="S167" s="119">
        <v>4</v>
      </c>
      <c r="T167" s="119">
        <v>1</v>
      </c>
      <c r="U167" s="83">
        <f>0.00192*86</f>
        <v>0.16512000000000002</v>
      </c>
      <c r="V167" s="129">
        <v>9</v>
      </c>
      <c r="W167">
        <v>2</v>
      </c>
      <c r="X167">
        <v>14</v>
      </c>
      <c r="Y167">
        <v>2</v>
      </c>
      <c r="Z167">
        <v>17</v>
      </c>
      <c r="AA167">
        <v>2</v>
      </c>
      <c r="AB167" s="15" t="s">
        <v>150</v>
      </c>
      <c r="AD167">
        <f>SUM(G167:T167)</f>
        <v>11</v>
      </c>
      <c r="AE167">
        <f t="shared" si="9"/>
        <v>3.8400000000000017E-2</v>
      </c>
    </row>
    <row r="168" spans="1:31" x14ac:dyDescent="0.2">
      <c r="A168" s="12">
        <v>43589</v>
      </c>
      <c r="B168" s="13" t="s">
        <v>40</v>
      </c>
      <c r="C168" s="3">
        <v>300</v>
      </c>
      <c r="D168" s="3">
        <v>17</v>
      </c>
      <c r="E168" s="65" t="s">
        <v>92</v>
      </c>
      <c r="F168" s="39" t="s">
        <v>92</v>
      </c>
      <c r="G168" s="15" t="s">
        <v>93</v>
      </c>
      <c r="H168" s="15" t="s">
        <v>93</v>
      </c>
      <c r="I168" s="15" t="s">
        <v>93</v>
      </c>
      <c r="J168" s="15" t="s">
        <v>93</v>
      </c>
      <c r="K168" s="15" t="s">
        <v>93</v>
      </c>
      <c r="L168" s="15" t="s">
        <v>93</v>
      </c>
      <c r="M168" s="15" t="s">
        <v>93</v>
      </c>
      <c r="N168" s="15" t="s">
        <v>93</v>
      </c>
      <c r="O168" s="15" t="s">
        <v>93</v>
      </c>
      <c r="P168" s="15" t="s">
        <v>93</v>
      </c>
      <c r="Q168" s="15" t="s">
        <v>93</v>
      </c>
      <c r="R168" s="15" t="s">
        <v>93</v>
      </c>
      <c r="S168" s="15" t="s">
        <v>93</v>
      </c>
      <c r="T168" s="15" t="s">
        <v>93</v>
      </c>
      <c r="U168" s="140" t="s">
        <v>93</v>
      </c>
      <c r="V168" s="131" t="s">
        <v>93</v>
      </c>
      <c r="W168" s="15" t="s">
        <v>93</v>
      </c>
      <c r="X168" s="15" t="s">
        <v>93</v>
      </c>
      <c r="Y168" s="15" t="s">
        <v>93</v>
      </c>
      <c r="Z168" s="15" t="s">
        <v>93</v>
      </c>
      <c r="AA168" s="15" t="s">
        <v>93</v>
      </c>
      <c r="AB168" s="15" t="s">
        <v>93</v>
      </c>
      <c r="AC168">
        <v>6</v>
      </c>
      <c r="AD168" t="s">
        <v>93</v>
      </c>
      <c r="AE168" t="s">
        <v>93</v>
      </c>
    </row>
    <row r="169" spans="1:31" x14ac:dyDescent="0.2">
      <c r="A169" s="12">
        <v>43589</v>
      </c>
      <c r="B169" s="13" t="s">
        <v>40</v>
      </c>
      <c r="C169" s="3">
        <v>300</v>
      </c>
      <c r="D169" s="3">
        <v>18</v>
      </c>
      <c r="E169" s="3" t="s">
        <v>107</v>
      </c>
      <c r="F169" s="41">
        <f>0.192*0.69</f>
        <v>0.13247999999999999</v>
      </c>
      <c r="G169" s="15">
        <v>0</v>
      </c>
      <c r="H169" s="15">
        <v>0</v>
      </c>
      <c r="I169" s="98">
        <v>2</v>
      </c>
      <c r="J169">
        <v>0</v>
      </c>
      <c r="K169">
        <v>0</v>
      </c>
      <c r="L169" s="106">
        <v>1</v>
      </c>
      <c r="M169">
        <v>0</v>
      </c>
      <c r="N169" s="113">
        <v>3</v>
      </c>
      <c r="O169">
        <v>0</v>
      </c>
      <c r="P169">
        <v>0</v>
      </c>
      <c r="Q169" s="119">
        <v>3</v>
      </c>
      <c r="R169" s="119">
        <v>0</v>
      </c>
      <c r="S169" s="119">
        <v>1</v>
      </c>
      <c r="T169" s="119">
        <v>0</v>
      </c>
      <c r="U169" s="83">
        <f>0.00192*89</f>
        <v>0.17088</v>
      </c>
      <c r="V169" s="129">
        <v>9</v>
      </c>
      <c r="W169">
        <v>2</v>
      </c>
      <c r="X169">
        <v>12</v>
      </c>
      <c r="Y169">
        <v>1</v>
      </c>
      <c r="Z169">
        <v>14</v>
      </c>
      <c r="AA169">
        <v>3</v>
      </c>
      <c r="AB169" s="15" t="s">
        <v>150</v>
      </c>
      <c r="AD169">
        <f>SUM(G169:T169)</f>
        <v>10</v>
      </c>
      <c r="AE169">
        <f t="shared" si="9"/>
        <v>3.8400000000000017E-2</v>
      </c>
    </row>
    <row r="170" spans="1:31" x14ac:dyDescent="0.2">
      <c r="A170" s="12">
        <v>43589</v>
      </c>
      <c r="B170" s="13" t="s">
        <v>40</v>
      </c>
      <c r="C170" s="3">
        <v>300</v>
      </c>
      <c r="D170" s="3">
        <v>19</v>
      </c>
      <c r="E170" s="65" t="s">
        <v>92</v>
      </c>
      <c r="F170" s="39" t="s">
        <v>92</v>
      </c>
      <c r="G170" s="15" t="s">
        <v>93</v>
      </c>
      <c r="H170" s="15" t="s">
        <v>93</v>
      </c>
      <c r="I170" s="15" t="s">
        <v>93</v>
      </c>
      <c r="J170" s="15" t="s">
        <v>93</v>
      </c>
      <c r="K170" s="15" t="s">
        <v>93</v>
      </c>
      <c r="L170" s="15" t="s">
        <v>93</v>
      </c>
      <c r="M170" s="15" t="s">
        <v>93</v>
      </c>
      <c r="N170" s="15" t="s">
        <v>93</v>
      </c>
      <c r="O170" s="15" t="s">
        <v>93</v>
      </c>
      <c r="P170" s="15" t="s">
        <v>93</v>
      </c>
      <c r="Q170" s="15" t="s">
        <v>93</v>
      </c>
      <c r="R170" s="15" t="s">
        <v>93</v>
      </c>
      <c r="S170" s="15" t="s">
        <v>93</v>
      </c>
      <c r="T170" s="15" t="s">
        <v>93</v>
      </c>
      <c r="U170" s="140" t="s">
        <v>93</v>
      </c>
      <c r="V170" s="131" t="s">
        <v>93</v>
      </c>
      <c r="W170" s="15" t="s">
        <v>93</v>
      </c>
      <c r="X170" s="15" t="s">
        <v>93</v>
      </c>
      <c r="Y170" s="15" t="s">
        <v>93</v>
      </c>
      <c r="Z170" s="15" t="s">
        <v>93</v>
      </c>
      <c r="AA170" s="15" t="s">
        <v>93</v>
      </c>
      <c r="AB170" s="15" t="s">
        <v>93</v>
      </c>
      <c r="AC170">
        <v>6</v>
      </c>
      <c r="AD170" t="s">
        <v>93</v>
      </c>
      <c r="AE170" t="s">
        <v>93</v>
      </c>
    </row>
    <row r="171" spans="1:31" x14ac:dyDescent="0.2">
      <c r="A171" s="12">
        <v>43589</v>
      </c>
      <c r="B171" s="13" t="s">
        <v>40</v>
      </c>
      <c r="C171" s="3">
        <v>300</v>
      </c>
      <c r="D171" s="3">
        <v>20</v>
      </c>
      <c r="E171" s="65" t="s">
        <v>92</v>
      </c>
      <c r="F171" s="39" t="s">
        <v>92</v>
      </c>
      <c r="G171" s="15" t="s">
        <v>93</v>
      </c>
      <c r="H171" s="15" t="s">
        <v>93</v>
      </c>
      <c r="I171" s="15" t="s">
        <v>93</v>
      </c>
      <c r="J171" s="15" t="s">
        <v>93</v>
      </c>
      <c r="K171" s="15" t="s">
        <v>93</v>
      </c>
      <c r="L171" s="15" t="s">
        <v>93</v>
      </c>
      <c r="M171" s="15" t="s">
        <v>93</v>
      </c>
      <c r="N171" s="15" t="s">
        <v>93</v>
      </c>
      <c r="O171" s="15" t="s">
        <v>93</v>
      </c>
      <c r="P171" s="15" t="s">
        <v>93</v>
      </c>
      <c r="Q171" s="15" t="s">
        <v>93</v>
      </c>
      <c r="R171" s="15" t="s">
        <v>93</v>
      </c>
      <c r="S171" s="15" t="s">
        <v>93</v>
      </c>
      <c r="T171" s="15" t="s">
        <v>93</v>
      </c>
      <c r="U171" s="140" t="s">
        <v>93</v>
      </c>
      <c r="V171" s="131" t="s">
        <v>93</v>
      </c>
      <c r="W171" s="15" t="s">
        <v>93</v>
      </c>
      <c r="X171" s="15" t="s">
        <v>93</v>
      </c>
      <c r="Y171" s="15" t="s">
        <v>93</v>
      </c>
      <c r="Z171" s="15" t="s">
        <v>93</v>
      </c>
      <c r="AA171" s="15" t="s">
        <v>93</v>
      </c>
      <c r="AB171" s="15" t="s">
        <v>93</v>
      </c>
      <c r="AC171">
        <v>6</v>
      </c>
      <c r="AD171" t="s">
        <v>93</v>
      </c>
      <c r="AE171" t="s">
        <v>93</v>
      </c>
    </row>
    <row r="172" spans="1:31" x14ac:dyDescent="0.2">
      <c r="A172" s="12">
        <v>43589</v>
      </c>
      <c r="B172" s="13" t="s">
        <v>40</v>
      </c>
      <c r="C172" s="3">
        <v>300</v>
      </c>
      <c r="D172" s="3">
        <v>21</v>
      </c>
      <c r="E172" s="3" t="s">
        <v>107</v>
      </c>
      <c r="F172" s="41">
        <f>0.192*0.52</f>
        <v>9.9840000000000012E-2</v>
      </c>
      <c r="G172" s="15">
        <v>0</v>
      </c>
      <c r="H172" s="15">
        <v>0</v>
      </c>
      <c r="I172">
        <v>0</v>
      </c>
      <c r="J172">
        <v>0</v>
      </c>
      <c r="K172">
        <v>0</v>
      </c>
      <c r="L172" s="98">
        <v>2</v>
      </c>
      <c r="M172">
        <v>0</v>
      </c>
      <c r="N172" s="106">
        <v>2</v>
      </c>
      <c r="O172">
        <v>0</v>
      </c>
      <c r="P172">
        <v>0</v>
      </c>
      <c r="Q172" s="113">
        <v>2</v>
      </c>
      <c r="R172">
        <v>0</v>
      </c>
      <c r="S172" s="119">
        <v>4</v>
      </c>
      <c r="T172" s="119">
        <v>0</v>
      </c>
      <c r="U172" s="83">
        <f>0.00192*88</f>
        <v>0.16896</v>
      </c>
      <c r="V172" s="129">
        <v>12</v>
      </c>
      <c r="W172">
        <v>2</v>
      </c>
      <c r="X172">
        <v>14</v>
      </c>
      <c r="Y172">
        <v>2</v>
      </c>
      <c r="Z172">
        <v>17</v>
      </c>
      <c r="AA172">
        <v>2</v>
      </c>
      <c r="AB172" s="15" t="s">
        <v>150</v>
      </c>
      <c r="AD172">
        <f>SUM(G172:T172)</f>
        <v>10</v>
      </c>
      <c r="AE172">
        <f t="shared" si="9"/>
        <v>6.9119999999999987E-2</v>
      </c>
    </row>
    <row r="173" spans="1:31" x14ac:dyDescent="0.2">
      <c r="A173" s="12">
        <v>43589</v>
      </c>
      <c r="B173" s="13" t="s">
        <v>40</v>
      </c>
      <c r="C173" s="3">
        <v>300</v>
      </c>
      <c r="D173" s="3">
        <v>22</v>
      </c>
      <c r="E173" s="65" t="s">
        <v>92</v>
      </c>
      <c r="F173" s="39" t="s">
        <v>92</v>
      </c>
      <c r="G173" s="15" t="s">
        <v>93</v>
      </c>
      <c r="H173" s="15" t="s">
        <v>93</v>
      </c>
      <c r="I173" s="15" t="s">
        <v>93</v>
      </c>
      <c r="J173" s="15" t="s">
        <v>93</v>
      </c>
      <c r="K173" s="15" t="s">
        <v>93</v>
      </c>
      <c r="L173" s="15" t="s">
        <v>93</v>
      </c>
      <c r="M173" s="15" t="s">
        <v>93</v>
      </c>
      <c r="N173" s="15" t="s">
        <v>93</v>
      </c>
      <c r="O173" s="15" t="s">
        <v>93</v>
      </c>
      <c r="P173" s="15" t="s">
        <v>93</v>
      </c>
      <c r="Q173" s="15" t="s">
        <v>93</v>
      </c>
      <c r="R173" s="15" t="s">
        <v>93</v>
      </c>
      <c r="S173" s="15" t="s">
        <v>93</v>
      </c>
      <c r="T173" s="15" t="s">
        <v>93</v>
      </c>
      <c r="U173" s="140" t="s">
        <v>93</v>
      </c>
      <c r="V173" s="131" t="s">
        <v>93</v>
      </c>
      <c r="W173" s="15" t="s">
        <v>93</v>
      </c>
      <c r="X173" s="15" t="s">
        <v>93</v>
      </c>
      <c r="Y173" s="15" t="s">
        <v>93</v>
      </c>
      <c r="Z173" s="15" t="s">
        <v>93</v>
      </c>
      <c r="AA173" s="15" t="s">
        <v>93</v>
      </c>
      <c r="AB173" s="15" t="s">
        <v>93</v>
      </c>
      <c r="AC173">
        <v>6</v>
      </c>
      <c r="AD173" t="s">
        <v>93</v>
      </c>
      <c r="AE173" t="s">
        <v>93</v>
      </c>
    </row>
    <row r="174" spans="1:31" x14ac:dyDescent="0.2">
      <c r="A174" s="12">
        <v>43589</v>
      </c>
      <c r="B174" s="13" t="s">
        <v>40</v>
      </c>
      <c r="C174" s="3">
        <v>300</v>
      </c>
      <c r="D174" s="3">
        <v>23</v>
      </c>
      <c r="E174" s="3" t="s">
        <v>107</v>
      </c>
      <c r="F174" s="41">
        <f>0.192*0.53</f>
        <v>0.10176</v>
      </c>
      <c r="G174" s="15">
        <v>0</v>
      </c>
      <c r="H174" s="15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Q174">
        <v>0</v>
      </c>
      <c r="R174" s="98">
        <v>4</v>
      </c>
      <c r="S174" s="83">
        <v>0</v>
      </c>
      <c r="T174" s="83">
        <v>0</v>
      </c>
      <c r="U174" s="83">
        <f>0.00192*81</f>
        <v>0.15551999999999999</v>
      </c>
      <c r="V174" s="129">
        <v>18</v>
      </c>
      <c r="W174" s="35">
        <v>4</v>
      </c>
      <c r="AD174">
        <f>SUM(G174:T174)</f>
        <v>4</v>
      </c>
      <c r="AE174">
        <f t="shared" si="9"/>
        <v>5.3759999999999988E-2</v>
      </c>
    </row>
    <row r="175" spans="1:31" x14ac:dyDescent="0.2">
      <c r="A175" s="12">
        <v>43589</v>
      </c>
      <c r="B175" s="13" t="s">
        <v>40</v>
      </c>
      <c r="C175" s="3">
        <v>300</v>
      </c>
      <c r="D175" s="3">
        <v>24</v>
      </c>
      <c r="E175" s="65" t="s">
        <v>92</v>
      </c>
      <c r="F175" s="39" t="s">
        <v>92</v>
      </c>
      <c r="G175" s="15" t="s">
        <v>93</v>
      </c>
      <c r="H175" s="15" t="s">
        <v>93</v>
      </c>
      <c r="I175" s="15" t="s">
        <v>93</v>
      </c>
      <c r="J175" s="15" t="s">
        <v>93</v>
      </c>
      <c r="K175" s="15" t="s">
        <v>93</v>
      </c>
      <c r="L175" s="15" t="s">
        <v>93</v>
      </c>
      <c r="M175" s="15" t="s">
        <v>93</v>
      </c>
      <c r="N175" s="15" t="s">
        <v>93</v>
      </c>
      <c r="O175" s="15" t="s">
        <v>93</v>
      </c>
      <c r="P175" s="15" t="s">
        <v>93</v>
      </c>
      <c r="Q175" s="15" t="s">
        <v>93</v>
      </c>
      <c r="R175" s="15" t="s">
        <v>93</v>
      </c>
      <c r="S175" s="15" t="s">
        <v>93</v>
      </c>
      <c r="T175" s="15" t="s">
        <v>93</v>
      </c>
      <c r="U175" s="140" t="s">
        <v>93</v>
      </c>
      <c r="V175" s="131" t="s">
        <v>93</v>
      </c>
      <c r="W175" s="15" t="s">
        <v>93</v>
      </c>
      <c r="X175" s="15" t="s">
        <v>93</v>
      </c>
      <c r="Y175" s="15" t="s">
        <v>93</v>
      </c>
      <c r="Z175" s="15" t="s">
        <v>93</v>
      </c>
      <c r="AA175" s="15" t="s">
        <v>93</v>
      </c>
      <c r="AB175" s="15" t="s">
        <v>93</v>
      </c>
      <c r="AC175">
        <v>6</v>
      </c>
      <c r="AD175" t="s">
        <v>93</v>
      </c>
      <c r="AE175" t="s">
        <v>93</v>
      </c>
    </row>
    <row r="176" spans="1:31" x14ac:dyDescent="0.2">
      <c r="A176" s="12">
        <v>43589</v>
      </c>
      <c r="B176" s="13" t="s">
        <v>40</v>
      </c>
      <c r="C176" s="3">
        <v>300</v>
      </c>
      <c r="D176" s="3">
        <v>25</v>
      </c>
      <c r="E176" s="65" t="s">
        <v>92</v>
      </c>
      <c r="F176" s="39" t="s">
        <v>92</v>
      </c>
      <c r="G176" s="15" t="s">
        <v>93</v>
      </c>
      <c r="H176" s="15" t="s">
        <v>93</v>
      </c>
      <c r="I176" s="15" t="s">
        <v>93</v>
      </c>
      <c r="J176" s="15" t="s">
        <v>93</v>
      </c>
      <c r="K176" s="15" t="s">
        <v>93</v>
      </c>
      <c r="L176" s="15" t="s">
        <v>93</v>
      </c>
      <c r="M176" s="15" t="s">
        <v>93</v>
      </c>
      <c r="N176" s="15" t="s">
        <v>93</v>
      </c>
      <c r="O176" s="15" t="s">
        <v>93</v>
      </c>
      <c r="P176" s="15" t="s">
        <v>93</v>
      </c>
      <c r="Q176" s="15" t="s">
        <v>93</v>
      </c>
      <c r="R176" s="15" t="s">
        <v>93</v>
      </c>
      <c r="S176" s="15" t="s">
        <v>93</v>
      </c>
      <c r="T176" s="15" t="s">
        <v>93</v>
      </c>
      <c r="U176" s="140" t="s">
        <v>93</v>
      </c>
      <c r="V176" s="131" t="s">
        <v>93</v>
      </c>
      <c r="W176" s="15" t="s">
        <v>93</v>
      </c>
      <c r="X176" s="15" t="s">
        <v>93</v>
      </c>
      <c r="Y176" s="15" t="s">
        <v>93</v>
      </c>
      <c r="Z176" s="15" t="s">
        <v>93</v>
      </c>
      <c r="AA176" s="15" t="s">
        <v>93</v>
      </c>
      <c r="AB176" s="15" t="s">
        <v>93</v>
      </c>
      <c r="AC176">
        <v>6</v>
      </c>
      <c r="AD176" t="s">
        <v>93</v>
      </c>
      <c r="AE176" t="s">
        <v>93</v>
      </c>
    </row>
    <row r="177" spans="1:31" x14ac:dyDescent="0.2">
      <c r="A177" s="12">
        <v>43589</v>
      </c>
      <c r="B177" s="13" t="s">
        <v>40</v>
      </c>
      <c r="C177" s="3">
        <v>300</v>
      </c>
      <c r="D177" s="3">
        <v>26</v>
      </c>
      <c r="E177" s="3" t="s">
        <v>107</v>
      </c>
      <c r="F177" s="41">
        <f>0.192*0.76</f>
        <v>0.14591999999999999</v>
      </c>
      <c r="G177" s="15">
        <v>0</v>
      </c>
      <c r="H177" s="97">
        <v>1</v>
      </c>
      <c r="I177" s="98">
        <v>5</v>
      </c>
      <c r="J177">
        <v>0</v>
      </c>
      <c r="K177">
        <v>0</v>
      </c>
      <c r="L177">
        <v>0</v>
      </c>
      <c r="M177">
        <v>0</v>
      </c>
      <c r="N177" s="106">
        <v>2</v>
      </c>
      <c r="O177">
        <v>0</v>
      </c>
      <c r="P177">
        <v>0</v>
      </c>
      <c r="Q177" s="113">
        <v>3</v>
      </c>
      <c r="R177">
        <v>0</v>
      </c>
      <c r="S177">
        <v>0</v>
      </c>
      <c r="T177" s="119">
        <v>3</v>
      </c>
      <c r="U177" s="83">
        <f>0.00192*93</f>
        <v>0.17856</v>
      </c>
      <c r="V177" s="129">
        <v>8</v>
      </c>
      <c r="W177">
        <v>6</v>
      </c>
      <c r="X177">
        <v>14</v>
      </c>
      <c r="Y177">
        <v>2</v>
      </c>
      <c r="Z177">
        <v>17</v>
      </c>
      <c r="AA177">
        <v>3</v>
      </c>
      <c r="AB177" s="15" t="s">
        <v>150</v>
      </c>
      <c r="AD177">
        <f>SUM(G177:T177)</f>
        <v>14</v>
      </c>
      <c r="AE177">
        <f t="shared" si="9"/>
        <v>3.2640000000000002E-2</v>
      </c>
    </row>
    <row r="178" spans="1:31" x14ac:dyDescent="0.2">
      <c r="A178" s="12">
        <v>43589</v>
      </c>
      <c r="B178" s="13" t="s">
        <v>40</v>
      </c>
      <c r="C178" s="3">
        <v>300</v>
      </c>
      <c r="D178" s="3">
        <v>27</v>
      </c>
      <c r="E178" s="3" t="s">
        <v>107</v>
      </c>
      <c r="F178" s="41">
        <f>0.192*0.75</f>
        <v>0.14400000000000002</v>
      </c>
      <c r="G178" s="15">
        <v>0</v>
      </c>
      <c r="H178" s="97">
        <v>4</v>
      </c>
      <c r="I178" s="15" t="s">
        <v>93</v>
      </c>
      <c r="J178" s="15" t="s">
        <v>93</v>
      </c>
      <c r="K178" s="15" t="s">
        <v>93</v>
      </c>
      <c r="L178" s="15" t="s">
        <v>93</v>
      </c>
      <c r="M178" s="15" t="s">
        <v>93</v>
      </c>
      <c r="N178" s="15" t="s">
        <v>93</v>
      </c>
      <c r="O178" s="15" t="s">
        <v>93</v>
      </c>
      <c r="P178" s="15" t="s">
        <v>93</v>
      </c>
      <c r="Q178" s="15" t="s">
        <v>93</v>
      </c>
      <c r="R178" s="15" t="s">
        <v>93</v>
      </c>
      <c r="S178" s="15" t="s">
        <v>93</v>
      </c>
      <c r="T178" s="15" t="s">
        <v>93</v>
      </c>
      <c r="U178" s="140" t="s">
        <v>93</v>
      </c>
      <c r="V178" s="129">
        <v>8</v>
      </c>
      <c r="W178">
        <v>4</v>
      </c>
      <c r="X178" s="15" t="s">
        <v>93</v>
      </c>
      <c r="Y178" s="15" t="s">
        <v>93</v>
      </c>
      <c r="Z178" s="15" t="s">
        <v>93</v>
      </c>
      <c r="AA178" s="15" t="s">
        <v>93</v>
      </c>
      <c r="AB178" s="15" t="s">
        <v>93</v>
      </c>
      <c r="AC178">
        <v>9</v>
      </c>
      <c r="AD178">
        <f>SUM(G178:T178)</f>
        <v>4</v>
      </c>
      <c r="AE178" t="s">
        <v>93</v>
      </c>
    </row>
    <row r="179" spans="1:31" x14ac:dyDescent="0.2">
      <c r="A179" s="12">
        <v>43589</v>
      </c>
      <c r="B179" s="13" t="s">
        <v>40</v>
      </c>
      <c r="C179" s="3">
        <v>300</v>
      </c>
      <c r="D179" s="3">
        <v>28</v>
      </c>
      <c r="E179" s="3" t="s">
        <v>107</v>
      </c>
      <c r="F179" s="41">
        <f>0.192*0.62</f>
        <v>0.11904000000000001</v>
      </c>
      <c r="G179" s="15">
        <v>0</v>
      </c>
      <c r="H179" s="15">
        <v>0</v>
      </c>
      <c r="I179">
        <v>0</v>
      </c>
      <c r="J179" s="98">
        <v>1</v>
      </c>
      <c r="K179">
        <v>0</v>
      </c>
      <c r="L179" s="106">
        <v>1</v>
      </c>
      <c r="M179">
        <v>0</v>
      </c>
      <c r="N179">
        <v>0</v>
      </c>
      <c r="O179" s="113">
        <v>1</v>
      </c>
      <c r="P179">
        <v>0</v>
      </c>
      <c r="Q179">
        <v>0</v>
      </c>
      <c r="R179" s="119">
        <v>4</v>
      </c>
      <c r="S179" s="119">
        <v>0</v>
      </c>
      <c r="T179" s="119">
        <v>3</v>
      </c>
      <c r="U179" s="83">
        <f>0.00192*91</f>
        <v>0.17472000000000001</v>
      </c>
      <c r="V179" s="129">
        <v>10</v>
      </c>
      <c r="W179">
        <v>1</v>
      </c>
      <c r="X179">
        <v>12</v>
      </c>
      <c r="Y179">
        <v>1</v>
      </c>
      <c r="Z179">
        <v>15</v>
      </c>
      <c r="AA179">
        <v>1</v>
      </c>
      <c r="AB179" s="15" t="s">
        <v>150</v>
      </c>
      <c r="AD179">
        <f>SUM(G179:T179)</f>
        <v>10</v>
      </c>
      <c r="AE179">
        <f t="shared" si="9"/>
        <v>5.5680000000000007E-2</v>
      </c>
    </row>
    <row r="180" spans="1:31" x14ac:dyDescent="0.2">
      <c r="A180" s="12">
        <v>43589</v>
      </c>
      <c r="B180" s="13" t="s">
        <v>40</v>
      </c>
      <c r="C180" s="3">
        <v>300</v>
      </c>
      <c r="D180" s="3">
        <v>29</v>
      </c>
      <c r="E180" s="65" t="s">
        <v>92</v>
      </c>
      <c r="F180" s="39" t="s">
        <v>92</v>
      </c>
      <c r="G180" s="15" t="s">
        <v>93</v>
      </c>
      <c r="H180" s="15" t="s">
        <v>93</v>
      </c>
      <c r="I180" s="15" t="s">
        <v>93</v>
      </c>
      <c r="J180" s="15" t="s">
        <v>93</v>
      </c>
      <c r="K180" s="15" t="s">
        <v>93</v>
      </c>
      <c r="L180" s="15" t="s">
        <v>93</v>
      </c>
      <c r="M180" s="15" t="s">
        <v>93</v>
      </c>
      <c r="N180" s="15" t="s">
        <v>93</v>
      </c>
      <c r="O180" s="15" t="s">
        <v>93</v>
      </c>
      <c r="P180" s="15" t="s">
        <v>93</v>
      </c>
      <c r="Q180" s="15" t="s">
        <v>93</v>
      </c>
      <c r="R180" s="15" t="s">
        <v>93</v>
      </c>
      <c r="S180" s="15" t="s">
        <v>93</v>
      </c>
      <c r="T180" s="15" t="s">
        <v>93</v>
      </c>
      <c r="U180" s="140" t="s">
        <v>93</v>
      </c>
      <c r="V180" s="131" t="s">
        <v>93</v>
      </c>
      <c r="W180" s="15" t="s">
        <v>93</v>
      </c>
      <c r="X180" s="15" t="s">
        <v>93</v>
      </c>
      <c r="Y180" s="15" t="s">
        <v>93</v>
      </c>
      <c r="Z180" s="15" t="s">
        <v>93</v>
      </c>
      <c r="AA180" s="15" t="s">
        <v>93</v>
      </c>
      <c r="AB180" s="15" t="s">
        <v>93</v>
      </c>
      <c r="AC180">
        <v>6</v>
      </c>
      <c r="AD180" t="s">
        <v>93</v>
      </c>
      <c r="AE180" t="s">
        <v>93</v>
      </c>
    </row>
    <row r="181" spans="1:31" x14ac:dyDescent="0.2">
      <c r="A181" s="12">
        <v>43589</v>
      </c>
      <c r="B181" s="13" t="s">
        <v>40</v>
      </c>
      <c r="C181" s="3">
        <v>300</v>
      </c>
      <c r="D181" s="3">
        <v>30</v>
      </c>
      <c r="E181" s="3" t="s">
        <v>107</v>
      </c>
      <c r="F181" s="41">
        <f>0.192*0.59</f>
        <v>0.11327999999999999</v>
      </c>
      <c r="G181" s="15">
        <v>0</v>
      </c>
      <c r="H181" s="15">
        <v>0</v>
      </c>
      <c r="I181">
        <v>0</v>
      </c>
      <c r="J181" s="98">
        <v>1</v>
      </c>
      <c r="K181">
        <v>0</v>
      </c>
      <c r="L181" s="106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s="83">
        <f>0.00192*85</f>
        <v>0.16320000000000001</v>
      </c>
      <c r="V181" s="129">
        <v>10</v>
      </c>
      <c r="W181">
        <v>1</v>
      </c>
      <c r="X181">
        <v>12</v>
      </c>
      <c r="Y181">
        <v>1</v>
      </c>
      <c r="AB181" s="18" t="s">
        <v>150</v>
      </c>
      <c r="AC181" s="5"/>
      <c r="AD181">
        <f>SUM(G181:T181)</f>
        <v>2</v>
      </c>
      <c r="AE181">
        <f t="shared" si="9"/>
        <v>4.992000000000002E-2</v>
      </c>
    </row>
    <row r="182" spans="1:31" s="70" customFormat="1" x14ac:dyDescent="0.2">
      <c r="A182" s="71">
        <v>43589</v>
      </c>
      <c r="B182" s="72" t="s">
        <v>41</v>
      </c>
      <c r="C182" s="73">
        <v>0</v>
      </c>
      <c r="D182" s="73">
        <v>1</v>
      </c>
      <c r="E182" s="73" t="s">
        <v>108</v>
      </c>
      <c r="F182" s="74">
        <f>0.192*0.47</f>
        <v>9.0240000000000001E-2</v>
      </c>
      <c r="G182" s="72">
        <v>0</v>
      </c>
      <c r="H182" s="72">
        <v>0</v>
      </c>
      <c r="I182" s="73">
        <v>0</v>
      </c>
      <c r="J182" s="73">
        <v>0</v>
      </c>
      <c r="K182" s="73">
        <v>0</v>
      </c>
      <c r="L182" s="73">
        <v>0</v>
      </c>
      <c r="M182" s="73">
        <v>0</v>
      </c>
      <c r="N182" s="73">
        <v>0</v>
      </c>
      <c r="O182" s="73">
        <v>0</v>
      </c>
      <c r="P182" s="73">
        <v>0</v>
      </c>
      <c r="Q182" s="73">
        <v>0</v>
      </c>
      <c r="R182" s="73">
        <v>0</v>
      </c>
      <c r="S182" s="73"/>
      <c r="T182" s="73"/>
      <c r="U182" s="150"/>
      <c r="V182" s="135" t="s">
        <v>93</v>
      </c>
      <c r="W182" s="72" t="s">
        <v>93</v>
      </c>
      <c r="X182" s="72" t="s">
        <v>93</v>
      </c>
      <c r="Y182" s="72" t="s">
        <v>93</v>
      </c>
      <c r="Z182" s="72" t="s">
        <v>93</v>
      </c>
      <c r="AA182" s="72" t="s">
        <v>93</v>
      </c>
      <c r="AB182" s="126" t="s">
        <v>122</v>
      </c>
      <c r="AD182">
        <f t="shared" ref="AD182:AD194" si="11">SUM(G182:R182)</f>
        <v>0</v>
      </c>
    </row>
    <row r="183" spans="1:31" x14ac:dyDescent="0.2">
      <c r="A183" s="12">
        <v>43589</v>
      </c>
      <c r="B183" s="13" t="s">
        <v>41</v>
      </c>
      <c r="C183" s="14">
        <v>0</v>
      </c>
      <c r="D183" s="14">
        <v>2</v>
      </c>
      <c r="E183" s="66" t="s">
        <v>107</v>
      </c>
      <c r="F183" s="33">
        <f>0.192*0.64</f>
        <v>0.12288</v>
      </c>
      <c r="G183" s="15">
        <v>0</v>
      </c>
      <c r="H183" s="15">
        <v>0</v>
      </c>
      <c r="I183" s="35">
        <v>0</v>
      </c>
      <c r="J183" s="94">
        <v>1</v>
      </c>
      <c r="K183">
        <v>0</v>
      </c>
      <c r="L183">
        <v>0</v>
      </c>
      <c r="M183" s="106">
        <v>2</v>
      </c>
      <c r="N183">
        <v>0</v>
      </c>
      <c r="O183" s="113">
        <v>1</v>
      </c>
      <c r="P183">
        <v>0</v>
      </c>
      <c r="Q183">
        <v>0</v>
      </c>
      <c r="R183">
        <v>3</v>
      </c>
      <c r="V183" s="136">
        <v>10</v>
      </c>
      <c r="W183" s="35">
        <v>1</v>
      </c>
      <c r="X183">
        <v>13</v>
      </c>
      <c r="Y183">
        <v>2</v>
      </c>
      <c r="Z183">
        <v>15</v>
      </c>
      <c r="AA183">
        <v>1</v>
      </c>
      <c r="AB183" s="15" t="s">
        <v>122</v>
      </c>
      <c r="AD183">
        <f t="shared" si="11"/>
        <v>7</v>
      </c>
    </row>
    <row r="184" spans="1:31" x14ac:dyDescent="0.2">
      <c r="A184" s="12">
        <v>43589</v>
      </c>
      <c r="B184" s="13" t="s">
        <v>41</v>
      </c>
      <c r="C184" s="14">
        <v>0</v>
      </c>
      <c r="D184" s="14">
        <v>3</v>
      </c>
      <c r="E184" s="67" t="s">
        <v>107</v>
      </c>
      <c r="F184" s="33">
        <f>0.192*0.63</f>
        <v>0.12096</v>
      </c>
      <c r="G184" s="15">
        <v>0</v>
      </c>
      <c r="H184" s="15">
        <v>0</v>
      </c>
      <c r="I184" s="35">
        <v>0</v>
      </c>
      <c r="J184" s="35">
        <v>0</v>
      </c>
      <c r="K184" s="98">
        <v>1</v>
      </c>
      <c r="L184">
        <v>0</v>
      </c>
      <c r="M184" s="106">
        <v>1</v>
      </c>
      <c r="N184">
        <v>0</v>
      </c>
      <c r="O184">
        <v>0</v>
      </c>
      <c r="P184">
        <v>0</v>
      </c>
      <c r="Q184">
        <v>0</v>
      </c>
      <c r="R184">
        <v>3</v>
      </c>
      <c r="V184" s="136">
        <v>11</v>
      </c>
      <c r="W184" s="35">
        <v>1</v>
      </c>
      <c r="X184">
        <v>13</v>
      </c>
      <c r="Y184">
        <v>1</v>
      </c>
      <c r="AB184" s="15" t="s">
        <v>122</v>
      </c>
      <c r="AD184">
        <f t="shared" si="11"/>
        <v>5</v>
      </c>
    </row>
    <row r="185" spans="1:31" x14ac:dyDescent="0.2">
      <c r="A185" s="12">
        <v>43589</v>
      </c>
      <c r="B185" s="13" t="s">
        <v>41</v>
      </c>
      <c r="C185" s="14">
        <v>0</v>
      </c>
      <c r="D185" s="14">
        <v>4</v>
      </c>
      <c r="E185" s="68" t="s">
        <v>92</v>
      </c>
      <c r="F185" s="39" t="s">
        <v>92</v>
      </c>
      <c r="G185" s="15" t="s">
        <v>93</v>
      </c>
      <c r="H185" s="15" t="s">
        <v>93</v>
      </c>
      <c r="I185" s="15" t="s">
        <v>93</v>
      </c>
      <c r="J185" s="15" t="s">
        <v>93</v>
      </c>
      <c r="K185" s="15" t="s">
        <v>93</v>
      </c>
      <c r="L185" s="15" t="s">
        <v>93</v>
      </c>
      <c r="M185" s="15" t="s">
        <v>93</v>
      </c>
      <c r="N185" s="15" t="s">
        <v>93</v>
      </c>
      <c r="O185" s="15" t="s">
        <v>93</v>
      </c>
      <c r="P185" s="15" t="s">
        <v>93</v>
      </c>
      <c r="Q185" s="15" t="s">
        <v>93</v>
      </c>
      <c r="R185" s="15" t="s">
        <v>93</v>
      </c>
      <c r="S185" s="15"/>
      <c r="T185" s="15"/>
      <c r="U185" s="140"/>
      <c r="V185" s="131" t="s">
        <v>93</v>
      </c>
      <c r="W185" s="15" t="s">
        <v>93</v>
      </c>
      <c r="X185" s="15" t="s">
        <v>93</v>
      </c>
      <c r="Y185" s="15" t="s">
        <v>93</v>
      </c>
      <c r="Z185" s="15" t="s">
        <v>93</v>
      </c>
      <c r="AA185" s="15" t="s">
        <v>93</v>
      </c>
      <c r="AB185" s="15" t="s">
        <v>93</v>
      </c>
      <c r="AC185">
        <v>6</v>
      </c>
      <c r="AD185">
        <f t="shared" si="11"/>
        <v>0</v>
      </c>
    </row>
    <row r="186" spans="1:31" x14ac:dyDescent="0.2">
      <c r="A186" s="12">
        <v>43589</v>
      </c>
      <c r="B186" s="13" t="s">
        <v>41</v>
      </c>
      <c r="C186" s="14">
        <v>0</v>
      </c>
      <c r="D186" s="14">
        <v>5</v>
      </c>
      <c r="E186" s="67" t="s">
        <v>107</v>
      </c>
      <c r="F186" s="33">
        <f>0.192*0.55</f>
        <v>0.10560000000000001</v>
      </c>
      <c r="G186" s="15">
        <v>0</v>
      </c>
      <c r="H186" s="15">
        <v>0</v>
      </c>
      <c r="I186" s="35">
        <v>0</v>
      </c>
      <c r="J186" s="35">
        <v>0</v>
      </c>
      <c r="K186">
        <v>0</v>
      </c>
      <c r="L186" s="98">
        <v>2</v>
      </c>
      <c r="M186">
        <v>0</v>
      </c>
      <c r="N186" s="106">
        <v>4</v>
      </c>
      <c r="O186">
        <v>0</v>
      </c>
      <c r="P186">
        <v>0</v>
      </c>
      <c r="Q186">
        <v>0</v>
      </c>
      <c r="R186">
        <v>0</v>
      </c>
      <c r="V186" s="136">
        <v>12</v>
      </c>
      <c r="W186" s="35">
        <v>2</v>
      </c>
      <c r="X186">
        <v>14</v>
      </c>
      <c r="Y186">
        <v>4</v>
      </c>
      <c r="AB186" s="15" t="s">
        <v>122</v>
      </c>
      <c r="AD186">
        <f t="shared" si="11"/>
        <v>6</v>
      </c>
    </row>
    <row r="187" spans="1:31" x14ac:dyDescent="0.2">
      <c r="A187" s="12">
        <v>43589</v>
      </c>
      <c r="B187" s="13" t="s">
        <v>41</v>
      </c>
      <c r="C187" s="14">
        <v>0</v>
      </c>
      <c r="D187" s="14">
        <v>6</v>
      </c>
      <c r="E187" s="67" t="s">
        <v>107</v>
      </c>
      <c r="F187" s="33">
        <f>0.192*0.57</f>
        <v>0.10944</v>
      </c>
      <c r="G187" s="15">
        <v>0</v>
      </c>
      <c r="H187" s="15">
        <v>0</v>
      </c>
      <c r="I187" s="35">
        <v>0</v>
      </c>
      <c r="J187" s="94">
        <v>1</v>
      </c>
      <c r="K187">
        <v>0</v>
      </c>
      <c r="L187">
        <v>0</v>
      </c>
      <c r="M187" s="106">
        <v>2</v>
      </c>
      <c r="N187">
        <v>0</v>
      </c>
      <c r="O187">
        <v>0</v>
      </c>
      <c r="P187">
        <v>0</v>
      </c>
      <c r="Q187" s="113">
        <v>2</v>
      </c>
      <c r="R187">
        <v>3</v>
      </c>
      <c r="V187" s="129">
        <v>10</v>
      </c>
      <c r="W187">
        <v>1</v>
      </c>
      <c r="X187">
        <v>13</v>
      </c>
      <c r="Y187">
        <v>2</v>
      </c>
      <c r="Z187">
        <v>17</v>
      </c>
      <c r="AA187">
        <v>2</v>
      </c>
      <c r="AB187" s="15" t="s">
        <v>122</v>
      </c>
      <c r="AD187">
        <f t="shared" si="11"/>
        <v>8</v>
      </c>
    </row>
    <row r="188" spans="1:31" s="70" customFormat="1" x14ac:dyDescent="0.2">
      <c r="A188" s="86">
        <v>43589</v>
      </c>
      <c r="B188" s="87" t="s">
        <v>41</v>
      </c>
      <c r="C188" s="88">
        <v>0</v>
      </c>
      <c r="D188" s="88">
        <v>7</v>
      </c>
      <c r="E188" s="89" t="s">
        <v>107</v>
      </c>
      <c r="F188" s="90">
        <f>0.192*0.49</f>
        <v>9.4079999999999997E-2</v>
      </c>
      <c r="G188" s="91">
        <v>0</v>
      </c>
      <c r="H188" s="91">
        <v>0</v>
      </c>
      <c r="I188" s="89">
        <v>0</v>
      </c>
      <c r="J188" s="89">
        <v>0</v>
      </c>
      <c r="K188" s="92">
        <v>0</v>
      </c>
      <c r="L188" s="92">
        <v>0</v>
      </c>
      <c r="M188" s="92">
        <v>0</v>
      </c>
      <c r="N188" s="92">
        <v>0</v>
      </c>
      <c r="O188" s="100">
        <v>1</v>
      </c>
      <c r="P188" s="92">
        <v>0</v>
      </c>
      <c r="Q188" s="92">
        <v>0</v>
      </c>
      <c r="R188" s="92">
        <v>0</v>
      </c>
      <c r="S188" s="92"/>
      <c r="T188" s="92"/>
      <c r="U188" s="149"/>
      <c r="V188" s="137">
        <v>15</v>
      </c>
      <c r="W188" s="91">
        <v>1</v>
      </c>
      <c r="X188" s="91"/>
      <c r="Y188" s="91"/>
      <c r="Z188" s="91"/>
      <c r="AA188" s="91"/>
      <c r="AB188" s="91" t="s">
        <v>122</v>
      </c>
      <c r="AC188" s="92"/>
      <c r="AD188">
        <f t="shared" si="11"/>
        <v>1</v>
      </c>
    </row>
    <row r="189" spans="1:31" x14ac:dyDescent="0.2">
      <c r="A189" s="12">
        <v>43589</v>
      </c>
      <c r="B189" s="13" t="s">
        <v>41</v>
      </c>
      <c r="C189" s="14">
        <v>0</v>
      </c>
      <c r="D189" s="14">
        <v>8</v>
      </c>
      <c r="E189" s="68" t="s">
        <v>92</v>
      </c>
      <c r="F189" s="39" t="s">
        <v>92</v>
      </c>
      <c r="G189" s="15" t="s">
        <v>93</v>
      </c>
      <c r="H189" s="15" t="s">
        <v>93</v>
      </c>
      <c r="I189" s="15" t="s">
        <v>93</v>
      </c>
      <c r="J189" s="15" t="s">
        <v>93</v>
      </c>
      <c r="K189" s="15" t="s">
        <v>93</v>
      </c>
      <c r="L189" s="15" t="s">
        <v>93</v>
      </c>
      <c r="M189" s="15" t="s">
        <v>93</v>
      </c>
      <c r="N189" s="15" t="s">
        <v>93</v>
      </c>
      <c r="O189" s="15" t="s">
        <v>93</v>
      </c>
      <c r="P189" s="15" t="s">
        <v>93</v>
      </c>
      <c r="Q189" s="15" t="s">
        <v>93</v>
      </c>
      <c r="R189" s="15" t="s">
        <v>93</v>
      </c>
      <c r="S189" s="15"/>
      <c r="T189" s="15"/>
      <c r="U189" s="140"/>
      <c r="V189" s="131" t="s">
        <v>93</v>
      </c>
      <c r="W189" s="15" t="s">
        <v>93</v>
      </c>
      <c r="X189" s="15" t="s">
        <v>93</v>
      </c>
      <c r="Y189" s="15" t="s">
        <v>93</v>
      </c>
      <c r="Z189" s="15" t="s">
        <v>93</v>
      </c>
      <c r="AA189" s="15" t="s">
        <v>93</v>
      </c>
      <c r="AB189" s="15" t="s">
        <v>93</v>
      </c>
      <c r="AC189">
        <v>6</v>
      </c>
      <c r="AD189">
        <f t="shared" si="11"/>
        <v>0</v>
      </c>
    </row>
    <row r="190" spans="1:31" x14ac:dyDescent="0.2">
      <c r="A190" s="12">
        <v>43589</v>
      </c>
      <c r="B190" s="13" t="s">
        <v>41</v>
      </c>
      <c r="C190" s="14">
        <v>0</v>
      </c>
      <c r="D190" s="14">
        <v>9</v>
      </c>
      <c r="E190" s="67" t="s">
        <v>107</v>
      </c>
      <c r="F190" s="33">
        <f>0.192*0.62</f>
        <v>0.11904000000000001</v>
      </c>
      <c r="G190" s="15">
        <v>0</v>
      </c>
      <c r="H190" s="15">
        <v>0</v>
      </c>
      <c r="I190" s="35">
        <v>0</v>
      </c>
      <c r="J190" s="35">
        <v>0</v>
      </c>
      <c r="K190" s="98">
        <v>3</v>
      </c>
      <c r="L190">
        <v>0</v>
      </c>
      <c r="M190" s="106">
        <v>2</v>
      </c>
      <c r="N190">
        <v>0</v>
      </c>
      <c r="O190">
        <v>0</v>
      </c>
      <c r="P190" s="92">
        <v>0</v>
      </c>
      <c r="Q190" s="92">
        <v>0</v>
      </c>
      <c r="R190" s="92">
        <v>3</v>
      </c>
      <c r="S190" s="92"/>
      <c r="T190" s="92"/>
      <c r="U190" s="149"/>
      <c r="V190" s="129">
        <v>11</v>
      </c>
      <c r="W190">
        <v>3</v>
      </c>
      <c r="X190">
        <v>13</v>
      </c>
      <c r="Y190">
        <v>2</v>
      </c>
      <c r="AB190" s="15" t="s">
        <v>122</v>
      </c>
      <c r="AD190">
        <f t="shared" si="11"/>
        <v>8</v>
      </c>
    </row>
    <row r="191" spans="1:31" x14ac:dyDescent="0.2">
      <c r="A191" s="12">
        <v>43589</v>
      </c>
      <c r="B191" s="13" t="s">
        <v>41</v>
      </c>
      <c r="C191" s="14">
        <v>0</v>
      </c>
      <c r="D191" s="14">
        <v>10</v>
      </c>
      <c r="E191" s="67" t="s">
        <v>107</v>
      </c>
      <c r="F191" s="33">
        <f>0.192*0.58</f>
        <v>0.11136</v>
      </c>
      <c r="G191" s="15">
        <v>0</v>
      </c>
      <c r="H191" s="15">
        <v>0</v>
      </c>
      <c r="I191" s="35">
        <v>0</v>
      </c>
      <c r="J191" s="35">
        <v>0</v>
      </c>
      <c r="K191" s="98">
        <v>1</v>
      </c>
      <c r="L191">
        <v>0</v>
      </c>
      <c r="M191">
        <v>0</v>
      </c>
      <c r="N191" s="106">
        <v>1</v>
      </c>
      <c r="O191" s="106">
        <v>1</v>
      </c>
      <c r="P191" s="92">
        <v>0</v>
      </c>
      <c r="Q191" s="92">
        <v>0</v>
      </c>
      <c r="R191" s="92">
        <v>4</v>
      </c>
      <c r="S191" s="92"/>
      <c r="T191" s="92"/>
      <c r="U191" s="149"/>
      <c r="V191" s="129">
        <v>11</v>
      </c>
      <c r="W191">
        <v>1</v>
      </c>
      <c r="X191">
        <v>14</v>
      </c>
      <c r="Y191">
        <v>2</v>
      </c>
      <c r="AB191" s="15" t="s">
        <v>122</v>
      </c>
      <c r="AD191">
        <f t="shared" si="11"/>
        <v>7</v>
      </c>
    </row>
    <row r="192" spans="1:31" x14ac:dyDescent="0.2">
      <c r="A192" s="12">
        <v>43589</v>
      </c>
      <c r="B192" s="13" t="s">
        <v>41</v>
      </c>
      <c r="C192" s="14">
        <v>0</v>
      </c>
      <c r="D192" s="14">
        <v>11</v>
      </c>
      <c r="E192" s="67" t="s">
        <v>107</v>
      </c>
      <c r="F192" s="33">
        <f>0.192*0.66</f>
        <v>0.12672</v>
      </c>
      <c r="G192" s="15">
        <v>0</v>
      </c>
      <c r="H192" s="15">
        <v>0</v>
      </c>
      <c r="I192" s="35">
        <v>0</v>
      </c>
      <c r="J192" s="94">
        <v>3</v>
      </c>
      <c r="K192">
        <v>0</v>
      </c>
      <c r="L192">
        <v>0</v>
      </c>
      <c r="M192" s="106">
        <v>2</v>
      </c>
      <c r="N192">
        <v>0</v>
      </c>
      <c r="O192" s="113">
        <v>1</v>
      </c>
      <c r="P192" s="92">
        <v>0</v>
      </c>
      <c r="Q192" s="92">
        <v>0</v>
      </c>
      <c r="R192" s="92">
        <v>2</v>
      </c>
      <c r="S192" s="92"/>
      <c r="T192" s="92"/>
      <c r="U192" s="149"/>
      <c r="V192" s="129">
        <v>10</v>
      </c>
      <c r="W192">
        <v>3</v>
      </c>
      <c r="X192">
        <v>13</v>
      </c>
      <c r="Y192">
        <v>2</v>
      </c>
      <c r="Z192">
        <v>15</v>
      </c>
      <c r="AA192">
        <v>1</v>
      </c>
      <c r="AB192" s="15" t="s">
        <v>122</v>
      </c>
      <c r="AD192">
        <f t="shared" si="11"/>
        <v>8</v>
      </c>
    </row>
    <row r="193" spans="1:30" s="70" customFormat="1" x14ac:dyDescent="0.2">
      <c r="A193" s="86">
        <v>43589</v>
      </c>
      <c r="B193" s="87" t="s">
        <v>41</v>
      </c>
      <c r="C193" s="88">
        <v>0</v>
      </c>
      <c r="D193" s="88">
        <v>12</v>
      </c>
      <c r="E193" s="89" t="s">
        <v>107</v>
      </c>
      <c r="F193" s="90">
        <f>0.192*0.51</f>
        <v>9.7920000000000007E-2</v>
      </c>
      <c r="G193" s="91">
        <v>0</v>
      </c>
      <c r="H193" s="91">
        <v>0</v>
      </c>
      <c r="I193" s="89">
        <v>0</v>
      </c>
      <c r="J193" s="89">
        <v>0</v>
      </c>
      <c r="K193" s="92">
        <v>0</v>
      </c>
      <c r="L193" s="92">
        <v>0</v>
      </c>
      <c r="M193" s="92">
        <v>0</v>
      </c>
      <c r="N193" s="100">
        <v>2</v>
      </c>
      <c r="O193" s="92">
        <v>0</v>
      </c>
      <c r="P193" s="92">
        <v>0</v>
      </c>
      <c r="Q193" s="92">
        <v>0</v>
      </c>
      <c r="R193" s="92">
        <v>0</v>
      </c>
      <c r="S193" s="92"/>
      <c r="T193" s="92"/>
      <c r="U193" s="149"/>
      <c r="V193" s="137">
        <v>14</v>
      </c>
      <c r="W193" s="91">
        <v>2</v>
      </c>
      <c r="X193" s="91"/>
      <c r="Y193" s="91"/>
      <c r="Z193" s="91"/>
      <c r="AA193" s="91"/>
      <c r="AB193" s="126" t="s">
        <v>122</v>
      </c>
      <c r="AD193">
        <f t="shared" si="11"/>
        <v>2</v>
      </c>
    </row>
    <row r="194" spans="1:30" x14ac:dyDescent="0.2">
      <c r="A194" s="12">
        <v>43589</v>
      </c>
      <c r="B194" s="13" t="s">
        <v>41</v>
      </c>
      <c r="C194" s="14">
        <v>0</v>
      </c>
      <c r="D194" s="14">
        <v>13</v>
      </c>
      <c r="E194" s="67" t="s">
        <v>107</v>
      </c>
      <c r="F194" s="33">
        <f>0.192*0.56</f>
        <v>0.10752000000000002</v>
      </c>
      <c r="G194" s="15">
        <v>0</v>
      </c>
      <c r="H194" s="15">
        <v>0</v>
      </c>
      <c r="I194" s="35">
        <v>0</v>
      </c>
      <c r="J194" s="35">
        <v>0</v>
      </c>
      <c r="K194" s="98">
        <v>3</v>
      </c>
      <c r="L194">
        <v>0</v>
      </c>
      <c r="M194">
        <v>0</v>
      </c>
      <c r="N194" s="106">
        <v>1</v>
      </c>
      <c r="O194" s="92">
        <v>0</v>
      </c>
      <c r="P194" s="121">
        <v>3</v>
      </c>
      <c r="Q194" s="92">
        <v>0</v>
      </c>
      <c r="R194" s="92">
        <v>0</v>
      </c>
      <c r="S194" s="92"/>
      <c r="T194" s="92"/>
      <c r="U194" s="149"/>
      <c r="V194" s="129">
        <v>11</v>
      </c>
      <c r="W194">
        <v>3</v>
      </c>
      <c r="X194">
        <v>14</v>
      </c>
      <c r="Y194">
        <v>1</v>
      </c>
      <c r="Z194">
        <v>16</v>
      </c>
      <c r="AA194">
        <v>3</v>
      </c>
      <c r="AB194" s="15" t="s">
        <v>122</v>
      </c>
      <c r="AD194">
        <f t="shared" si="11"/>
        <v>7</v>
      </c>
    </row>
    <row r="195" spans="1:30" x14ac:dyDescent="0.2">
      <c r="A195" s="12">
        <v>43589</v>
      </c>
      <c r="B195" s="13" t="s">
        <v>41</v>
      </c>
      <c r="C195" s="14">
        <v>0</v>
      </c>
      <c r="D195" s="14">
        <v>14</v>
      </c>
      <c r="E195" s="67" t="s">
        <v>107</v>
      </c>
      <c r="F195" s="33">
        <f>0.192*0.55</f>
        <v>0.10560000000000001</v>
      </c>
      <c r="G195" s="15">
        <v>0</v>
      </c>
      <c r="H195" s="15">
        <v>0</v>
      </c>
      <c r="I195" s="35">
        <v>0</v>
      </c>
      <c r="J195" s="35">
        <v>0</v>
      </c>
      <c r="K195">
        <v>0</v>
      </c>
      <c r="L195" s="98">
        <v>1</v>
      </c>
      <c r="M195">
        <v>0</v>
      </c>
      <c r="N195">
        <v>0</v>
      </c>
      <c r="O195" s="92">
        <v>0</v>
      </c>
      <c r="P195" s="92">
        <v>0</v>
      </c>
      <c r="Q195" s="92">
        <v>0</v>
      </c>
      <c r="R195" s="92">
        <v>0</v>
      </c>
      <c r="S195" s="92"/>
      <c r="T195" s="92"/>
      <c r="U195" s="149"/>
      <c r="V195" s="129">
        <v>12</v>
      </c>
      <c r="W195">
        <v>1</v>
      </c>
      <c r="AB195" s="15" t="s">
        <v>122</v>
      </c>
      <c r="AD195">
        <f t="shared" ref="AD195:AD258" si="12">SUM(G195:R195)</f>
        <v>1</v>
      </c>
    </row>
    <row r="196" spans="1:30" x14ac:dyDescent="0.2">
      <c r="A196" s="12">
        <v>43589</v>
      </c>
      <c r="B196" s="13" t="s">
        <v>41</v>
      </c>
      <c r="C196" s="14">
        <v>0</v>
      </c>
      <c r="D196" s="14">
        <v>15</v>
      </c>
      <c r="E196" s="67" t="s">
        <v>107</v>
      </c>
      <c r="F196" s="33">
        <f>0.192*0.53</f>
        <v>0.10176</v>
      </c>
      <c r="G196" s="15">
        <v>0</v>
      </c>
      <c r="H196" s="15">
        <v>0</v>
      </c>
      <c r="I196" s="35">
        <v>0</v>
      </c>
      <c r="J196" s="35">
        <v>0</v>
      </c>
      <c r="K196">
        <v>0</v>
      </c>
      <c r="L196" s="98">
        <v>3</v>
      </c>
      <c r="M196">
        <v>0</v>
      </c>
      <c r="N196" s="106">
        <v>1</v>
      </c>
      <c r="O196" s="92">
        <v>0</v>
      </c>
      <c r="P196" s="121">
        <v>4</v>
      </c>
      <c r="Q196" s="92">
        <v>0</v>
      </c>
      <c r="R196" s="92">
        <v>0</v>
      </c>
      <c r="S196" s="92"/>
      <c r="T196" s="92"/>
      <c r="U196" s="149"/>
      <c r="V196" s="129">
        <v>12</v>
      </c>
      <c r="W196">
        <v>3</v>
      </c>
      <c r="X196">
        <v>14</v>
      </c>
      <c r="Y196">
        <v>1</v>
      </c>
      <c r="Z196">
        <v>16</v>
      </c>
      <c r="AA196">
        <v>4</v>
      </c>
      <c r="AB196" s="15" t="s">
        <v>122</v>
      </c>
      <c r="AD196">
        <f t="shared" si="12"/>
        <v>8</v>
      </c>
    </row>
    <row r="197" spans="1:30" x14ac:dyDescent="0.2">
      <c r="A197" s="12">
        <v>43589</v>
      </c>
      <c r="B197" s="13" t="s">
        <v>41</v>
      </c>
      <c r="C197" s="14">
        <v>0</v>
      </c>
      <c r="D197" s="14">
        <v>16</v>
      </c>
      <c r="E197" s="67" t="s">
        <v>107</v>
      </c>
      <c r="F197" s="33">
        <f>0.192*0.62</f>
        <v>0.11904000000000001</v>
      </c>
      <c r="G197" s="15">
        <v>0</v>
      </c>
      <c r="H197" s="15">
        <v>0</v>
      </c>
      <c r="I197" s="35">
        <v>0</v>
      </c>
      <c r="J197" s="35">
        <v>0</v>
      </c>
      <c r="K197">
        <v>0</v>
      </c>
      <c r="L197">
        <v>0</v>
      </c>
      <c r="M197" s="98">
        <v>2</v>
      </c>
      <c r="N197">
        <v>0</v>
      </c>
      <c r="O197" s="114">
        <v>2</v>
      </c>
      <c r="P197" s="92">
        <v>0</v>
      </c>
      <c r="Q197" s="121">
        <v>2</v>
      </c>
      <c r="R197" s="92">
        <v>0</v>
      </c>
      <c r="S197" s="92"/>
      <c r="T197" s="92"/>
      <c r="U197" s="149"/>
      <c r="V197" s="129">
        <v>13</v>
      </c>
      <c r="W197">
        <v>2</v>
      </c>
      <c r="X197">
        <v>15</v>
      </c>
      <c r="Y197">
        <v>2</v>
      </c>
      <c r="Z197">
        <v>17</v>
      </c>
      <c r="AA197">
        <v>2</v>
      </c>
      <c r="AB197" s="15" t="s">
        <v>122</v>
      </c>
      <c r="AD197">
        <f t="shared" si="12"/>
        <v>6</v>
      </c>
    </row>
    <row r="198" spans="1:30" x14ac:dyDescent="0.2">
      <c r="A198" s="12">
        <v>43589</v>
      </c>
      <c r="B198" s="13" t="s">
        <v>41</v>
      </c>
      <c r="C198" s="14">
        <v>0</v>
      </c>
      <c r="D198" s="14">
        <v>17</v>
      </c>
      <c r="E198" s="67" t="s">
        <v>107</v>
      </c>
      <c r="F198" s="33">
        <f>0.192*0.63</f>
        <v>0.12096</v>
      </c>
      <c r="G198" s="15">
        <v>0</v>
      </c>
      <c r="H198" s="15">
        <v>0</v>
      </c>
      <c r="I198" s="35">
        <v>0</v>
      </c>
      <c r="J198" s="35">
        <v>0</v>
      </c>
      <c r="K198" s="98">
        <v>2</v>
      </c>
      <c r="L198">
        <v>0</v>
      </c>
      <c r="M198" s="106">
        <v>2</v>
      </c>
      <c r="N198">
        <v>0</v>
      </c>
      <c r="O198" s="92">
        <v>0</v>
      </c>
      <c r="P198" s="92">
        <v>0</v>
      </c>
      <c r="Q198" s="92">
        <v>0</v>
      </c>
      <c r="R198" s="92">
        <v>3</v>
      </c>
      <c r="S198" s="92"/>
      <c r="T198" s="92"/>
      <c r="U198" s="149"/>
      <c r="V198" s="129">
        <v>11</v>
      </c>
      <c r="W198">
        <v>2</v>
      </c>
      <c r="X198">
        <v>13</v>
      </c>
      <c r="Y198">
        <v>2</v>
      </c>
      <c r="AB198" s="15" t="s">
        <v>122</v>
      </c>
      <c r="AD198">
        <f t="shared" si="12"/>
        <v>7</v>
      </c>
    </row>
    <row r="199" spans="1:30" x14ac:dyDescent="0.2">
      <c r="A199" s="12">
        <v>43589</v>
      </c>
      <c r="B199" s="13" t="s">
        <v>41</v>
      </c>
      <c r="C199" s="14">
        <v>0</v>
      </c>
      <c r="D199" s="14">
        <v>18</v>
      </c>
      <c r="E199" s="68" t="s">
        <v>92</v>
      </c>
      <c r="F199" s="39" t="s">
        <v>92</v>
      </c>
      <c r="G199" s="15" t="s">
        <v>93</v>
      </c>
      <c r="H199" s="15" t="s">
        <v>93</v>
      </c>
      <c r="I199" s="15" t="s">
        <v>93</v>
      </c>
      <c r="J199" s="15" t="s">
        <v>93</v>
      </c>
      <c r="K199" s="15" t="s">
        <v>93</v>
      </c>
      <c r="L199" s="15" t="s">
        <v>93</v>
      </c>
      <c r="M199" s="15" t="s">
        <v>93</v>
      </c>
      <c r="N199" s="15" t="s">
        <v>93</v>
      </c>
      <c r="O199" s="15" t="s">
        <v>93</v>
      </c>
      <c r="P199" s="15" t="s">
        <v>93</v>
      </c>
      <c r="Q199" s="15" t="s">
        <v>93</v>
      </c>
      <c r="R199" s="15" t="s">
        <v>93</v>
      </c>
      <c r="S199" s="15"/>
      <c r="T199" s="15"/>
      <c r="U199" s="140"/>
      <c r="V199" s="131" t="s">
        <v>93</v>
      </c>
      <c r="W199" s="15" t="s">
        <v>93</v>
      </c>
      <c r="X199" s="15" t="s">
        <v>93</v>
      </c>
      <c r="Y199" s="15" t="s">
        <v>93</v>
      </c>
      <c r="Z199" s="15" t="s">
        <v>93</v>
      </c>
      <c r="AA199" s="15" t="s">
        <v>93</v>
      </c>
      <c r="AB199" s="15" t="s">
        <v>93</v>
      </c>
      <c r="AC199">
        <v>6</v>
      </c>
      <c r="AD199">
        <f t="shared" si="12"/>
        <v>0</v>
      </c>
    </row>
    <row r="200" spans="1:30" x14ac:dyDescent="0.2">
      <c r="A200" s="12">
        <v>43589</v>
      </c>
      <c r="B200" s="13" t="s">
        <v>41</v>
      </c>
      <c r="C200" s="14">
        <v>0</v>
      </c>
      <c r="D200" s="14">
        <v>19</v>
      </c>
      <c r="E200" s="67" t="s">
        <v>107</v>
      </c>
      <c r="F200" s="33">
        <f>0.192*0.55</f>
        <v>0.10560000000000001</v>
      </c>
      <c r="G200" s="15">
        <v>0</v>
      </c>
      <c r="H200" s="15">
        <v>0</v>
      </c>
      <c r="I200" s="35">
        <v>0</v>
      </c>
      <c r="J200" s="35">
        <v>0</v>
      </c>
      <c r="K200">
        <v>0</v>
      </c>
      <c r="L200" s="98">
        <v>2</v>
      </c>
      <c r="M200">
        <v>0</v>
      </c>
      <c r="N200" s="106">
        <v>1</v>
      </c>
      <c r="O200" s="92">
        <v>0</v>
      </c>
      <c r="P200" s="92">
        <v>0</v>
      </c>
      <c r="Q200" s="92">
        <v>0</v>
      </c>
      <c r="R200" s="92">
        <v>0</v>
      </c>
      <c r="S200" s="92"/>
      <c r="T200" s="92"/>
      <c r="U200" s="149"/>
      <c r="V200" s="129">
        <v>12</v>
      </c>
      <c r="W200">
        <v>2</v>
      </c>
      <c r="X200">
        <v>14</v>
      </c>
      <c r="Y200">
        <v>1</v>
      </c>
      <c r="AB200" s="15" t="s">
        <v>122</v>
      </c>
      <c r="AD200">
        <f t="shared" si="12"/>
        <v>3</v>
      </c>
    </row>
    <row r="201" spans="1:30" x14ac:dyDescent="0.2">
      <c r="A201" s="12">
        <v>43589</v>
      </c>
      <c r="B201" s="13" t="s">
        <v>41</v>
      </c>
      <c r="C201" s="14">
        <v>0</v>
      </c>
      <c r="D201" s="14">
        <v>20</v>
      </c>
      <c r="E201" s="67" t="s">
        <v>107</v>
      </c>
      <c r="F201" s="33">
        <f>0.192*0.59</f>
        <v>0.11327999999999999</v>
      </c>
      <c r="G201" s="15">
        <v>0</v>
      </c>
      <c r="H201" s="15">
        <v>0</v>
      </c>
      <c r="I201" s="35">
        <v>0</v>
      </c>
      <c r="J201" s="35">
        <v>0</v>
      </c>
      <c r="K201" s="98">
        <v>2</v>
      </c>
      <c r="L201">
        <v>0</v>
      </c>
      <c r="M201">
        <v>0</v>
      </c>
      <c r="N201">
        <v>0</v>
      </c>
      <c r="O201" s="92">
        <v>0</v>
      </c>
      <c r="P201" s="92">
        <v>0</v>
      </c>
      <c r="Q201" s="92">
        <v>0</v>
      </c>
      <c r="R201" s="92">
        <v>0</v>
      </c>
      <c r="S201" s="92"/>
      <c r="T201" s="92"/>
      <c r="U201" s="149"/>
      <c r="V201" s="129">
        <v>11</v>
      </c>
      <c r="W201">
        <v>2</v>
      </c>
      <c r="AB201" s="15" t="s">
        <v>122</v>
      </c>
      <c r="AD201">
        <f t="shared" si="12"/>
        <v>2</v>
      </c>
    </row>
    <row r="202" spans="1:30" x14ac:dyDescent="0.2">
      <c r="A202" s="12">
        <v>43589</v>
      </c>
      <c r="B202" s="13" t="s">
        <v>41</v>
      </c>
      <c r="C202" s="14">
        <v>0</v>
      </c>
      <c r="D202" s="14">
        <v>21</v>
      </c>
      <c r="E202" s="67" t="s">
        <v>107</v>
      </c>
      <c r="F202" s="33">
        <f>0.192*0.65</f>
        <v>0.12480000000000001</v>
      </c>
      <c r="G202" s="15">
        <v>0</v>
      </c>
      <c r="H202" s="15">
        <v>0</v>
      </c>
      <c r="I202" s="35">
        <v>0</v>
      </c>
      <c r="J202" s="35">
        <v>0</v>
      </c>
      <c r="K202">
        <v>0</v>
      </c>
      <c r="L202" s="98">
        <v>1</v>
      </c>
      <c r="M202" s="98">
        <v>1</v>
      </c>
      <c r="N202">
        <v>0</v>
      </c>
      <c r="O202" s="114">
        <v>1</v>
      </c>
      <c r="P202" s="92">
        <v>0</v>
      </c>
      <c r="Q202" s="92">
        <v>0</v>
      </c>
      <c r="R202" s="92">
        <v>5</v>
      </c>
      <c r="S202" s="92"/>
      <c r="T202" s="92"/>
      <c r="U202" s="149"/>
      <c r="V202" s="129">
        <v>12</v>
      </c>
      <c r="W202">
        <v>2</v>
      </c>
      <c r="X202">
        <v>15</v>
      </c>
      <c r="Y202">
        <v>1</v>
      </c>
      <c r="AB202" s="15" t="s">
        <v>122</v>
      </c>
      <c r="AD202">
        <f t="shared" si="12"/>
        <v>8</v>
      </c>
    </row>
    <row r="203" spans="1:30" x14ac:dyDescent="0.2">
      <c r="A203" s="12">
        <v>43589</v>
      </c>
      <c r="B203" s="13" t="s">
        <v>41</v>
      </c>
      <c r="C203" s="14">
        <v>0</v>
      </c>
      <c r="D203" s="14">
        <v>22</v>
      </c>
      <c r="E203" s="67" t="s">
        <v>107</v>
      </c>
      <c r="F203" s="33">
        <f>0.192*0.62</f>
        <v>0.11904000000000001</v>
      </c>
      <c r="G203" s="15">
        <v>0</v>
      </c>
      <c r="H203" s="15">
        <v>0</v>
      </c>
      <c r="I203" s="35">
        <v>0</v>
      </c>
      <c r="J203" s="35">
        <v>0</v>
      </c>
      <c r="K203" s="98">
        <v>3</v>
      </c>
      <c r="L203">
        <v>0</v>
      </c>
      <c r="M203" s="106">
        <v>2</v>
      </c>
      <c r="N203">
        <v>0</v>
      </c>
      <c r="O203" s="92">
        <v>0</v>
      </c>
      <c r="P203" s="121">
        <v>1</v>
      </c>
      <c r="Q203" s="92">
        <v>0</v>
      </c>
      <c r="R203" s="92">
        <v>5</v>
      </c>
      <c r="S203" s="92"/>
      <c r="T203" s="92"/>
      <c r="U203" s="149"/>
      <c r="V203" s="129">
        <v>11</v>
      </c>
      <c r="W203">
        <v>3</v>
      </c>
      <c r="X203">
        <v>13</v>
      </c>
      <c r="Y203">
        <v>2</v>
      </c>
      <c r="Z203">
        <v>16</v>
      </c>
      <c r="AA203">
        <v>1</v>
      </c>
      <c r="AB203" s="15" t="s">
        <v>122</v>
      </c>
      <c r="AD203">
        <f t="shared" si="12"/>
        <v>11</v>
      </c>
    </row>
    <row r="204" spans="1:30" x14ac:dyDescent="0.2">
      <c r="A204" s="12">
        <v>43589</v>
      </c>
      <c r="B204" s="13" t="s">
        <v>41</v>
      </c>
      <c r="C204" s="14">
        <v>0</v>
      </c>
      <c r="D204" s="14">
        <v>23</v>
      </c>
      <c r="E204" s="67" t="s">
        <v>107</v>
      </c>
      <c r="F204" s="33">
        <f>0.192*0.55</f>
        <v>0.10560000000000001</v>
      </c>
      <c r="G204" s="15">
        <v>0</v>
      </c>
      <c r="H204" s="15">
        <v>0</v>
      </c>
      <c r="I204" s="35">
        <v>0</v>
      </c>
      <c r="J204" s="35">
        <v>0</v>
      </c>
      <c r="K204" s="98">
        <v>2</v>
      </c>
      <c r="L204">
        <v>0</v>
      </c>
      <c r="M204">
        <v>0</v>
      </c>
      <c r="N204" s="106">
        <v>1</v>
      </c>
      <c r="O204" s="92">
        <v>0</v>
      </c>
      <c r="P204" s="92">
        <v>0</v>
      </c>
      <c r="Q204" s="92">
        <v>0</v>
      </c>
      <c r="R204" s="92">
        <v>0</v>
      </c>
      <c r="S204" s="92"/>
      <c r="T204" s="92"/>
      <c r="U204" s="149"/>
      <c r="V204" s="129">
        <v>11</v>
      </c>
      <c r="W204">
        <v>2</v>
      </c>
      <c r="X204">
        <v>14</v>
      </c>
      <c r="Y204">
        <v>1</v>
      </c>
      <c r="AB204" s="15" t="s">
        <v>122</v>
      </c>
      <c r="AD204">
        <f t="shared" si="12"/>
        <v>3</v>
      </c>
    </row>
    <row r="205" spans="1:30" x14ac:dyDescent="0.2">
      <c r="A205" s="12">
        <v>43589</v>
      </c>
      <c r="B205" s="13" t="s">
        <v>41</v>
      </c>
      <c r="C205" s="14">
        <v>0</v>
      </c>
      <c r="D205" s="14">
        <v>24</v>
      </c>
      <c r="E205" s="67" t="s">
        <v>107</v>
      </c>
      <c r="F205" s="33">
        <f>0.192*0.71</f>
        <v>0.13632</v>
      </c>
      <c r="G205" s="15">
        <v>0</v>
      </c>
      <c r="H205" s="15">
        <v>0</v>
      </c>
      <c r="I205" s="94">
        <v>3</v>
      </c>
      <c r="J205" s="35">
        <v>0</v>
      </c>
      <c r="K205">
        <v>0</v>
      </c>
      <c r="L205" s="106">
        <v>2</v>
      </c>
      <c r="M205">
        <v>0</v>
      </c>
      <c r="N205" s="113">
        <v>1</v>
      </c>
      <c r="O205" s="92">
        <v>0</v>
      </c>
      <c r="P205" s="92">
        <v>0</v>
      </c>
      <c r="Q205" s="92">
        <v>4</v>
      </c>
      <c r="R205" s="92">
        <v>0</v>
      </c>
      <c r="S205" s="92"/>
      <c r="T205" s="92"/>
      <c r="U205" s="149"/>
      <c r="V205" s="129">
        <v>9</v>
      </c>
      <c r="W205">
        <v>3</v>
      </c>
      <c r="X205">
        <v>12</v>
      </c>
      <c r="Y205">
        <v>2</v>
      </c>
      <c r="Z205">
        <v>14</v>
      </c>
      <c r="AA205">
        <v>1</v>
      </c>
      <c r="AB205" s="15" t="s">
        <v>122</v>
      </c>
      <c r="AD205">
        <f t="shared" si="12"/>
        <v>10</v>
      </c>
    </row>
    <row r="206" spans="1:30" x14ac:dyDescent="0.2">
      <c r="A206" s="12">
        <v>43589</v>
      </c>
      <c r="B206" s="13" t="s">
        <v>41</v>
      </c>
      <c r="C206" s="14">
        <v>0</v>
      </c>
      <c r="D206" s="14">
        <v>25</v>
      </c>
      <c r="E206" s="67" t="s">
        <v>107</v>
      </c>
      <c r="F206" s="33">
        <f>0.192*0.6</f>
        <v>0.1152</v>
      </c>
      <c r="G206" s="15">
        <v>0</v>
      </c>
      <c r="H206" s="15">
        <v>0</v>
      </c>
      <c r="I206" s="35">
        <v>0</v>
      </c>
      <c r="J206" s="94">
        <v>1</v>
      </c>
      <c r="K206">
        <v>0</v>
      </c>
      <c r="L206">
        <v>0</v>
      </c>
      <c r="M206" s="106">
        <v>2</v>
      </c>
      <c r="N206">
        <v>0</v>
      </c>
      <c r="O206" s="92">
        <v>0</v>
      </c>
      <c r="P206" s="92">
        <v>0</v>
      </c>
      <c r="Q206" s="121">
        <v>3</v>
      </c>
      <c r="R206" s="92">
        <v>0</v>
      </c>
      <c r="S206" s="92"/>
      <c r="T206" s="92"/>
      <c r="U206" s="149"/>
      <c r="V206" s="129">
        <v>10</v>
      </c>
      <c r="W206">
        <v>1</v>
      </c>
      <c r="X206">
        <v>13</v>
      </c>
      <c r="Y206">
        <v>2</v>
      </c>
      <c r="Z206">
        <v>17</v>
      </c>
      <c r="AA206">
        <v>3</v>
      </c>
      <c r="AB206" s="15" t="s">
        <v>122</v>
      </c>
      <c r="AD206">
        <f t="shared" si="12"/>
        <v>6</v>
      </c>
    </row>
    <row r="207" spans="1:30" x14ac:dyDescent="0.2">
      <c r="A207" s="12">
        <v>43589</v>
      </c>
      <c r="B207" s="13" t="s">
        <v>41</v>
      </c>
      <c r="C207" s="14">
        <v>0</v>
      </c>
      <c r="D207" s="14">
        <v>26</v>
      </c>
      <c r="E207" s="67" t="s">
        <v>107</v>
      </c>
      <c r="F207" s="33">
        <f>0.192*0.58</f>
        <v>0.11136</v>
      </c>
      <c r="G207" s="15">
        <v>0</v>
      </c>
      <c r="H207" s="15">
        <v>0</v>
      </c>
      <c r="I207" s="35">
        <v>0</v>
      </c>
      <c r="J207" s="35">
        <v>0</v>
      </c>
      <c r="K207" s="98">
        <v>2</v>
      </c>
      <c r="L207">
        <v>0</v>
      </c>
      <c r="M207">
        <v>0</v>
      </c>
      <c r="N207">
        <v>0</v>
      </c>
      <c r="O207" s="92">
        <v>0</v>
      </c>
      <c r="P207" s="121">
        <v>1</v>
      </c>
      <c r="Q207" s="92">
        <v>0</v>
      </c>
      <c r="R207" s="92">
        <v>4</v>
      </c>
      <c r="S207" s="92"/>
      <c r="T207" s="92"/>
      <c r="U207" s="149"/>
      <c r="V207" s="129">
        <v>11</v>
      </c>
      <c r="W207">
        <v>2</v>
      </c>
      <c r="X207">
        <v>16</v>
      </c>
      <c r="Y207">
        <v>1</v>
      </c>
      <c r="AB207" s="15" t="s">
        <v>122</v>
      </c>
      <c r="AD207">
        <f t="shared" si="12"/>
        <v>7</v>
      </c>
    </row>
    <row r="208" spans="1:30" x14ac:dyDescent="0.2">
      <c r="A208" s="12">
        <v>43589</v>
      </c>
      <c r="B208" s="13" t="s">
        <v>41</v>
      </c>
      <c r="C208" s="14">
        <v>0</v>
      </c>
      <c r="D208" s="14">
        <v>27</v>
      </c>
      <c r="E208" s="67" t="s">
        <v>107</v>
      </c>
      <c r="F208" s="33">
        <f>0.192*0.53</f>
        <v>0.10176</v>
      </c>
      <c r="G208" s="15">
        <v>0</v>
      </c>
      <c r="H208" s="15">
        <v>0</v>
      </c>
      <c r="I208" s="35">
        <v>0</v>
      </c>
      <c r="J208" s="35">
        <v>0</v>
      </c>
      <c r="K208">
        <v>0</v>
      </c>
      <c r="L208" s="98">
        <v>3</v>
      </c>
      <c r="M208">
        <v>0</v>
      </c>
      <c r="N208">
        <v>0</v>
      </c>
      <c r="O208" s="114">
        <v>1</v>
      </c>
      <c r="P208" s="92">
        <v>0</v>
      </c>
      <c r="Q208" s="121">
        <v>3</v>
      </c>
      <c r="R208" s="92">
        <v>1</v>
      </c>
      <c r="S208" s="92"/>
      <c r="T208" s="92"/>
      <c r="U208" s="149"/>
      <c r="V208" s="129">
        <v>12</v>
      </c>
      <c r="W208">
        <v>3</v>
      </c>
      <c r="X208">
        <v>15</v>
      </c>
      <c r="Y208">
        <v>1</v>
      </c>
      <c r="Z208">
        <v>17</v>
      </c>
      <c r="AA208">
        <v>3</v>
      </c>
      <c r="AB208" s="15" t="s">
        <v>122</v>
      </c>
      <c r="AD208">
        <f t="shared" si="12"/>
        <v>8</v>
      </c>
    </row>
    <row r="209" spans="1:30" x14ac:dyDescent="0.2">
      <c r="A209" s="12">
        <v>43589</v>
      </c>
      <c r="B209" s="13" t="s">
        <v>41</v>
      </c>
      <c r="C209" s="14">
        <v>0</v>
      </c>
      <c r="D209" s="14">
        <v>28</v>
      </c>
      <c r="E209" s="67" t="s">
        <v>107</v>
      </c>
      <c r="F209" s="33">
        <f>0.192*0.62</f>
        <v>0.11904000000000001</v>
      </c>
      <c r="G209" s="15">
        <v>0</v>
      </c>
      <c r="H209" s="15">
        <v>0</v>
      </c>
      <c r="I209" s="35">
        <v>0</v>
      </c>
      <c r="J209" s="94">
        <v>2</v>
      </c>
      <c r="K209">
        <v>0</v>
      </c>
      <c r="L209">
        <v>0</v>
      </c>
      <c r="M209" s="106">
        <v>2</v>
      </c>
      <c r="N209">
        <v>0</v>
      </c>
      <c r="O209" s="92">
        <v>1</v>
      </c>
      <c r="P209" s="92">
        <v>0</v>
      </c>
      <c r="Q209" s="92">
        <v>0</v>
      </c>
      <c r="R209" s="92">
        <v>4</v>
      </c>
      <c r="S209" s="92"/>
      <c r="T209" s="92"/>
      <c r="U209" s="149"/>
      <c r="V209" s="129">
        <v>10</v>
      </c>
      <c r="W209">
        <v>2</v>
      </c>
      <c r="X209">
        <v>13</v>
      </c>
      <c r="Y209">
        <v>2</v>
      </c>
      <c r="Z209">
        <v>15</v>
      </c>
      <c r="AA209">
        <v>1</v>
      </c>
      <c r="AB209" s="15" t="s">
        <v>122</v>
      </c>
      <c r="AD209">
        <f t="shared" si="12"/>
        <v>9</v>
      </c>
    </row>
    <row r="210" spans="1:30" x14ac:dyDescent="0.2">
      <c r="A210" s="12">
        <v>43589</v>
      </c>
      <c r="B210" s="13" t="s">
        <v>41</v>
      </c>
      <c r="C210" s="14">
        <v>0</v>
      </c>
      <c r="D210" s="14">
        <v>29</v>
      </c>
      <c r="E210" s="67" t="s">
        <v>107</v>
      </c>
      <c r="F210" s="33">
        <f>0.192*0.52</f>
        <v>9.9840000000000012E-2</v>
      </c>
      <c r="G210" s="15">
        <v>0</v>
      </c>
      <c r="H210" s="15">
        <v>0</v>
      </c>
      <c r="I210" s="35">
        <v>0</v>
      </c>
      <c r="J210" s="35">
        <v>0</v>
      </c>
      <c r="K210" s="98">
        <v>2</v>
      </c>
      <c r="L210">
        <v>0</v>
      </c>
      <c r="M210">
        <v>0</v>
      </c>
      <c r="N210" s="106">
        <v>1</v>
      </c>
      <c r="O210" s="114">
        <v>1</v>
      </c>
      <c r="P210" s="92">
        <v>0</v>
      </c>
      <c r="Q210" s="92">
        <v>0</v>
      </c>
      <c r="R210" s="92">
        <v>0</v>
      </c>
      <c r="S210" s="92"/>
      <c r="T210" s="92"/>
      <c r="U210" s="149"/>
      <c r="V210" s="129">
        <v>11</v>
      </c>
      <c r="W210">
        <v>2</v>
      </c>
      <c r="X210">
        <v>14</v>
      </c>
      <c r="Y210">
        <v>2</v>
      </c>
      <c r="AB210" s="15" t="s">
        <v>122</v>
      </c>
      <c r="AD210">
        <f t="shared" si="12"/>
        <v>4</v>
      </c>
    </row>
    <row r="211" spans="1:30" x14ac:dyDescent="0.2">
      <c r="A211" s="12">
        <v>43589</v>
      </c>
      <c r="B211" s="13" t="s">
        <v>41</v>
      </c>
      <c r="C211" s="14">
        <v>0</v>
      </c>
      <c r="D211" s="14">
        <v>30</v>
      </c>
      <c r="E211" s="67" t="s">
        <v>107</v>
      </c>
      <c r="F211" s="33">
        <f>0.192*0.59</f>
        <v>0.11327999999999999</v>
      </c>
      <c r="G211" s="15">
        <v>0</v>
      </c>
      <c r="H211" s="15">
        <v>0</v>
      </c>
      <c r="I211" s="35">
        <v>0</v>
      </c>
      <c r="J211" s="94">
        <v>1</v>
      </c>
      <c r="K211">
        <v>0</v>
      </c>
      <c r="L211">
        <v>0</v>
      </c>
      <c r="M211">
        <v>0</v>
      </c>
      <c r="N211" s="106">
        <v>1</v>
      </c>
      <c r="O211" s="114">
        <v>1</v>
      </c>
      <c r="P211" s="92">
        <v>0</v>
      </c>
      <c r="Q211" s="92">
        <v>0</v>
      </c>
      <c r="R211" s="92">
        <v>3</v>
      </c>
      <c r="S211" s="92"/>
      <c r="T211" s="92"/>
      <c r="U211" s="149"/>
      <c r="V211" s="129">
        <v>10</v>
      </c>
      <c r="W211">
        <v>1</v>
      </c>
      <c r="X211">
        <v>14</v>
      </c>
      <c r="Y211">
        <v>2</v>
      </c>
      <c r="AB211" s="18" t="s">
        <v>122</v>
      </c>
      <c r="AC211" s="5"/>
      <c r="AD211" s="5">
        <f t="shared" si="12"/>
        <v>6</v>
      </c>
    </row>
    <row r="212" spans="1:30" x14ac:dyDescent="0.2">
      <c r="A212" s="20">
        <v>43589</v>
      </c>
      <c r="B212" s="22" t="s">
        <v>41</v>
      </c>
      <c r="C212" s="4">
        <v>150</v>
      </c>
      <c r="D212" s="4">
        <v>1</v>
      </c>
      <c r="E212" s="4" t="s">
        <v>107</v>
      </c>
      <c r="F212" s="45">
        <f>0.192*0.67</f>
        <v>0.12864</v>
      </c>
      <c r="G212" s="22">
        <v>0</v>
      </c>
      <c r="H212" s="22">
        <v>0</v>
      </c>
      <c r="I212" s="4">
        <v>0</v>
      </c>
      <c r="J212" s="99">
        <v>2</v>
      </c>
      <c r="K212" s="4">
        <v>0</v>
      </c>
      <c r="L212" s="4">
        <v>0</v>
      </c>
      <c r="M212" s="107">
        <v>2</v>
      </c>
      <c r="N212" s="107">
        <v>1</v>
      </c>
      <c r="O212" s="115">
        <v>1</v>
      </c>
      <c r="P212" s="4">
        <v>0</v>
      </c>
      <c r="Q212" s="4">
        <v>0</v>
      </c>
      <c r="R212" s="4">
        <v>4</v>
      </c>
      <c r="S212" s="4"/>
      <c r="T212" s="4"/>
      <c r="U212" s="116"/>
      <c r="V212" s="132">
        <v>10</v>
      </c>
      <c r="W212" s="4">
        <v>2</v>
      </c>
      <c r="X212" s="4">
        <v>13</v>
      </c>
      <c r="Y212" s="4">
        <v>3</v>
      </c>
      <c r="Z212" s="4">
        <v>15</v>
      </c>
      <c r="AA212" s="4">
        <v>1</v>
      </c>
      <c r="AB212" s="15" t="s">
        <v>122</v>
      </c>
      <c r="AD212">
        <f t="shared" si="12"/>
        <v>10</v>
      </c>
    </row>
    <row r="213" spans="1:30" x14ac:dyDescent="0.2">
      <c r="A213" s="12">
        <v>43589</v>
      </c>
      <c r="B213" s="13" t="s">
        <v>41</v>
      </c>
      <c r="C213" s="14">
        <v>150</v>
      </c>
      <c r="D213" s="14">
        <v>2</v>
      </c>
      <c r="E213" s="63" t="s">
        <v>92</v>
      </c>
      <c r="F213" s="39" t="s">
        <v>92</v>
      </c>
      <c r="G213" s="15" t="s">
        <v>93</v>
      </c>
      <c r="H213" s="15" t="s">
        <v>93</v>
      </c>
      <c r="I213" s="15" t="s">
        <v>93</v>
      </c>
      <c r="J213" s="15" t="s">
        <v>93</v>
      </c>
      <c r="K213" s="15" t="s">
        <v>93</v>
      </c>
      <c r="L213" s="15" t="s">
        <v>93</v>
      </c>
      <c r="M213" s="15" t="s">
        <v>93</v>
      </c>
      <c r="N213" s="15" t="s">
        <v>93</v>
      </c>
      <c r="O213" s="15" t="s">
        <v>93</v>
      </c>
      <c r="P213" s="15" t="s">
        <v>93</v>
      </c>
      <c r="Q213" s="15" t="s">
        <v>93</v>
      </c>
      <c r="R213" s="15" t="s">
        <v>93</v>
      </c>
      <c r="S213" s="15"/>
      <c r="T213" s="15"/>
      <c r="U213" s="140"/>
      <c r="V213" s="131" t="s">
        <v>93</v>
      </c>
      <c r="W213" s="15" t="s">
        <v>93</v>
      </c>
      <c r="X213" s="15" t="s">
        <v>93</v>
      </c>
      <c r="Y213" s="15" t="s">
        <v>93</v>
      </c>
      <c r="Z213" s="15" t="s">
        <v>93</v>
      </c>
      <c r="AA213" s="15" t="s">
        <v>93</v>
      </c>
      <c r="AB213" s="15" t="s">
        <v>93</v>
      </c>
      <c r="AC213">
        <v>6</v>
      </c>
      <c r="AD213">
        <f t="shared" si="12"/>
        <v>0</v>
      </c>
    </row>
    <row r="214" spans="1:30" x14ac:dyDescent="0.2">
      <c r="A214" s="12">
        <v>43589</v>
      </c>
      <c r="B214" s="13" t="s">
        <v>41</v>
      </c>
      <c r="C214" s="14">
        <v>150</v>
      </c>
      <c r="D214" s="14">
        <v>3</v>
      </c>
      <c r="E214" s="63" t="s">
        <v>92</v>
      </c>
      <c r="F214" s="39" t="s">
        <v>92</v>
      </c>
      <c r="G214" s="15" t="s">
        <v>93</v>
      </c>
      <c r="H214" s="15" t="s">
        <v>93</v>
      </c>
      <c r="I214" s="15" t="s">
        <v>93</v>
      </c>
      <c r="J214" s="15" t="s">
        <v>93</v>
      </c>
      <c r="K214" s="15" t="s">
        <v>93</v>
      </c>
      <c r="L214" s="15" t="s">
        <v>93</v>
      </c>
      <c r="M214" s="15" t="s">
        <v>93</v>
      </c>
      <c r="N214" s="15" t="s">
        <v>93</v>
      </c>
      <c r="O214" s="15" t="s">
        <v>93</v>
      </c>
      <c r="P214" s="15" t="s">
        <v>93</v>
      </c>
      <c r="Q214" s="15" t="s">
        <v>93</v>
      </c>
      <c r="R214" s="15" t="s">
        <v>93</v>
      </c>
      <c r="S214" s="15"/>
      <c r="T214" s="15"/>
      <c r="U214" s="140"/>
      <c r="V214" s="131" t="s">
        <v>93</v>
      </c>
      <c r="W214" s="15" t="s">
        <v>93</v>
      </c>
      <c r="X214" s="15" t="s">
        <v>93</v>
      </c>
      <c r="Y214" s="15" t="s">
        <v>93</v>
      </c>
      <c r="Z214" s="15" t="s">
        <v>93</v>
      </c>
      <c r="AA214" s="15" t="s">
        <v>93</v>
      </c>
      <c r="AB214" s="15" t="s">
        <v>93</v>
      </c>
      <c r="AC214">
        <v>6</v>
      </c>
      <c r="AD214">
        <f t="shared" si="12"/>
        <v>0</v>
      </c>
    </row>
    <row r="215" spans="1:30" x14ac:dyDescent="0.2">
      <c r="A215" s="12">
        <v>43589</v>
      </c>
      <c r="B215" s="13" t="s">
        <v>41</v>
      </c>
      <c r="C215" s="14">
        <v>150</v>
      </c>
      <c r="D215" s="14">
        <v>4</v>
      </c>
      <c r="E215" s="14" t="s">
        <v>107</v>
      </c>
      <c r="F215" s="33">
        <f>0.192*0.74</f>
        <v>0.14208000000000001</v>
      </c>
      <c r="G215" s="15">
        <v>0</v>
      </c>
      <c r="H215" s="15">
        <v>0</v>
      </c>
      <c r="I215" s="35">
        <v>0</v>
      </c>
      <c r="J215" s="35">
        <v>0</v>
      </c>
      <c r="K215" s="35">
        <v>0</v>
      </c>
      <c r="L215" s="35">
        <v>0</v>
      </c>
      <c r="M215" s="35">
        <v>0</v>
      </c>
      <c r="N215" s="94">
        <v>1</v>
      </c>
      <c r="O215" s="94">
        <v>1</v>
      </c>
      <c r="P215" s="35">
        <v>0</v>
      </c>
      <c r="Q215" s="103">
        <v>1</v>
      </c>
      <c r="R215" s="35">
        <v>1</v>
      </c>
      <c r="S215" s="35"/>
      <c r="T215" s="35"/>
      <c r="U215" s="35"/>
      <c r="V215" s="136">
        <v>14</v>
      </c>
      <c r="W215" s="35">
        <v>2</v>
      </c>
      <c r="X215" s="35">
        <v>17</v>
      </c>
      <c r="Y215" s="35">
        <v>1</v>
      </c>
      <c r="AB215" s="15" t="s">
        <v>122</v>
      </c>
      <c r="AD215">
        <f t="shared" si="12"/>
        <v>4</v>
      </c>
    </row>
    <row r="216" spans="1:30" x14ac:dyDescent="0.2">
      <c r="A216" s="12">
        <v>43589</v>
      </c>
      <c r="B216" s="13" t="s">
        <v>41</v>
      </c>
      <c r="C216" s="14">
        <v>150</v>
      </c>
      <c r="D216" s="14">
        <v>5</v>
      </c>
      <c r="E216" s="14" t="s">
        <v>107</v>
      </c>
      <c r="F216" s="33">
        <f>0.192*0.62</f>
        <v>0.11904000000000001</v>
      </c>
      <c r="G216" s="15">
        <v>0</v>
      </c>
      <c r="H216" s="15">
        <v>0</v>
      </c>
      <c r="I216" s="35">
        <v>0</v>
      </c>
      <c r="J216" s="94">
        <v>2</v>
      </c>
      <c r="K216" s="35">
        <v>0</v>
      </c>
      <c r="L216" s="35">
        <v>0</v>
      </c>
      <c r="M216" s="103">
        <v>1</v>
      </c>
      <c r="N216">
        <v>0</v>
      </c>
      <c r="O216" s="113">
        <v>1</v>
      </c>
      <c r="P216" s="35">
        <v>0</v>
      </c>
      <c r="Q216" s="35">
        <v>0</v>
      </c>
      <c r="R216" s="35">
        <v>3</v>
      </c>
      <c r="S216" s="35"/>
      <c r="T216" s="35"/>
      <c r="U216" s="35"/>
      <c r="V216" s="129">
        <v>10</v>
      </c>
      <c r="W216">
        <v>2</v>
      </c>
      <c r="X216">
        <v>13</v>
      </c>
      <c r="Y216">
        <v>1</v>
      </c>
      <c r="Z216">
        <v>15</v>
      </c>
      <c r="AA216">
        <v>1</v>
      </c>
      <c r="AB216" s="15" t="s">
        <v>122</v>
      </c>
      <c r="AD216">
        <f t="shared" si="12"/>
        <v>7</v>
      </c>
    </row>
    <row r="217" spans="1:30" x14ac:dyDescent="0.2">
      <c r="A217" s="12">
        <v>43589</v>
      </c>
      <c r="B217" s="13" t="s">
        <v>41</v>
      </c>
      <c r="C217" s="14">
        <v>150</v>
      </c>
      <c r="D217" s="14">
        <v>6</v>
      </c>
      <c r="E217" s="63" t="s">
        <v>92</v>
      </c>
      <c r="F217" s="39" t="s">
        <v>92</v>
      </c>
      <c r="G217" s="15" t="s">
        <v>93</v>
      </c>
      <c r="H217" s="15" t="s">
        <v>93</v>
      </c>
      <c r="I217" s="15" t="s">
        <v>93</v>
      </c>
      <c r="J217" s="15" t="s">
        <v>93</v>
      </c>
      <c r="K217" s="15" t="s">
        <v>93</v>
      </c>
      <c r="L217" s="15" t="s">
        <v>93</v>
      </c>
      <c r="M217" s="15" t="s">
        <v>93</v>
      </c>
      <c r="N217" s="15" t="s">
        <v>93</v>
      </c>
      <c r="O217" s="15" t="s">
        <v>93</v>
      </c>
      <c r="P217" s="15" t="s">
        <v>93</v>
      </c>
      <c r="Q217" s="15" t="s">
        <v>93</v>
      </c>
      <c r="R217" s="15" t="s">
        <v>93</v>
      </c>
      <c r="S217" s="15"/>
      <c r="T217" s="15"/>
      <c r="U217" s="140"/>
      <c r="V217" s="131" t="s">
        <v>93</v>
      </c>
      <c r="W217" s="15" t="s">
        <v>93</v>
      </c>
      <c r="X217" s="15" t="s">
        <v>93</v>
      </c>
      <c r="Y217" s="15" t="s">
        <v>93</v>
      </c>
      <c r="Z217" s="15" t="s">
        <v>93</v>
      </c>
      <c r="AA217" s="15" t="s">
        <v>93</v>
      </c>
      <c r="AB217" s="15" t="s">
        <v>93</v>
      </c>
      <c r="AC217">
        <v>6</v>
      </c>
      <c r="AD217">
        <f t="shared" si="12"/>
        <v>0</v>
      </c>
    </row>
    <row r="218" spans="1:30" x14ac:dyDescent="0.2">
      <c r="A218" s="12">
        <v>43589</v>
      </c>
      <c r="B218" s="13" t="s">
        <v>41</v>
      </c>
      <c r="C218" s="14">
        <v>150</v>
      </c>
      <c r="D218" s="14">
        <v>7</v>
      </c>
      <c r="E218" s="14" t="s">
        <v>107</v>
      </c>
      <c r="F218" s="33">
        <f>0.192*0.75</f>
        <v>0.14400000000000002</v>
      </c>
      <c r="G218" s="97">
        <v>2</v>
      </c>
      <c r="H218" s="15">
        <v>0</v>
      </c>
      <c r="I218">
        <v>0</v>
      </c>
      <c r="J218" s="106">
        <v>4</v>
      </c>
      <c r="K218">
        <v>0</v>
      </c>
      <c r="L218">
        <v>0</v>
      </c>
      <c r="M218">
        <v>0</v>
      </c>
      <c r="N218">
        <v>0</v>
      </c>
      <c r="O218" s="113">
        <v>1</v>
      </c>
      <c r="P218">
        <v>0</v>
      </c>
      <c r="Q218" s="119">
        <v>3</v>
      </c>
      <c r="R218">
        <v>2</v>
      </c>
      <c r="V218" s="129">
        <v>7</v>
      </c>
      <c r="W218">
        <v>2</v>
      </c>
      <c r="X218">
        <v>10</v>
      </c>
      <c r="Y218">
        <v>4</v>
      </c>
      <c r="Z218">
        <v>15</v>
      </c>
      <c r="AA218">
        <v>1</v>
      </c>
      <c r="AB218" s="15" t="s">
        <v>122</v>
      </c>
      <c r="AD218">
        <f t="shared" si="12"/>
        <v>12</v>
      </c>
    </row>
    <row r="219" spans="1:30" x14ac:dyDescent="0.2">
      <c r="A219" s="12">
        <v>43589</v>
      </c>
      <c r="B219" s="13" t="s">
        <v>41</v>
      </c>
      <c r="C219" s="14">
        <v>150</v>
      </c>
      <c r="D219" s="14">
        <v>8</v>
      </c>
      <c r="E219" s="63" t="s">
        <v>92</v>
      </c>
      <c r="F219" s="39" t="s">
        <v>92</v>
      </c>
      <c r="G219" s="15" t="s">
        <v>93</v>
      </c>
      <c r="H219" s="15" t="s">
        <v>93</v>
      </c>
      <c r="I219" s="15" t="s">
        <v>93</v>
      </c>
      <c r="J219" s="15" t="s">
        <v>93</v>
      </c>
      <c r="K219" s="15" t="s">
        <v>93</v>
      </c>
      <c r="L219" s="15" t="s">
        <v>93</v>
      </c>
      <c r="M219" s="15" t="s">
        <v>93</v>
      </c>
      <c r="N219" s="15" t="s">
        <v>93</v>
      </c>
      <c r="O219" s="15" t="s">
        <v>93</v>
      </c>
      <c r="P219" s="15" t="s">
        <v>93</v>
      </c>
      <c r="Q219" s="15" t="s">
        <v>93</v>
      </c>
      <c r="R219" s="15" t="s">
        <v>93</v>
      </c>
      <c r="S219" s="15"/>
      <c r="T219" s="15"/>
      <c r="U219" s="140"/>
      <c r="V219" s="131" t="s">
        <v>93</v>
      </c>
      <c r="W219" s="15" t="s">
        <v>93</v>
      </c>
      <c r="X219" s="15" t="s">
        <v>93</v>
      </c>
      <c r="Y219" s="15" t="s">
        <v>93</v>
      </c>
      <c r="Z219" s="15" t="s">
        <v>93</v>
      </c>
      <c r="AA219" s="15" t="s">
        <v>93</v>
      </c>
      <c r="AB219" s="15" t="s">
        <v>93</v>
      </c>
      <c r="AC219">
        <v>6</v>
      </c>
      <c r="AD219">
        <f t="shared" si="12"/>
        <v>0</v>
      </c>
    </row>
    <row r="220" spans="1:30" x14ac:dyDescent="0.2">
      <c r="A220" s="12">
        <v>43589</v>
      </c>
      <c r="B220" s="13" t="s">
        <v>41</v>
      </c>
      <c r="C220" s="14">
        <v>150</v>
      </c>
      <c r="D220" s="14">
        <v>9</v>
      </c>
      <c r="E220" s="14" t="s">
        <v>107</v>
      </c>
      <c r="F220" s="33">
        <f>0.192*0.63</f>
        <v>0.12096</v>
      </c>
      <c r="G220" s="15">
        <v>0</v>
      </c>
      <c r="H220" s="15">
        <v>0</v>
      </c>
      <c r="I220">
        <v>0</v>
      </c>
      <c r="J220">
        <v>0</v>
      </c>
      <c r="K220" s="98">
        <v>1</v>
      </c>
      <c r="L220">
        <v>0</v>
      </c>
      <c r="M220" s="106">
        <v>2</v>
      </c>
      <c r="N220">
        <v>0</v>
      </c>
      <c r="O220">
        <v>0</v>
      </c>
      <c r="P220" s="15" t="s">
        <v>93</v>
      </c>
      <c r="Q220" s="15" t="s">
        <v>93</v>
      </c>
      <c r="R220" s="15" t="s">
        <v>93</v>
      </c>
      <c r="S220" s="15"/>
      <c r="T220" s="15"/>
      <c r="U220" s="140"/>
      <c r="V220" s="129">
        <v>11</v>
      </c>
      <c r="W220">
        <v>1</v>
      </c>
      <c r="X220">
        <v>13</v>
      </c>
      <c r="Y220">
        <v>2</v>
      </c>
      <c r="Z220" s="15" t="s">
        <v>93</v>
      </c>
      <c r="AA220" s="15" t="s">
        <v>93</v>
      </c>
      <c r="AB220" s="15" t="s">
        <v>93</v>
      </c>
      <c r="AC220">
        <v>16</v>
      </c>
      <c r="AD220">
        <f t="shared" si="12"/>
        <v>3</v>
      </c>
    </row>
    <row r="221" spans="1:30" x14ac:dyDescent="0.2">
      <c r="A221" s="12">
        <v>43589</v>
      </c>
      <c r="B221" s="13" t="s">
        <v>41</v>
      </c>
      <c r="C221" s="14">
        <v>150</v>
      </c>
      <c r="D221" s="14">
        <v>10</v>
      </c>
      <c r="E221" s="63" t="s">
        <v>92</v>
      </c>
      <c r="F221" s="39" t="s">
        <v>92</v>
      </c>
      <c r="G221" s="15" t="s">
        <v>93</v>
      </c>
      <c r="H221" s="15" t="s">
        <v>93</v>
      </c>
      <c r="I221" s="15" t="s">
        <v>93</v>
      </c>
      <c r="J221" s="15" t="s">
        <v>93</v>
      </c>
      <c r="K221" s="15" t="s">
        <v>93</v>
      </c>
      <c r="L221" s="15" t="s">
        <v>93</v>
      </c>
      <c r="M221" s="15" t="s">
        <v>93</v>
      </c>
      <c r="N221" s="15" t="s">
        <v>93</v>
      </c>
      <c r="O221" s="15" t="s">
        <v>93</v>
      </c>
      <c r="P221" s="15" t="s">
        <v>93</v>
      </c>
      <c r="Q221" s="15" t="s">
        <v>93</v>
      </c>
      <c r="R221" s="15" t="s">
        <v>93</v>
      </c>
      <c r="S221" s="15"/>
      <c r="T221" s="15"/>
      <c r="U221" s="140"/>
      <c r="V221" s="131" t="s">
        <v>93</v>
      </c>
      <c r="W221" s="15" t="s">
        <v>93</v>
      </c>
      <c r="X221" s="15" t="s">
        <v>93</v>
      </c>
      <c r="Y221" s="15" t="s">
        <v>93</v>
      </c>
      <c r="Z221" s="15" t="s">
        <v>93</v>
      </c>
      <c r="AA221" s="15" t="s">
        <v>93</v>
      </c>
      <c r="AB221" s="15" t="s">
        <v>93</v>
      </c>
      <c r="AC221">
        <v>6</v>
      </c>
      <c r="AD221">
        <f t="shared" si="12"/>
        <v>0</v>
      </c>
    </row>
    <row r="222" spans="1:30" x14ac:dyDescent="0.2">
      <c r="A222" s="12">
        <v>43589</v>
      </c>
      <c r="B222" s="13" t="s">
        <v>41</v>
      </c>
      <c r="C222" s="14">
        <v>150</v>
      </c>
      <c r="D222" s="14">
        <v>11</v>
      </c>
      <c r="E222" s="63" t="s">
        <v>92</v>
      </c>
      <c r="F222" s="39" t="s">
        <v>92</v>
      </c>
      <c r="G222" s="15" t="s">
        <v>93</v>
      </c>
      <c r="H222" s="15" t="s">
        <v>93</v>
      </c>
      <c r="I222" s="15" t="s">
        <v>93</v>
      </c>
      <c r="J222" s="15" t="s">
        <v>93</v>
      </c>
      <c r="K222" s="15" t="s">
        <v>93</v>
      </c>
      <c r="L222" s="15" t="s">
        <v>93</v>
      </c>
      <c r="M222" s="15" t="s">
        <v>93</v>
      </c>
      <c r="N222" s="15" t="s">
        <v>93</v>
      </c>
      <c r="O222" s="15" t="s">
        <v>93</v>
      </c>
      <c r="P222" s="15" t="s">
        <v>93</v>
      </c>
      <c r="Q222" s="15" t="s">
        <v>93</v>
      </c>
      <c r="R222" s="15" t="s">
        <v>93</v>
      </c>
      <c r="S222" s="15"/>
      <c r="T222" s="15"/>
      <c r="U222" s="140"/>
      <c r="V222" s="131" t="s">
        <v>93</v>
      </c>
      <c r="W222" s="15" t="s">
        <v>93</v>
      </c>
      <c r="X222" s="15" t="s">
        <v>93</v>
      </c>
      <c r="Y222" s="15" t="s">
        <v>93</v>
      </c>
      <c r="Z222" s="15" t="s">
        <v>93</v>
      </c>
      <c r="AA222" s="15" t="s">
        <v>93</v>
      </c>
      <c r="AB222" s="15" t="s">
        <v>93</v>
      </c>
      <c r="AC222">
        <v>6</v>
      </c>
      <c r="AD222">
        <f t="shared" si="12"/>
        <v>0</v>
      </c>
    </row>
    <row r="223" spans="1:30" x14ac:dyDescent="0.2">
      <c r="A223" s="12">
        <v>43589</v>
      </c>
      <c r="B223" s="13" t="s">
        <v>41</v>
      </c>
      <c r="C223" s="14">
        <v>150</v>
      </c>
      <c r="D223" s="14">
        <v>12</v>
      </c>
      <c r="E223" s="14" t="s">
        <v>107</v>
      </c>
      <c r="F223" s="33">
        <f>0.192*0.7</f>
        <v>0.13439999999999999</v>
      </c>
      <c r="G223" s="15">
        <v>0</v>
      </c>
      <c r="H223" s="97">
        <v>2</v>
      </c>
      <c r="I223">
        <v>0</v>
      </c>
      <c r="J223">
        <v>0</v>
      </c>
      <c r="K223" s="106">
        <v>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3</v>
      </c>
      <c r="V223" s="129">
        <v>8</v>
      </c>
      <c r="W223">
        <v>2</v>
      </c>
      <c r="X223">
        <v>11</v>
      </c>
      <c r="Y223">
        <v>3</v>
      </c>
      <c r="AB223" s="15" t="s">
        <v>122</v>
      </c>
      <c r="AD223">
        <f t="shared" si="12"/>
        <v>8</v>
      </c>
    </row>
    <row r="224" spans="1:30" x14ac:dyDescent="0.2">
      <c r="A224" s="12">
        <v>43589</v>
      </c>
      <c r="B224" s="13" t="s">
        <v>41</v>
      </c>
      <c r="C224" s="14">
        <v>150</v>
      </c>
      <c r="D224" s="14">
        <v>13</v>
      </c>
      <c r="E224" s="14" t="s">
        <v>107</v>
      </c>
      <c r="F224" s="33">
        <f>0.192*0.75</f>
        <v>0.14400000000000002</v>
      </c>
      <c r="G224" s="15">
        <v>0</v>
      </c>
      <c r="H224" s="97">
        <v>4</v>
      </c>
      <c r="I224">
        <v>0</v>
      </c>
      <c r="J224">
        <v>0</v>
      </c>
      <c r="K224" s="106">
        <v>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V224" s="129">
        <v>8</v>
      </c>
      <c r="W224">
        <v>4</v>
      </c>
      <c r="X224">
        <v>11</v>
      </c>
      <c r="Y224">
        <v>4</v>
      </c>
      <c r="AB224" s="15" t="s">
        <v>122</v>
      </c>
      <c r="AD224">
        <f t="shared" si="12"/>
        <v>8</v>
      </c>
    </row>
    <row r="225" spans="1:30" x14ac:dyDescent="0.2">
      <c r="A225" s="12">
        <v>43589</v>
      </c>
      <c r="B225" s="13" t="s">
        <v>41</v>
      </c>
      <c r="C225" s="14">
        <v>150</v>
      </c>
      <c r="D225" s="14">
        <v>14</v>
      </c>
      <c r="E225" s="63" t="s">
        <v>92</v>
      </c>
      <c r="F225" s="48" t="s">
        <v>92</v>
      </c>
      <c r="G225" s="15">
        <v>0</v>
      </c>
      <c r="H225" s="1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 s="98">
        <v>2</v>
      </c>
      <c r="P225">
        <v>0</v>
      </c>
      <c r="Q225">
        <v>0</v>
      </c>
      <c r="R225">
        <v>0</v>
      </c>
      <c r="V225" s="129">
        <v>15</v>
      </c>
      <c r="W225">
        <v>2</v>
      </c>
      <c r="AB225" s="15" t="s">
        <v>122</v>
      </c>
      <c r="AD225">
        <f t="shared" si="12"/>
        <v>2</v>
      </c>
    </row>
    <row r="226" spans="1:30" x14ac:dyDescent="0.2">
      <c r="A226" s="12">
        <v>43589</v>
      </c>
      <c r="B226" s="13" t="s">
        <v>41</v>
      </c>
      <c r="C226" s="14">
        <v>150</v>
      </c>
      <c r="D226" s="14">
        <v>15</v>
      </c>
      <c r="E226" s="63" t="s">
        <v>92</v>
      </c>
      <c r="F226" s="39" t="s">
        <v>92</v>
      </c>
      <c r="G226" s="15" t="s">
        <v>93</v>
      </c>
      <c r="H226" s="15" t="s">
        <v>93</v>
      </c>
      <c r="I226" s="15" t="s">
        <v>93</v>
      </c>
      <c r="J226" s="15" t="s">
        <v>93</v>
      </c>
      <c r="K226" s="15" t="s">
        <v>93</v>
      </c>
      <c r="L226" s="15" t="s">
        <v>93</v>
      </c>
      <c r="M226" s="15" t="s">
        <v>93</v>
      </c>
      <c r="N226" s="15" t="s">
        <v>93</v>
      </c>
      <c r="O226" s="15" t="s">
        <v>93</v>
      </c>
      <c r="P226" s="15" t="s">
        <v>93</v>
      </c>
      <c r="Q226" s="15" t="s">
        <v>93</v>
      </c>
      <c r="R226" s="15" t="s">
        <v>93</v>
      </c>
      <c r="S226" s="15"/>
      <c r="T226" s="15"/>
      <c r="U226" s="140"/>
      <c r="V226" s="131" t="s">
        <v>93</v>
      </c>
      <c r="W226" s="15" t="s">
        <v>93</v>
      </c>
      <c r="X226" s="15" t="s">
        <v>93</v>
      </c>
      <c r="Y226" s="15" t="s">
        <v>93</v>
      </c>
      <c r="Z226" s="15" t="s">
        <v>93</v>
      </c>
      <c r="AA226" s="15" t="s">
        <v>93</v>
      </c>
      <c r="AB226" s="15" t="s">
        <v>93</v>
      </c>
      <c r="AC226">
        <v>6</v>
      </c>
      <c r="AD226">
        <f t="shared" si="12"/>
        <v>0</v>
      </c>
    </row>
    <row r="227" spans="1:30" x14ac:dyDescent="0.2">
      <c r="A227" s="12">
        <v>43589</v>
      </c>
      <c r="B227" s="13" t="s">
        <v>41</v>
      </c>
      <c r="C227" s="14">
        <v>150</v>
      </c>
      <c r="D227" s="14">
        <v>16</v>
      </c>
      <c r="E227" s="14" t="s">
        <v>107</v>
      </c>
      <c r="F227" s="33">
        <f>0.192*0.62</f>
        <v>0.11904000000000001</v>
      </c>
      <c r="G227" s="15">
        <v>0</v>
      </c>
      <c r="H227" s="15">
        <v>0</v>
      </c>
      <c r="I227">
        <v>0</v>
      </c>
      <c r="J227" s="98">
        <v>1</v>
      </c>
      <c r="K227">
        <v>0</v>
      </c>
      <c r="L227">
        <v>0</v>
      </c>
      <c r="M227">
        <v>0</v>
      </c>
      <c r="N227">
        <v>0</v>
      </c>
      <c r="O227" s="106">
        <v>1</v>
      </c>
      <c r="P227">
        <v>0</v>
      </c>
      <c r="Q227">
        <v>0</v>
      </c>
      <c r="R227">
        <v>2</v>
      </c>
      <c r="V227" s="129">
        <v>10</v>
      </c>
      <c r="W227">
        <v>1</v>
      </c>
      <c r="X227">
        <v>15</v>
      </c>
      <c r="Y227">
        <v>1</v>
      </c>
      <c r="AB227" s="15" t="s">
        <v>122</v>
      </c>
      <c r="AD227">
        <f t="shared" si="12"/>
        <v>4</v>
      </c>
    </row>
    <row r="228" spans="1:30" x14ac:dyDescent="0.2">
      <c r="A228" s="12">
        <v>43589</v>
      </c>
      <c r="B228" s="13" t="s">
        <v>41</v>
      </c>
      <c r="C228" s="14">
        <v>150</v>
      </c>
      <c r="D228" s="14">
        <v>17</v>
      </c>
      <c r="E228" s="14" t="s">
        <v>107</v>
      </c>
      <c r="F228" s="33">
        <f>0.192*0.6</f>
        <v>0.1152</v>
      </c>
      <c r="G228" s="15">
        <v>0</v>
      </c>
      <c r="H228" s="15">
        <v>0</v>
      </c>
      <c r="I228">
        <v>0</v>
      </c>
      <c r="J228">
        <v>0</v>
      </c>
      <c r="K228">
        <v>0</v>
      </c>
      <c r="L228">
        <v>0</v>
      </c>
      <c r="M228" s="98">
        <v>3</v>
      </c>
      <c r="N228">
        <v>0</v>
      </c>
      <c r="O228" s="106">
        <v>1</v>
      </c>
      <c r="P228">
        <v>0</v>
      </c>
      <c r="Q228">
        <v>0</v>
      </c>
      <c r="R228">
        <v>0</v>
      </c>
      <c r="V228" s="129">
        <v>13</v>
      </c>
      <c r="W228">
        <v>3</v>
      </c>
      <c r="X228">
        <v>15</v>
      </c>
      <c r="Y228">
        <v>1</v>
      </c>
      <c r="AB228" s="15" t="s">
        <v>122</v>
      </c>
      <c r="AD228">
        <f t="shared" si="12"/>
        <v>4</v>
      </c>
    </row>
    <row r="229" spans="1:30" x14ac:dyDescent="0.2">
      <c r="A229" s="12">
        <v>43589</v>
      </c>
      <c r="B229" s="13" t="s">
        <v>41</v>
      </c>
      <c r="C229" s="14">
        <v>150</v>
      </c>
      <c r="D229" s="14">
        <v>18</v>
      </c>
      <c r="E229" s="14" t="s">
        <v>107</v>
      </c>
      <c r="F229" s="33">
        <f>0.192*0.64</f>
        <v>0.12288</v>
      </c>
      <c r="G229" s="15">
        <v>0</v>
      </c>
      <c r="H229" s="15">
        <v>0</v>
      </c>
      <c r="I229">
        <v>0</v>
      </c>
      <c r="J229">
        <v>0</v>
      </c>
      <c r="K229" s="98">
        <v>1</v>
      </c>
      <c r="L229">
        <v>0</v>
      </c>
      <c r="M229" s="106">
        <v>3</v>
      </c>
      <c r="N229">
        <v>0</v>
      </c>
      <c r="O229">
        <v>0</v>
      </c>
      <c r="P229">
        <v>0</v>
      </c>
      <c r="Q229">
        <v>0</v>
      </c>
      <c r="R229">
        <v>1</v>
      </c>
      <c r="V229" s="129">
        <v>11</v>
      </c>
      <c r="W229">
        <v>1</v>
      </c>
      <c r="X229">
        <v>13</v>
      </c>
      <c r="Y229">
        <v>3</v>
      </c>
      <c r="AB229" s="15" t="s">
        <v>122</v>
      </c>
      <c r="AD229">
        <f t="shared" si="12"/>
        <v>5</v>
      </c>
    </row>
    <row r="230" spans="1:30" x14ac:dyDescent="0.2">
      <c r="A230" s="12">
        <v>43589</v>
      </c>
      <c r="B230" s="13" t="s">
        <v>41</v>
      </c>
      <c r="C230" s="14">
        <v>150</v>
      </c>
      <c r="D230" s="14">
        <v>19</v>
      </c>
      <c r="E230" s="14" t="s">
        <v>107</v>
      </c>
      <c r="F230" s="33">
        <f>0.192*0.7</f>
        <v>0.13439999999999999</v>
      </c>
      <c r="G230" s="97">
        <v>2</v>
      </c>
      <c r="H230" s="15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s="106">
        <v>1</v>
      </c>
      <c r="P230">
        <v>0</v>
      </c>
      <c r="Q230">
        <v>0</v>
      </c>
      <c r="R230">
        <v>4</v>
      </c>
      <c r="V230" s="129">
        <v>7</v>
      </c>
      <c r="W230">
        <v>2</v>
      </c>
      <c r="X230">
        <v>15</v>
      </c>
      <c r="Y230">
        <v>1</v>
      </c>
      <c r="AB230" s="15" t="s">
        <v>122</v>
      </c>
      <c r="AD230">
        <f t="shared" si="12"/>
        <v>7</v>
      </c>
    </row>
    <row r="231" spans="1:30" x14ac:dyDescent="0.2">
      <c r="A231" s="12">
        <v>43589</v>
      </c>
      <c r="B231" s="13" t="s">
        <v>41</v>
      </c>
      <c r="C231" s="14">
        <v>150</v>
      </c>
      <c r="D231" s="14">
        <v>20</v>
      </c>
      <c r="E231" s="14" t="s">
        <v>107</v>
      </c>
      <c r="F231" s="33">
        <f>0.192*0.75</f>
        <v>0.14400000000000002</v>
      </c>
      <c r="G231" s="97">
        <v>4</v>
      </c>
      <c r="H231" s="15">
        <v>0</v>
      </c>
      <c r="I231">
        <v>0</v>
      </c>
      <c r="J231" s="106">
        <v>4</v>
      </c>
      <c r="K231" s="15" t="s">
        <v>93</v>
      </c>
      <c r="L231" s="15" t="s">
        <v>93</v>
      </c>
      <c r="M231" s="15" t="s">
        <v>93</v>
      </c>
      <c r="N231" s="15" t="s">
        <v>93</v>
      </c>
      <c r="O231" s="15" t="s">
        <v>93</v>
      </c>
      <c r="P231" s="15" t="s">
        <v>93</v>
      </c>
      <c r="Q231" s="15" t="s">
        <v>93</v>
      </c>
      <c r="R231" s="15" t="s">
        <v>93</v>
      </c>
      <c r="S231" s="15"/>
      <c r="T231" s="15"/>
      <c r="U231" s="140"/>
      <c r="V231" s="129">
        <v>7</v>
      </c>
      <c r="W231">
        <v>4</v>
      </c>
      <c r="X231">
        <v>10</v>
      </c>
      <c r="Y231">
        <v>4</v>
      </c>
      <c r="Z231" s="15" t="s">
        <v>93</v>
      </c>
      <c r="AA231" s="15" t="s">
        <v>93</v>
      </c>
      <c r="AB231" s="15" t="s">
        <v>93</v>
      </c>
      <c r="AC231">
        <v>10</v>
      </c>
      <c r="AD231">
        <f t="shared" si="12"/>
        <v>8</v>
      </c>
    </row>
    <row r="232" spans="1:30" x14ac:dyDescent="0.2">
      <c r="A232" s="12">
        <v>43589</v>
      </c>
      <c r="B232" s="13" t="s">
        <v>41</v>
      </c>
      <c r="C232" s="14">
        <v>150</v>
      </c>
      <c r="D232" s="14">
        <v>21</v>
      </c>
      <c r="E232" s="14" t="s">
        <v>107</v>
      </c>
      <c r="F232" s="33">
        <f>0.192*0.68</f>
        <v>0.13056000000000001</v>
      </c>
      <c r="G232" s="15">
        <v>0</v>
      </c>
      <c r="H232" s="97">
        <v>2</v>
      </c>
      <c r="I232">
        <v>0</v>
      </c>
      <c r="J232">
        <v>0</v>
      </c>
      <c r="K232" s="106">
        <v>3</v>
      </c>
      <c r="L232">
        <v>0</v>
      </c>
      <c r="M232" s="113">
        <v>1</v>
      </c>
      <c r="N232" s="113">
        <v>1</v>
      </c>
      <c r="O232">
        <v>0</v>
      </c>
      <c r="P232">
        <v>0</v>
      </c>
      <c r="Q232">
        <v>0</v>
      </c>
      <c r="R232">
        <v>4</v>
      </c>
      <c r="V232" s="129">
        <v>8</v>
      </c>
      <c r="W232">
        <v>2</v>
      </c>
      <c r="X232">
        <v>11</v>
      </c>
      <c r="Y232">
        <v>3</v>
      </c>
      <c r="Z232">
        <v>13</v>
      </c>
      <c r="AA232">
        <v>2</v>
      </c>
      <c r="AB232" s="15" t="s">
        <v>122</v>
      </c>
      <c r="AD232">
        <f t="shared" si="12"/>
        <v>11</v>
      </c>
    </row>
    <row r="233" spans="1:30" x14ac:dyDescent="0.2">
      <c r="A233" s="12">
        <v>43589</v>
      </c>
      <c r="B233" s="13" t="s">
        <v>41</v>
      </c>
      <c r="C233" s="14">
        <v>150</v>
      </c>
      <c r="D233" s="14">
        <v>22</v>
      </c>
      <c r="E233" s="14" t="s">
        <v>107</v>
      </c>
      <c r="F233" s="33">
        <f>0.192*0.68</f>
        <v>0.13056000000000001</v>
      </c>
      <c r="G233" s="15">
        <v>0</v>
      </c>
      <c r="H233" s="15">
        <v>0</v>
      </c>
      <c r="I233">
        <v>0</v>
      </c>
      <c r="J233" s="98">
        <v>2</v>
      </c>
      <c r="K233">
        <v>0</v>
      </c>
      <c r="L233">
        <v>0</v>
      </c>
      <c r="M233" s="106">
        <v>3</v>
      </c>
      <c r="N233">
        <v>0</v>
      </c>
      <c r="O233" s="113">
        <v>1</v>
      </c>
      <c r="P233">
        <v>0</v>
      </c>
      <c r="Q233">
        <v>0</v>
      </c>
      <c r="R233">
        <v>2</v>
      </c>
      <c r="V233" s="129">
        <v>10</v>
      </c>
      <c r="W233">
        <v>2</v>
      </c>
      <c r="X233">
        <v>13</v>
      </c>
      <c r="Y233">
        <v>3</v>
      </c>
      <c r="Z233">
        <v>15</v>
      </c>
      <c r="AA233">
        <v>1</v>
      </c>
      <c r="AB233" s="15" t="s">
        <v>122</v>
      </c>
      <c r="AD233">
        <f t="shared" si="12"/>
        <v>8</v>
      </c>
    </row>
    <row r="234" spans="1:30" x14ac:dyDescent="0.2">
      <c r="A234" s="12">
        <v>43589</v>
      </c>
      <c r="B234" s="13" t="s">
        <v>41</v>
      </c>
      <c r="C234" s="14">
        <v>150</v>
      </c>
      <c r="D234" s="14">
        <v>23</v>
      </c>
      <c r="E234" s="14" t="s">
        <v>107</v>
      </c>
      <c r="F234" s="33">
        <f>0.192*0.71</f>
        <v>0.13632</v>
      </c>
      <c r="G234" s="15">
        <v>0</v>
      </c>
      <c r="H234" s="15">
        <v>0</v>
      </c>
      <c r="I234" s="98">
        <v>1</v>
      </c>
      <c r="J234">
        <v>0</v>
      </c>
      <c r="K234">
        <v>0</v>
      </c>
      <c r="L234" s="106">
        <v>2</v>
      </c>
      <c r="M234">
        <v>0</v>
      </c>
      <c r="N234" s="113">
        <v>2</v>
      </c>
      <c r="O234">
        <v>0</v>
      </c>
      <c r="P234">
        <v>0</v>
      </c>
      <c r="Q234" s="119">
        <v>3</v>
      </c>
      <c r="R234">
        <v>0</v>
      </c>
      <c r="V234" s="129">
        <v>9</v>
      </c>
      <c r="W234">
        <v>1</v>
      </c>
      <c r="X234">
        <v>12</v>
      </c>
      <c r="Y234">
        <v>2</v>
      </c>
      <c r="Z234">
        <v>14</v>
      </c>
      <c r="AA234">
        <v>2</v>
      </c>
      <c r="AB234" s="15" t="s">
        <v>122</v>
      </c>
      <c r="AD234">
        <f t="shared" si="12"/>
        <v>8</v>
      </c>
    </row>
    <row r="235" spans="1:30" x14ac:dyDescent="0.2">
      <c r="A235" s="12">
        <v>43589</v>
      </c>
      <c r="B235" s="13" t="s">
        <v>41</v>
      </c>
      <c r="C235" s="14">
        <v>150</v>
      </c>
      <c r="D235" s="14">
        <v>24</v>
      </c>
      <c r="E235" s="14" t="s">
        <v>107</v>
      </c>
      <c r="F235" s="33">
        <f>0.192*0.79</f>
        <v>0.15168000000000001</v>
      </c>
      <c r="G235" s="15">
        <v>0</v>
      </c>
      <c r="H235" s="97">
        <v>3</v>
      </c>
      <c r="I235">
        <v>0</v>
      </c>
      <c r="J235" s="106">
        <v>4</v>
      </c>
      <c r="K235">
        <v>0</v>
      </c>
      <c r="L235">
        <v>0</v>
      </c>
      <c r="M235" s="113">
        <v>2</v>
      </c>
      <c r="N235">
        <v>0</v>
      </c>
      <c r="O235">
        <v>0</v>
      </c>
      <c r="P235">
        <v>0</v>
      </c>
      <c r="Q235">
        <v>0</v>
      </c>
      <c r="R235">
        <v>2</v>
      </c>
      <c r="V235" s="129">
        <v>8</v>
      </c>
      <c r="W235">
        <v>3</v>
      </c>
      <c r="X235">
        <v>10</v>
      </c>
      <c r="Y235">
        <v>4</v>
      </c>
      <c r="Z235">
        <v>13</v>
      </c>
      <c r="AA235">
        <v>2</v>
      </c>
      <c r="AB235" s="15" t="s">
        <v>122</v>
      </c>
      <c r="AD235">
        <f t="shared" si="12"/>
        <v>11</v>
      </c>
    </row>
    <row r="236" spans="1:30" x14ac:dyDescent="0.2">
      <c r="A236" s="12">
        <v>43589</v>
      </c>
      <c r="B236" s="13" t="s">
        <v>41</v>
      </c>
      <c r="C236" s="14">
        <v>150</v>
      </c>
      <c r="D236" s="14">
        <v>25</v>
      </c>
      <c r="E236" s="14" t="s">
        <v>107</v>
      </c>
      <c r="F236" s="33">
        <f>0.192*0.69</f>
        <v>0.13247999999999999</v>
      </c>
      <c r="G236" s="15">
        <v>0</v>
      </c>
      <c r="H236" s="97">
        <v>1</v>
      </c>
      <c r="I236">
        <v>0</v>
      </c>
      <c r="J236">
        <v>0</v>
      </c>
      <c r="K236" s="106">
        <v>3</v>
      </c>
      <c r="L236">
        <v>0</v>
      </c>
      <c r="M236" s="113">
        <v>2</v>
      </c>
      <c r="N236">
        <v>0</v>
      </c>
      <c r="O236">
        <v>0</v>
      </c>
      <c r="P236" s="119">
        <v>1</v>
      </c>
      <c r="Q236" s="119">
        <v>0</v>
      </c>
      <c r="R236" s="119">
        <v>4</v>
      </c>
      <c r="S236" s="119"/>
      <c r="T236" s="119"/>
      <c r="V236" s="129">
        <v>8</v>
      </c>
      <c r="W236">
        <v>1</v>
      </c>
      <c r="X236">
        <v>11</v>
      </c>
      <c r="Y236">
        <v>3</v>
      </c>
      <c r="Z236">
        <v>13</v>
      </c>
      <c r="AA236">
        <v>2</v>
      </c>
      <c r="AB236" s="15" t="s">
        <v>122</v>
      </c>
      <c r="AD236">
        <f t="shared" si="12"/>
        <v>11</v>
      </c>
    </row>
    <row r="237" spans="1:30" x14ac:dyDescent="0.2">
      <c r="A237" s="12">
        <v>43589</v>
      </c>
      <c r="B237" s="13" t="s">
        <v>41</v>
      </c>
      <c r="C237" s="14">
        <v>150</v>
      </c>
      <c r="D237" s="14">
        <v>26</v>
      </c>
      <c r="E237" s="14" t="s">
        <v>107</v>
      </c>
      <c r="F237" s="33">
        <f>0.192*0.58</f>
        <v>0.11136</v>
      </c>
      <c r="G237" s="15">
        <v>0</v>
      </c>
      <c r="H237" s="15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 s="98">
        <v>1</v>
      </c>
      <c r="Q237">
        <v>0</v>
      </c>
      <c r="R237">
        <v>4</v>
      </c>
      <c r="V237" s="129">
        <v>16</v>
      </c>
      <c r="W237">
        <v>1</v>
      </c>
      <c r="AB237" s="15" t="s">
        <v>122</v>
      </c>
      <c r="AD237">
        <f>SUM(G237:W237)</f>
        <v>22</v>
      </c>
    </row>
    <row r="238" spans="1:30" x14ac:dyDescent="0.2">
      <c r="A238" s="12">
        <v>43589</v>
      </c>
      <c r="B238" s="13" t="s">
        <v>41</v>
      </c>
      <c r="C238" s="14">
        <v>150</v>
      </c>
      <c r="D238" s="14">
        <v>27</v>
      </c>
      <c r="E238" s="14" t="s">
        <v>107</v>
      </c>
      <c r="F238" s="33">
        <f>0.192*0.71</f>
        <v>0.13632</v>
      </c>
      <c r="G238" s="15">
        <v>0</v>
      </c>
      <c r="H238" s="97">
        <v>2</v>
      </c>
      <c r="I238">
        <v>0</v>
      </c>
      <c r="J238">
        <v>0</v>
      </c>
      <c r="K238" s="106">
        <v>3</v>
      </c>
      <c r="L238">
        <v>0</v>
      </c>
      <c r="M238" s="113">
        <v>1</v>
      </c>
      <c r="N238">
        <v>0</v>
      </c>
      <c r="O238">
        <v>0</v>
      </c>
      <c r="P238" s="119">
        <v>1</v>
      </c>
      <c r="Q238" s="119">
        <v>0</v>
      </c>
      <c r="R238" s="119">
        <v>3</v>
      </c>
      <c r="S238" s="119"/>
      <c r="T238" s="119"/>
      <c r="V238" s="129">
        <v>8</v>
      </c>
      <c r="W238">
        <v>2</v>
      </c>
      <c r="X238">
        <v>11</v>
      </c>
      <c r="Y238">
        <v>3</v>
      </c>
      <c r="Z238">
        <v>13</v>
      </c>
      <c r="AA238">
        <v>1</v>
      </c>
      <c r="AB238" s="15" t="s">
        <v>122</v>
      </c>
      <c r="AD238">
        <f t="shared" si="12"/>
        <v>10</v>
      </c>
    </row>
    <row r="239" spans="1:30" x14ac:dyDescent="0.2">
      <c r="A239" s="12">
        <v>43589</v>
      </c>
      <c r="B239" s="13" t="s">
        <v>41</v>
      </c>
      <c r="C239" s="14">
        <v>150</v>
      </c>
      <c r="D239" s="14">
        <v>28</v>
      </c>
      <c r="E239" s="63" t="s">
        <v>92</v>
      </c>
      <c r="F239" s="39" t="s">
        <v>92</v>
      </c>
      <c r="G239" s="15" t="s">
        <v>93</v>
      </c>
      <c r="H239" s="15" t="s">
        <v>93</v>
      </c>
      <c r="I239" s="15" t="s">
        <v>93</v>
      </c>
      <c r="J239" s="15" t="s">
        <v>93</v>
      </c>
      <c r="K239" s="15" t="s">
        <v>93</v>
      </c>
      <c r="L239" s="15" t="s">
        <v>93</v>
      </c>
      <c r="M239" s="15" t="s">
        <v>93</v>
      </c>
      <c r="N239" s="15" t="s">
        <v>93</v>
      </c>
      <c r="O239" s="15" t="s">
        <v>93</v>
      </c>
      <c r="P239" s="15" t="s">
        <v>93</v>
      </c>
      <c r="Q239" s="15" t="s">
        <v>93</v>
      </c>
      <c r="R239" s="15" t="s">
        <v>93</v>
      </c>
      <c r="S239" s="15"/>
      <c r="T239" s="15"/>
      <c r="U239" s="140"/>
      <c r="V239" s="131" t="s">
        <v>93</v>
      </c>
      <c r="W239" s="15" t="s">
        <v>93</v>
      </c>
      <c r="X239" s="15" t="s">
        <v>93</v>
      </c>
      <c r="Y239" s="15" t="s">
        <v>93</v>
      </c>
      <c r="Z239" s="15" t="s">
        <v>93</v>
      </c>
      <c r="AA239" s="15" t="s">
        <v>93</v>
      </c>
      <c r="AB239" s="15" t="s">
        <v>93</v>
      </c>
      <c r="AC239">
        <v>6</v>
      </c>
      <c r="AD239">
        <f t="shared" si="12"/>
        <v>0</v>
      </c>
    </row>
    <row r="240" spans="1:30" x14ac:dyDescent="0.2">
      <c r="A240" s="12">
        <v>43589</v>
      </c>
      <c r="B240" s="13" t="s">
        <v>41</v>
      </c>
      <c r="C240" s="14">
        <v>150</v>
      </c>
      <c r="D240" s="14">
        <v>29</v>
      </c>
      <c r="E240" s="14" t="s">
        <v>107</v>
      </c>
      <c r="F240" s="33">
        <f>0.192*0.65</f>
        <v>0.12480000000000001</v>
      </c>
      <c r="G240" s="15">
        <v>0</v>
      </c>
      <c r="H240" s="15">
        <v>0</v>
      </c>
      <c r="I240">
        <v>0</v>
      </c>
      <c r="J240">
        <v>0</v>
      </c>
      <c r="K240" s="98">
        <v>1</v>
      </c>
      <c r="L240">
        <v>0</v>
      </c>
      <c r="M240" s="106">
        <v>2</v>
      </c>
      <c r="N240">
        <v>0</v>
      </c>
      <c r="O240">
        <v>0</v>
      </c>
      <c r="P240">
        <v>0</v>
      </c>
      <c r="Q240">
        <v>0</v>
      </c>
      <c r="R240">
        <v>3</v>
      </c>
      <c r="V240" s="129">
        <v>11</v>
      </c>
      <c r="W240">
        <v>1</v>
      </c>
      <c r="X240">
        <v>13</v>
      </c>
      <c r="Y240">
        <v>2</v>
      </c>
      <c r="AB240" s="15" t="s">
        <v>122</v>
      </c>
      <c r="AD240">
        <f t="shared" si="12"/>
        <v>6</v>
      </c>
    </row>
    <row r="241" spans="1:30" x14ac:dyDescent="0.2">
      <c r="A241" s="12">
        <v>43589</v>
      </c>
      <c r="B241" s="13" t="s">
        <v>41</v>
      </c>
      <c r="C241" s="14">
        <v>150</v>
      </c>
      <c r="D241" s="14">
        <v>30</v>
      </c>
      <c r="E241" s="14" t="s">
        <v>107</v>
      </c>
      <c r="F241" s="33">
        <f>0.192*0.68</f>
        <v>0.13056000000000001</v>
      </c>
      <c r="G241" s="15">
        <v>0</v>
      </c>
      <c r="H241" s="15">
        <v>0</v>
      </c>
      <c r="I241" s="98">
        <v>2</v>
      </c>
      <c r="J241">
        <v>0</v>
      </c>
      <c r="K241" s="106">
        <v>2</v>
      </c>
      <c r="L241">
        <v>0</v>
      </c>
      <c r="M241">
        <v>2</v>
      </c>
      <c r="N241">
        <v>0</v>
      </c>
      <c r="O241">
        <v>0</v>
      </c>
      <c r="P241" s="113">
        <v>2</v>
      </c>
      <c r="Q241">
        <v>0</v>
      </c>
      <c r="R241">
        <v>6</v>
      </c>
      <c r="V241" s="129">
        <v>9</v>
      </c>
      <c r="W241">
        <v>2</v>
      </c>
      <c r="X241">
        <v>11</v>
      </c>
      <c r="Y241">
        <v>2</v>
      </c>
      <c r="Z241">
        <v>13</v>
      </c>
      <c r="AA241">
        <v>2</v>
      </c>
      <c r="AB241" s="18" t="s">
        <v>122</v>
      </c>
      <c r="AC241" s="5"/>
      <c r="AD241" s="5">
        <f t="shared" si="12"/>
        <v>14</v>
      </c>
    </row>
    <row r="242" spans="1:30" x14ac:dyDescent="0.2">
      <c r="A242" s="20">
        <v>43589</v>
      </c>
      <c r="B242" s="22" t="s">
        <v>41</v>
      </c>
      <c r="C242" s="8">
        <v>300</v>
      </c>
      <c r="D242" s="8">
        <v>1</v>
      </c>
      <c r="E242" s="8" t="s">
        <v>107</v>
      </c>
      <c r="F242" s="45">
        <f>0.192*0.65</f>
        <v>0.12480000000000001</v>
      </c>
      <c r="G242" s="22">
        <v>0</v>
      </c>
      <c r="H242" s="22">
        <v>0</v>
      </c>
      <c r="I242" s="4">
        <v>0</v>
      </c>
      <c r="J242" s="99">
        <v>1</v>
      </c>
      <c r="K242" s="4">
        <v>0</v>
      </c>
      <c r="L242" s="4">
        <v>0</v>
      </c>
      <c r="M242" s="107">
        <v>4</v>
      </c>
      <c r="N242" s="4">
        <v>0</v>
      </c>
      <c r="O242" s="4">
        <v>0</v>
      </c>
      <c r="P242" s="4">
        <v>0</v>
      </c>
      <c r="Q242" s="115">
        <v>4</v>
      </c>
      <c r="R242" s="4">
        <v>0</v>
      </c>
      <c r="S242" s="4"/>
      <c r="T242" s="4"/>
      <c r="U242" s="116"/>
      <c r="V242" s="132">
        <v>10</v>
      </c>
      <c r="W242" s="4">
        <v>1</v>
      </c>
      <c r="X242" s="4">
        <v>13</v>
      </c>
      <c r="Y242" s="4">
        <v>4</v>
      </c>
      <c r="Z242" s="4">
        <v>17</v>
      </c>
      <c r="AA242" s="4">
        <v>4</v>
      </c>
      <c r="AB242" s="15" t="s">
        <v>122</v>
      </c>
      <c r="AD242">
        <f t="shared" si="12"/>
        <v>9</v>
      </c>
    </row>
    <row r="243" spans="1:30" x14ac:dyDescent="0.2">
      <c r="A243" s="12">
        <v>43589</v>
      </c>
      <c r="B243" s="13" t="s">
        <v>41</v>
      </c>
      <c r="C243" s="3">
        <v>300</v>
      </c>
      <c r="D243" s="3">
        <v>2</v>
      </c>
      <c r="E243" s="3" t="s">
        <v>107</v>
      </c>
      <c r="F243" s="33">
        <f>0.192*0.64</f>
        <v>0.12288</v>
      </c>
      <c r="G243" s="15">
        <v>0</v>
      </c>
      <c r="H243" s="15">
        <v>0</v>
      </c>
      <c r="I243" s="35">
        <v>0</v>
      </c>
      <c r="J243" s="35">
        <v>0</v>
      </c>
      <c r="K243" s="94">
        <v>2</v>
      </c>
      <c r="L243" s="15" t="s">
        <v>93</v>
      </c>
      <c r="M243" s="15" t="s">
        <v>93</v>
      </c>
      <c r="N243" s="15" t="s">
        <v>93</v>
      </c>
      <c r="O243" s="15" t="s">
        <v>93</v>
      </c>
      <c r="P243" s="15" t="s">
        <v>93</v>
      </c>
      <c r="Q243" s="15" t="s">
        <v>93</v>
      </c>
      <c r="R243" s="15" t="s">
        <v>93</v>
      </c>
      <c r="S243" s="15"/>
      <c r="T243" s="15"/>
      <c r="U243" s="140"/>
      <c r="V243" s="136">
        <v>11</v>
      </c>
      <c r="W243" s="35">
        <v>2</v>
      </c>
      <c r="X243" s="15" t="s">
        <v>93</v>
      </c>
      <c r="Y243" s="15" t="s">
        <v>93</v>
      </c>
      <c r="Z243" s="15" t="s">
        <v>93</v>
      </c>
      <c r="AA243" s="15" t="s">
        <v>93</v>
      </c>
      <c r="AB243" s="15" t="s">
        <v>93</v>
      </c>
      <c r="AC243">
        <v>11</v>
      </c>
      <c r="AD243">
        <f t="shared" si="12"/>
        <v>2</v>
      </c>
    </row>
    <row r="244" spans="1:30" x14ac:dyDescent="0.2">
      <c r="A244" s="12">
        <v>43589</v>
      </c>
      <c r="B244" s="13" t="s">
        <v>41</v>
      </c>
      <c r="C244" s="3">
        <v>300</v>
      </c>
      <c r="D244" s="3">
        <v>3</v>
      </c>
      <c r="E244" s="3" t="s">
        <v>107</v>
      </c>
      <c r="F244" s="33">
        <f>0.192*0.6</f>
        <v>0.1152</v>
      </c>
      <c r="G244" s="15">
        <v>0</v>
      </c>
      <c r="H244" s="15">
        <v>0</v>
      </c>
      <c r="I244" s="35">
        <v>0</v>
      </c>
      <c r="J244" s="94">
        <v>1</v>
      </c>
      <c r="K244" s="35">
        <v>0</v>
      </c>
      <c r="L244" s="35">
        <v>0</v>
      </c>
      <c r="M244" s="103">
        <v>3</v>
      </c>
      <c r="N244" s="35">
        <v>0</v>
      </c>
      <c r="O244" s="108">
        <v>1</v>
      </c>
      <c r="P244" s="35">
        <v>0</v>
      </c>
      <c r="Q244" s="35">
        <v>0</v>
      </c>
      <c r="R244" s="35">
        <v>3</v>
      </c>
      <c r="S244" s="35"/>
      <c r="T244" s="35"/>
      <c r="U244" s="35"/>
      <c r="V244" s="129">
        <v>10</v>
      </c>
      <c r="W244">
        <v>1</v>
      </c>
      <c r="X244" s="35">
        <v>13</v>
      </c>
      <c r="Y244" s="35">
        <v>3</v>
      </c>
      <c r="Z244" s="35">
        <v>15</v>
      </c>
      <c r="AA244" s="35">
        <v>1</v>
      </c>
      <c r="AB244" s="15" t="s">
        <v>122</v>
      </c>
      <c r="AD244">
        <f t="shared" si="12"/>
        <v>8</v>
      </c>
    </row>
    <row r="245" spans="1:30" x14ac:dyDescent="0.2">
      <c r="A245" s="12">
        <v>43589</v>
      </c>
      <c r="B245" s="13" t="s">
        <v>41</v>
      </c>
      <c r="C245" s="3">
        <v>300</v>
      </c>
      <c r="D245" s="3">
        <v>4</v>
      </c>
      <c r="E245" s="3" t="s">
        <v>107</v>
      </c>
      <c r="F245" s="33">
        <f>0.192*0.7</f>
        <v>0.13439999999999999</v>
      </c>
      <c r="G245" s="15">
        <v>0</v>
      </c>
      <c r="H245" s="15">
        <v>0</v>
      </c>
      <c r="I245" s="94">
        <v>1</v>
      </c>
      <c r="J245" s="35">
        <v>0</v>
      </c>
      <c r="K245" s="35">
        <v>0</v>
      </c>
      <c r="L245" s="103">
        <v>2</v>
      </c>
      <c r="M245" s="35">
        <v>0</v>
      </c>
      <c r="N245" s="35">
        <v>0</v>
      </c>
      <c r="O245" s="35">
        <v>0</v>
      </c>
      <c r="P245" s="35">
        <v>0</v>
      </c>
      <c r="Q245" s="108">
        <v>2</v>
      </c>
      <c r="R245" s="35">
        <v>0</v>
      </c>
      <c r="S245" s="35"/>
      <c r="T245" s="35"/>
      <c r="U245" s="35"/>
      <c r="V245" s="129">
        <v>9</v>
      </c>
      <c r="W245">
        <v>1</v>
      </c>
      <c r="X245">
        <v>12</v>
      </c>
      <c r="Y245">
        <v>2</v>
      </c>
      <c r="Z245" s="35">
        <v>17</v>
      </c>
      <c r="AA245" s="35">
        <v>2</v>
      </c>
      <c r="AB245" s="15" t="s">
        <v>122</v>
      </c>
      <c r="AD245">
        <f t="shared" si="12"/>
        <v>5</v>
      </c>
    </row>
    <row r="246" spans="1:30" x14ac:dyDescent="0.2">
      <c r="A246" s="12">
        <v>43589</v>
      </c>
      <c r="B246" s="13" t="s">
        <v>41</v>
      </c>
      <c r="C246" s="3">
        <v>300</v>
      </c>
      <c r="D246" s="3">
        <v>5</v>
      </c>
      <c r="E246" s="3" t="s">
        <v>107</v>
      </c>
      <c r="F246" s="33">
        <f>0.192*0.67</f>
        <v>0.12864</v>
      </c>
      <c r="G246" s="15">
        <v>0</v>
      </c>
      <c r="H246" s="15">
        <v>0</v>
      </c>
      <c r="I246" s="94">
        <v>1</v>
      </c>
      <c r="J246" s="94">
        <v>1</v>
      </c>
      <c r="K246" s="103">
        <v>3</v>
      </c>
      <c r="L246" s="35">
        <v>0</v>
      </c>
      <c r="M246" s="35">
        <v>0</v>
      </c>
      <c r="N246" s="108">
        <v>1</v>
      </c>
      <c r="O246" s="35">
        <v>0</v>
      </c>
      <c r="P246" s="117">
        <v>2</v>
      </c>
      <c r="Q246" s="119">
        <v>0</v>
      </c>
      <c r="R246" s="119">
        <v>0</v>
      </c>
      <c r="S246" s="119"/>
      <c r="T246" s="119"/>
      <c r="V246" s="129">
        <v>9</v>
      </c>
      <c r="W246">
        <v>2</v>
      </c>
      <c r="X246">
        <v>11</v>
      </c>
      <c r="Y246">
        <v>3</v>
      </c>
      <c r="Z246">
        <v>14</v>
      </c>
      <c r="AA246">
        <v>1</v>
      </c>
      <c r="AB246" s="15" t="s">
        <v>122</v>
      </c>
      <c r="AD246">
        <f t="shared" si="12"/>
        <v>8</v>
      </c>
    </row>
    <row r="247" spans="1:30" x14ac:dyDescent="0.2">
      <c r="A247" s="12">
        <v>43589</v>
      </c>
      <c r="B247" s="13" t="s">
        <v>41</v>
      </c>
      <c r="C247" s="3">
        <v>300</v>
      </c>
      <c r="D247" s="3">
        <v>6</v>
      </c>
      <c r="E247" s="65" t="s">
        <v>92</v>
      </c>
      <c r="F247" s="39" t="s">
        <v>92</v>
      </c>
      <c r="G247" s="15" t="s">
        <v>93</v>
      </c>
      <c r="H247" s="15" t="s">
        <v>93</v>
      </c>
      <c r="I247" s="15" t="s">
        <v>93</v>
      </c>
      <c r="J247" s="15" t="s">
        <v>93</v>
      </c>
      <c r="K247" s="15" t="s">
        <v>93</v>
      </c>
      <c r="L247" s="15" t="s">
        <v>93</v>
      </c>
      <c r="M247" s="15" t="s">
        <v>93</v>
      </c>
      <c r="N247" s="15" t="s">
        <v>93</v>
      </c>
      <c r="O247" s="15" t="s">
        <v>93</v>
      </c>
      <c r="P247" s="15" t="s">
        <v>93</v>
      </c>
      <c r="Q247" s="15" t="s">
        <v>93</v>
      </c>
      <c r="R247" s="15" t="s">
        <v>93</v>
      </c>
      <c r="S247" s="15"/>
      <c r="T247" s="15"/>
      <c r="U247" s="140"/>
      <c r="V247" s="131" t="s">
        <v>93</v>
      </c>
      <c r="W247" s="15" t="s">
        <v>93</v>
      </c>
      <c r="X247" s="15" t="s">
        <v>93</v>
      </c>
      <c r="Y247" s="15" t="s">
        <v>93</v>
      </c>
      <c r="Z247" s="15" t="s">
        <v>93</v>
      </c>
      <c r="AA247" s="15" t="s">
        <v>93</v>
      </c>
      <c r="AB247" s="15" t="s">
        <v>93</v>
      </c>
      <c r="AC247">
        <v>6</v>
      </c>
      <c r="AD247">
        <f t="shared" si="12"/>
        <v>0</v>
      </c>
    </row>
    <row r="248" spans="1:30" x14ac:dyDescent="0.2">
      <c r="A248" s="12">
        <v>43589</v>
      </c>
      <c r="B248" s="13" t="s">
        <v>41</v>
      </c>
      <c r="C248" s="3">
        <v>300</v>
      </c>
      <c r="D248" s="3">
        <v>7</v>
      </c>
      <c r="E248" s="65" t="s">
        <v>92</v>
      </c>
      <c r="F248" s="39" t="s">
        <v>92</v>
      </c>
      <c r="G248" s="15" t="s">
        <v>93</v>
      </c>
      <c r="H248" s="15" t="s">
        <v>93</v>
      </c>
      <c r="I248" s="15" t="s">
        <v>93</v>
      </c>
      <c r="J248" s="15" t="s">
        <v>93</v>
      </c>
      <c r="K248" s="15" t="s">
        <v>93</v>
      </c>
      <c r="L248" s="15" t="s">
        <v>93</v>
      </c>
      <c r="M248" s="15" t="s">
        <v>93</v>
      </c>
      <c r="N248" s="15" t="s">
        <v>93</v>
      </c>
      <c r="O248" s="15" t="s">
        <v>93</v>
      </c>
      <c r="P248" s="15" t="s">
        <v>93</v>
      </c>
      <c r="Q248" s="15" t="s">
        <v>93</v>
      </c>
      <c r="R248" s="15" t="s">
        <v>93</v>
      </c>
      <c r="S248" s="15"/>
      <c r="T248" s="15"/>
      <c r="U248" s="140"/>
      <c r="V248" s="131" t="s">
        <v>93</v>
      </c>
      <c r="W248" s="15" t="s">
        <v>93</v>
      </c>
      <c r="X248" s="15" t="s">
        <v>93</v>
      </c>
      <c r="Y248" s="15" t="s">
        <v>93</v>
      </c>
      <c r="Z248" s="15" t="s">
        <v>93</v>
      </c>
      <c r="AA248" s="15" t="s">
        <v>93</v>
      </c>
      <c r="AB248" s="15" t="s">
        <v>93</v>
      </c>
      <c r="AC248">
        <v>6</v>
      </c>
      <c r="AD248">
        <f t="shared" si="12"/>
        <v>0</v>
      </c>
    </row>
    <row r="249" spans="1:30" x14ac:dyDescent="0.2">
      <c r="A249" s="12">
        <v>43589</v>
      </c>
      <c r="B249" s="13" t="s">
        <v>41</v>
      </c>
      <c r="C249" s="3">
        <v>300</v>
      </c>
      <c r="D249" s="3">
        <v>8</v>
      </c>
      <c r="E249" s="3" t="s">
        <v>107</v>
      </c>
      <c r="F249" s="33">
        <f>0.192*0.74</f>
        <v>0.14208000000000001</v>
      </c>
      <c r="G249" s="97">
        <v>3</v>
      </c>
      <c r="H249" s="15">
        <v>0</v>
      </c>
      <c r="I249" s="35">
        <v>0</v>
      </c>
      <c r="J249" s="103">
        <v>3</v>
      </c>
      <c r="K249" s="35">
        <v>0</v>
      </c>
      <c r="L249" s="35">
        <v>0</v>
      </c>
      <c r="M249" s="108">
        <v>3</v>
      </c>
      <c r="N249" s="35">
        <v>0</v>
      </c>
      <c r="O249" s="35">
        <v>0</v>
      </c>
      <c r="P249" s="35">
        <v>0</v>
      </c>
      <c r="Q249" s="35">
        <v>0</v>
      </c>
      <c r="R249" s="35">
        <v>0</v>
      </c>
      <c r="S249" s="35"/>
      <c r="T249" s="35"/>
      <c r="U249" s="35"/>
      <c r="V249" s="129">
        <v>7</v>
      </c>
      <c r="W249">
        <v>3</v>
      </c>
      <c r="X249">
        <v>10</v>
      </c>
      <c r="Y249">
        <v>3</v>
      </c>
      <c r="Z249">
        <v>13</v>
      </c>
      <c r="AA249">
        <v>3</v>
      </c>
      <c r="AB249" s="15" t="s">
        <v>122</v>
      </c>
      <c r="AD249">
        <f t="shared" si="12"/>
        <v>9</v>
      </c>
    </row>
    <row r="250" spans="1:30" x14ac:dyDescent="0.2">
      <c r="A250" s="12">
        <v>43589</v>
      </c>
      <c r="B250" s="13" t="s">
        <v>41</v>
      </c>
      <c r="C250" s="3">
        <v>300</v>
      </c>
      <c r="D250" s="3">
        <v>9</v>
      </c>
      <c r="E250" s="3" t="s">
        <v>107</v>
      </c>
      <c r="F250" s="33">
        <f>0.192*0.66</f>
        <v>0.12672</v>
      </c>
      <c r="G250" s="15">
        <v>0</v>
      </c>
      <c r="H250" s="97">
        <v>2</v>
      </c>
      <c r="I250" s="35">
        <v>0</v>
      </c>
      <c r="J250" s="35">
        <v>0</v>
      </c>
      <c r="K250" s="103">
        <v>4</v>
      </c>
      <c r="L250" s="35">
        <v>0</v>
      </c>
      <c r="M250" s="35">
        <v>0</v>
      </c>
      <c r="N250" s="35">
        <v>0</v>
      </c>
      <c r="O250" s="35">
        <v>0</v>
      </c>
      <c r="P250" s="15" t="s">
        <v>93</v>
      </c>
      <c r="Q250" s="15" t="s">
        <v>93</v>
      </c>
      <c r="R250" s="15" t="s">
        <v>93</v>
      </c>
      <c r="S250" s="15"/>
      <c r="T250" s="15"/>
      <c r="U250" s="140"/>
      <c r="V250" s="129">
        <v>8</v>
      </c>
      <c r="W250">
        <v>2</v>
      </c>
      <c r="X250">
        <v>11</v>
      </c>
      <c r="Y250">
        <v>4</v>
      </c>
      <c r="Z250" s="15" t="s">
        <v>93</v>
      </c>
      <c r="AA250" s="15" t="s">
        <v>93</v>
      </c>
      <c r="AB250" s="15" t="s">
        <v>122</v>
      </c>
      <c r="AC250">
        <v>16</v>
      </c>
      <c r="AD250">
        <f t="shared" si="12"/>
        <v>6</v>
      </c>
    </row>
    <row r="251" spans="1:30" x14ac:dyDescent="0.2">
      <c r="A251" s="12">
        <v>43589</v>
      </c>
      <c r="B251" s="13" t="s">
        <v>41</v>
      </c>
      <c r="C251" s="3">
        <v>300</v>
      </c>
      <c r="D251" s="3">
        <v>10</v>
      </c>
      <c r="E251" s="3" t="s">
        <v>107</v>
      </c>
      <c r="F251" s="33">
        <f>0.192*0.59</f>
        <v>0.11327999999999999</v>
      </c>
      <c r="G251" s="15">
        <v>0</v>
      </c>
      <c r="H251" s="15">
        <v>0</v>
      </c>
      <c r="I251" s="35">
        <v>0</v>
      </c>
      <c r="J251" s="35">
        <v>0</v>
      </c>
      <c r="K251" s="35">
        <v>0</v>
      </c>
      <c r="L251" s="94">
        <v>2</v>
      </c>
      <c r="M251" s="35">
        <v>0</v>
      </c>
      <c r="N251" s="35">
        <v>0</v>
      </c>
      <c r="O251" s="35">
        <v>0</v>
      </c>
      <c r="P251" s="35">
        <v>0</v>
      </c>
      <c r="Q251" s="103">
        <v>3</v>
      </c>
      <c r="R251" s="35">
        <v>2</v>
      </c>
      <c r="S251" s="35"/>
      <c r="T251" s="35"/>
      <c r="U251" s="35"/>
      <c r="V251" s="129">
        <v>12</v>
      </c>
      <c r="W251">
        <v>2</v>
      </c>
      <c r="X251">
        <v>17</v>
      </c>
      <c r="Y251">
        <v>3</v>
      </c>
      <c r="AB251" s="15" t="s">
        <v>141</v>
      </c>
      <c r="AD251">
        <f t="shared" si="12"/>
        <v>7</v>
      </c>
    </row>
    <row r="252" spans="1:30" x14ac:dyDescent="0.2">
      <c r="A252" s="12">
        <v>43589</v>
      </c>
      <c r="B252" s="13" t="s">
        <v>41</v>
      </c>
      <c r="C252" s="3">
        <v>300</v>
      </c>
      <c r="D252" s="3">
        <v>11</v>
      </c>
      <c r="E252" s="3" t="s">
        <v>107</v>
      </c>
      <c r="F252" s="33">
        <f>0.192*0.66</f>
        <v>0.12672</v>
      </c>
      <c r="G252" s="15">
        <v>0</v>
      </c>
      <c r="H252" s="97">
        <v>2</v>
      </c>
      <c r="I252" s="35">
        <v>0</v>
      </c>
      <c r="J252" s="35">
        <v>0</v>
      </c>
      <c r="K252" s="103">
        <v>4</v>
      </c>
      <c r="L252" s="35">
        <v>0</v>
      </c>
      <c r="M252" s="108">
        <v>2</v>
      </c>
      <c r="N252" s="35">
        <v>0</v>
      </c>
      <c r="O252" s="35">
        <v>0</v>
      </c>
      <c r="P252" s="117">
        <v>1</v>
      </c>
      <c r="Q252" s="119">
        <v>0</v>
      </c>
      <c r="R252" s="119">
        <v>3</v>
      </c>
      <c r="S252" s="119"/>
      <c r="T252" s="119"/>
      <c r="V252" s="129">
        <v>8</v>
      </c>
      <c r="W252">
        <v>2</v>
      </c>
      <c r="X252">
        <v>11</v>
      </c>
      <c r="Y252">
        <v>4</v>
      </c>
      <c r="Z252">
        <v>13</v>
      </c>
      <c r="AA252">
        <v>2</v>
      </c>
      <c r="AB252" s="15" t="s">
        <v>122</v>
      </c>
      <c r="AD252">
        <f t="shared" si="12"/>
        <v>12</v>
      </c>
    </row>
    <row r="253" spans="1:30" x14ac:dyDescent="0.2">
      <c r="A253" s="12">
        <v>43589</v>
      </c>
      <c r="B253" s="13" t="s">
        <v>41</v>
      </c>
      <c r="C253" s="3">
        <v>300</v>
      </c>
      <c r="D253" s="3">
        <v>12</v>
      </c>
      <c r="E253" s="65" t="s">
        <v>92</v>
      </c>
      <c r="F253" s="39" t="s">
        <v>92</v>
      </c>
      <c r="G253" s="15" t="s">
        <v>93</v>
      </c>
      <c r="H253" s="15" t="s">
        <v>93</v>
      </c>
      <c r="I253" s="15" t="s">
        <v>93</v>
      </c>
      <c r="J253" s="15" t="s">
        <v>93</v>
      </c>
      <c r="K253" s="15" t="s">
        <v>93</v>
      </c>
      <c r="L253" s="15" t="s">
        <v>93</v>
      </c>
      <c r="M253" s="15" t="s">
        <v>93</v>
      </c>
      <c r="N253" s="15" t="s">
        <v>93</v>
      </c>
      <c r="O253" s="15" t="s">
        <v>93</v>
      </c>
      <c r="P253" s="15" t="s">
        <v>93</v>
      </c>
      <c r="Q253" s="15" t="s">
        <v>93</v>
      </c>
      <c r="R253" s="15" t="s">
        <v>93</v>
      </c>
      <c r="S253" s="15"/>
      <c r="T253" s="15"/>
      <c r="U253" s="140"/>
      <c r="V253" s="131" t="s">
        <v>93</v>
      </c>
      <c r="W253" s="15" t="s">
        <v>93</v>
      </c>
      <c r="X253" s="15" t="s">
        <v>93</v>
      </c>
      <c r="Y253" s="15" t="s">
        <v>93</v>
      </c>
      <c r="Z253" s="15" t="s">
        <v>93</v>
      </c>
      <c r="AA253" s="15" t="s">
        <v>93</v>
      </c>
      <c r="AB253" s="15" t="s">
        <v>93</v>
      </c>
      <c r="AC253">
        <v>6</v>
      </c>
      <c r="AD253">
        <f t="shared" si="12"/>
        <v>0</v>
      </c>
    </row>
    <row r="254" spans="1:30" x14ac:dyDescent="0.2">
      <c r="A254" s="12">
        <v>43589</v>
      </c>
      <c r="B254" s="13" t="s">
        <v>41</v>
      </c>
      <c r="C254" s="3">
        <v>300</v>
      </c>
      <c r="D254" s="3">
        <v>13</v>
      </c>
      <c r="E254" s="3" t="s">
        <v>107</v>
      </c>
      <c r="F254" s="33">
        <f>0.192*0.68</f>
        <v>0.13056000000000001</v>
      </c>
      <c r="G254" s="15">
        <v>0</v>
      </c>
      <c r="H254" s="15">
        <v>0</v>
      </c>
      <c r="I254" s="35">
        <v>0</v>
      </c>
      <c r="J254" s="94">
        <v>2</v>
      </c>
      <c r="K254" s="35">
        <v>0</v>
      </c>
      <c r="L254" s="103">
        <v>2</v>
      </c>
      <c r="M254" s="35">
        <v>0</v>
      </c>
      <c r="N254" s="35">
        <v>0</v>
      </c>
      <c r="O254" s="35">
        <v>0</v>
      </c>
      <c r="P254" s="35">
        <v>0</v>
      </c>
      <c r="Q254" s="108">
        <v>2</v>
      </c>
      <c r="R254" s="35">
        <v>1</v>
      </c>
      <c r="S254" s="35"/>
      <c r="T254" s="35"/>
      <c r="U254" s="35"/>
      <c r="V254" s="129">
        <v>10</v>
      </c>
      <c r="W254">
        <v>2</v>
      </c>
      <c r="X254">
        <v>12</v>
      </c>
      <c r="Y254">
        <v>2</v>
      </c>
      <c r="Z254">
        <v>17</v>
      </c>
      <c r="AA254">
        <v>2</v>
      </c>
      <c r="AB254" s="15" t="s">
        <v>122</v>
      </c>
      <c r="AD254">
        <f t="shared" si="12"/>
        <v>7</v>
      </c>
    </row>
    <row r="255" spans="1:30" x14ac:dyDescent="0.2">
      <c r="A255" s="12">
        <v>43589</v>
      </c>
      <c r="B255" s="13" t="s">
        <v>41</v>
      </c>
      <c r="C255" s="3">
        <v>300</v>
      </c>
      <c r="D255" s="3">
        <v>14</v>
      </c>
      <c r="E255" s="65" t="s">
        <v>92</v>
      </c>
      <c r="F255" s="39" t="s">
        <v>92</v>
      </c>
      <c r="G255" s="15" t="s">
        <v>93</v>
      </c>
      <c r="H255" s="15" t="s">
        <v>93</v>
      </c>
      <c r="I255" s="15" t="s">
        <v>93</v>
      </c>
      <c r="J255" s="15" t="s">
        <v>93</v>
      </c>
      <c r="K255" s="15" t="s">
        <v>93</v>
      </c>
      <c r="L255" s="15" t="s">
        <v>93</v>
      </c>
      <c r="M255" s="15" t="s">
        <v>93</v>
      </c>
      <c r="N255" s="15" t="s">
        <v>93</v>
      </c>
      <c r="O255" s="15" t="s">
        <v>93</v>
      </c>
      <c r="P255" s="15" t="s">
        <v>93</v>
      </c>
      <c r="Q255" s="15" t="s">
        <v>93</v>
      </c>
      <c r="R255" s="15" t="s">
        <v>93</v>
      </c>
      <c r="S255" s="15"/>
      <c r="T255" s="15"/>
      <c r="U255" s="140"/>
      <c r="V255" s="131" t="s">
        <v>93</v>
      </c>
      <c r="W255" s="15" t="s">
        <v>93</v>
      </c>
      <c r="X255" s="15" t="s">
        <v>93</v>
      </c>
      <c r="Y255" s="15" t="s">
        <v>93</v>
      </c>
      <c r="Z255" s="15" t="s">
        <v>93</v>
      </c>
      <c r="AA255" s="15" t="s">
        <v>93</v>
      </c>
      <c r="AB255" s="15" t="s">
        <v>93</v>
      </c>
      <c r="AC255">
        <v>6</v>
      </c>
      <c r="AD255">
        <f t="shared" si="12"/>
        <v>0</v>
      </c>
    </row>
    <row r="256" spans="1:30" x14ac:dyDescent="0.2">
      <c r="A256" s="12">
        <v>43589</v>
      </c>
      <c r="B256" s="13" t="s">
        <v>41</v>
      </c>
      <c r="C256" s="3">
        <v>300</v>
      </c>
      <c r="D256" s="3">
        <v>15</v>
      </c>
      <c r="E256" s="3" t="s">
        <v>107</v>
      </c>
      <c r="F256" s="33">
        <f>0.192*0.68</f>
        <v>0.13056000000000001</v>
      </c>
      <c r="G256" s="15">
        <v>0</v>
      </c>
      <c r="H256" s="97">
        <v>2</v>
      </c>
      <c r="I256" s="35">
        <v>0</v>
      </c>
      <c r="J256" s="35">
        <v>0</v>
      </c>
      <c r="K256" s="103">
        <v>4</v>
      </c>
      <c r="L256" s="35">
        <v>0</v>
      </c>
      <c r="M256" s="108">
        <v>1</v>
      </c>
      <c r="N256" s="35">
        <v>0</v>
      </c>
      <c r="O256" s="35">
        <v>0</v>
      </c>
      <c r="P256" s="35">
        <v>0</v>
      </c>
      <c r="Q256" s="35">
        <v>0</v>
      </c>
      <c r="R256" s="35">
        <v>3</v>
      </c>
      <c r="S256" s="35"/>
      <c r="T256" s="35"/>
      <c r="U256" s="35"/>
      <c r="V256" s="129">
        <v>8</v>
      </c>
      <c r="W256">
        <v>2</v>
      </c>
      <c r="X256">
        <v>11</v>
      </c>
      <c r="Y256">
        <v>4</v>
      </c>
      <c r="Z256">
        <v>13</v>
      </c>
      <c r="AA256">
        <v>1</v>
      </c>
      <c r="AB256" s="15" t="s">
        <v>122</v>
      </c>
      <c r="AD256">
        <f t="shared" si="12"/>
        <v>10</v>
      </c>
    </row>
    <row r="257" spans="1:30" x14ac:dyDescent="0.2">
      <c r="A257" s="12">
        <v>43589</v>
      </c>
      <c r="B257" s="13" t="s">
        <v>41</v>
      </c>
      <c r="C257" s="3">
        <v>300</v>
      </c>
      <c r="D257" s="3">
        <v>16</v>
      </c>
      <c r="E257" s="3" t="s">
        <v>107</v>
      </c>
      <c r="F257" s="33">
        <f>0.192*0.58</f>
        <v>0.11136</v>
      </c>
      <c r="G257" s="15">
        <v>0</v>
      </c>
      <c r="H257" s="15">
        <v>0</v>
      </c>
      <c r="I257" s="15">
        <v>0</v>
      </c>
      <c r="J257" s="15">
        <v>0</v>
      </c>
      <c r="K257" s="97">
        <v>2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05">
        <v>2</v>
      </c>
      <c r="R257" s="15">
        <v>1</v>
      </c>
      <c r="S257" s="15"/>
      <c r="T257" s="15"/>
      <c r="U257" s="140"/>
      <c r="V257" s="131">
        <v>11</v>
      </c>
      <c r="W257" s="15">
        <v>2</v>
      </c>
      <c r="X257" s="15">
        <v>17</v>
      </c>
      <c r="Y257" s="15">
        <v>2</v>
      </c>
      <c r="AB257" s="15" t="s">
        <v>122</v>
      </c>
      <c r="AD257">
        <f t="shared" si="12"/>
        <v>5</v>
      </c>
    </row>
    <row r="258" spans="1:30" x14ac:dyDescent="0.2">
      <c r="A258" s="12">
        <v>43589</v>
      </c>
      <c r="B258" s="13" t="s">
        <v>41</v>
      </c>
      <c r="C258" s="3">
        <v>300</v>
      </c>
      <c r="D258" s="3">
        <v>17</v>
      </c>
      <c r="E258" s="3" t="s">
        <v>107</v>
      </c>
      <c r="F258" s="33">
        <f>0.192*0.63</f>
        <v>0.12096</v>
      </c>
      <c r="G258" s="15">
        <v>0</v>
      </c>
      <c r="H258" s="15">
        <v>0</v>
      </c>
      <c r="I258" s="35">
        <v>0</v>
      </c>
      <c r="J258" s="94">
        <v>2</v>
      </c>
      <c r="K258" s="35">
        <v>0</v>
      </c>
      <c r="L258" s="103">
        <v>2</v>
      </c>
      <c r="M258" s="35">
        <v>0</v>
      </c>
      <c r="N258" s="35">
        <v>0</v>
      </c>
      <c r="O258" s="108">
        <v>2</v>
      </c>
      <c r="P258" s="108">
        <v>1</v>
      </c>
      <c r="Q258" s="117">
        <v>5</v>
      </c>
      <c r="R258" s="35">
        <v>1</v>
      </c>
      <c r="S258" s="35"/>
      <c r="T258" s="35"/>
      <c r="U258" s="35"/>
      <c r="V258" s="129">
        <v>10</v>
      </c>
      <c r="W258">
        <v>2</v>
      </c>
      <c r="X258">
        <v>12</v>
      </c>
      <c r="Y258">
        <v>2</v>
      </c>
      <c r="Z258">
        <v>15</v>
      </c>
      <c r="AA258">
        <v>3</v>
      </c>
      <c r="AB258" s="15" t="s">
        <v>122</v>
      </c>
      <c r="AD258">
        <f t="shared" si="12"/>
        <v>13</v>
      </c>
    </row>
    <row r="259" spans="1:30" x14ac:dyDescent="0.2">
      <c r="A259" s="12">
        <v>43589</v>
      </c>
      <c r="B259" s="13" t="s">
        <v>41</v>
      </c>
      <c r="C259" s="3">
        <v>300</v>
      </c>
      <c r="D259" s="3">
        <v>18</v>
      </c>
      <c r="E259" s="3" t="s">
        <v>107</v>
      </c>
      <c r="F259" s="33">
        <f>0.192*0.71</f>
        <v>0.13632</v>
      </c>
      <c r="G259" s="15">
        <v>0</v>
      </c>
      <c r="H259" s="15">
        <v>0</v>
      </c>
      <c r="I259" s="97">
        <v>2</v>
      </c>
      <c r="J259" s="15">
        <v>0</v>
      </c>
      <c r="K259" s="15">
        <v>0</v>
      </c>
      <c r="L259" s="105">
        <v>2</v>
      </c>
      <c r="M259" s="15">
        <v>0</v>
      </c>
      <c r="N259" s="112">
        <v>2</v>
      </c>
      <c r="O259" s="15">
        <v>0</v>
      </c>
      <c r="P259" s="15">
        <v>0</v>
      </c>
      <c r="Q259" s="118">
        <v>5</v>
      </c>
      <c r="R259" s="15">
        <v>0</v>
      </c>
      <c r="S259" s="15"/>
      <c r="T259" s="15"/>
      <c r="U259" s="140"/>
      <c r="V259" s="129">
        <v>9</v>
      </c>
      <c r="W259">
        <v>2</v>
      </c>
      <c r="X259">
        <v>12</v>
      </c>
      <c r="Y259">
        <v>2</v>
      </c>
      <c r="Z259">
        <v>14</v>
      </c>
      <c r="AA259">
        <v>2</v>
      </c>
      <c r="AB259" s="15" t="s">
        <v>122</v>
      </c>
      <c r="AD259">
        <f t="shared" ref="AD259:AD322" si="13">SUM(G259:R259)</f>
        <v>11</v>
      </c>
    </row>
    <row r="260" spans="1:30" x14ac:dyDescent="0.2">
      <c r="A260" s="12">
        <v>43589</v>
      </c>
      <c r="B260" s="13" t="s">
        <v>41</v>
      </c>
      <c r="C260" s="3">
        <v>300</v>
      </c>
      <c r="D260" s="3">
        <v>19</v>
      </c>
      <c r="E260" s="3" t="s">
        <v>107</v>
      </c>
      <c r="F260" s="33">
        <f>0.192*0.62</f>
        <v>0.11904000000000001</v>
      </c>
      <c r="G260" s="15" t="s">
        <v>93</v>
      </c>
      <c r="H260" s="15" t="s">
        <v>93</v>
      </c>
      <c r="I260" s="15" t="s">
        <v>93</v>
      </c>
      <c r="J260" s="15" t="s">
        <v>93</v>
      </c>
      <c r="K260" s="15" t="s">
        <v>93</v>
      </c>
      <c r="L260" s="15" t="s">
        <v>93</v>
      </c>
      <c r="M260" s="15" t="s">
        <v>93</v>
      </c>
      <c r="N260" s="15" t="s">
        <v>93</v>
      </c>
      <c r="O260" s="15" t="s">
        <v>93</v>
      </c>
      <c r="P260" s="15" t="s">
        <v>93</v>
      </c>
      <c r="Q260" s="15" t="s">
        <v>93</v>
      </c>
      <c r="R260" s="15" t="s">
        <v>93</v>
      </c>
      <c r="S260" s="15"/>
      <c r="T260" s="15"/>
      <c r="U260" s="140"/>
      <c r="V260" s="131" t="s">
        <v>93</v>
      </c>
      <c r="W260" s="15" t="s">
        <v>93</v>
      </c>
      <c r="X260" s="15" t="s">
        <v>93</v>
      </c>
      <c r="Y260" s="15" t="s">
        <v>93</v>
      </c>
      <c r="Z260" s="15" t="s">
        <v>93</v>
      </c>
      <c r="AA260" s="15" t="s">
        <v>93</v>
      </c>
      <c r="AB260" s="15" t="s">
        <v>93</v>
      </c>
      <c r="AC260">
        <v>7</v>
      </c>
      <c r="AD260">
        <f t="shared" si="13"/>
        <v>0</v>
      </c>
    </row>
    <row r="261" spans="1:30" x14ac:dyDescent="0.2">
      <c r="A261" s="12">
        <v>43589</v>
      </c>
      <c r="B261" s="13" t="s">
        <v>41</v>
      </c>
      <c r="C261" s="3">
        <v>300</v>
      </c>
      <c r="D261" s="3">
        <v>20</v>
      </c>
      <c r="E261" s="3" t="s">
        <v>107</v>
      </c>
      <c r="F261" s="33">
        <f>0.192*0.67</f>
        <v>0.12864</v>
      </c>
      <c r="G261" s="15">
        <v>0</v>
      </c>
      <c r="H261" s="15">
        <v>0</v>
      </c>
      <c r="I261" s="15">
        <v>0</v>
      </c>
      <c r="J261" s="97">
        <v>3</v>
      </c>
      <c r="K261" s="15">
        <v>0</v>
      </c>
      <c r="L261" s="105">
        <v>3</v>
      </c>
      <c r="M261" s="15">
        <v>0</v>
      </c>
      <c r="N261" s="15">
        <v>0</v>
      </c>
      <c r="O261" s="15">
        <v>0</v>
      </c>
      <c r="P261" s="15">
        <v>0</v>
      </c>
      <c r="Q261" s="112">
        <v>4</v>
      </c>
      <c r="R261" s="15">
        <v>1</v>
      </c>
      <c r="S261" s="15"/>
      <c r="T261" s="15"/>
      <c r="U261" s="140"/>
      <c r="V261" s="129">
        <v>10</v>
      </c>
      <c r="W261">
        <v>3</v>
      </c>
      <c r="X261">
        <v>12</v>
      </c>
      <c r="Y261">
        <v>2</v>
      </c>
      <c r="Z261">
        <v>17</v>
      </c>
      <c r="AA261">
        <v>4</v>
      </c>
      <c r="AB261" s="15" t="s">
        <v>122</v>
      </c>
      <c r="AD261">
        <f t="shared" si="13"/>
        <v>11</v>
      </c>
    </row>
    <row r="262" spans="1:30" x14ac:dyDescent="0.2">
      <c r="A262" s="12">
        <v>43589</v>
      </c>
      <c r="B262" s="13" t="s">
        <v>41</v>
      </c>
      <c r="C262" s="3">
        <v>300</v>
      </c>
      <c r="D262" s="3">
        <v>21</v>
      </c>
      <c r="E262" s="65" t="s">
        <v>92</v>
      </c>
      <c r="F262" s="39" t="s">
        <v>92</v>
      </c>
      <c r="G262" s="15" t="s">
        <v>93</v>
      </c>
      <c r="H262" s="15" t="s">
        <v>93</v>
      </c>
      <c r="I262" s="15" t="s">
        <v>93</v>
      </c>
      <c r="J262" s="15" t="s">
        <v>93</v>
      </c>
      <c r="K262" s="15" t="s">
        <v>93</v>
      </c>
      <c r="L262" s="15" t="s">
        <v>93</v>
      </c>
      <c r="M262" s="15" t="s">
        <v>93</v>
      </c>
      <c r="N262" s="15" t="s">
        <v>93</v>
      </c>
      <c r="O262" s="15" t="s">
        <v>93</v>
      </c>
      <c r="P262" s="15" t="s">
        <v>93</v>
      </c>
      <c r="Q262" s="15" t="s">
        <v>93</v>
      </c>
      <c r="R262" s="15" t="s">
        <v>93</v>
      </c>
      <c r="S262" s="15"/>
      <c r="T262" s="15"/>
      <c r="U262" s="140"/>
      <c r="V262" s="131" t="s">
        <v>93</v>
      </c>
      <c r="W262" s="15" t="s">
        <v>93</v>
      </c>
      <c r="X262" s="15" t="s">
        <v>93</v>
      </c>
      <c r="Y262" s="15" t="s">
        <v>93</v>
      </c>
      <c r="Z262" s="15" t="s">
        <v>93</v>
      </c>
      <c r="AA262" s="15" t="s">
        <v>93</v>
      </c>
      <c r="AB262" s="15" t="s">
        <v>93</v>
      </c>
      <c r="AC262">
        <v>6</v>
      </c>
      <c r="AD262">
        <f t="shared" si="13"/>
        <v>0</v>
      </c>
    </row>
    <row r="263" spans="1:30" x14ac:dyDescent="0.2">
      <c r="A263" s="12">
        <v>43589</v>
      </c>
      <c r="B263" s="13" t="s">
        <v>41</v>
      </c>
      <c r="C263" s="3">
        <v>300</v>
      </c>
      <c r="D263" s="3">
        <v>22</v>
      </c>
      <c r="E263" s="3" t="s">
        <v>107</v>
      </c>
      <c r="F263" s="33">
        <f>0.192*0.66</f>
        <v>0.12672</v>
      </c>
      <c r="G263" s="15">
        <v>0</v>
      </c>
      <c r="H263" s="15">
        <v>0</v>
      </c>
      <c r="I263" s="15">
        <v>0</v>
      </c>
      <c r="J263" s="97">
        <v>1</v>
      </c>
      <c r="K263" s="15">
        <v>0</v>
      </c>
      <c r="L263" s="105">
        <v>2</v>
      </c>
      <c r="M263" s="15">
        <v>0</v>
      </c>
      <c r="N263" s="15">
        <v>0</v>
      </c>
      <c r="O263" s="112">
        <v>1</v>
      </c>
      <c r="P263" s="15">
        <v>0</v>
      </c>
      <c r="Q263" s="118">
        <v>4</v>
      </c>
      <c r="R263" s="15">
        <v>1</v>
      </c>
      <c r="S263" s="15"/>
      <c r="T263" s="15"/>
      <c r="U263" s="140"/>
      <c r="V263" s="129">
        <v>10</v>
      </c>
      <c r="W263">
        <v>1</v>
      </c>
      <c r="X263">
        <v>12</v>
      </c>
      <c r="Y263">
        <v>2</v>
      </c>
      <c r="Z263">
        <v>15</v>
      </c>
      <c r="AA263">
        <v>1</v>
      </c>
      <c r="AB263" s="15" t="s">
        <v>142</v>
      </c>
      <c r="AD263">
        <f t="shared" si="13"/>
        <v>9</v>
      </c>
    </row>
    <row r="264" spans="1:30" x14ac:dyDescent="0.2">
      <c r="A264" s="12">
        <v>43589</v>
      </c>
      <c r="B264" s="13" t="s">
        <v>41</v>
      </c>
      <c r="C264" s="3">
        <v>300</v>
      </c>
      <c r="D264" s="3">
        <v>23</v>
      </c>
      <c r="E264" s="3" t="s">
        <v>107</v>
      </c>
      <c r="F264" s="33">
        <f>0.192*0.72</f>
        <v>0.13824</v>
      </c>
      <c r="G264" s="15">
        <v>0</v>
      </c>
      <c r="H264" s="15">
        <v>0</v>
      </c>
      <c r="I264" s="97">
        <v>3</v>
      </c>
      <c r="J264" s="15">
        <v>0</v>
      </c>
      <c r="K264" s="15">
        <v>0</v>
      </c>
      <c r="L264" s="105">
        <v>2</v>
      </c>
      <c r="M264" s="15">
        <v>0</v>
      </c>
      <c r="N264" s="112">
        <v>2</v>
      </c>
      <c r="O264" s="15">
        <v>0</v>
      </c>
      <c r="P264" s="15">
        <v>0</v>
      </c>
      <c r="Q264" s="118">
        <v>4</v>
      </c>
      <c r="R264" s="15">
        <v>0</v>
      </c>
      <c r="S264" s="15"/>
      <c r="T264" s="15"/>
      <c r="U264" s="140"/>
      <c r="V264" s="131">
        <v>9</v>
      </c>
      <c r="W264" s="15">
        <v>3</v>
      </c>
      <c r="X264" s="15">
        <v>12</v>
      </c>
      <c r="Y264" s="15">
        <v>2</v>
      </c>
      <c r="Z264" s="15">
        <v>14</v>
      </c>
      <c r="AA264" s="15">
        <v>2</v>
      </c>
      <c r="AB264" s="15" t="s">
        <v>122</v>
      </c>
      <c r="AD264">
        <f t="shared" si="13"/>
        <v>11</v>
      </c>
    </row>
    <row r="265" spans="1:30" x14ac:dyDescent="0.2">
      <c r="A265" s="12">
        <v>43589</v>
      </c>
      <c r="B265" s="13" t="s">
        <v>41</v>
      </c>
      <c r="C265" s="3">
        <v>300</v>
      </c>
      <c r="D265" s="3">
        <v>24</v>
      </c>
      <c r="E265" s="3" t="s">
        <v>107</v>
      </c>
      <c r="F265" s="33">
        <f>0.192*0.63</f>
        <v>0.12096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97">
        <v>1</v>
      </c>
      <c r="P265" s="15">
        <v>0</v>
      </c>
      <c r="Q265" s="105">
        <v>5</v>
      </c>
      <c r="R265" s="15">
        <v>0</v>
      </c>
      <c r="S265" s="15"/>
      <c r="T265" s="15"/>
      <c r="U265" s="140"/>
      <c r="V265" s="129">
        <v>15</v>
      </c>
      <c r="W265">
        <v>1</v>
      </c>
      <c r="X265">
        <v>17</v>
      </c>
      <c r="Y265">
        <v>5</v>
      </c>
      <c r="AB265" s="15" t="s">
        <v>122</v>
      </c>
      <c r="AD265">
        <f t="shared" si="13"/>
        <v>6</v>
      </c>
    </row>
    <row r="266" spans="1:30" x14ac:dyDescent="0.2">
      <c r="A266" s="12">
        <v>43589</v>
      </c>
      <c r="B266" s="13" t="s">
        <v>41</v>
      </c>
      <c r="C266" s="3">
        <v>300</v>
      </c>
      <c r="D266" s="3">
        <v>25</v>
      </c>
      <c r="E266" s="3" t="s">
        <v>107</v>
      </c>
      <c r="F266" s="33">
        <f>0.192*0.63</f>
        <v>0.12096</v>
      </c>
      <c r="G266" s="15">
        <v>0</v>
      </c>
      <c r="H266" s="15">
        <v>0</v>
      </c>
      <c r="I266" s="15">
        <v>0</v>
      </c>
      <c r="J266" s="97">
        <v>1</v>
      </c>
      <c r="K266" s="15">
        <v>0</v>
      </c>
      <c r="L266" s="105">
        <v>2</v>
      </c>
      <c r="M266" s="15">
        <v>0</v>
      </c>
      <c r="N266" s="15">
        <v>0</v>
      </c>
      <c r="O266" s="112">
        <v>1</v>
      </c>
      <c r="P266" s="15">
        <v>0</v>
      </c>
      <c r="Q266" s="15">
        <v>0</v>
      </c>
      <c r="R266" s="15">
        <v>3</v>
      </c>
      <c r="S266" s="15"/>
      <c r="T266" s="15"/>
      <c r="U266" s="140"/>
      <c r="V266" s="131">
        <v>10</v>
      </c>
      <c r="W266" s="15">
        <v>1</v>
      </c>
      <c r="X266" s="15">
        <v>12</v>
      </c>
      <c r="Y266" s="15">
        <v>2</v>
      </c>
      <c r="Z266" s="15">
        <v>15</v>
      </c>
      <c r="AA266" s="15">
        <v>1</v>
      </c>
      <c r="AB266" s="15" t="s">
        <v>122</v>
      </c>
      <c r="AD266">
        <f t="shared" si="13"/>
        <v>7</v>
      </c>
    </row>
    <row r="267" spans="1:30" x14ac:dyDescent="0.2">
      <c r="A267" s="12">
        <v>43589</v>
      </c>
      <c r="B267" s="13" t="s">
        <v>41</v>
      </c>
      <c r="C267" s="3">
        <v>300</v>
      </c>
      <c r="D267" s="3">
        <v>26</v>
      </c>
      <c r="E267" s="3" t="s">
        <v>107</v>
      </c>
      <c r="F267" s="33">
        <f>0.192*0.69</f>
        <v>0.13247999999999999</v>
      </c>
      <c r="G267" s="15">
        <v>0</v>
      </c>
      <c r="H267" s="15">
        <v>0</v>
      </c>
      <c r="I267" s="97">
        <v>3</v>
      </c>
      <c r="J267" s="15">
        <v>0</v>
      </c>
      <c r="K267" s="15">
        <v>0</v>
      </c>
      <c r="L267" s="105">
        <v>1</v>
      </c>
      <c r="M267" s="15">
        <v>0</v>
      </c>
      <c r="N267" s="112">
        <v>2</v>
      </c>
      <c r="O267" s="15">
        <v>0</v>
      </c>
      <c r="P267" s="15">
        <v>0</v>
      </c>
      <c r="Q267" s="118">
        <v>2</v>
      </c>
      <c r="R267" s="15">
        <v>1</v>
      </c>
      <c r="S267" s="15"/>
      <c r="T267" s="15"/>
      <c r="U267" s="140"/>
      <c r="V267" s="129">
        <v>9</v>
      </c>
      <c r="W267">
        <v>3</v>
      </c>
      <c r="X267">
        <v>12</v>
      </c>
      <c r="Y267">
        <v>1</v>
      </c>
      <c r="Z267">
        <v>14</v>
      </c>
      <c r="AA267">
        <v>2</v>
      </c>
      <c r="AB267" s="15" t="s">
        <v>122</v>
      </c>
      <c r="AD267">
        <f t="shared" si="13"/>
        <v>9</v>
      </c>
    </row>
    <row r="268" spans="1:30" x14ac:dyDescent="0.2">
      <c r="A268" s="12">
        <v>43589</v>
      </c>
      <c r="B268" s="13" t="s">
        <v>41</v>
      </c>
      <c r="C268" s="3">
        <v>300</v>
      </c>
      <c r="D268" s="3">
        <v>27</v>
      </c>
      <c r="E268" s="3" t="s">
        <v>107</v>
      </c>
      <c r="F268" s="33">
        <f>0.192*0.66</f>
        <v>0.12672</v>
      </c>
      <c r="G268" s="15">
        <v>0</v>
      </c>
      <c r="H268" s="15">
        <v>0</v>
      </c>
      <c r="I268" s="15">
        <v>0</v>
      </c>
      <c r="J268" s="97">
        <v>1</v>
      </c>
      <c r="K268" s="15">
        <v>0</v>
      </c>
      <c r="L268" s="15">
        <v>0</v>
      </c>
      <c r="M268" s="105">
        <v>2</v>
      </c>
      <c r="N268" s="105">
        <v>1</v>
      </c>
      <c r="O268" s="112">
        <v>1</v>
      </c>
      <c r="P268" s="15">
        <v>0</v>
      </c>
      <c r="Q268" s="15">
        <v>0</v>
      </c>
      <c r="R268" s="15">
        <v>3</v>
      </c>
      <c r="S268" s="15"/>
      <c r="T268" s="15"/>
      <c r="U268" s="140"/>
      <c r="V268" s="131">
        <v>10</v>
      </c>
      <c r="W268" s="15">
        <v>1</v>
      </c>
      <c r="X268" s="15">
        <v>13</v>
      </c>
      <c r="Y268" s="15">
        <v>3</v>
      </c>
      <c r="Z268" s="15">
        <v>15</v>
      </c>
      <c r="AA268" s="15">
        <v>1</v>
      </c>
      <c r="AB268" s="15" t="s">
        <v>134</v>
      </c>
      <c r="AD268">
        <f t="shared" si="13"/>
        <v>8</v>
      </c>
    </row>
    <row r="269" spans="1:30" x14ac:dyDescent="0.2">
      <c r="A269" s="12">
        <v>43589</v>
      </c>
      <c r="B269" s="13" t="s">
        <v>41</v>
      </c>
      <c r="C269" s="3">
        <v>300</v>
      </c>
      <c r="D269" s="3">
        <v>28</v>
      </c>
      <c r="E269" s="3" t="s">
        <v>107</v>
      </c>
      <c r="F269" s="33">
        <f>0.192*0.59</f>
        <v>0.11327999999999999</v>
      </c>
      <c r="G269" s="15">
        <v>0</v>
      </c>
      <c r="H269" s="15">
        <v>0</v>
      </c>
      <c r="I269" s="15">
        <v>0</v>
      </c>
      <c r="J269" s="97">
        <v>1</v>
      </c>
      <c r="K269" s="97">
        <v>3</v>
      </c>
      <c r="L269" s="15">
        <v>0</v>
      </c>
      <c r="M269" s="15">
        <v>0</v>
      </c>
      <c r="N269" s="15">
        <v>0</v>
      </c>
      <c r="O269" s="15">
        <v>0</v>
      </c>
      <c r="P269" s="15">
        <v>0</v>
      </c>
      <c r="Q269" s="15">
        <v>0</v>
      </c>
      <c r="R269" s="15">
        <v>4</v>
      </c>
      <c r="S269" s="15"/>
      <c r="T269" s="15"/>
      <c r="U269" s="140"/>
      <c r="V269" s="129">
        <v>10</v>
      </c>
      <c r="W269">
        <v>4</v>
      </c>
      <c r="AB269" s="15" t="s">
        <v>122</v>
      </c>
      <c r="AD269">
        <f t="shared" si="13"/>
        <v>8</v>
      </c>
    </row>
    <row r="270" spans="1:30" x14ac:dyDescent="0.2">
      <c r="A270" s="12">
        <v>43589</v>
      </c>
      <c r="B270" s="13" t="s">
        <v>41</v>
      </c>
      <c r="C270" s="3">
        <v>300</v>
      </c>
      <c r="D270" s="3">
        <v>29</v>
      </c>
      <c r="E270" s="3" t="s">
        <v>107</v>
      </c>
      <c r="F270" s="33">
        <f>0.192*0.65</f>
        <v>0.12480000000000001</v>
      </c>
      <c r="G270" s="15">
        <v>0</v>
      </c>
      <c r="H270" s="97">
        <v>2</v>
      </c>
      <c r="I270" s="15">
        <v>0</v>
      </c>
      <c r="J270" s="15">
        <v>0</v>
      </c>
      <c r="K270" s="15">
        <v>0</v>
      </c>
      <c r="L270" s="15">
        <v>0</v>
      </c>
      <c r="M270" s="105">
        <v>2</v>
      </c>
      <c r="N270" s="15">
        <v>0</v>
      </c>
      <c r="O270" s="112">
        <v>1</v>
      </c>
      <c r="P270" s="15">
        <v>0</v>
      </c>
      <c r="Q270" s="15">
        <v>0</v>
      </c>
      <c r="R270" s="15">
        <v>5</v>
      </c>
      <c r="S270" s="15"/>
      <c r="T270" s="15"/>
      <c r="U270" s="140"/>
      <c r="V270" s="129">
        <v>8</v>
      </c>
      <c r="W270">
        <v>2</v>
      </c>
      <c r="X270" s="15">
        <v>13</v>
      </c>
      <c r="Y270" s="15">
        <v>2</v>
      </c>
      <c r="Z270" s="15">
        <v>15</v>
      </c>
      <c r="AA270" s="15">
        <v>1</v>
      </c>
      <c r="AB270" s="15" t="s">
        <v>122</v>
      </c>
      <c r="AD270">
        <f t="shared" si="13"/>
        <v>10</v>
      </c>
    </row>
    <row r="271" spans="1:30" x14ac:dyDescent="0.2">
      <c r="A271" s="12">
        <v>43589</v>
      </c>
      <c r="B271" s="13" t="s">
        <v>41</v>
      </c>
      <c r="C271" s="3">
        <v>300</v>
      </c>
      <c r="D271" s="3">
        <v>30</v>
      </c>
      <c r="E271" s="3" t="s">
        <v>107</v>
      </c>
      <c r="F271" s="33">
        <f>0.192*0.64</f>
        <v>0.12288</v>
      </c>
      <c r="G271" s="15">
        <v>0</v>
      </c>
      <c r="H271" s="15">
        <v>0</v>
      </c>
      <c r="I271" s="15">
        <v>0</v>
      </c>
      <c r="J271" s="15">
        <v>0</v>
      </c>
      <c r="K271" s="97">
        <v>3</v>
      </c>
      <c r="L271" s="15">
        <v>0</v>
      </c>
      <c r="M271" s="105">
        <v>1</v>
      </c>
      <c r="N271" s="15">
        <v>0</v>
      </c>
      <c r="O271" s="15">
        <v>0</v>
      </c>
      <c r="P271" s="15">
        <v>0</v>
      </c>
      <c r="Q271" s="15">
        <v>0</v>
      </c>
      <c r="R271" s="15">
        <v>4</v>
      </c>
      <c r="S271" s="15"/>
      <c r="T271" s="15"/>
      <c r="U271" s="140"/>
      <c r="V271" s="129">
        <v>11</v>
      </c>
      <c r="W271">
        <v>3</v>
      </c>
      <c r="X271">
        <v>13</v>
      </c>
      <c r="Y271">
        <v>1</v>
      </c>
      <c r="AB271" s="18" t="s">
        <v>141</v>
      </c>
      <c r="AC271" s="5"/>
      <c r="AD271" s="5">
        <f t="shared" si="13"/>
        <v>8</v>
      </c>
    </row>
    <row r="272" spans="1:30" x14ac:dyDescent="0.2">
      <c r="A272" s="20">
        <v>43589</v>
      </c>
      <c r="B272" s="21" t="s">
        <v>44</v>
      </c>
      <c r="C272" s="8">
        <v>0</v>
      </c>
      <c r="D272" s="8">
        <v>1</v>
      </c>
      <c r="E272" s="8" t="s">
        <v>107</v>
      </c>
      <c r="F272" s="45">
        <f>0.192*0.66</f>
        <v>0.12672</v>
      </c>
      <c r="G272" s="4">
        <v>0</v>
      </c>
      <c r="H272" s="4">
        <v>0</v>
      </c>
      <c r="I272" s="4">
        <v>0</v>
      </c>
      <c r="J272" s="4">
        <v>0</v>
      </c>
      <c r="K272" s="99">
        <v>3</v>
      </c>
      <c r="L272" s="4">
        <v>0</v>
      </c>
      <c r="M272" s="107">
        <v>2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/>
      <c r="T272" s="4"/>
      <c r="U272" s="116"/>
      <c r="V272" s="132">
        <v>11</v>
      </c>
      <c r="W272" s="4">
        <v>3</v>
      </c>
      <c r="X272" s="4">
        <v>13</v>
      </c>
      <c r="Y272" s="4">
        <v>2</v>
      </c>
      <c r="Z272" s="4"/>
      <c r="AA272" s="4"/>
      <c r="AB272" s="15" t="s">
        <v>122</v>
      </c>
      <c r="AD272">
        <f t="shared" si="13"/>
        <v>5</v>
      </c>
    </row>
    <row r="273" spans="1:30" x14ac:dyDescent="0.2">
      <c r="A273" s="12">
        <v>43589</v>
      </c>
      <c r="B273" s="16" t="s">
        <v>44</v>
      </c>
      <c r="C273" s="3">
        <v>0</v>
      </c>
      <c r="D273" s="3">
        <v>2</v>
      </c>
      <c r="E273" s="3" t="s">
        <v>107</v>
      </c>
      <c r="F273" s="33">
        <f>0.192*0.68</f>
        <v>0.13056000000000001</v>
      </c>
      <c r="G273" s="15">
        <v>0</v>
      </c>
      <c r="H273" s="15">
        <v>0</v>
      </c>
      <c r="I273">
        <v>0</v>
      </c>
      <c r="J273">
        <v>0</v>
      </c>
      <c r="K273" s="97">
        <v>3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5</v>
      </c>
      <c r="S273" s="15"/>
      <c r="T273" s="15"/>
      <c r="U273" s="140"/>
      <c r="V273" s="136">
        <v>11</v>
      </c>
      <c r="W273" s="35">
        <v>3</v>
      </c>
      <c r="AB273" s="15" t="s">
        <v>122</v>
      </c>
      <c r="AD273">
        <f t="shared" si="13"/>
        <v>8</v>
      </c>
    </row>
    <row r="274" spans="1:30" x14ac:dyDescent="0.2">
      <c r="A274" s="12">
        <v>43589</v>
      </c>
      <c r="B274" s="16" t="s">
        <v>44</v>
      </c>
      <c r="C274" s="3">
        <v>0</v>
      </c>
      <c r="D274" s="3">
        <v>3</v>
      </c>
      <c r="E274" s="3" t="s">
        <v>107</v>
      </c>
      <c r="F274" s="33">
        <f>0.192*0.6</f>
        <v>0.1152</v>
      </c>
      <c r="G274" s="15">
        <v>0</v>
      </c>
      <c r="H274" s="15">
        <v>0</v>
      </c>
      <c r="I274">
        <v>0</v>
      </c>
      <c r="J274">
        <v>0</v>
      </c>
      <c r="K274" s="15">
        <v>0</v>
      </c>
      <c r="L274" s="97">
        <v>3</v>
      </c>
      <c r="M274" s="15">
        <v>0</v>
      </c>
      <c r="N274" s="15">
        <v>0</v>
      </c>
      <c r="O274" s="15">
        <v>0</v>
      </c>
      <c r="P274" s="15">
        <v>0</v>
      </c>
      <c r="Q274" s="105">
        <v>5</v>
      </c>
      <c r="R274" s="15">
        <v>1</v>
      </c>
      <c r="S274" s="15"/>
      <c r="T274" s="15"/>
      <c r="U274" s="140"/>
      <c r="V274" s="136">
        <v>12</v>
      </c>
      <c r="W274" s="35">
        <v>3</v>
      </c>
      <c r="X274" s="35">
        <v>17</v>
      </c>
      <c r="Y274" s="35">
        <v>5</v>
      </c>
      <c r="AB274" s="15" t="s">
        <v>122</v>
      </c>
      <c r="AD274">
        <f t="shared" si="13"/>
        <v>9</v>
      </c>
    </row>
    <row r="275" spans="1:30" x14ac:dyDescent="0.2">
      <c r="A275" s="12">
        <v>43589</v>
      </c>
      <c r="B275" s="16" t="s">
        <v>44</v>
      </c>
      <c r="C275" s="3">
        <v>0</v>
      </c>
      <c r="D275" s="3">
        <v>4</v>
      </c>
      <c r="E275" s="3" t="s">
        <v>107</v>
      </c>
      <c r="F275" s="33">
        <f>0.192*0.6</f>
        <v>0.1152</v>
      </c>
      <c r="G275" s="15">
        <v>0</v>
      </c>
      <c r="H275" s="15">
        <v>0</v>
      </c>
      <c r="I275">
        <v>0</v>
      </c>
      <c r="J275">
        <v>0</v>
      </c>
      <c r="K275" s="97">
        <v>2</v>
      </c>
      <c r="L275" s="97">
        <v>1</v>
      </c>
      <c r="M275" s="15">
        <v>0</v>
      </c>
      <c r="N275" s="105">
        <v>1</v>
      </c>
      <c r="O275" s="15">
        <v>0</v>
      </c>
      <c r="P275" s="112">
        <v>2</v>
      </c>
      <c r="Q275" s="15">
        <v>0</v>
      </c>
      <c r="R275" s="15">
        <v>0</v>
      </c>
      <c r="S275" s="15"/>
      <c r="T275" s="15"/>
      <c r="U275" s="140"/>
      <c r="V275" s="129">
        <v>11</v>
      </c>
      <c r="W275">
        <v>3</v>
      </c>
      <c r="X275">
        <v>14</v>
      </c>
      <c r="Y275">
        <v>1</v>
      </c>
      <c r="Z275">
        <v>16</v>
      </c>
      <c r="AA275">
        <v>2</v>
      </c>
      <c r="AB275" s="15" t="s">
        <v>122</v>
      </c>
      <c r="AD275">
        <f t="shared" si="13"/>
        <v>6</v>
      </c>
    </row>
    <row r="276" spans="1:30" x14ac:dyDescent="0.2">
      <c r="A276" s="12">
        <v>43589</v>
      </c>
      <c r="B276" s="16" t="s">
        <v>44</v>
      </c>
      <c r="C276" s="3">
        <v>0</v>
      </c>
      <c r="D276" s="3">
        <v>5</v>
      </c>
      <c r="E276" s="3" t="s">
        <v>107</v>
      </c>
      <c r="F276" s="33">
        <f>0.192*0.58</f>
        <v>0.11136</v>
      </c>
      <c r="G276" s="15">
        <v>0</v>
      </c>
      <c r="H276" s="15">
        <v>0</v>
      </c>
      <c r="I276">
        <v>0</v>
      </c>
      <c r="J276">
        <v>0</v>
      </c>
      <c r="K276" s="15">
        <v>0</v>
      </c>
      <c r="L276" s="97">
        <v>1</v>
      </c>
      <c r="M276" s="97">
        <v>3</v>
      </c>
      <c r="N276" s="105">
        <v>3</v>
      </c>
      <c r="O276" s="105">
        <v>2</v>
      </c>
      <c r="P276" s="15">
        <v>0</v>
      </c>
      <c r="Q276" s="112">
        <v>1</v>
      </c>
      <c r="R276" s="15">
        <v>2</v>
      </c>
      <c r="S276" s="15"/>
      <c r="T276" s="15"/>
      <c r="U276" s="140"/>
      <c r="V276" s="129">
        <v>12</v>
      </c>
      <c r="W276">
        <v>4</v>
      </c>
      <c r="X276">
        <v>14</v>
      </c>
      <c r="Y276">
        <v>5</v>
      </c>
      <c r="Z276">
        <v>17</v>
      </c>
      <c r="AA276">
        <v>1</v>
      </c>
      <c r="AB276" s="15" t="s">
        <v>122</v>
      </c>
      <c r="AD276">
        <f t="shared" si="13"/>
        <v>12</v>
      </c>
    </row>
    <row r="277" spans="1:30" x14ac:dyDescent="0.2">
      <c r="A277" s="12">
        <v>43589</v>
      </c>
      <c r="B277" s="16" t="s">
        <v>44</v>
      </c>
      <c r="C277" s="3">
        <v>0</v>
      </c>
      <c r="D277" s="3">
        <v>6</v>
      </c>
      <c r="E277" s="3" t="s">
        <v>107</v>
      </c>
      <c r="F277" s="33">
        <f>0.192*0.63</f>
        <v>0.12096</v>
      </c>
      <c r="G277" s="15">
        <v>0</v>
      </c>
      <c r="H277" s="15">
        <v>0</v>
      </c>
      <c r="I277">
        <v>0</v>
      </c>
      <c r="J277">
        <v>0</v>
      </c>
      <c r="K277" s="97">
        <v>2</v>
      </c>
      <c r="L277" s="15">
        <v>0</v>
      </c>
      <c r="M277" s="15">
        <v>0</v>
      </c>
      <c r="N277" s="15">
        <v>0</v>
      </c>
      <c r="O277" s="15">
        <v>0</v>
      </c>
      <c r="P277" s="15">
        <v>0</v>
      </c>
      <c r="Q277" s="15">
        <v>0</v>
      </c>
      <c r="R277" s="15">
        <v>4</v>
      </c>
      <c r="S277" s="15"/>
      <c r="T277" s="15"/>
      <c r="U277" s="140"/>
      <c r="V277" s="129">
        <v>11</v>
      </c>
      <c r="W277">
        <v>2</v>
      </c>
      <c r="AB277" s="15" t="s">
        <v>122</v>
      </c>
      <c r="AD277">
        <f t="shared" si="13"/>
        <v>6</v>
      </c>
    </row>
    <row r="278" spans="1:30" x14ac:dyDescent="0.2">
      <c r="A278" s="12">
        <v>43589</v>
      </c>
      <c r="B278" s="16" t="s">
        <v>44</v>
      </c>
      <c r="C278" s="3">
        <v>0</v>
      </c>
      <c r="D278" s="3">
        <v>7</v>
      </c>
      <c r="E278" s="3" t="s">
        <v>107</v>
      </c>
      <c r="F278" s="33">
        <f>0.192*0.65</f>
        <v>0.12480000000000001</v>
      </c>
      <c r="G278" s="15">
        <v>0</v>
      </c>
      <c r="H278" s="15">
        <v>0</v>
      </c>
      <c r="I278">
        <v>0</v>
      </c>
      <c r="J278">
        <v>0</v>
      </c>
      <c r="K278" s="15" t="s">
        <v>93</v>
      </c>
      <c r="L278" s="15" t="s">
        <v>93</v>
      </c>
      <c r="M278" s="15" t="s">
        <v>93</v>
      </c>
      <c r="N278" s="15" t="s">
        <v>93</v>
      </c>
      <c r="O278" s="15" t="s">
        <v>93</v>
      </c>
      <c r="P278" s="15" t="s">
        <v>93</v>
      </c>
      <c r="Q278" s="15" t="s">
        <v>93</v>
      </c>
      <c r="R278" s="15" t="s">
        <v>93</v>
      </c>
      <c r="S278" s="15"/>
      <c r="T278" s="15"/>
      <c r="U278" s="140"/>
      <c r="V278" s="131" t="s">
        <v>93</v>
      </c>
      <c r="W278" s="15" t="s">
        <v>93</v>
      </c>
      <c r="X278" s="15" t="s">
        <v>93</v>
      </c>
      <c r="Y278" s="15" t="s">
        <v>93</v>
      </c>
      <c r="Z278" s="15" t="s">
        <v>93</v>
      </c>
      <c r="AA278" s="15" t="s">
        <v>93</v>
      </c>
      <c r="AB278" s="15" t="s">
        <v>93</v>
      </c>
      <c r="AC278">
        <v>11</v>
      </c>
      <c r="AD278">
        <f t="shared" si="13"/>
        <v>0</v>
      </c>
    </row>
    <row r="279" spans="1:30" x14ac:dyDescent="0.2">
      <c r="A279" s="12">
        <v>43589</v>
      </c>
      <c r="B279" s="16" t="s">
        <v>44</v>
      </c>
      <c r="C279" s="3">
        <v>0</v>
      </c>
      <c r="D279" s="3">
        <v>8</v>
      </c>
      <c r="E279" s="3" t="s">
        <v>107</v>
      </c>
      <c r="F279" s="33">
        <f>0.192*0.62</f>
        <v>0.11904000000000001</v>
      </c>
      <c r="G279" s="15">
        <v>0</v>
      </c>
      <c r="H279" s="15">
        <v>0</v>
      </c>
      <c r="I279">
        <v>0</v>
      </c>
      <c r="J279">
        <v>0</v>
      </c>
      <c r="K279" s="15">
        <v>0</v>
      </c>
      <c r="L279" s="15">
        <v>0</v>
      </c>
      <c r="M279" s="97">
        <v>5</v>
      </c>
      <c r="N279" s="15">
        <v>0</v>
      </c>
      <c r="O279" s="105">
        <v>2</v>
      </c>
      <c r="P279" s="15">
        <v>0</v>
      </c>
      <c r="Q279" s="15">
        <v>0</v>
      </c>
      <c r="R279" s="15">
        <v>4</v>
      </c>
      <c r="S279" s="15"/>
      <c r="T279" s="15"/>
      <c r="U279" s="140"/>
      <c r="V279" s="129">
        <v>13</v>
      </c>
      <c r="W279">
        <v>5</v>
      </c>
      <c r="X279">
        <v>15</v>
      </c>
      <c r="Y279">
        <v>2</v>
      </c>
      <c r="AB279" s="15" t="s">
        <v>122</v>
      </c>
      <c r="AD279">
        <f t="shared" si="13"/>
        <v>11</v>
      </c>
    </row>
    <row r="280" spans="1:30" x14ac:dyDescent="0.2">
      <c r="A280" s="12">
        <v>43589</v>
      </c>
      <c r="B280" s="16" t="s">
        <v>44</v>
      </c>
      <c r="C280" s="3">
        <v>0</v>
      </c>
      <c r="D280" s="3">
        <v>9</v>
      </c>
      <c r="E280" s="3" t="s">
        <v>107</v>
      </c>
      <c r="F280" s="33">
        <f>0.192*0.65</f>
        <v>0.12480000000000001</v>
      </c>
      <c r="G280" s="15">
        <v>0</v>
      </c>
      <c r="H280" s="15">
        <v>0</v>
      </c>
      <c r="I280">
        <v>0</v>
      </c>
      <c r="J280">
        <v>0</v>
      </c>
      <c r="K280" s="97">
        <v>3</v>
      </c>
      <c r="L280" s="15">
        <v>0</v>
      </c>
      <c r="M280" s="105">
        <v>1</v>
      </c>
      <c r="N280" s="15">
        <v>0</v>
      </c>
      <c r="O280" s="15">
        <v>0</v>
      </c>
      <c r="P280" s="112">
        <v>2</v>
      </c>
      <c r="Q280" s="15">
        <v>0</v>
      </c>
      <c r="R280" s="15">
        <v>6</v>
      </c>
      <c r="S280" s="15"/>
      <c r="T280" s="15"/>
      <c r="U280" s="140"/>
      <c r="V280" s="129">
        <v>11</v>
      </c>
      <c r="W280">
        <v>3</v>
      </c>
      <c r="X280">
        <v>13</v>
      </c>
      <c r="Y280">
        <v>1</v>
      </c>
      <c r="Z280">
        <v>16</v>
      </c>
      <c r="AA280">
        <v>2</v>
      </c>
      <c r="AB280" s="15" t="s">
        <v>122</v>
      </c>
      <c r="AD280">
        <f t="shared" si="13"/>
        <v>12</v>
      </c>
    </row>
    <row r="281" spans="1:30" x14ac:dyDescent="0.2">
      <c r="A281" s="12">
        <v>43589</v>
      </c>
      <c r="B281" s="16" t="s">
        <v>44</v>
      </c>
      <c r="C281" s="3">
        <v>0</v>
      </c>
      <c r="D281" s="3">
        <v>10</v>
      </c>
      <c r="E281" s="3" t="s">
        <v>107</v>
      </c>
      <c r="F281" s="33">
        <f>0.192*0.62</f>
        <v>0.11904000000000001</v>
      </c>
      <c r="G281" s="15">
        <v>0</v>
      </c>
      <c r="H281" s="15">
        <v>0</v>
      </c>
      <c r="I281">
        <v>0</v>
      </c>
      <c r="J281" s="98">
        <v>2</v>
      </c>
      <c r="K281" s="15">
        <v>0</v>
      </c>
      <c r="L281" s="105">
        <v>5</v>
      </c>
      <c r="M281" s="15">
        <v>0</v>
      </c>
      <c r="N281" s="15">
        <v>0</v>
      </c>
      <c r="O281" s="15">
        <v>0</v>
      </c>
      <c r="P281" s="15">
        <v>0</v>
      </c>
      <c r="Q281" s="112">
        <v>6</v>
      </c>
      <c r="R281" s="15">
        <v>0</v>
      </c>
      <c r="S281" s="15"/>
      <c r="T281" s="15"/>
      <c r="U281" s="140"/>
      <c r="V281" s="129">
        <v>10</v>
      </c>
      <c r="W281">
        <v>2</v>
      </c>
      <c r="X281">
        <v>12</v>
      </c>
      <c r="Y281">
        <v>5</v>
      </c>
      <c r="Z281">
        <v>17</v>
      </c>
      <c r="AA281">
        <v>6</v>
      </c>
      <c r="AB281" s="15" t="s">
        <v>122</v>
      </c>
      <c r="AD281">
        <f t="shared" si="13"/>
        <v>13</v>
      </c>
    </row>
    <row r="282" spans="1:30" x14ac:dyDescent="0.2">
      <c r="A282" s="12">
        <v>43589</v>
      </c>
      <c r="B282" s="16" t="s">
        <v>44</v>
      </c>
      <c r="C282" s="3">
        <v>0</v>
      </c>
      <c r="D282" s="3">
        <v>11</v>
      </c>
      <c r="E282" s="3" t="s">
        <v>107</v>
      </c>
      <c r="F282" s="33">
        <f>0.192*0.59</f>
        <v>0.11327999999999999</v>
      </c>
      <c r="G282" s="15">
        <v>0</v>
      </c>
      <c r="H282" s="15">
        <v>0</v>
      </c>
      <c r="I282">
        <v>0</v>
      </c>
      <c r="J282" s="98">
        <v>3</v>
      </c>
      <c r="K282" s="15">
        <v>0</v>
      </c>
      <c r="L282" s="105">
        <v>4</v>
      </c>
      <c r="M282" s="15">
        <v>0</v>
      </c>
      <c r="N282" s="15">
        <v>0</v>
      </c>
      <c r="O282" s="112">
        <v>2</v>
      </c>
      <c r="P282" s="15">
        <v>0</v>
      </c>
      <c r="Q282" s="118">
        <v>7</v>
      </c>
      <c r="R282" s="15">
        <v>0</v>
      </c>
      <c r="S282" s="15"/>
      <c r="T282" s="15"/>
      <c r="U282" s="140"/>
      <c r="V282" s="129">
        <v>10</v>
      </c>
      <c r="W282">
        <v>3</v>
      </c>
      <c r="X282">
        <v>12</v>
      </c>
      <c r="Y282">
        <v>4</v>
      </c>
      <c r="Z282">
        <v>15</v>
      </c>
      <c r="AA282">
        <v>2</v>
      </c>
      <c r="AB282" s="15" t="s">
        <v>122</v>
      </c>
      <c r="AD282">
        <f t="shared" si="13"/>
        <v>16</v>
      </c>
    </row>
    <row r="283" spans="1:30" x14ac:dyDescent="0.2">
      <c r="A283" s="12">
        <v>43589</v>
      </c>
      <c r="B283" s="16" t="s">
        <v>44</v>
      </c>
      <c r="C283" s="3">
        <v>0</v>
      </c>
      <c r="D283" s="3">
        <v>12</v>
      </c>
      <c r="E283" s="3" t="s">
        <v>107</v>
      </c>
      <c r="F283" s="33">
        <f>0.192*0.65</f>
        <v>0.12480000000000001</v>
      </c>
      <c r="G283" s="15">
        <v>0</v>
      </c>
      <c r="H283" s="15">
        <v>0</v>
      </c>
      <c r="I283">
        <v>0</v>
      </c>
      <c r="J283">
        <v>0</v>
      </c>
      <c r="K283" s="15">
        <v>0</v>
      </c>
      <c r="L283" s="97">
        <v>4</v>
      </c>
      <c r="M283" s="15">
        <v>0</v>
      </c>
      <c r="N283" s="15">
        <v>0</v>
      </c>
      <c r="O283" s="15">
        <v>0</v>
      </c>
      <c r="P283" s="15" t="s">
        <v>93</v>
      </c>
      <c r="Q283" s="15" t="s">
        <v>93</v>
      </c>
      <c r="R283" s="15" t="s">
        <v>93</v>
      </c>
      <c r="S283" s="15"/>
      <c r="T283" s="15"/>
      <c r="U283" s="140"/>
      <c r="V283" s="129">
        <v>12</v>
      </c>
      <c r="W283">
        <v>4</v>
      </c>
      <c r="X283" s="15" t="s">
        <v>93</v>
      </c>
      <c r="Y283" s="15" t="s">
        <v>93</v>
      </c>
      <c r="Z283" s="15" t="s">
        <v>93</v>
      </c>
      <c r="AA283" s="15" t="s">
        <v>93</v>
      </c>
      <c r="AB283" s="15" t="s">
        <v>122</v>
      </c>
      <c r="AC283">
        <v>16</v>
      </c>
      <c r="AD283">
        <f t="shared" si="13"/>
        <v>4</v>
      </c>
    </row>
    <row r="284" spans="1:30" x14ac:dyDescent="0.2">
      <c r="A284" s="12">
        <v>43589</v>
      </c>
      <c r="B284" s="16" t="s">
        <v>44</v>
      </c>
      <c r="C284" s="3">
        <v>0</v>
      </c>
      <c r="D284" s="3">
        <v>13</v>
      </c>
      <c r="E284" s="3" t="s">
        <v>107</v>
      </c>
      <c r="F284" s="33">
        <f>0.192*0.55</f>
        <v>0.10560000000000001</v>
      </c>
      <c r="G284" s="15">
        <v>0</v>
      </c>
      <c r="H284" s="15">
        <v>0</v>
      </c>
      <c r="I284">
        <v>0</v>
      </c>
      <c r="J284">
        <v>0</v>
      </c>
      <c r="K284" s="15">
        <v>0</v>
      </c>
      <c r="L284" s="97">
        <v>2</v>
      </c>
      <c r="M284" s="15">
        <v>0</v>
      </c>
      <c r="N284" s="105">
        <v>1</v>
      </c>
      <c r="O284" s="15">
        <v>0</v>
      </c>
      <c r="P284" s="15">
        <v>0</v>
      </c>
      <c r="Q284" s="112">
        <v>4</v>
      </c>
      <c r="R284" s="15">
        <v>0</v>
      </c>
      <c r="S284" s="15"/>
      <c r="T284" s="15"/>
      <c r="U284" s="140"/>
      <c r="V284" s="129">
        <v>12</v>
      </c>
      <c r="W284">
        <v>2</v>
      </c>
      <c r="X284">
        <v>14</v>
      </c>
      <c r="Y284">
        <v>1</v>
      </c>
      <c r="Z284">
        <v>17</v>
      </c>
      <c r="AA284">
        <v>4</v>
      </c>
      <c r="AB284" s="15" t="s">
        <v>122</v>
      </c>
      <c r="AD284">
        <f t="shared" si="13"/>
        <v>7</v>
      </c>
    </row>
    <row r="285" spans="1:30" x14ac:dyDescent="0.2">
      <c r="A285" s="12">
        <v>43589</v>
      </c>
      <c r="B285" s="16" t="s">
        <v>44</v>
      </c>
      <c r="C285" s="3">
        <v>0</v>
      </c>
      <c r="D285" s="3">
        <v>14</v>
      </c>
      <c r="E285" s="3" t="s">
        <v>107</v>
      </c>
      <c r="F285" s="33">
        <f>0.192*0.58</f>
        <v>0.11136</v>
      </c>
      <c r="G285" s="15">
        <v>0</v>
      </c>
      <c r="H285" s="15">
        <v>0</v>
      </c>
      <c r="I285">
        <v>0</v>
      </c>
      <c r="J285">
        <v>0</v>
      </c>
      <c r="K285" s="15">
        <v>0</v>
      </c>
      <c r="L285" s="97">
        <v>3</v>
      </c>
      <c r="M285" s="15">
        <v>0</v>
      </c>
      <c r="N285" s="15">
        <v>0</v>
      </c>
      <c r="O285" s="15">
        <v>0</v>
      </c>
      <c r="P285" s="105">
        <v>4</v>
      </c>
      <c r="Q285" s="15">
        <v>0</v>
      </c>
      <c r="R285" s="15">
        <v>0</v>
      </c>
      <c r="S285" s="15"/>
      <c r="T285" s="15"/>
      <c r="U285" s="140"/>
      <c r="V285" s="129">
        <v>12</v>
      </c>
      <c r="W285">
        <v>3</v>
      </c>
      <c r="X285">
        <v>16</v>
      </c>
      <c r="Y285">
        <v>4</v>
      </c>
      <c r="AB285" s="15" t="s">
        <v>122</v>
      </c>
      <c r="AD285">
        <f t="shared" si="13"/>
        <v>7</v>
      </c>
    </row>
    <row r="286" spans="1:30" x14ac:dyDescent="0.2">
      <c r="A286" s="12">
        <v>43589</v>
      </c>
      <c r="B286" s="16" t="s">
        <v>44</v>
      </c>
      <c r="C286" s="3">
        <v>0</v>
      </c>
      <c r="D286" s="3">
        <v>15</v>
      </c>
      <c r="E286" s="3" t="s">
        <v>107</v>
      </c>
      <c r="F286" s="33">
        <f>0.192*0.67</f>
        <v>0.12864</v>
      </c>
      <c r="G286" s="15">
        <v>0</v>
      </c>
      <c r="H286" s="15">
        <v>0</v>
      </c>
      <c r="I286">
        <v>0</v>
      </c>
      <c r="J286">
        <v>0</v>
      </c>
      <c r="K286" s="97">
        <v>3</v>
      </c>
      <c r="L286" s="15">
        <v>0</v>
      </c>
      <c r="M286" s="15">
        <v>0</v>
      </c>
      <c r="N286" s="105">
        <v>1</v>
      </c>
      <c r="O286" s="15">
        <v>0</v>
      </c>
      <c r="P286" s="112">
        <v>3</v>
      </c>
      <c r="Q286" s="15">
        <v>0</v>
      </c>
      <c r="R286" s="15">
        <v>0</v>
      </c>
      <c r="S286" s="15"/>
      <c r="T286" s="15"/>
      <c r="U286" s="140"/>
      <c r="V286" s="129">
        <v>11</v>
      </c>
      <c r="W286">
        <v>3</v>
      </c>
      <c r="X286">
        <v>14</v>
      </c>
      <c r="Y286">
        <v>1</v>
      </c>
      <c r="Z286">
        <v>16</v>
      </c>
      <c r="AA286">
        <v>3</v>
      </c>
      <c r="AB286" s="15" t="s">
        <v>122</v>
      </c>
      <c r="AD286">
        <f t="shared" si="13"/>
        <v>7</v>
      </c>
    </row>
    <row r="287" spans="1:30" x14ac:dyDescent="0.2">
      <c r="A287" s="12">
        <v>43589</v>
      </c>
      <c r="B287" s="16" t="s">
        <v>44</v>
      </c>
      <c r="C287" s="3">
        <v>0</v>
      </c>
      <c r="D287" s="3">
        <v>16</v>
      </c>
      <c r="E287" s="3" t="s">
        <v>107</v>
      </c>
      <c r="F287" s="33">
        <f>0.192*0.63</f>
        <v>0.12096</v>
      </c>
      <c r="G287" s="15">
        <v>0</v>
      </c>
      <c r="H287" s="15">
        <v>0</v>
      </c>
      <c r="I287">
        <v>0</v>
      </c>
      <c r="J287">
        <v>0</v>
      </c>
      <c r="K287" s="97">
        <v>2</v>
      </c>
      <c r="L287" s="15">
        <v>0</v>
      </c>
      <c r="M287" s="105">
        <v>2</v>
      </c>
      <c r="N287" s="15">
        <v>0</v>
      </c>
      <c r="O287" s="15">
        <v>0</v>
      </c>
      <c r="P287" s="112">
        <v>1</v>
      </c>
      <c r="Q287" s="15">
        <v>0</v>
      </c>
      <c r="R287" s="15">
        <v>2</v>
      </c>
      <c r="S287" s="15"/>
      <c r="T287" s="15"/>
      <c r="U287" s="140"/>
      <c r="V287" s="129">
        <v>11</v>
      </c>
      <c r="W287">
        <v>2</v>
      </c>
      <c r="X287">
        <v>13</v>
      </c>
      <c r="Y287">
        <v>2</v>
      </c>
      <c r="Z287">
        <v>16</v>
      </c>
      <c r="AA287">
        <v>1</v>
      </c>
      <c r="AB287" s="15" t="s">
        <v>141</v>
      </c>
      <c r="AD287">
        <f t="shared" si="13"/>
        <v>7</v>
      </c>
    </row>
    <row r="288" spans="1:30" x14ac:dyDescent="0.2">
      <c r="A288" s="12">
        <v>43589</v>
      </c>
      <c r="B288" s="16" t="s">
        <v>44</v>
      </c>
      <c r="C288" s="3">
        <v>0</v>
      </c>
      <c r="D288" s="3">
        <v>17</v>
      </c>
      <c r="E288" s="3" t="s">
        <v>107</v>
      </c>
      <c r="F288" s="33">
        <f>0.192*0.61</f>
        <v>0.11712</v>
      </c>
      <c r="G288" s="15">
        <v>0</v>
      </c>
      <c r="H288" s="15">
        <v>0</v>
      </c>
      <c r="I288">
        <v>0</v>
      </c>
      <c r="J288">
        <v>0</v>
      </c>
      <c r="K288" s="15">
        <v>0</v>
      </c>
      <c r="L288" s="97">
        <v>2</v>
      </c>
      <c r="M288" s="15">
        <v>0</v>
      </c>
      <c r="N288" s="15">
        <v>0</v>
      </c>
      <c r="O288" s="15">
        <v>0</v>
      </c>
      <c r="P288" s="15">
        <v>0</v>
      </c>
      <c r="Q288" s="105">
        <v>2</v>
      </c>
      <c r="R288" s="15">
        <v>0</v>
      </c>
      <c r="S288" s="15"/>
      <c r="T288" s="15"/>
      <c r="U288" s="140"/>
      <c r="V288" s="129">
        <v>12</v>
      </c>
      <c r="W288">
        <v>2</v>
      </c>
      <c r="X288">
        <v>17</v>
      </c>
      <c r="Y288">
        <v>2</v>
      </c>
      <c r="AB288" s="15" t="s">
        <v>122</v>
      </c>
      <c r="AD288">
        <f t="shared" si="13"/>
        <v>4</v>
      </c>
    </row>
    <row r="289" spans="1:30" x14ac:dyDescent="0.2">
      <c r="A289" s="12">
        <v>43589</v>
      </c>
      <c r="B289" s="16" t="s">
        <v>44</v>
      </c>
      <c r="C289" s="3">
        <v>0</v>
      </c>
      <c r="D289" s="3">
        <v>18</v>
      </c>
      <c r="E289" s="3" t="s">
        <v>107</v>
      </c>
      <c r="F289" s="33">
        <f>0.192*0.71</f>
        <v>0.13632</v>
      </c>
      <c r="G289" s="15">
        <v>0</v>
      </c>
      <c r="H289" s="15">
        <v>0</v>
      </c>
      <c r="I289">
        <v>0</v>
      </c>
      <c r="J289" s="98">
        <v>4</v>
      </c>
      <c r="K289" s="15">
        <v>0</v>
      </c>
      <c r="L289" s="15">
        <v>0</v>
      </c>
      <c r="M289" s="105">
        <v>3</v>
      </c>
      <c r="N289" s="15">
        <v>0</v>
      </c>
      <c r="O289" s="112">
        <v>1</v>
      </c>
      <c r="P289" s="15">
        <v>0</v>
      </c>
      <c r="Q289" s="15">
        <v>0</v>
      </c>
      <c r="R289" s="15">
        <v>1</v>
      </c>
      <c r="S289" s="15"/>
      <c r="T289" s="15"/>
      <c r="U289" s="140"/>
      <c r="V289" s="129">
        <v>10</v>
      </c>
      <c r="W289">
        <v>4</v>
      </c>
      <c r="X289">
        <v>13</v>
      </c>
      <c r="Y289">
        <v>3</v>
      </c>
      <c r="Z289">
        <v>15</v>
      </c>
      <c r="AA289">
        <v>1</v>
      </c>
      <c r="AB289" s="15" t="s">
        <v>122</v>
      </c>
      <c r="AD289">
        <f t="shared" si="13"/>
        <v>9</v>
      </c>
    </row>
    <row r="290" spans="1:30" x14ac:dyDescent="0.2">
      <c r="A290" s="12">
        <v>43589</v>
      </c>
      <c r="B290" s="16" t="s">
        <v>44</v>
      </c>
      <c r="C290" s="3">
        <v>0</v>
      </c>
      <c r="D290" s="3">
        <v>19</v>
      </c>
      <c r="E290" s="3" t="s">
        <v>107</v>
      </c>
      <c r="F290" s="33">
        <f>0.192*0.68</f>
        <v>0.13056000000000001</v>
      </c>
      <c r="G290" s="15">
        <v>0</v>
      </c>
      <c r="H290" s="15">
        <v>0</v>
      </c>
      <c r="I290">
        <v>0</v>
      </c>
      <c r="J290" s="98">
        <v>2</v>
      </c>
      <c r="K290" s="15">
        <v>0</v>
      </c>
      <c r="L290" s="15">
        <v>0</v>
      </c>
      <c r="M290" s="105">
        <v>4</v>
      </c>
      <c r="N290" s="15">
        <v>0</v>
      </c>
      <c r="O290" s="112">
        <v>1</v>
      </c>
      <c r="P290" s="15">
        <v>0</v>
      </c>
      <c r="Q290" s="118">
        <v>6</v>
      </c>
      <c r="R290" s="15">
        <v>0</v>
      </c>
      <c r="S290" s="15"/>
      <c r="T290" s="15"/>
      <c r="U290" s="140"/>
      <c r="V290" s="129">
        <v>10</v>
      </c>
      <c r="W290">
        <v>2</v>
      </c>
      <c r="X290">
        <v>13</v>
      </c>
      <c r="Y290">
        <v>4</v>
      </c>
      <c r="Z290">
        <v>15</v>
      </c>
      <c r="AA290">
        <v>1</v>
      </c>
      <c r="AB290" s="15" t="s">
        <v>122</v>
      </c>
      <c r="AD290">
        <f t="shared" si="13"/>
        <v>13</v>
      </c>
    </row>
    <row r="291" spans="1:30" x14ac:dyDescent="0.2">
      <c r="A291" s="12">
        <v>43589</v>
      </c>
      <c r="B291" s="16" t="s">
        <v>44</v>
      </c>
      <c r="C291" s="3">
        <v>0</v>
      </c>
      <c r="D291" s="3">
        <v>20</v>
      </c>
      <c r="E291" s="3" t="s">
        <v>107</v>
      </c>
      <c r="F291" s="33">
        <f>0.192*0.54</f>
        <v>0.10368000000000001</v>
      </c>
      <c r="G291" s="15">
        <v>0</v>
      </c>
      <c r="H291" s="15">
        <v>0</v>
      </c>
      <c r="I291">
        <v>0</v>
      </c>
      <c r="J291">
        <v>0</v>
      </c>
      <c r="K291" s="15">
        <v>0</v>
      </c>
      <c r="L291" s="97">
        <v>2</v>
      </c>
      <c r="M291" s="15">
        <v>0</v>
      </c>
      <c r="N291" s="15" t="s">
        <v>93</v>
      </c>
      <c r="O291" s="15" t="s">
        <v>93</v>
      </c>
      <c r="P291" s="15" t="s">
        <v>93</v>
      </c>
      <c r="Q291" s="15" t="s">
        <v>93</v>
      </c>
      <c r="R291" s="15" t="s">
        <v>93</v>
      </c>
      <c r="S291" s="15"/>
      <c r="T291" s="15"/>
      <c r="U291" s="140"/>
      <c r="V291" s="129">
        <v>12</v>
      </c>
      <c r="W291">
        <v>2</v>
      </c>
      <c r="AB291" s="15" t="s">
        <v>122</v>
      </c>
      <c r="AC291">
        <v>14</v>
      </c>
      <c r="AD291">
        <f t="shared" si="13"/>
        <v>2</v>
      </c>
    </row>
    <row r="292" spans="1:30" x14ac:dyDescent="0.2">
      <c r="A292" s="12">
        <v>43589</v>
      </c>
      <c r="B292" s="16" t="s">
        <v>44</v>
      </c>
      <c r="C292" s="3">
        <v>0</v>
      </c>
      <c r="D292" s="3">
        <v>21</v>
      </c>
      <c r="E292" s="3" t="s">
        <v>107</v>
      </c>
      <c r="F292" s="33">
        <f>0.192*0.6</f>
        <v>0.1152</v>
      </c>
      <c r="G292" s="15">
        <v>0</v>
      </c>
      <c r="H292" s="15">
        <v>0</v>
      </c>
      <c r="I292">
        <v>0</v>
      </c>
      <c r="J292">
        <v>0</v>
      </c>
      <c r="K292" s="15">
        <v>0</v>
      </c>
      <c r="L292" s="97">
        <v>1</v>
      </c>
      <c r="M292" s="15">
        <v>0</v>
      </c>
      <c r="N292" s="15">
        <v>0</v>
      </c>
      <c r="O292" s="105">
        <v>2</v>
      </c>
      <c r="P292" s="15">
        <v>0</v>
      </c>
      <c r="Q292" s="112">
        <v>5</v>
      </c>
      <c r="R292" s="15">
        <v>0</v>
      </c>
      <c r="S292" s="15"/>
      <c r="T292" s="15"/>
      <c r="U292" s="140"/>
      <c r="V292" s="129">
        <v>12</v>
      </c>
      <c r="W292">
        <v>1</v>
      </c>
      <c r="X292">
        <v>15</v>
      </c>
      <c r="Y292">
        <v>2</v>
      </c>
      <c r="Z292">
        <v>17</v>
      </c>
      <c r="AA292">
        <v>5</v>
      </c>
      <c r="AB292" s="15" t="s">
        <v>122</v>
      </c>
      <c r="AD292">
        <f t="shared" si="13"/>
        <v>8</v>
      </c>
    </row>
    <row r="293" spans="1:30" x14ac:dyDescent="0.2">
      <c r="A293" s="12">
        <v>43589</v>
      </c>
      <c r="B293" s="16" t="s">
        <v>44</v>
      </c>
      <c r="C293" s="3">
        <v>0</v>
      </c>
      <c r="D293" s="3">
        <v>22</v>
      </c>
      <c r="E293" s="3" t="s">
        <v>107</v>
      </c>
      <c r="F293" s="33">
        <f>0.192*0.63</f>
        <v>0.12096</v>
      </c>
      <c r="G293" s="15">
        <v>0</v>
      </c>
      <c r="H293" s="15">
        <v>0</v>
      </c>
      <c r="I293">
        <v>0</v>
      </c>
      <c r="J293" s="15" t="s">
        <v>93</v>
      </c>
      <c r="K293" s="15" t="s">
        <v>93</v>
      </c>
      <c r="L293" s="15" t="s">
        <v>93</v>
      </c>
      <c r="M293" s="15" t="s">
        <v>93</v>
      </c>
      <c r="N293" s="15" t="s">
        <v>93</v>
      </c>
      <c r="O293" s="15" t="s">
        <v>93</v>
      </c>
      <c r="P293" s="15" t="s">
        <v>93</v>
      </c>
      <c r="Q293" s="15" t="s">
        <v>93</v>
      </c>
      <c r="R293" s="15" t="s">
        <v>93</v>
      </c>
      <c r="S293" s="15"/>
      <c r="T293" s="15"/>
      <c r="U293" s="140"/>
      <c r="V293" s="131" t="s">
        <v>93</v>
      </c>
      <c r="W293" s="15" t="s">
        <v>93</v>
      </c>
      <c r="X293" s="15" t="s">
        <v>93</v>
      </c>
      <c r="Y293" s="15" t="s">
        <v>93</v>
      </c>
      <c r="Z293" s="15" t="s">
        <v>93</v>
      </c>
      <c r="AA293" s="15" t="s">
        <v>93</v>
      </c>
      <c r="AB293" s="15" t="s">
        <v>93</v>
      </c>
      <c r="AC293">
        <v>10</v>
      </c>
      <c r="AD293">
        <f t="shared" si="13"/>
        <v>0</v>
      </c>
    </row>
    <row r="294" spans="1:30" x14ac:dyDescent="0.2">
      <c r="A294" s="12">
        <v>43589</v>
      </c>
      <c r="B294" s="16" t="s">
        <v>44</v>
      </c>
      <c r="C294" s="3">
        <v>0</v>
      </c>
      <c r="D294" s="3">
        <v>23</v>
      </c>
      <c r="E294" s="3" t="s">
        <v>107</v>
      </c>
      <c r="F294" s="33">
        <f>0.192*0.68</f>
        <v>0.13056000000000001</v>
      </c>
      <c r="G294" s="15">
        <v>0</v>
      </c>
      <c r="H294" s="15">
        <v>0</v>
      </c>
      <c r="I294" s="98">
        <v>2</v>
      </c>
      <c r="J294" s="98">
        <v>1</v>
      </c>
      <c r="K294" s="105">
        <v>2</v>
      </c>
      <c r="L294" s="15">
        <v>0</v>
      </c>
      <c r="M294" s="15">
        <v>0</v>
      </c>
      <c r="N294" s="112">
        <v>2</v>
      </c>
      <c r="O294" s="15">
        <v>0</v>
      </c>
      <c r="P294" s="118">
        <v>2</v>
      </c>
      <c r="Q294" s="119">
        <v>0</v>
      </c>
      <c r="R294" s="119">
        <v>0</v>
      </c>
      <c r="S294" s="119"/>
      <c r="T294" s="119"/>
      <c r="V294" s="129">
        <v>9</v>
      </c>
      <c r="W294">
        <v>3</v>
      </c>
      <c r="X294">
        <v>11</v>
      </c>
      <c r="Y294">
        <v>2</v>
      </c>
      <c r="Z294">
        <v>14</v>
      </c>
      <c r="AA294">
        <v>2</v>
      </c>
      <c r="AB294" s="15" t="s">
        <v>122</v>
      </c>
      <c r="AD294">
        <f t="shared" si="13"/>
        <v>9</v>
      </c>
    </row>
    <row r="295" spans="1:30" x14ac:dyDescent="0.2">
      <c r="A295" s="12">
        <v>43589</v>
      </c>
      <c r="B295" s="16" t="s">
        <v>44</v>
      </c>
      <c r="C295" s="3">
        <v>0</v>
      </c>
      <c r="D295" s="3">
        <v>24</v>
      </c>
      <c r="E295" s="3" t="s">
        <v>107</v>
      </c>
      <c r="F295" s="33">
        <f>0.192*0.61</f>
        <v>0.11712</v>
      </c>
      <c r="G295" s="15">
        <v>0</v>
      </c>
      <c r="H295" s="15">
        <v>0</v>
      </c>
      <c r="I295">
        <v>0</v>
      </c>
      <c r="J295">
        <v>0</v>
      </c>
      <c r="K295" s="97">
        <v>1</v>
      </c>
      <c r="L295" s="15">
        <v>0</v>
      </c>
      <c r="M295" s="105">
        <v>1</v>
      </c>
      <c r="N295" s="105">
        <v>2</v>
      </c>
      <c r="O295" s="15">
        <v>0</v>
      </c>
      <c r="P295" s="15">
        <v>0</v>
      </c>
      <c r="Q295" s="15">
        <v>0</v>
      </c>
      <c r="R295" s="15">
        <v>0</v>
      </c>
      <c r="S295" s="15"/>
      <c r="T295" s="15"/>
      <c r="U295" s="140"/>
      <c r="V295" s="129">
        <v>11</v>
      </c>
      <c r="W295">
        <v>1</v>
      </c>
      <c r="X295">
        <v>13</v>
      </c>
      <c r="Y295">
        <v>3</v>
      </c>
      <c r="AB295" s="15" t="s">
        <v>122</v>
      </c>
      <c r="AD295">
        <f t="shared" si="13"/>
        <v>4</v>
      </c>
    </row>
    <row r="296" spans="1:30" x14ac:dyDescent="0.2">
      <c r="A296" s="12">
        <v>43589</v>
      </c>
      <c r="B296" s="16" t="s">
        <v>44</v>
      </c>
      <c r="C296" s="3">
        <v>0</v>
      </c>
      <c r="D296" s="3">
        <v>25</v>
      </c>
      <c r="E296" s="3" t="s">
        <v>107</v>
      </c>
      <c r="F296" s="33">
        <f>0.192*0.69</f>
        <v>0.13247999999999999</v>
      </c>
      <c r="G296" s="15">
        <v>0</v>
      </c>
      <c r="H296" s="15">
        <v>0</v>
      </c>
      <c r="I296">
        <v>0</v>
      </c>
      <c r="J296">
        <v>0</v>
      </c>
      <c r="K296" s="97">
        <v>2</v>
      </c>
      <c r="L296" s="15">
        <v>0</v>
      </c>
      <c r="M296" s="105">
        <v>1</v>
      </c>
      <c r="N296" s="105">
        <v>1</v>
      </c>
      <c r="O296" s="112">
        <v>2</v>
      </c>
      <c r="P296" s="15" t="s">
        <v>93</v>
      </c>
      <c r="Q296" s="15" t="s">
        <v>93</v>
      </c>
      <c r="R296" s="15" t="s">
        <v>93</v>
      </c>
      <c r="S296" s="15"/>
      <c r="T296" s="15"/>
      <c r="U296" s="140"/>
      <c r="V296" s="129">
        <v>11</v>
      </c>
      <c r="W296">
        <v>2</v>
      </c>
      <c r="X296">
        <v>13</v>
      </c>
      <c r="Y296">
        <v>2</v>
      </c>
      <c r="Z296">
        <v>15</v>
      </c>
      <c r="AA296">
        <v>2</v>
      </c>
      <c r="AB296" s="15" t="s">
        <v>122</v>
      </c>
      <c r="AC296">
        <v>16</v>
      </c>
      <c r="AD296">
        <f t="shared" si="13"/>
        <v>6</v>
      </c>
    </row>
    <row r="297" spans="1:30" x14ac:dyDescent="0.2">
      <c r="A297" s="12">
        <v>43589</v>
      </c>
      <c r="B297" s="16" t="s">
        <v>44</v>
      </c>
      <c r="C297" s="3">
        <v>0</v>
      </c>
      <c r="D297" s="3">
        <v>26</v>
      </c>
      <c r="E297" s="65" t="s">
        <v>92</v>
      </c>
      <c r="F297" s="39" t="s">
        <v>92</v>
      </c>
      <c r="G297" s="15" t="s">
        <v>93</v>
      </c>
      <c r="H297" s="15" t="s">
        <v>93</v>
      </c>
      <c r="I297" s="15" t="s">
        <v>93</v>
      </c>
      <c r="J297" s="15" t="s">
        <v>93</v>
      </c>
      <c r="K297" s="15" t="s">
        <v>93</v>
      </c>
      <c r="L297" s="15" t="s">
        <v>93</v>
      </c>
      <c r="M297" s="15" t="s">
        <v>93</v>
      </c>
      <c r="N297" s="15" t="s">
        <v>93</v>
      </c>
      <c r="O297" s="15" t="s">
        <v>93</v>
      </c>
      <c r="P297" s="15" t="s">
        <v>93</v>
      </c>
      <c r="Q297" s="15" t="s">
        <v>93</v>
      </c>
      <c r="R297" s="15" t="s">
        <v>93</v>
      </c>
      <c r="S297" s="15"/>
      <c r="T297" s="15"/>
      <c r="U297" s="140"/>
      <c r="V297" s="131" t="s">
        <v>93</v>
      </c>
      <c r="W297" s="15" t="s">
        <v>93</v>
      </c>
      <c r="X297" s="15" t="s">
        <v>93</v>
      </c>
      <c r="Y297" s="15" t="s">
        <v>93</v>
      </c>
      <c r="Z297" s="15" t="s">
        <v>93</v>
      </c>
      <c r="AA297" s="15" t="s">
        <v>93</v>
      </c>
      <c r="AB297" s="15" t="s">
        <v>93</v>
      </c>
      <c r="AC297">
        <v>6</v>
      </c>
      <c r="AD297">
        <f t="shared" si="13"/>
        <v>0</v>
      </c>
    </row>
    <row r="298" spans="1:30" x14ac:dyDescent="0.2">
      <c r="A298" s="12">
        <v>43589</v>
      </c>
      <c r="B298" s="16" t="s">
        <v>44</v>
      </c>
      <c r="C298" s="3">
        <v>0</v>
      </c>
      <c r="D298" s="3">
        <v>27</v>
      </c>
      <c r="E298" s="3" t="s">
        <v>107</v>
      </c>
      <c r="F298" s="33">
        <f>0.192*0.65</f>
        <v>0.12480000000000001</v>
      </c>
      <c r="G298" s="15">
        <v>0</v>
      </c>
      <c r="H298" s="15">
        <v>0</v>
      </c>
      <c r="I298">
        <v>0</v>
      </c>
      <c r="J298">
        <v>0</v>
      </c>
      <c r="K298" s="97">
        <v>3</v>
      </c>
      <c r="L298" s="15">
        <v>0</v>
      </c>
      <c r="M298" s="105">
        <v>2</v>
      </c>
      <c r="N298" s="105">
        <v>2</v>
      </c>
      <c r="O298" s="15">
        <v>0</v>
      </c>
      <c r="P298">
        <v>0</v>
      </c>
      <c r="Q298">
        <v>0</v>
      </c>
      <c r="R298">
        <v>4</v>
      </c>
      <c r="V298" s="129">
        <v>11</v>
      </c>
      <c r="W298">
        <v>3</v>
      </c>
      <c r="X298">
        <v>13</v>
      </c>
      <c r="Y298">
        <v>4</v>
      </c>
      <c r="AB298" s="15" t="s">
        <v>122</v>
      </c>
      <c r="AD298">
        <f t="shared" si="13"/>
        <v>11</v>
      </c>
    </row>
    <row r="299" spans="1:30" x14ac:dyDescent="0.2">
      <c r="A299" s="12">
        <v>43589</v>
      </c>
      <c r="B299" s="16" t="s">
        <v>44</v>
      </c>
      <c r="C299" s="3">
        <v>0</v>
      </c>
      <c r="D299" s="3">
        <v>28</v>
      </c>
      <c r="E299" s="3" t="s">
        <v>107</v>
      </c>
      <c r="F299" s="33">
        <f>0.192*0.65</f>
        <v>0.12480000000000001</v>
      </c>
      <c r="G299" s="15">
        <v>0</v>
      </c>
      <c r="H299" s="15">
        <v>0</v>
      </c>
      <c r="I299">
        <v>0</v>
      </c>
      <c r="J299">
        <v>0</v>
      </c>
      <c r="K299" s="97">
        <v>1</v>
      </c>
      <c r="L299" s="15">
        <v>0</v>
      </c>
      <c r="M299" s="105">
        <v>4</v>
      </c>
      <c r="N299" s="15">
        <v>0</v>
      </c>
      <c r="O299" s="15">
        <v>0</v>
      </c>
      <c r="P299" s="112">
        <v>1</v>
      </c>
      <c r="Q299" s="15">
        <v>0</v>
      </c>
      <c r="R299" s="15">
        <v>5</v>
      </c>
      <c r="S299" s="15"/>
      <c r="T299" s="15"/>
      <c r="U299" s="140"/>
      <c r="V299" s="129">
        <v>11</v>
      </c>
      <c r="W299">
        <v>1</v>
      </c>
      <c r="X299">
        <v>13</v>
      </c>
      <c r="Y299">
        <v>4</v>
      </c>
      <c r="Z299">
        <v>16</v>
      </c>
      <c r="AA299">
        <v>1</v>
      </c>
      <c r="AB299" s="15" t="s">
        <v>122</v>
      </c>
      <c r="AD299">
        <f t="shared" si="13"/>
        <v>11</v>
      </c>
    </row>
    <row r="300" spans="1:30" x14ac:dyDescent="0.2">
      <c r="A300" s="12">
        <v>43589</v>
      </c>
      <c r="B300" s="16" t="s">
        <v>44</v>
      </c>
      <c r="C300" s="3">
        <v>0</v>
      </c>
      <c r="D300" s="3">
        <v>29</v>
      </c>
      <c r="E300" s="3" t="s">
        <v>107</v>
      </c>
      <c r="F300" s="33">
        <f>0.192*0.64</f>
        <v>0.12288</v>
      </c>
      <c r="G300" s="15">
        <v>0</v>
      </c>
      <c r="H300" s="15">
        <v>0</v>
      </c>
      <c r="I300">
        <v>0</v>
      </c>
      <c r="J300" s="15" t="s">
        <v>93</v>
      </c>
      <c r="K300" s="15" t="s">
        <v>93</v>
      </c>
      <c r="L300" s="15" t="s">
        <v>93</v>
      </c>
      <c r="M300" s="15" t="s">
        <v>93</v>
      </c>
      <c r="N300" s="15" t="s">
        <v>93</v>
      </c>
      <c r="O300" s="15" t="s">
        <v>93</v>
      </c>
      <c r="P300" s="15" t="s">
        <v>93</v>
      </c>
      <c r="Q300" s="15" t="s">
        <v>93</v>
      </c>
      <c r="R300" s="15" t="s">
        <v>93</v>
      </c>
      <c r="S300" s="15"/>
      <c r="T300" s="15"/>
      <c r="U300" s="140"/>
      <c r="V300" s="131" t="s">
        <v>93</v>
      </c>
      <c r="W300" s="15" t="s">
        <v>93</v>
      </c>
      <c r="X300" s="15" t="s">
        <v>93</v>
      </c>
      <c r="Y300" s="15" t="s">
        <v>93</v>
      </c>
      <c r="Z300" s="15" t="s">
        <v>93</v>
      </c>
      <c r="AA300" s="15" t="s">
        <v>93</v>
      </c>
      <c r="AB300" s="15" t="s">
        <v>93</v>
      </c>
      <c r="AC300">
        <v>10</v>
      </c>
      <c r="AD300">
        <f t="shared" si="13"/>
        <v>0</v>
      </c>
    </row>
    <row r="301" spans="1:30" x14ac:dyDescent="0.2">
      <c r="A301" s="12">
        <v>43589</v>
      </c>
      <c r="B301" s="16" t="s">
        <v>44</v>
      </c>
      <c r="C301" s="3">
        <v>0</v>
      </c>
      <c r="D301" s="3">
        <v>30</v>
      </c>
      <c r="E301" s="3" t="s">
        <v>107</v>
      </c>
      <c r="F301" s="33">
        <f>0.192*0.65</f>
        <v>0.12480000000000001</v>
      </c>
      <c r="G301" s="15">
        <v>0</v>
      </c>
      <c r="H301" s="15">
        <v>0</v>
      </c>
      <c r="I301" s="15" t="s">
        <v>93</v>
      </c>
      <c r="J301" s="15" t="s">
        <v>93</v>
      </c>
      <c r="K301" s="15" t="s">
        <v>93</v>
      </c>
      <c r="L301" s="15" t="s">
        <v>93</v>
      </c>
      <c r="M301" s="15" t="s">
        <v>93</v>
      </c>
      <c r="N301" s="15" t="s">
        <v>93</v>
      </c>
      <c r="O301" s="15" t="s">
        <v>93</v>
      </c>
      <c r="P301" s="15" t="s">
        <v>93</v>
      </c>
      <c r="Q301" s="15" t="s">
        <v>93</v>
      </c>
      <c r="R301" s="15" t="s">
        <v>93</v>
      </c>
      <c r="S301" s="15"/>
      <c r="T301" s="15"/>
      <c r="U301" s="140"/>
      <c r="V301" s="131" t="s">
        <v>93</v>
      </c>
      <c r="W301" s="15" t="s">
        <v>93</v>
      </c>
      <c r="X301" s="15" t="s">
        <v>93</v>
      </c>
      <c r="Y301" s="15" t="s">
        <v>93</v>
      </c>
      <c r="Z301" s="15" t="s">
        <v>93</v>
      </c>
      <c r="AA301" s="15" t="s">
        <v>93</v>
      </c>
      <c r="AB301" s="18" t="s">
        <v>93</v>
      </c>
      <c r="AC301" s="5">
        <v>9</v>
      </c>
      <c r="AD301" s="5">
        <f t="shared" si="13"/>
        <v>0</v>
      </c>
    </row>
    <row r="302" spans="1:30" x14ac:dyDescent="0.2">
      <c r="A302" s="20">
        <v>43589</v>
      </c>
      <c r="B302" s="21" t="s">
        <v>44</v>
      </c>
      <c r="C302" s="8">
        <v>150</v>
      </c>
      <c r="D302" s="8">
        <v>1</v>
      </c>
      <c r="E302" s="8" t="s">
        <v>107</v>
      </c>
      <c r="F302" s="45">
        <f>0.192*0.63</f>
        <v>0.12096</v>
      </c>
      <c r="G302" s="4">
        <v>0</v>
      </c>
      <c r="H302" s="4">
        <v>0</v>
      </c>
      <c r="I302" s="4">
        <v>0</v>
      </c>
      <c r="J302" s="4">
        <v>0</v>
      </c>
      <c r="K302" s="22" t="s">
        <v>93</v>
      </c>
      <c r="L302" s="22" t="s">
        <v>93</v>
      </c>
      <c r="M302" s="22" t="s">
        <v>93</v>
      </c>
      <c r="N302" s="22" t="s">
        <v>93</v>
      </c>
      <c r="O302" s="22" t="s">
        <v>93</v>
      </c>
      <c r="P302" s="22" t="s">
        <v>93</v>
      </c>
      <c r="Q302" s="22" t="s">
        <v>93</v>
      </c>
      <c r="R302" s="22" t="s">
        <v>93</v>
      </c>
      <c r="S302" s="22"/>
      <c r="T302" s="22"/>
      <c r="U302" s="151"/>
      <c r="V302" s="138" t="s">
        <v>93</v>
      </c>
      <c r="W302" s="22" t="s">
        <v>93</v>
      </c>
      <c r="X302" s="22" t="s">
        <v>93</v>
      </c>
      <c r="Y302" s="22" t="s">
        <v>93</v>
      </c>
      <c r="Z302" s="22" t="s">
        <v>93</v>
      </c>
      <c r="AA302" s="22" t="s">
        <v>93</v>
      </c>
      <c r="AB302" s="22" t="s">
        <v>93</v>
      </c>
      <c r="AC302" s="35">
        <v>11</v>
      </c>
      <c r="AD302">
        <f t="shared" si="13"/>
        <v>0</v>
      </c>
    </row>
    <row r="303" spans="1:30" x14ac:dyDescent="0.2">
      <c r="A303" s="12">
        <v>43589</v>
      </c>
      <c r="B303" s="16" t="s">
        <v>44</v>
      </c>
      <c r="C303" s="3">
        <v>150</v>
      </c>
      <c r="D303" s="3">
        <v>2</v>
      </c>
      <c r="E303" s="3" t="s">
        <v>107</v>
      </c>
      <c r="F303" s="33">
        <f>0.192*0.6</f>
        <v>0.1152</v>
      </c>
      <c r="G303" s="15">
        <v>0</v>
      </c>
      <c r="H303" s="15">
        <v>0</v>
      </c>
      <c r="I303" s="35">
        <v>0</v>
      </c>
      <c r="J303" s="94">
        <v>2</v>
      </c>
      <c r="K303">
        <v>0</v>
      </c>
      <c r="L303" s="106">
        <v>4</v>
      </c>
      <c r="M303">
        <v>0</v>
      </c>
      <c r="N303">
        <v>0</v>
      </c>
      <c r="O303" s="113">
        <v>5</v>
      </c>
      <c r="P303">
        <v>0</v>
      </c>
      <c r="Q303" s="119">
        <v>4</v>
      </c>
      <c r="R303">
        <v>0</v>
      </c>
      <c r="V303" s="129">
        <v>10</v>
      </c>
      <c r="W303">
        <v>2</v>
      </c>
      <c r="X303">
        <v>12</v>
      </c>
      <c r="Y303">
        <v>4</v>
      </c>
      <c r="Z303">
        <v>15</v>
      </c>
      <c r="AA303">
        <v>5</v>
      </c>
      <c r="AB303" s="15" t="s">
        <v>122</v>
      </c>
      <c r="AD303">
        <f t="shared" si="13"/>
        <v>15</v>
      </c>
    </row>
    <row r="304" spans="1:30" x14ac:dyDescent="0.2">
      <c r="A304" s="12">
        <v>43589</v>
      </c>
      <c r="B304" s="16" t="s">
        <v>44</v>
      </c>
      <c r="C304" s="3">
        <v>150</v>
      </c>
      <c r="D304" s="3">
        <v>3</v>
      </c>
      <c r="E304" s="3" t="s">
        <v>107</v>
      </c>
      <c r="F304" s="33">
        <f>0.192*0.59</f>
        <v>0.11327999999999999</v>
      </c>
      <c r="G304" s="15">
        <v>0</v>
      </c>
      <c r="H304" s="15">
        <v>0</v>
      </c>
      <c r="I304" s="15" t="s">
        <v>93</v>
      </c>
      <c r="J304" s="15" t="s">
        <v>93</v>
      </c>
      <c r="K304" s="15" t="s">
        <v>93</v>
      </c>
      <c r="L304" s="15" t="s">
        <v>93</v>
      </c>
      <c r="M304" s="15" t="s">
        <v>93</v>
      </c>
      <c r="N304" s="15" t="s">
        <v>93</v>
      </c>
      <c r="O304" s="15" t="s">
        <v>93</v>
      </c>
      <c r="P304" s="15" t="s">
        <v>93</v>
      </c>
      <c r="Q304" s="15" t="s">
        <v>93</v>
      </c>
      <c r="R304" s="15" t="s">
        <v>93</v>
      </c>
      <c r="S304" s="15"/>
      <c r="T304" s="15"/>
      <c r="U304" s="140"/>
      <c r="V304" s="131" t="s">
        <v>93</v>
      </c>
      <c r="W304" s="15" t="s">
        <v>93</v>
      </c>
      <c r="X304" s="15" t="s">
        <v>93</v>
      </c>
      <c r="Y304" s="15" t="s">
        <v>93</v>
      </c>
      <c r="Z304" s="15" t="s">
        <v>93</v>
      </c>
      <c r="AA304" s="15" t="s">
        <v>93</v>
      </c>
      <c r="AB304" s="15" t="s">
        <v>93</v>
      </c>
      <c r="AC304">
        <v>9</v>
      </c>
      <c r="AD304">
        <f t="shared" si="13"/>
        <v>0</v>
      </c>
    </row>
    <row r="305" spans="1:30" x14ac:dyDescent="0.2">
      <c r="A305" s="12">
        <v>43589</v>
      </c>
      <c r="B305" s="16" t="s">
        <v>44</v>
      </c>
      <c r="C305" s="3">
        <v>150</v>
      </c>
      <c r="D305" s="3">
        <v>4</v>
      </c>
      <c r="E305" s="3" t="s">
        <v>107</v>
      </c>
      <c r="F305" s="33">
        <f>0.192*0.59</f>
        <v>0.11327999999999999</v>
      </c>
      <c r="G305" s="15">
        <v>0</v>
      </c>
      <c r="H305" s="15">
        <v>0</v>
      </c>
      <c r="I305">
        <v>0</v>
      </c>
      <c r="J305" s="98">
        <v>1</v>
      </c>
      <c r="K305">
        <v>0</v>
      </c>
      <c r="L305" s="106">
        <v>3</v>
      </c>
      <c r="M305">
        <v>0</v>
      </c>
      <c r="N305" s="113">
        <v>1</v>
      </c>
      <c r="O305" s="113">
        <v>1</v>
      </c>
      <c r="P305">
        <v>0</v>
      </c>
      <c r="Q305" s="119">
        <v>3</v>
      </c>
      <c r="R305">
        <v>1</v>
      </c>
      <c r="V305" s="129">
        <v>10</v>
      </c>
      <c r="W305">
        <v>1</v>
      </c>
      <c r="X305">
        <v>12</v>
      </c>
      <c r="Y305">
        <v>3</v>
      </c>
      <c r="Z305">
        <v>14</v>
      </c>
      <c r="AA305">
        <v>2</v>
      </c>
      <c r="AB305" s="15" t="s">
        <v>122</v>
      </c>
      <c r="AD305">
        <f t="shared" si="13"/>
        <v>10</v>
      </c>
    </row>
    <row r="306" spans="1:30" x14ac:dyDescent="0.2">
      <c r="A306" s="12">
        <v>43589</v>
      </c>
      <c r="B306" s="16" t="s">
        <v>44</v>
      </c>
      <c r="C306" s="3">
        <v>150</v>
      </c>
      <c r="D306" s="3">
        <v>5</v>
      </c>
      <c r="E306" s="3" t="s">
        <v>107</v>
      </c>
      <c r="F306" s="33">
        <f>0.192*0.58</f>
        <v>0.11136</v>
      </c>
      <c r="G306" s="15">
        <v>0</v>
      </c>
      <c r="H306" s="15">
        <v>0</v>
      </c>
      <c r="I306">
        <v>0</v>
      </c>
      <c r="J306" s="98">
        <v>1</v>
      </c>
      <c r="K306">
        <v>0</v>
      </c>
      <c r="L306" s="106">
        <v>2</v>
      </c>
      <c r="M306">
        <v>0</v>
      </c>
      <c r="N306">
        <v>0</v>
      </c>
      <c r="O306" s="113">
        <v>2</v>
      </c>
      <c r="P306">
        <v>0</v>
      </c>
      <c r="Q306" s="119">
        <v>4</v>
      </c>
      <c r="R306">
        <v>1</v>
      </c>
      <c r="V306" s="129">
        <v>10</v>
      </c>
      <c r="W306">
        <v>1</v>
      </c>
      <c r="X306">
        <v>12</v>
      </c>
      <c r="Y306">
        <v>2</v>
      </c>
      <c r="Z306">
        <v>15</v>
      </c>
      <c r="AA306">
        <v>2</v>
      </c>
      <c r="AB306" s="15" t="s">
        <v>122</v>
      </c>
      <c r="AD306">
        <f t="shared" si="13"/>
        <v>10</v>
      </c>
    </row>
    <row r="307" spans="1:30" x14ac:dyDescent="0.2">
      <c r="A307" s="12">
        <v>43589</v>
      </c>
      <c r="B307" s="16" t="s">
        <v>44</v>
      </c>
      <c r="C307" s="3">
        <v>150</v>
      </c>
      <c r="D307" s="3">
        <v>6</v>
      </c>
      <c r="E307" s="3" t="s">
        <v>107</v>
      </c>
      <c r="F307" s="33">
        <f>0.192*0.65</f>
        <v>0.12480000000000001</v>
      </c>
      <c r="G307" s="15" t="s">
        <v>93</v>
      </c>
      <c r="H307" s="15" t="s">
        <v>93</v>
      </c>
      <c r="I307" s="15" t="s">
        <v>93</v>
      </c>
      <c r="J307" s="15" t="s">
        <v>93</v>
      </c>
      <c r="K307" s="15" t="s">
        <v>93</v>
      </c>
      <c r="L307" s="15" t="s">
        <v>93</v>
      </c>
      <c r="M307" s="15" t="s">
        <v>93</v>
      </c>
      <c r="N307" s="15" t="s">
        <v>93</v>
      </c>
      <c r="O307" s="15" t="s">
        <v>93</v>
      </c>
      <c r="P307" s="15" t="s">
        <v>93</v>
      </c>
      <c r="Q307" s="15" t="s">
        <v>93</v>
      </c>
      <c r="R307" s="15" t="s">
        <v>93</v>
      </c>
      <c r="S307" s="15"/>
      <c r="T307" s="15"/>
      <c r="U307" s="140"/>
      <c r="V307" s="131" t="s">
        <v>93</v>
      </c>
      <c r="W307" s="15" t="s">
        <v>93</v>
      </c>
      <c r="X307" s="15" t="s">
        <v>93</v>
      </c>
      <c r="Y307" s="15" t="s">
        <v>93</v>
      </c>
      <c r="Z307" s="15" t="s">
        <v>93</v>
      </c>
      <c r="AA307" s="15" t="s">
        <v>93</v>
      </c>
      <c r="AB307" s="15" t="s">
        <v>93</v>
      </c>
      <c r="AC307">
        <v>7</v>
      </c>
      <c r="AD307">
        <f t="shared" si="13"/>
        <v>0</v>
      </c>
    </row>
    <row r="308" spans="1:30" x14ac:dyDescent="0.2">
      <c r="A308" s="12">
        <v>43589</v>
      </c>
      <c r="B308" s="16" t="s">
        <v>44</v>
      </c>
      <c r="C308" s="3">
        <v>150</v>
      </c>
      <c r="D308" s="3">
        <v>7</v>
      </c>
      <c r="E308" s="3" t="s">
        <v>107</v>
      </c>
      <c r="F308" s="33">
        <f>0.192*0.6</f>
        <v>0.1152</v>
      </c>
      <c r="G308" s="15">
        <v>0</v>
      </c>
      <c r="H308" s="15">
        <v>0</v>
      </c>
      <c r="I308">
        <v>0</v>
      </c>
      <c r="J308" s="98">
        <v>2</v>
      </c>
      <c r="K308">
        <v>0</v>
      </c>
      <c r="L308">
        <v>0</v>
      </c>
      <c r="M308">
        <v>0</v>
      </c>
      <c r="N308">
        <v>0</v>
      </c>
      <c r="O308" s="106">
        <v>3</v>
      </c>
      <c r="P308">
        <v>0</v>
      </c>
      <c r="Q308" s="113">
        <v>2</v>
      </c>
      <c r="R308">
        <v>2</v>
      </c>
      <c r="V308" s="129">
        <v>10</v>
      </c>
      <c r="W308">
        <v>2</v>
      </c>
      <c r="X308">
        <v>15</v>
      </c>
      <c r="Y308">
        <v>3</v>
      </c>
      <c r="Z308">
        <v>17</v>
      </c>
      <c r="AA308">
        <v>2</v>
      </c>
      <c r="AB308" s="15" t="s">
        <v>122</v>
      </c>
      <c r="AD308">
        <f t="shared" si="13"/>
        <v>9</v>
      </c>
    </row>
    <row r="309" spans="1:30" x14ac:dyDescent="0.2">
      <c r="A309" s="12">
        <v>43589</v>
      </c>
      <c r="B309" s="16" t="s">
        <v>44</v>
      </c>
      <c r="C309" s="3">
        <v>150</v>
      </c>
      <c r="D309" s="3">
        <v>8</v>
      </c>
      <c r="E309" s="3" t="s">
        <v>107</v>
      </c>
      <c r="F309" s="33">
        <f>0.192*0.63</f>
        <v>0.12096</v>
      </c>
      <c r="G309" s="15">
        <v>0</v>
      </c>
      <c r="H309" s="15">
        <v>0</v>
      </c>
      <c r="I309">
        <v>0</v>
      </c>
      <c r="J309">
        <v>0</v>
      </c>
      <c r="K309" s="98">
        <v>3</v>
      </c>
      <c r="L309">
        <v>0</v>
      </c>
      <c r="M309" s="106">
        <v>3</v>
      </c>
      <c r="N309">
        <v>0</v>
      </c>
      <c r="O309">
        <v>0</v>
      </c>
      <c r="P309">
        <v>0</v>
      </c>
      <c r="Q309">
        <v>0</v>
      </c>
      <c r="R309">
        <v>0</v>
      </c>
      <c r="V309" s="129">
        <v>11</v>
      </c>
      <c r="W309">
        <v>3</v>
      </c>
      <c r="X309">
        <v>13</v>
      </c>
      <c r="Y309">
        <v>3</v>
      </c>
      <c r="AB309" s="15" t="s">
        <v>122</v>
      </c>
      <c r="AD309">
        <f t="shared" si="13"/>
        <v>6</v>
      </c>
    </row>
    <row r="310" spans="1:30" x14ac:dyDescent="0.2">
      <c r="A310" s="12">
        <v>43589</v>
      </c>
      <c r="B310" s="16" t="s">
        <v>44</v>
      </c>
      <c r="C310" s="3">
        <v>150</v>
      </c>
      <c r="D310" s="3">
        <v>9</v>
      </c>
      <c r="E310" s="3" t="s">
        <v>107</v>
      </c>
      <c r="F310" s="33">
        <f>0.192*0.67</f>
        <v>0.12864</v>
      </c>
      <c r="G310" s="15">
        <v>0</v>
      </c>
      <c r="H310" s="15">
        <v>0</v>
      </c>
      <c r="I310" s="98">
        <v>1</v>
      </c>
      <c r="J310">
        <v>0</v>
      </c>
      <c r="K310">
        <v>0</v>
      </c>
      <c r="L310" s="106">
        <v>1</v>
      </c>
      <c r="M310">
        <v>0</v>
      </c>
      <c r="N310">
        <v>0</v>
      </c>
      <c r="O310">
        <v>0</v>
      </c>
      <c r="P310" s="113">
        <v>2</v>
      </c>
      <c r="Q310">
        <v>0</v>
      </c>
      <c r="R310">
        <v>7</v>
      </c>
      <c r="V310" s="129">
        <v>9</v>
      </c>
      <c r="W310">
        <v>1</v>
      </c>
      <c r="X310">
        <v>12</v>
      </c>
      <c r="Y310">
        <v>1</v>
      </c>
      <c r="Z310">
        <v>16</v>
      </c>
      <c r="AA310">
        <v>2</v>
      </c>
      <c r="AB310" s="15" t="s">
        <v>122</v>
      </c>
      <c r="AD310">
        <f t="shared" si="13"/>
        <v>11</v>
      </c>
    </row>
    <row r="311" spans="1:30" x14ac:dyDescent="0.2">
      <c r="A311" s="12">
        <v>43589</v>
      </c>
      <c r="B311" s="16" t="s">
        <v>44</v>
      </c>
      <c r="C311" s="3">
        <v>150</v>
      </c>
      <c r="D311" s="3">
        <v>10</v>
      </c>
      <c r="E311" s="3" t="s">
        <v>107</v>
      </c>
      <c r="F311" s="33">
        <f>0.192*0.57</f>
        <v>0.10944</v>
      </c>
      <c r="G311" s="15">
        <v>0</v>
      </c>
      <c r="H311" s="15">
        <v>0</v>
      </c>
      <c r="I311">
        <v>0</v>
      </c>
      <c r="J311">
        <v>0</v>
      </c>
      <c r="K311" s="15" t="s">
        <v>93</v>
      </c>
      <c r="L311" s="15" t="s">
        <v>93</v>
      </c>
      <c r="M311" s="15" t="s">
        <v>93</v>
      </c>
      <c r="N311" s="15" t="s">
        <v>93</v>
      </c>
      <c r="O311" s="15" t="s">
        <v>93</v>
      </c>
      <c r="P311" s="15" t="s">
        <v>93</v>
      </c>
      <c r="Q311" s="15" t="s">
        <v>93</v>
      </c>
      <c r="R311" s="15" t="s">
        <v>93</v>
      </c>
      <c r="S311" s="15"/>
      <c r="T311" s="15"/>
      <c r="U311" s="140"/>
      <c r="V311" s="131" t="s">
        <v>93</v>
      </c>
      <c r="W311" s="15" t="s">
        <v>93</v>
      </c>
      <c r="X311" s="15" t="s">
        <v>93</v>
      </c>
      <c r="Y311" s="15" t="s">
        <v>93</v>
      </c>
      <c r="Z311" s="15" t="s">
        <v>93</v>
      </c>
      <c r="AA311" s="15" t="s">
        <v>93</v>
      </c>
      <c r="AB311" s="15" t="s">
        <v>93</v>
      </c>
      <c r="AC311">
        <v>11</v>
      </c>
      <c r="AD311">
        <f t="shared" si="13"/>
        <v>0</v>
      </c>
    </row>
    <row r="312" spans="1:30" x14ac:dyDescent="0.2">
      <c r="A312" s="12">
        <v>43589</v>
      </c>
      <c r="B312" s="16" t="s">
        <v>44</v>
      </c>
      <c r="C312" s="3">
        <v>150</v>
      </c>
      <c r="D312" s="3">
        <v>11</v>
      </c>
      <c r="E312" s="3" t="s">
        <v>107</v>
      </c>
      <c r="F312" s="33">
        <f>0.192*0.63</f>
        <v>0.12096</v>
      </c>
      <c r="G312" s="15">
        <v>0</v>
      </c>
      <c r="H312" s="15">
        <v>0</v>
      </c>
      <c r="I312">
        <v>0</v>
      </c>
      <c r="J312">
        <v>0</v>
      </c>
      <c r="K312" s="98">
        <v>2</v>
      </c>
      <c r="L312">
        <v>0</v>
      </c>
      <c r="M312" s="106">
        <v>2</v>
      </c>
      <c r="N312">
        <v>0</v>
      </c>
      <c r="O312">
        <v>0</v>
      </c>
      <c r="P312" s="113">
        <v>2</v>
      </c>
      <c r="Q312">
        <v>0</v>
      </c>
      <c r="R312">
        <v>7</v>
      </c>
      <c r="V312" s="129">
        <v>11</v>
      </c>
      <c r="W312">
        <v>2</v>
      </c>
      <c r="X312">
        <v>13</v>
      </c>
      <c r="Y312">
        <v>2</v>
      </c>
      <c r="Z312">
        <v>16</v>
      </c>
      <c r="AA312">
        <v>2</v>
      </c>
      <c r="AB312" s="15" t="s">
        <v>122</v>
      </c>
      <c r="AD312">
        <f t="shared" si="13"/>
        <v>13</v>
      </c>
    </row>
    <row r="313" spans="1:30" x14ac:dyDescent="0.2">
      <c r="A313" s="12">
        <v>43589</v>
      </c>
      <c r="B313" s="16" t="s">
        <v>44</v>
      </c>
      <c r="C313" s="3">
        <v>150</v>
      </c>
      <c r="D313" s="3">
        <v>12</v>
      </c>
      <c r="E313" s="3" t="s">
        <v>107</v>
      </c>
      <c r="F313" s="33">
        <f>0.192*0.56</f>
        <v>0.10752000000000002</v>
      </c>
      <c r="G313" s="15">
        <v>0</v>
      </c>
      <c r="H313" s="15">
        <v>0</v>
      </c>
      <c r="I313">
        <v>0</v>
      </c>
      <c r="J313">
        <v>0</v>
      </c>
      <c r="K313" s="98">
        <v>2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7</v>
      </c>
      <c r="V313" s="129">
        <v>11</v>
      </c>
      <c r="W313">
        <v>2</v>
      </c>
      <c r="X313">
        <v>16</v>
      </c>
      <c r="Y313">
        <v>1</v>
      </c>
      <c r="AB313" s="15" t="s">
        <v>122</v>
      </c>
      <c r="AD313">
        <f t="shared" si="13"/>
        <v>10</v>
      </c>
    </row>
    <row r="314" spans="1:30" x14ac:dyDescent="0.2">
      <c r="A314" s="12">
        <v>43589</v>
      </c>
      <c r="B314" s="16" t="s">
        <v>44</v>
      </c>
      <c r="C314" s="3">
        <v>150</v>
      </c>
      <c r="D314" s="3">
        <v>13</v>
      </c>
      <c r="E314" s="3" t="s">
        <v>107</v>
      </c>
      <c r="F314" s="33">
        <f>0.192*0.6</f>
        <v>0.1152</v>
      </c>
      <c r="G314" s="15">
        <v>0</v>
      </c>
      <c r="H314" s="15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 s="98">
        <v>2</v>
      </c>
      <c r="O314">
        <v>0</v>
      </c>
      <c r="P314">
        <v>0</v>
      </c>
      <c r="Q314">
        <v>0</v>
      </c>
      <c r="R314">
        <v>6</v>
      </c>
      <c r="V314" s="129">
        <v>14</v>
      </c>
      <c r="W314">
        <v>2</v>
      </c>
      <c r="AB314" s="15" t="s">
        <v>122</v>
      </c>
      <c r="AD314">
        <f t="shared" si="13"/>
        <v>8</v>
      </c>
    </row>
    <row r="315" spans="1:30" x14ac:dyDescent="0.2">
      <c r="A315" s="12">
        <v>43589</v>
      </c>
      <c r="B315" s="16" t="s">
        <v>44</v>
      </c>
      <c r="C315" s="3">
        <v>150</v>
      </c>
      <c r="D315" s="3">
        <v>14</v>
      </c>
      <c r="E315" s="3" t="s">
        <v>107</v>
      </c>
      <c r="F315" s="33">
        <f>0.192*0.58</f>
        <v>0.11136</v>
      </c>
      <c r="G315" s="15">
        <v>0</v>
      </c>
      <c r="H315" s="15">
        <v>0</v>
      </c>
      <c r="I315">
        <v>0</v>
      </c>
      <c r="J315">
        <v>0</v>
      </c>
      <c r="K315" s="98">
        <v>1</v>
      </c>
      <c r="L315">
        <v>0</v>
      </c>
      <c r="M315">
        <v>0</v>
      </c>
      <c r="N315">
        <v>0</v>
      </c>
      <c r="O315">
        <v>0</v>
      </c>
      <c r="P315" s="106">
        <v>1</v>
      </c>
      <c r="Q315">
        <v>0</v>
      </c>
      <c r="R315">
        <v>6</v>
      </c>
      <c r="V315" s="129">
        <v>11</v>
      </c>
      <c r="W315">
        <v>1</v>
      </c>
      <c r="X315">
        <v>16</v>
      </c>
      <c r="Y315">
        <v>1</v>
      </c>
      <c r="AB315" s="15" t="s">
        <v>122</v>
      </c>
      <c r="AD315">
        <f t="shared" si="13"/>
        <v>8</v>
      </c>
    </row>
    <row r="316" spans="1:30" x14ac:dyDescent="0.2">
      <c r="A316" s="12">
        <v>43589</v>
      </c>
      <c r="B316" s="16" t="s">
        <v>44</v>
      </c>
      <c r="C316" s="3">
        <v>150</v>
      </c>
      <c r="D316" s="3">
        <v>15</v>
      </c>
      <c r="E316" s="3" t="s">
        <v>107</v>
      </c>
      <c r="F316" s="33">
        <f>0.192*0.65</f>
        <v>0.12480000000000001</v>
      </c>
      <c r="G316" s="15">
        <v>0</v>
      </c>
      <c r="H316" s="15">
        <v>0</v>
      </c>
      <c r="I316">
        <v>0</v>
      </c>
      <c r="J316" s="15" t="s">
        <v>93</v>
      </c>
      <c r="K316" s="15" t="s">
        <v>93</v>
      </c>
      <c r="L316" s="15" t="s">
        <v>93</v>
      </c>
      <c r="M316" s="15" t="s">
        <v>93</v>
      </c>
      <c r="N316" s="15" t="s">
        <v>93</v>
      </c>
      <c r="O316" s="15" t="s">
        <v>93</v>
      </c>
      <c r="P316" s="15" t="s">
        <v>93</v>
      </c>
      <c r="Q316" s="15" t="s">
        <v>93</v>
      </c>
      <c r="R316" s="15" t="s">
        <v>93</v>
      </c>
      <c r="S316" s="15"/>
      <c r="T316" s="15"/>
      <c r="U316" s="140"/>
      <c r="V316" s="131" t="s">
        <v>93</v>
      </c>
      <c r="W316" s="15" t="s">
        <v>93</v>
      </c>
      <c r="X316" s="15" t="s">
        <v>93</v>
      </c>
      <c r="Y316" s="15" t="s">
        <v>93</v>
      </c>
      <c r="Z316" s="15" t="s">
        <v>93</v>
      </c>
      <c r="AA316" s="15" t="s">
        <v>93</v>
      </c>
      <c r="AB316" s="15" t="s">
        <v>93</v>
      </c>
      <c r="AC316">
        <v>10</v>
      </c>
      <c r="AD316">
        <f t="shared" si="13"/>
        <v>0</v>
      </c>
    </row>
    <row r="317" spans="1:30" x14ac:dyDescent="0.2">
      <c r="A317" s="12">
        <v>43589</v>
      </c>
      <c r="B317" s="16" t="s">
        <v>44</v>
      </c>
      <c r="C317" s="3">
        <v>150</v>
      </c>
      <c r="D317" s="3">
        <v>16</v>
      </c>
      <c r="E317" s="3" t="s">
        <v>107</v>
      </c>
      <c r="F317" s="33">
        <f>0.192*0.64</f>
        <v>0.12288</v>
      </c>
      <c r="G317" s="15">
        <v>0</v>
      </c>
      <c r="H317" s="15">
        <v>0</v>
      </c>
      <c r="I317">
        <v>0</v>
      </c>
      <c r="J317" s="98">
        <v>2</v>
      </c>
      <c r="K317">
        <v>0</v>
      </c>
      <c r="L317">
        <v>0</v>
      </c>
      <c r="M317" s="106">
        <v>3</v>
      </c>
      <c r="N317">
        <v>0</v>
      </c>
      <c r="O317" s="113">
        <v>1</v>
      </c>
      <c r="P317">
        <v>0</v>
      </c>
      <c r="Q317">
        <v>0</v>
      </c>
      <c r="R317">
        <v>4</v>
      </c>
      <c r="V317" s="129">
        <v>10</v>
      </c>
      <c r="W317">
        <v>2</v>
      </c>
      <c r="X317">
        <v>13</v>
      </c>
      <c r="Y317">
        <v>3</v>
      </c>
      <c r="Z317">
        <v>15</v>
      </c>
      <c r="AA317">
        <v>1</v>
      </c>
      <c r="AB317" s="15" t="s">
        <v>122</v>
      </c>
      <c r="AD317">
        <f t="shared" si="13"/>
        <v>10</v>
      </c>
    </row>
    <row r="318" spans="1:30" x14ac:dyDescent="0.2">
      <c r="A318" s="12">
        <v>43589</v>
      </c>
      <c r="B318" s="16" t="s">
        <v>44</v>
      </c>
      <c r="C318" s="3">
        <v>150</v>
      </c>
      <c r="D318" s="3">
        <v>17</v>
      </c>
      <c r="E318" s="3" t="s">
        <v>107</v>
      </c>
      <c r="F318" s="33">
        <f>0.192*0.7</f>
        <v>0.13439999999999999</v>
      </c>
      <c r="G318" s="15">
        <v>0</v>
      </c>
      <c r="H318" s="15">
        <v>0</v>
      </c>
      <c r="I318">
        <v>0</v>
      </c>
      <c r="J318">
        <v>0</v>
      </c>
      <c r="K318" s="98">
        <v>2</v>
      </c>
      <c r="L318">
        <v>0</v>
      </c>
      <c r="M318">
        <v>0</v>
      </c>
      <c r="N318" s="106">
        <v>4</v>
      </c>
      <c r="O318" s="113">
        <v>4</v>
      </c>
      <c r="P318" s="15" t="s">
        <v>93</v>
      </c>
      <c r="Q318" s="15" t="s">
        <v>93</v>
      </c>
      <c r="R318" s="15" t="s">
        <v>93</v>
      </c>
      <c r="S318" s="15"/>
      <c r="T318" s="15"/>
      <c r="U318" s="140"/>
      <c r="V318" s="129">
        <v>11</v>
      </c>
      <c r="W318">
        <v>2</v>
      </c>
      <c r="X318">
        <v>14</v>
      </c>
      <c r="Y318">
        <v>4</v>
      </c>
      <c r="Z318">
        <v>15</v>
      </c>
      <c r="AA318">
        <v>4</v>
      </c>
      <c r="AB318" s="15" t="s">
        <v>93</v>
      </c>
      <c r="AC318">
        <v>16</v>
      </c>
      <c r="AD318">
        <f t="shared" si="13"/>
        <v>10</v>
      </c>
    </row>
    <row r="319" spans="1:30" x14ac:dyDescent="0.2">
      <c r="A319" s="12">
        <v>43589</v>
      </c>
      <c r="B319" s="16" t="s">
        <v>44</v>
      </c>
      <c r="C319" s="3">
        <v>150</v>
      </c>
      <c r="D319" s="3">
        <v>18</v>
      </c>
      <c r="E319" s="3" t="s">
        <v>107</v>
      </c>
      <c r="F319" s="33">
        <f>0.192*0.6</f>
        <v>0.1152</v>
      </c>
      <c r="G319" s="15">
        <v>0</v>
      </c>
      <c r="H319" s="15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3</v>
      </c>
      <c r="AB319" s="15" t="s">
        <v>122</v>
      </c>
      <c r="AD319">
        <f t="shared" si="13"/>
        <v>3</v>
      </c>
    </row>
    <row r="320" spans="1:30" x14ac:dyDescent="0.2">
      <c r="A320" s="12">
        <v>43589</v>
      </c>
      <c r="B320" s="16" t="s">
        <v>44</v>
      </c>
      <c r="C320" s="3">
        <v>150</v>
      </c>
      <c r="D320" s="3">
        <v>19</v>
      </c>
      <c r="E320" s="3" t="s">
        <v>107</v>
      </c>
      <c r="F320" s="33">
        <f>0.192*0.6</f>
        <v>0.1152</v>
      </c>
      <c r="G320" s="15">
        <v>0</v>
      </c>
      <c r="H320" s="15">
        <v>0</v>
      </c>
      <c r="I320">
        <v>0</v>
      </c>
      <c r="J320">
        <v>0</v>
      </c>
      <c r="K320">
        <v>0</v>
      </c>
      <c r="L320" s="98">
        <v>3</v>
      </c>
      <c r="M320">
        <v>0</v>
      </c>
      <c r="N320" s="106">
        <v>2</v>
      </c>
      <c r="O320" s="106">
        <v>2</v>
      </c>
      <c r="P320" s="15" t="s">
        <v>93</v>
      </c>
      <c r="Q320" s="15" t="s">
        <v>93</v>
      </c>
      <c r="R320" s="15" t="s">
        <v>93</v>
      </c>
      <c r="S320" s="15"/>
      <c r="T320" s="15"/>
      <c r="U320" s="140"/>
      <c r="V320" s="129">
        <v>12</v>
      </c>
      <c r="W320">
        <v>3</v>
      </c>
      <c r="X320">
        <v>14</v>
      </c>
      <c r="Y320">
        <v>4</v>
      </c>
      <c r="Z320" s="15" t="s">
        <v>93</v>
      </c>
      <c r="AA320" s="15" t="s">
        <v>93</v>
      </c>
      <c r="AB320" s="15" t="s">
        <v>93</v>
      </c>
      <c r="AC320">
        <v>16</v>
      </c>
      <c r="AD320">
        <f t="shared" si="13"/>
        <v>7</v>
      </c>
    </row>
    <row r="321" spans="1:30" x14ac:dyDescent="0.2">
      <c r="A321" s="12">
        <v>43589</v>
      </c>
      <c r="B321" s="16" t="s">
        <v>44</v>
      </c>
      <c r="C321" s="3">
        <v>150</v>
      </c>
      <c r="D321" s="3">
        <v>20</v>
      </c>
      <c r="E321" s="3" t="s">
        <v>107</v>
      </c>
      <c r="F321" s="33">
        <f>0.192*0.58</f>
        <v>0.11136</v>
      </c>
      <c r="G321" s="15">
        <v>0</v>
      </c>
      <c r="H321" s="15">
        <v>0</v>
      </c>
      <c r="I321">
        <v>0</v>
      </c>
      <c r="J321">
        <v>0</v>
      </c>
      <c r="K321">
        <v>0</v>
      </c>
      <c r="L321">
        <v>0</v>
      </c>
      <c r="M321" s="98">
        <v>2</v>
      </c>
      <c r="N321">
        <v>0</v>
      </c>
      <c r="O321" s="106">
        <v>1</v>
      </c>
      <c r="P321">
        <v>0</v>
      </c>
      <c r="Q321">
        <v>0</v>
      </c>
      <c r="R321">
        <v>4</v>
      </c>
      <c r="V321" s="129">
        <v>13</v>
      </c>
      <c r="W321">
        <v>2</v>
      </c>
      <c r="X321">
        <v>15</v>
      </c>
      <c r="Y321">
        <v>1</v>
      </c>
      <c r="AB321" s="15" t="s">
        <v>122</v>
      </c>
      <c r="AD321">
        <f t="shared" si="13"/>
        <v>7</v>
      </c>
    </row>
    <row r="322" spans="1:30" x14ac:dyDescent="0.2">
      <c r="A322" s="12">
        <v>43589</v>
      </c>
      <c r="B322" s="16" t="s">
        <v>44</v>
      </c>
      <c r="C322" s="3">
        <v>150</v>
      </c>
      <c r="D322" s="3">
        <v>21</v>
      </c>
      <c r="E322" s="3" t="s">
        <v>107</v>
      </c>
      <c r="F322" s="33">
        <f>0.192*0.57</f>
        <v>0.10944</v>
      </c>
      <c r="G322" s="15">
        <v>0</v>
      </c>
      <c r="H322" s="15">
        <v>0</v>
      </c>
      <c r="I322">
        <v>0</v>
      </c>
      <c r="J322">
        <v>0</v>
      </c>
      <c r="K322" s="98">
        <v>1</v>
      </c>
      <c r="L322">
        <v>0</v>
      </c>
      <c r="M322" s="106">
        <v>1</v>
      </c>
      <c r="N322" s="106">
        <v>1</v>
      </c>
      <c r="O322">
        <v>0</v>
      </c>
      <c r="P322">
        <v>0</v>
      </c>
      <c r="Q322" s="15">
        <v>0</v>
      </c>
      <c r="R322" s="15">
        <v>0</v>
      </c>
      <c r="S322" s="15"/>
      <c r="T322" s="15"/>
      <c r="U322" s="140"/>
      <c r="V322" s="129">
        <v>11</v>
      </c>
      <c r="W322">
        <v>1</v>
      </c>
      <c r="X322">
        <v>13</v>
      </c>
      <c r="Y322">
        <v>2</v>
      </c>
      <c r="AB322" s="15" t="s">
        <v>122</v>
      </c>
      <c r="AD322">
        <f t="shared" si="13"/>
        <v>3</v>
      </c>
    </row>
    <row r="323" spans="1:30" x14ac:dyDescent="0.2">
      <c r="A323" s="12">
        <v>43589</v>
      </c>
      <c r="B323" s="16" t="s">
        <v>44</v>
      </c>
      <c r="C323" s="3">
        <v>150</v>
      </c>
      <c r="D323" s="3">
        <v>22</v>
      </c>
      <c r="E323" s="3" t="s">
        <v>107</v>
      </c>
      <c r="F323" s="33">
        <f>0.192*0.56</f>
        <v>0.10752000000000002</v>
      </c>
      <c r="G323" s="15">
        <v>0</v>
      </c>
      <c r="H323" s="15">
        <v>0</v>
      </c>
      <c r="I323">
        <v>0</v>
      </c>
      <c r="J323">
        <v>0</v>
      </c>
      <c r="K323">
        <v>0</v>
      </c>
      <c r="L323" s="98">
        <v>3</v>
      </c>
      <c r="M323">
        <v>0</v>
      </c>
      <c r="N323">
        <v>0</v>
      </c>
      <c r="O323">
        <v>0</v>
      </c>
      <c r="P323">
        <v>0</v>
      </c>
      <c r="Q323" s="106">
        <v>3</v>
      </c>
      <c r="R323">
        <v>0</v>
      </c>
      <c r="V323" s="129">
        <v>12</v>
      </c>
      <c r="W323">
        <v>3</v>
      </c>
      <c r="X323">
        <v>17</v>
      </c>
      <c r="Y323">
        <v>3</v>
      </c>
      <c r="AB323" s="15" t="s">
        <v>122</v>
      </c>
      <c r="AD323">
        <f t="shared" ref="AD323:AD386" si="14">SUM(G323:R323)</f>
        <v>6</v>
      </c>
    </row>
    <row r="324" spans="1:30" x14ac:dyDescent="0.2">
      <c r="A324" s="12">
        <v>43589</v>
      </c>
      <c r="B324" s="16" t="s">
        <v>44</v>
      </c>
      <c r="C324" s="3">
        <v>150</v>
      </c>
      <c r="D324" s="3">
        <v>23</v>
      </c>
      <c r="E324" s="3" t="s">
        <v>107</v>
      </c>
      <c r="F324" s="33">
        <f>0.192*0.56</f>
        <v>0.10752000000000002</v>
      </c>
      <c r="G324" s="15">
        <v>0</v>
      </c>
      <c r="H324" s="15">
        <v>0</v>
      </c>
      <c r="I324">
        <v>0</v>
      </c>
      <c r="J324">
        <v>0</v>
      </c>
      <c r="K324">
        <v>0</v>
      </c>
      <c r="L324" s="98">
        <v>2</v>
      </c>
      <c r="M324">
        <v>0</v>
      </c>
      <c r="N324" s="106">
        <v>1</v>
      </c>
      <c r="O324" s="15">
        <v>0</v>
      </c>
      <c r="P324" s="15">
        <v>0</v>
      </c>
      <c r="Q324" s="15">
        <v>0</v>
      </c>
      <c r="R324" s="15">
        <v>0</v>
      </c>
      <c r="S324" s="15"/>
      <c r="T324" s="15"/>
      <c r="U324" s="140"/>
      <c r="V324" s="129">
        <v>12</v>
      </c>
      <c r="W324">
        <v>2</v>
      </c>
      <c r="X324">
        <v>14</v>
      </c>
      <c r="Y324">
        <v>1</v>
      </c>
      <c r="Z324" s="15"/>
      <c r="AA324" s="15"/>
      <c r="AB324" s="15" t="s">
        <v>122</v>
      </c>
      <c r="AD324">
        <f t="shared" si="14"/>
        <v>3</v>
      </c>
    </row>
    <row r="325" spans="1:30" x14ac:dyDescent="0.2">
      <c r="A325" s="12">
        <v>43589</v>
      </c>
      <c r="B325" s="16" t="s">
        <v>44</v>
      </c>
      <c r="C325" s="3">
        <v>150</v>
      </c>
      <c r="D325" s="3">
        <v>24</v>
      </c>
      <c r="E325" s="3" t="s">
        <v>107</v>
      </c>
      <c r="F325" s="33">
        <f>0.192*0.65</f>
        <v>0.12480000000000001</v>
      </c>
      <c r="G325" s="15">
        <v>0</v>
      </c>
      <c r="H325" s="15">
        <v>0</v>
      </c>
      <c r="I325">
        <v>0</v>
      </c>
      <c r="J325">
        <v>0</v>
      </c>
      <c r="K325" s="98">
        <v>2</v>
      </c>
      <c r="L325">
        <v>0</v>
      </c>
      <c r="M325" s="106">
        <v>3</v>
      </c>
      <c r="N325">
        <v>0</v>
      </c>
      <c r="O325">
        <v>0</v>
      </c>
      <c r="P325">
        <v>0</v>
      </c>
      <c r="Q325">
        <v>0</v>
      </c>
      <c r="R325">
        <v>4</v>
      </c>
      <c r="V325" s="129">
        <v>11</v>
      </c>
      <c r="W325">
        <v>2</v>
      </c>
      <c r="X325">
        <v>13</v>
      </c>
      <c r="Y325">
        <v>3</v>
      </c>
      <c r="AB325" s="15" t="s">
        <v>122</v>
      </c>
      <c r="AD325">
        <f t="shared" si="14"/>
        <v>9</v>
      </c>
    </row>
    <row r="326" spans="1:30" x14ac:dyDescent="0.2">
      <c r="A326" s="12">
        <v>43589</v>
      </c>
      <c r="B326" s="16" t="s">
        <v>44</v>
      </c>
      <c r="C326" s="3">
        <v>150</v>
      </c>
      <c r="D326" s="3">
        <v>25</v>
      </c>
      <c r="E326" s="3" t="s">
        <v>107</v>
      </c>
      <c r="F326" s="33">
        <f>0.192*0.6</f>
        <v>0.1152</v>
      </c>
      <c r="G326" s="15">
        <v>0</v>
      </c>
      <c r="H326" s="15">
        <v>0</v>
      </c>
      <c r="I326">
        <v>0</v>
      </c>
      <c r="J326">
        <v>0</v>
      </c>
      <c r="K326">
        <v>0</v>
      </c>
      <c r="L326">
        <v>0</v>
      </c>
      <c r="M326" s="98">
        <v>2</v>
      </c>
      <c r="N326">
        <v>0</v>
      </c>
      <c r="O326">
        <v>0</v>
      </c>
      <c r="P326">
        <v>0</v>
      </c>
      <c r="Q326" s="15">
        <v>0</v>
      </c>
      <c r="R326" s="15">
        <v>3</v>
      </c>
      <c r="S326" s="15"/>
      <c r="T326" s="15"/>
      <c r="U326" s="140"/>
      <c r="V326" s="129">
        <v>13</v>
      </c>
      <c r="W326">
        <v>2</v>
      </c>
      <c r="AB326" s="15" t="s">
        <v>122</v>
      </c>
      <c r="AD326">
        <f t="shared" si="14"/>
        <v>5</v>
      </c>
    </row>
    <row r="327" spans="1:30" x14ac:dyDescent="0.2">
      <c r="A327" s="12">
        <v>43589</v>
      </c>
      <c r="B327" s="16" t="s">
        <v>44</v>
      </c>
      <c r="C327" s="3">
        <v>150</v>
      </c>
      <c r="D327" s="3">
        <v>26</v>
      </c>
      <c r="E327" s="3" t="s">
        <v>107</v>
      </c>
      <c r="F327" s="33">
        <f>0.192*0.59</f>
        <v>0.11327999999999999</v>
      </c>
      <c r="G327" s="15">
        <v>0</v>
      </c>
      <c r="H327" s="15">
        <v>0</v>
      </c>
      <c r="I327">
        <v>0</v>
      </c>
      <c r="J327">
        <v>0</v>
      </c>
      <c r="K327">
        <v>0</v>
      </c>
      <c r="L327" s="98">
        <v>2</v>
      </c>
      <c r="M327">
        <v>0</v>
      </c>
      <c r="N327" s="106">
        <v>1</v>
      </c>
      <c r="O327">
        <v>0</v>
      </c>
      <c r="P327">
        <v>0</v>
      </c>
      <c r="Q327" s="113">
        <v>3</v>
      </c>
      <c r="R327">
        <v>0</v>
      </c>
      <c r="V327" s="129">
        <v>12</v>
      </c>
      <c r="W327">
        <v>2</v>
      </c>
      <c r="X327">
        <v>14</v>
      </c>
      <c r="Y327">
        <v>1</v>
      </c>
      <c r="Z327">
        <v>17</v>
      </c>
      <c r="AA327">
        <v>3</v>
      </c>
      <c r="AB327" s="15" t="s">
        <v>122</v>
      </c>
      <c r="AD327">
        <f t="shared" si="14"/>
        <v>6</v>
      </c>
    </row>
    <row r="328" spans="1:30" x14ac:dyDescent="0.2">
      <c r="A328" s="12">
        <v>43589</v>
      </c>
      <c r="B328" s="16" t="s">
        <v>44</v>
      </c>
      <c r="C328" s="3">
        <v>150</v>
      </c>
      <c r="D328" s="3">
        <v>27</v>
      </c>
      <c r="E328" s="3" t="s">
        <v>107</v>
      </c>
      <c r="F328" s="33">
        <f>0.192*0.58</f>
        <v>0.11136</v>
      </c>
      <c r="G328" s="15">
        <v>0</v>
      </c>
      <c r="H328" s="15">
        <v>0</v>
      </c>
      <c r="I328">
        <v>0</v>
      </c>
      <c r="J328">
        <v>0</v>
      </c>
      <c r="K328">
        <v>0</v>
      </c>
      <c r="L328" s="98">
        <v>2</v>
      </c>
      <c r="M328">
        <v>0</v>
      </c>
      <c r="N328">
        <v>0</v>
      </c>
      <c r="O328" s="106">
        <v>3</v>
      </c>
      <c r="P328">
        <v>0</v>
      </c>
      <c r="Q328" s="15">
        <v>0</v>
      </c>
      <c r="R328" s="15">
        <v>5</v>
      </c>
      <c r="S328" s="15"/>
      <c r="T328" s="15"/>
      <c r="U328" s="140"/>
      <c r="V328" s="129">
        <v>12</v>
      </c>
      <c r="W328">
        <v>2</v>
      </c>
      <c r="X328">
        <v>15</v>
      </c>
      <c r="Y328">
        <v>3</v>
      </c>
      <c r="AB328" s="15" t="s">
        <v>122</v>
      </c>
      <c r="AD328">
        <f t="shared" si="14"/>
        <v>10</v>
      </c>
    </row>
    <row r="329" spans="1:30" x14ac:dyDescent="0.2">
      <c r="A329" s="12">
        <v>43589</v>
      </c>
      <c r="B329" s="16" t="s">
        <v>44</v>
      </c>
      <c r="C329" s="3">
        <v>150</v>
      </c>
      <c r="D329" s="3">
        <v>28</v>
      </c>
      <c r="E329" s="3" t="s">
        <v>107</v>
      </c>
      <c r="F329" s="33">
        <f>0.192*0.65</f>
        <v>0.12480000000000001</v>
      </c>
      <c r="G329" s="15">
        <v>0</v>
      </c>
      <c r="H329" s="15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AB329" s="15" t="s">
        <v>122</v>
      </c>
      <c r="AD329">
        <f t="shared" si="14"/>
        <v>0</v>
      </c>
    </row>
    <row r="330" spans="1:30" x14ac:dyDescent="0.2">
      <c r="A330" s="12">
        <v>43589</v>
      </c>
      <c r="B330" s="16" t="s">
        <v>44</v>
      </c>
      <c r="C330" s="3">
        <v>150</v>
      </c>
      <c r="D330" s="3">
        <v>29</v>
      </c>
      <c r="E330" s="3" t="s">
        <v>107</v>
      </c>
      <c r="F330" s="33">
        <f>0.192*0.57</f>
        <v>0.10944</v>
      </c>
      <c r="G330" s="15">
        <v>0</v>
      </c>
      <c r="H330" s="15">
        <v>0</v>
      </c>
      <c r="I330">
        <v>0</v>
      </c>
      <c r="J330">
        <v>0</v>
      </c>
      <c r="K330">
        <v>0</v>
      </c>
      <c r="L330">
        <v>0</v>
      </c>
      <c r="M330" s="98">
        <v>1</v>
      </c>
      <c r="N330" s="98">
        <v>2</v>
      </c>
      <c r="O330">
        <v>0</v>
      </c>
      <c r="P330" s="106">
        <v>2</v>
      </c>
      <c r="Q330" s="15">
        <v>0</v>
      </c>
      <c r="R330" s="15">
        <v>0</v>
      </c>
      <c r="S330" s="15"/>
      <c r="T330" s="15"/>
      <c r="U330" s="140"/>
      <c r="V330" s="129">
        <v>13</v>
      </c>
      <c r="W330">
        <v>3</v>
      </c>
      <c r="X330">
        <v>16</v>
      </c>
      <c r="Y330">
        <v>2</v>
      </c>
      <c r="AB330" s="15" t="s">
        <v>134</v>
      </c>
      <c r="AD330">
        <f t="shared" si="14"/>
        <v>5</v>
      </c>
    </row>
    <row r="331" spans="1:30" x14ac:dyDescent="0.2">
      <c r="A331" s="12">
        <v>43589</v>
      </c>
      <c r="B331" s="16" t="s">
        <v>44</v>
      </c>
      <c r="C331" s="3">
        <v>150</v>
      </c>
      <c r="D331" s="3">
        <v>30</v>
      </c>
      <c r="E331" s="3" t="s">
        <v>107</v>
      </c>
      <c r="F331" s="33">
        <f>0.192*0.62</f>
        <v>0.11904000000000001</v>
      </c>
      <c r="G331" s="15">
        <v>0</v>
      </c>
      <c r="H331" s="15">
        <v>0</v>
      </c>
      <c r="I331">
        <v>0</v>
      </c>
      <c r="J331">
        <v>0</v>
      </c>
      <c r="K331" s="98">
        <v>2</v>
      </c>
      <c r="L331">
        <v>0</v>
      </c>
      <c r="M331" s="106">
        <v>2</v>
      </c>
      <c r="N331">
        <v>0</v>
      </c>
      <c r="O331">
        <v>0</v>
      </c>
      <c r="P331">
        <v>0</v>
      </c>
      <c r="Q331">
        <v>0</v>
      </c>
      <c r="R331">
        <v>0</v>
      </c>
      <c r="V331" s="129">
        <v>11</v>
      </c>
      <c r="W331">
        <v>2</v>
      </c>
      <c r="X331">
        <v>13</v>
      </c>
      <c r="Y331">
        <v>2</v>
      </c>
      <c r="AB331" s="18" t="s">
        <v>122</v>
      </c>
      <c r="AC331" s="5"/>
      <c r="AD331" s="5">
        <f t="shared" si="14"/>
        <v>4</v>
      </c>
    </row>
    <row r="332" spans="1:30" x14ac:dyDescent="0.2">
      <c r="A332" s="20">
        <v>43589</v>
      </c>
      <c r="B332" s="21" t="s">
        <v>44</v>
      </c>
      <c r="C332" s="8">
        <v>300</v>
      </c>
      <c r="D332" s="8">
        <v>1</v>
      </c>
      <c r="E332" s="8" t="s">
        <v>107</v>
      </c>
      <c r="F332" s="45">
        <f>0.192*0.68</f>
        <v>0.13056000000000001</v>
      </c>
      <c r="G332" s="4">
        <v>0</v>
      </c>
      <c r="H332" s="4">
        <v>0</v>
      </c>
      <c r="I332" s="99">
        <v>1</v>
      </c>
      <c r="J332" s="4">
        <v>0</v>
      </c>
      <c r="K332" s="4">
        <v>0</v>
      </c>
      <c r="L332" s="107">
        <v>2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/>
      <c r="T332" s="4"/>
      <c r="U332" s="116"/>
      <c r="V332" s="132">
        <v>9</v>
      </c>
      <c r="W332" s="4">
        <v>1</v>
      </c>
      <c r="X332" s="4">
        <v>12</v>
      </c>
      <c r="Y332" s="4">
        <v>2</v>
      </c>
      <c r="Z332" s="4"/>
      <c r="AA332" s="4"/>
      <c r="AB332" s="15" t="s">
        <v>122</v>
      </c>
      <c r="AD332">
        <f t="shared" si="14"/>
        <v>3</v>
      </c>
    </row>
    <row r="333" spans="1:30" x14ac:dyDescent="0.2">
      <c r="A333" s="12">
        <v>43589</v>
      </c>
      <c r="B333" s="16" t="s">
        <v>44</v>
      </c>
      <c r="C333" s="3">
        <v>300</v>
      </c>
      <c r="D333" s="3">
        <v>2</v>
      </c>
      <c r="E333" s="3" t="s">
        <v>107</v>
      </c>
      <c r="F333" s="33">
        <f>0.192*0.55</f>
        <v>0.10560000000000001</v>
      </c>
      <c r="G333" s="15">
        <v>0</v>
      </c>
      <c r="H333" s="15">
        <v>0</v>
      </c>
      <c r="I333" s="44" t="s">
        <v>93</v>
      </c>
      <c r="J333" s="44" t="s">
        <v>93</v>
      </c>
      <c r="K333" s="44" t="s">
        <v>93</v>
      </c>
      <c r="L333" s="44" t="s">
        <v>93</v>
      </c>
      <c r="M333" s="44" t="s">
        <v>93</v>
      </c>
      <c r="N333" s="44" t="s">
        <v>93</v>
      </c>
      <c r="O333" s="44" t="s">
        <v>93</v>
      </c>
      <c r="P333" s="44" t="s">
        <v>93</v>
      </c>
      <c r="Q333" s="44" t="s">
        <v>93</v>
      </c>
      <c r="R333" s="44" t="s">
        <v>93</v>
      </c>
      <c r="S333" s="44"/>
      <c r="T333" s="44"/>
      <c r="U333" s="44"/>
      <c r="V333" s="133" t="s">
        <v>93</v>
      </c>
      <c r="W333" s="44" t="s">
        <v>93</v>
      </c>
      <c r="X333" s="44" t="s">
        <v>93</v>
      </c>
      <c r="Y333" s="44" t="s">
        <v>93</v>
      </c>
      <c r="Z333" s="44" t="s">
        <v>93</v>
      </c>
      <c r="AA333" s="44" t="s">
        <v>93</v>
      </c>
      <c r="AB333" s="44" t="s">
        <v>93</v>
      </c>
      <c r="AC333">
        <v>9</v>
      </c>
      <c r="AD333">
        <f t="shared" si="14"/>
        <v>0</v>
      </c>
    </row>
    <row r="334" spans="1:30" x14ac:dyDescent="0.2">
      <c r="A334" s="12">
        <v>43589</v>
      </c>
      <c r="B334" s="16" t="s">
        <v>44</v>
      </c>
      <c r="C334" s="3">
        <v>300</v>
      </c>
      <c r="D334" s="3">
        <v>3</v>
      </c>
      <c r="E334" s="3" t="s">
        <v>107</v>
      </c>
      <c r="F334" s="33">
        <f>0.192*0.67</f>
        <v>0.12864</v>
      </c>
      <c r="G334" s="15">
        <v>0</v>
      </c>
      <c r="H334" s="15">
        <v>0</v>
      </c>
      <c r="I334" s="35">
        <v>0</v>
      </c>
      <c r="J334">
        <v>0</v>
      </c>
      <c r="K334" s="35">
        <v>0</v>
      </c>
      <c r="L334" s="35">
        <v>0</v>
      </c>
      <c r="M334" s="35">
        <v>0</v>
      </c>
      <c r="N334" s="94">
        <v>1</v>
      </c>
      <c r="O334" s="35">
        <v>0</v>
      </c>
      <c r="P334" s="35">
        <v>0</v>
      </c>
      <c r="Q334" s="103">
        <v>4</v>
      </c>
      <c r="R334" s="35">
        <v>1</v>
      </c>
      <c r="S334" s="35"/>
      <c r="T334" s="35"/>
      <c r="U334" s="35"/>
      <c r="V334" s="136">
        <v>14</v>
      </c>
      <c r="W334" s="35">
        <v>1</v>
      </c>
      <c r="X334" s="35">
        <v>17</v>
      </c>
      <c r="Y334" s="35">
        <v>4</v>
      </c>
      <c r="AB334" s="15" t="s">
        <v>122</v>
      </c>
      <c r="AD334">
        <f t="shared" si="14"/>
        <v>6</v>
      </c>
    </row>
    <row r="335" spans="1:30" x14ac:dyDescent="0.2">
      <c r="A335" s="12">
        <v>43589</v>
      </c>
      <c r="B335" s="16" t="s">
        <v>44</v>
      </c>
      <c r="C335" s="3">
        <v>300</v>
      </c>
      <c r="D335" s="3">
        <v>4</v>
      </c>
      <c r="E335" s="3" t="s">
        <v>107</v>
      </c>
      <c r="F335" s="33">
        <f>0.192*0.6</f>
        <v>0.1152</v>
      </c>
      <c r="G335" s="15">
        <v>0</v>
      </c>
      <c r="H335" s="15">
        <v>0</v>
      </c>
      <c r="I335" s="35">
        <v>0</v>
      </c>
      <c r="J335">
        <v>0</v>
      </c>
      <c r="K335" s="35">
        <v>0</v>
      </c>
      <c r="L335" s="35">
        <v>0</v>
      </c>
      <c r="M335" s="35">
        <v>0</v>
      </c>
      <c r="N335" s="35">
        <v>0</v>
      </c>
      <c r="O335" s="35">
        <v>0</v>
      </c>
      <c r="P335" s="35">
        <v>0</v>
      </c>
      <c r="Q335" s="94">
        <v>4</v>
      </c>
      <c r="R335" s="35">
        <v>0</v>
      </c>
      <c r="S335" s="35"/>
      <c r="T335" s="35"/>
      <c r="U335" s="35"/>
      <c r="V335" s="136">
        <v>17</v>
      </c>
      <c r="W335" s="35">
        <v>4</v>
      </c>
      <c r="AB335" s="15" t="s">
        <v>122</v>
      </c>
      <c r="AD335">
        <f>SUM(G335:W335)</f>
        <v>25</v>
      </c>
    </row>
    <row r="336" spans="1:30" x14ac:dyDescent="0.2">
      <c r="A336" s="12">
        <v>43589</v>
      </c>
      <c r="B336" s="16" t="s">
        <v>44</v>
      </c>
      <c r="C336" s="3">
        <v>300</v>
      </c>
      <c r="D336" s="3">
        <v>5</v>
      </c>
      <c r="E336" s="3" t="s">
        <v>107</v>
      </c>
      <c r="F336" s="33">
        <f>0.192*0.67</f>
        <v>0.12864</v>
      </c>
      <c r="G336" s="15">
        <v>0</v>
      </c>
      <c r="H336" s="15">
        <v>0</v>
      </c>
      <c r="I336" s="35">
        <v>0</v>
      </c>
      <c r="J336">
        <v>0</v>
      </c>
      <c r="K336" s="94">
        <v>3</v>
      </c>
      <c r="L336" s="35">
        <v>0</v>
      </c>
      <c r="M336" s="103">
        <v>5</v>
      </c>
      <c r="N336" s="35">
        <v>0</v>
      </c>
      <c r="O336" s="35">
        <v>0</v>
      </c>
      <c r="P336" s="35">
        <v>0</v>
      </c>
      <c r="Q336" s="35">
        <v>0</v>
      </c>
      <c r="R336" s="35">
        <v>6</v>
      </c>
      <c r="S336" s="35"/>
      <c r="T336" s="35"/>
      <c r="U336" s="35"/>
      <c r="V336" s="129">
        <v>11</v>
      </c>
      <c r="W336">
        <v>3</v>
      </c>
      <c r="X336">
        <v>13</v>
      </c>
      <c r="Y336">
        <v>5</v>
      </c>
      <c r="AB336" s="15" t="s">
        <v>122</v>
      </c>
      <c r="AD336">
        <f t="shared" si="14"/>
        <v>14</v>
      </c>
    </row>
    <row r="337" spans="1:30" x14ac:dyDescent="0.2">
      <c r="A337" s="12">
        <v>43589</v>
      </c>
      <c r="B337" s="16" t="s">
        <v>44</v>
      </c>
      <c r="C337" s="3">
        <v>300</v>
      </c>
      <c r="D337" s="3">
        <v>6</v>
      </c>
      <c r="E337" s="3" t="s">
        <v>107</v>
      </c>
      <c r="F337" s="33">
        <f>0.192*0.6</f>
        <v>0.1152</v>
      </c>
      <c r="G337" s="15">
        <v>0</v>
      </c>
      <c r="H337" s="15">
        <v>0</v>
      </c>
      <c r="I337" s="35">
        <v>0</v>
      </c>
      <c r="J337">
        <v>0</v>
      </c>
      <c r="K337" s="35">
        <v>0</v>
      </c>
      <c r="L337" s="35">
        <v>0</v>
      </c>
      <c r="M337" s="35">
        <v>0</v>
      </c>
      <c r="N337" s="35">
        <v>0</v>
      </c>
      <c r="O337" s="35">
        <v>0</v>
      </c>
      <c r="P337" s="35">
        <v>0</v>
      </c>
      <c r="Q337" s="35">
        <v>0</v>
      </c>
      <c r="R337" s="35">
        <v>0</v>
      </c>
      <c r="S337" s="35"/>
      <c r="T337" s="35"/>
      <c r="U337" s="35"/>
      <c r="AB337" s="15" t="s">
        <v>122</v>
      </c>
      <c r="AD337">
        <f t="shared" si="14"/>
        <v>0</v>
      </c>
    </row>
    <row r="338" spans="1:30" x14ac:dyDescent="0.2">
      <c r="A338" s="12">
        <v>43589</v>
      </c>
      <c r="B338" s="16" t="s">
        <v>44</v>
      </c>
      <c r="C338" s="3">
        <v>300</v>
      </c>
      <c r="D338" s="3">
        <v>7</v>
      </c>
      <c r="E338" s="3" t="s">
        <v>107</v>
      </c>
      <c r="F338" s="33">
        <f>0.192*0.62</f>
        <v>0.11904000000000001</v>
      </c>
      <c r="G338" s="15">
        <v>0</v>
      </c>
      <c r="H338" s="15">
        <v>0</v>
      </c>
      <c r="I338" s="35">
        <v>0</v>
      </c>
      <c r="J338">
        <v>0</v>
      </c>
      <c r="K338" s="35">
        <v>0</v>
      </c>
      <c r="L338" s="35">
        <v>0</v>
      </c>
      <c r="M338" s="35">
        <v>0</v>
      </c>
      <c r="N338" s="94">
        <v>1</v>
      </c>
      <c r="O338" s="35">
        <v>0</v>
      </c>
      <c r="P338" s="35">
        <v>0</v>
      </c>
      <c r="Q338" s="35">
        <v>0</v>
      </c>
      <c r="R338" s="35">
        <v>0</v>
      </c>
      <c r="S338" s="35"/>
      <c r="T338" s="35"/>
      <c r="U338" s="35"/>
      <c r="V338" s="129">
        <v>14</v>
      </c>
      <c r="W338">
        <v>1</v>
      </c>
      <c r="AB338" s="15" t="s">
        <v>134</v>
      </c>
      <c r="AD338">
        <f t="shared" si="14"/>
        <v>1</v>
      </c>
    </row>
    <row r="339" spans="1:30" x14ac:dyDescent="0.2">
      <c r="A339" s="12">
        <v>43589</v>
      </c>
      <c r="B339" s="16" t="s">
        <v>44</v>
      </c>
      <c r="C339" s="3">
        <v>300</v>
      </c>
      <c r="D339" s="3">
        <v>8</v>
      </c>
      <c r="E339" s="3" t="s">
        <v>107</v>
      </c>
      <c r="F339" s="33">
        <f>0.192*0.65</f>
        <v>0.12480000000000001</v>
      </c>
      <c r="G339" s="15">
        <v>0</v>
      </c>
      <c r="H339" s="15">
        <v>0</v>
      </c>
      <c r="I339" s="35">
        <v>0</v>
      </c>
      <c r="J339">
        <v>0</v>
      </c>
      <c r="K339" s="94">
        <v>2</v>
      </c>
      <c r="L339" s="35">
        <v>0</v>
      </c>
      <c r="M339" s="35">
        <v>0</v>
      </c>
      <c r="N339" s="35">
        <v>0</v>
      </c>
      <c r="O339" s="35">
        <v>0</v>
      </c>
      <c r="P339" s="35">
        <v>0</v>
      </c>
      <c r="Q339" s="103">
        <v>2</v>
      </c>
      <c r="R339" s="35">
        <v>1</v>
      </c>
      <c r="S339" s="35"/>
      <c r="T339" s="35"/>
      <c r="U339" s="35"/>
      <c r="V339" s="129">
        <v>11</v>
      </c>
      <c r="W339">
        <v>2</v>
      </c>
      <c r="X339">
        <v>17</v>
      </c>
      <c r="Y339">
        <v>2</v>
      </c>
      <c r="AB339" s="15" t="s">
        <v>122</v>
      </c>
      <c r="AD339">
        <f t="shared" si="14"/>
        <v>5</v>
      </c>
    </row>
    <row r="340" spans="1:30" x14ac:dyDescent="0.2">
      <c r="A340" s="12">
        <v>43589</v>
      </c>
      <c r="B340" s="16" t="s">
        <v>44</v>
      </c>
      <c r="C340" s="3">
        <v>300</v>
      </c>
      <c r="D340" s="3">
        <v>9</v>
      </c>
      <c r="E340" s="3" t="s">
        <v>107</v>
      </c>
      <c r="F340" s="33">
        <f>0.192*0.65</f>
        <v>0.12480000000000001</v>
      </c>
      <c r="G340" s="15">
        <v>0</v>
      </c>
      <c r="H340" s="15">
        <v>0</v>
      </c>
      <c r="I340" s="35">
        <v>0</v>
      </c>
      <c r="J340">
        <v>0</v>
      </c>
      <c r="K340" s="94">
        <v>3</v>
      </c>
      <c r="L340" s="35">
        <v>0</v>
      </c>
      <c r="M340" s="103">
        <v>2</v>
      </c>
      <c r="N340" s="35">
        <v>0</v>
      </c>
      <c r="O340" s="35">
        <v>0</v>
      </c>
      <c r="P340" s="35">
        <v>0</v>
      </c>
      <c r="Q340" s="35">
        <v>0</v>
      </c>
      <c r="R340" s="35">
        <v>2</v>
      </c>
      <c r="S340" s="35"/>
      <c r="T340" s="35"/>
      <c r="U340" s="35"/>
      <c r="V340" s="129">
        <v>11</v>
      </c>
      <c r="W340">
        <v>3</v>
      </c>
      <c r="X340">
        <v>13</v>
      </c>
      <c r="Y340">
        <v>2</v>
      </c>
      <c r="AB340" s="15" t="s">
        <v>122</v>
      </c>
      <c r="AD340">
        <f t="shared" si="14"/>
        <v>7</v>
      </c>
    </row>
    <row r="341" spans="1:30" x14ac:dyDescent="0.2">
      <c r="A341" s="12">
        <v>43589</v>
      </c>
      <c r="B341" s="16" t="s">
        <v>44</v>
      </c>
      <c r="C341" s="3">
        <v>300</v>
      </c>
      <c r="D341" s="3">
        <v>10</v>
      </c>
      <c r="E341" s="3" t="s">
        <v>107</v>
      </c>
      <c r="F341" s="33">
        <f>0.192*0.58</f>
        <v>0.11136</v>
      </c>
      <c r="G341" s="15">
        <v>0</v>
      </c>
      <c r="H341" s="15">
        <v>0</v>
      </c>
      <c r="I341" s="35">
        <v>0</v>
      </c>
      <c r="J341">
        <v>0</v>
      </c>
      <c r="K341" s="35">
        <v>0</v>
      </c>
      <c r="L341" s="94">
        <v>3</v>
      </c>
      <c r="M341" s="35">
        <v>0</v>
      </c>
      <c r="N341" s="103">
        <v>1</v>
      </c>
      <c r="O341" s="35">
        <v>0</v>
      </c>
      <c r="P341" s="35">
        <v>0</v>
      </c>
      <c r="Q341" s="35">
        <v>0</v>
      </c>
      <c r="R341" s="35">
        <v>0</v>
      </c>
      <c r="S341" s="35"/>
      <c r="T341" s="35"/>
      <c r="U341" s="35"/>
      <c r="V341" s="129">
        <v>12</v>
      </c>
      <c r="W341">
        <v>3</v>
      </c>
      <c r="X341">
        <v>14</v>
      </c>
      <c r="Y341">
        <v>1</v>
      </c>
      <c r="AB341" s="15" t="s">
        <v>122</v>
      </c>
      <c r="AD341">
        <f t="shared" si="14"/>
        <v>4</v>
      </c>
    </row>
    <row r="342" spans="1:30" x14ac:dyDescent="0.2">
      <c r="A342" s="12">
        <v>43589</v>
      </c>
      <c r="B342" s="16" t="s">
        <v>44</v>
      </c>
      <c r="C342" s="3">
        <v>300</v>
      </c>
      <c r="D342" s="3">
        <v>11</v>
      </c>
      <c r="E342" s="3" t="s">
        <v>107</v>
      </c>
      <c r="F342" s="33">
        <f>0.192*0.62</f>
        <v>0.11904000000000001</v>
      </c>
      <c r="G342" s="15" t="s">
        <v>93</v>
      </c>
      <c r="H342" s="15" t="s">
        <v>93</v>
      </c>
      <c r="I342" s="15" t="s">
        <v>93</v>
      </c>
      <c r="J342" s="15" t="s">
        <v>93</v>
      </c>
      <c r="K342" s="15" t="s">
        <v>93</v>
      </c>
      <c r="L342" s="15" t="s">
        <v>93</v>
      </c>
      <c r="M342" s="15" t="s">
        <v>93</v>
      </c>
      <c r="N342" s="15" t="s">
        <v>93</v>
      </c>
      <c r="O342" s="15" t="s">
        <v>93</v>
      </c>
      <c r="P342" s="15" t="s">
        <v>93</v>
      </c>
      <c r="Q342" s="15" t="s">
        <v>93</v>
      </c>
      <c r="R342" s="15" t="s">
        <v>93</v>
      </c>
      <c r="S342" s="15"/>
      <c r="T342" s="15"/>
      <c r="U342" s="140"/>
      <c r="V342" s="131" t="s">
        <v>93</v>
      </c>
      <c r="W342" s="15" t="s">
        <v>93</v>
      </c>
      <c r="X342" s="15" t="s">
        <v>93</v>
      </c>
      <c r="Y342" s="15" t="s">
        <v>93</v>
      </c>
      <c r="Z342" s="15" t="s">
        <v>93</v>
      </c>
      <c r="AA342" s="15" t="s">
        <v>93</v>
      </c>
      <c r="AB342" s="15" t="s">
        <v>93</v>
      </c>
      <c r="AC342">
        <v>7</v>
      </c>
      <c r="AD342">
        <f t="shared" si="14"/>
        <v>0</v>
      </c>
    </row>
    <row r="343" spans="1:30" x14ac:dyDescent="0.2">
      <c r="A343" s="12">
        <v>43589</v>
      </c>
      <c r="B343" s="16" t="s">
        <v>44</v>
      </c>
      <c r="C343" s="3">
        <v>300</v>
      </c>
      <c r="D343" s="3">
        <v>12</v>
      </c>
      <c r="E343" s="3" t="s">
        <v>107</v>
      </c>
      <c r="F343" s="33">
        <f>0.192*0.57</f>
        <v>0.10944</v>
      </c>
      <c r="G343" s="15">
        <v>0</v>
      </c>
      <c r="H343" s="15">
        <v>0</v>
      </c>
      <c r="I343" s="35">
        <v>0</v>
      </c>
      <c r="J343">
        <v>0</v>
      </c>
      <c r="K343" s="35">
        <v>0</v>
      </c>
      <c r="L343" s="94">
        <v>2</v>
      </c>
      <c r="M343" s="35">
        <v>0</v>
      </c>
      <c r="N343" s="103">
        <v>1</v>
      </c>
      <c r="O343" s="35">
        <v>0</v>
      </c>
      <c r="P343" s="35">
        <v>0</v>
      </c>
      <c r="Q343" s="35">
        <v>0</v>
      </c>
      <c r="R343" s="35">
        <v>0</v>
      </c>
      <c r="S343" s="35"/>
      <c r="T343" s="35"/>
      <c r="U343" s="35"/>
      <c r="V343" s="129">
        <v>12</v>
      </c>
      <c r="W343">
        <v>2</v>
      </c>
      <c r="X343">
        <v>14</v>
      </c>
      <c r="Y343">
        <v>1</v>
      </c>
      <c r="AB343" s="15" t="s">
        <v>142</v>
      </c>
      <c r="AD343">
        <f t="shared" si="14"/>
        <v>3</v>
      </c>
    </row>
    <row r="344" spans="1:30" x14ac:dyDescent="0.2">
      <c r="A344" s="12">
        <v>43589</v>
      </c>
      <c r="B344" s="16" t="s">
        <v>44</v>
      </c>
      <c r="C344" s="3">
        <v>300</v>
      </c>
      <c r="D344" s="3">
        <v>13</v>
      </c>
      <c r="E344" s="3" t="s">
        <v>107</v>
      </c>
      <c r="F344" s="33">
        <f>0.192*0.65</f>
        <v>0.12480000000000001</v>
      </c>
      <c r="G344" s="15">
        <v>0</v>
      </c>
      <c r="H344" s="15">
        <v>0</v>
      </c>
      <c r="I344" s="35">
        <v>0</v>
      </c>
      <c r="J344">
        <v>0</v>
      </c>
      <c r="K344" s="94">
        <v>1</v>
      </c>
      <c r="L344" s="35">
        <v>0</v>
      </c>
      <c r="M344" s="103">
        <v>2</v>
      </c>
      <c r="N344" s="35">
        <v>0</v>
      </c>
      <c r="O344" s="35">
        <v>0</v>
      </c>
      <c r="P344" s="35">
        <v>0</v>
      </c>
      <c r="Q344" s="35">
        <v>0</v>
      </c>
      <c r="R344" s="35">
        <v>1</v>
      </c>
      <c r="S344" s="35"/>
      <c r="T344" s="35"/>
      <c r="U344" s="35"/>
      <c r="V344" s="129">
        <v>11</v>
      </c>
      <c r="W344">
        <v>1</v>
      </c>
      <c r="X344">
        <v>13</v>
      </c>
      <c r="Y344">
        <v>2</v>
      </c>
      <c r="AB344" s="15" t="s">
        <v>122</v>
      </c>
      <c r="AD344">
        <f t="shared" si="14"/>
        <v>4</v>
      </c>
    </row>
    <row r="345" spans="1:30" x14ac:dyDescent="0.2">
      <c r="A345" s="12">
        <v>43589</v>
      </c>
      <c r="B345" s="16" t="s">
        <v>44</v>
      </c>
      <c r="C345" s="3">
        <v>300</v>
      </c>
      <c r="D345" s="3">
        <v>14</v>
      </c>
      <c r="E345" s="3" t="s">
        <v>107</v>
      </c>
      <c r="F345" s="33">
        <f>0.192*0.58</f>
        <v>0.11136</v>
      </c>
      <c r="G345" s="15">
        <v>0</v>
      </c>
      <c r="H345" s="15">
        <v>0</v>
      </c>
      <c r="I345" s="35">
        <v>0</v>
      </c>
      <c r="J345">
        <v>0</v>
      </c>
      <c r="K345" s="35">
        <v>0</v>
      </c>
      <c r="L345" s="35">
        <v>0</v>
      </c>
      <c r="M345" s="35">
        <v>0</v>
      </c>
      <c r="N345" s="35">
        <v>0</v>
      </c>
      <c r="O345" s="103">
        <v>1</v>
      </c>
      <c r="P345" s="35">
        <v>0</v>
      </c>
      <c r="Q345" s="35">
        <v>0</v>
      </c>
      <c r="R345" s="35">
        <v>5</v>
      </c>
      <c r="S345" s="35"/>
      <c r="T345" s="35"/>
      <c r="U345" s="35"/>
      <c r="V345" s="129">
        <v>15</v>
      </c>
      <c r="W345">
        <v>1</v>
      </c>
      <c r="AB345" s="15" t="s">
        <v>122</v>
      </c>
      <c r="AD345">
        <f t="shared" si="14"/>
        <v>6</v>
      </c>
    </row>
    <row r="346" spans="1:30" x14ac:dyDescent="0.2">
      <c r="A346" s="12">
        <v>43589</v>
      </c>
      <c r="B346" s="16" t="s">
        <v>44</v>
      </c>
      <c r="C346" s="3">
        <v>300</v>
      </c>
      <c r="D346" s="3">
        <v>15</v>
      </c>
      <c r="E346" s="3" t="s">
        <v>107</v>
      </c>
      <c r="F346" s="33">
        <f>0.192*0.58</f>
        <v>0.11136</v>
      </c>
      <c r="G346" s="15">
        <v>0</v>
      </c>
      <c r="H346" s="15">
        <v>0</v>
      </c>
      <c r="I346" s="35">
        <v>0</v>
      </c>
      <c r="J346">
        <v>0</v>
      </c>
      <c r="K346" s="35">
        <v>0</v>
      </c>
      <c r="L346" s="94">
        <v>3</v>
      </c>
      <c r="M346" s="35">
        <v>0</v>
      </c>
      <c r="N346" s="103">
        <v>3</v>
      </c>
      <c r="O346" s="35">
        <v>0</v>
      </c>
      <c r="P346" s="35">
        <v>0</v>
      </c>
      <c r="Q346" s="35">
        <v>0</v>
      </c>
      <c r="R346" s="35">
        <v>0</v>
      </c>
      <c r="S346" s="35"/>
      <c r="T346" s="35"/>
      <c r="U346" s="35"/>
      <c r="V346" s="129">
        <v>12</v>
      </c>
      <c r="W346">
        <v>3</v>
      </c>
      <c r="X346">
        <v>14</v>
      </c>
      <c r="Y346">
        <v>3</v>
      </c>
      <c r="AB346" s="15" t="s">
        <v>122</v>
      </c>
      <c r="AD346">
        <f t="shared" si="14"/>
        <v>6</v>
      </c>
    </row>
    <row r="347" spans="1:30" x14ac:dyDescent="0.2">
      <c r="A347" s="12">
        <v>43589</v>
      </c>
      <c r="B347" s="16" t="s">
        <v>44</v>
      </c>
      <c r="C347" s="3">
        <v>300</v>
      </c>
      <c r="D347" s="3">
        <v>16</v>
      </c>
      <c r="E347" s="3" t="s">
        <v>107</v>
      </c>
      <c r="F347" s="33">
        <f>0.192*0.57</f>
        <v>0.10944</v>
      </c>
      <c r="G347" s="15">
        <v>0</v>
      </c>
      <c r="H347" s="15">
        <v>0</v>
      </c>
      <c r="I347" s="35">
        <v>0</v>
      </c>
      <c r="J347">
        <v>0</v>
      </c>
      <c r="K347" s="35">
        <v>0</v>
      </c>
      <c r="L347" s="94">
        <v>2</v>
      </c>
      <c r="M347" s="35">
        <v>0</v>
      </c>
      <c r="N347" s="35">
        <v>0</v>
      </c>
      <c r="O347" s="35">
        <v>0</v>
      </c>
      <c r="P347" s="35">
        <v>0</v>
      </c>
      <c r="Q347" s="35">
        <v>0</v>
      </c>
      <c r="R347" s="35">
        <v>5</v>
      </c>
      <c r="S347" s="35"/>
      <c r="T347" s="35"/>
      <c r="U347" s="35"/>
      <c r="V347" s="129">
        <v>12</v>
      </c>
      <c r="W347">
        <v>2</v>
      </c>
      <c r="AB347" s="15" t="s">
        <v>122</v>
      </c>
      <c r="AD347">
        <f t="shared" si="14"/>
        <v>7</v>
      </c>
    </row>
    <row r="348" spans="1:30" x14ac:dyDescent="0.2">
      <c r="A348" s="12">
        <v>43589</v>
      </c>
      <c r="B348" s="16" t="s">
        <v>44</v>
      </c>
      <c r="C348" s="3">
        <v>300</v>
      </c>
      <c r="D348" s="3">
        <v>17</v>
      </c>
      <c r="E348" s="3" t="s">
        <v>107</v>
      </c>
      <c r="F348" s="33">
        <f>0.192*0.63</f>
        <v>0.12096</v>
      </c>
      <c r="G348" s="15">
        <v>0</v>
      </c>
      <c r="H348" s="15">
        <v>0</v>
      </c>
      <c r="I348" s="35">
        <v>0</v>
      </c>
      <c r="J348">
        <v>0</v>
      </c>
      <c r="K348" s="94">
        <v>2</v>
      </c>
      <c r="L348" s="35">
        <v>0</v>
      </c>
      <c r="M348" s="103">
        <v>2</v>
      </c>
      <c r="N348" s="103">
        <v>1</v>
      </c>
      <c r="O348" s="35">
        <v>0</v>
      </c>
      <c r="P348" s="35">
        <v>0</v>
      </c>
      <c r="Q348" s="35">
        <v>0</v>
      </c>
      <c r="R348" s="35">
        <v>4</v>
      </c>
      <c r="S348" s="35"/>
      <c r="T348" s="35"/>
      <c r="U348" s="35"/>
      <c r="V348" s="129">
        <v>11</v>
      </c>
      <c r="W348">
        <v>2</v>
      </c>
      <c r="X348">
        <v>13</v>
      </c>
      <c r="Y348">
        <v>3</v>
      </c>
      <c r="AB348" s="15" t="s">
        <v>122</v>
      </c>
      <c r="AD348">
        <f t="shared" si="14"/>
        <v>9</v>
      </c>
    </row>
    <row r="349" spans="1:30" x14ac:dyDescent="0.2">
      <c r="A349" s="12">
        <v>43589</v>
      </c>
      <c r="B349" s="16" t="s">
        <v>44</v>
      </c>
      <c r="C349" s="3">
        <v>300</v>
      </c>
      <c r="D349" s="3">
        <v>18</v>
      </c>
      <c r="E349" s="3" t="s">
        <v>107</v>
      </c>
      <c r="F349" s="33">
        <f>0.192*0.69</f>
        <v>0.13247999999999999</v>
      </c>
      <c r="G349" s="15">
        <v>0</v>
      </c>
      <c r="H349" s="15">
        <v>0</v>
      </c>
      <c r="I349" s="94">
        <v>1</v>
      </c>
      <c r="J349">
        <v>0</v>
      </c>
      <c r="K349" s="103">
        <v>4</v>
      </c>
      <c r="L349" s="35">
        <v>0</v>
      </c>
      <c r="M349" s="35">
        <v>0</v>
      </c>
      <c r="N349" s="35">
        <v>0</v>
      </c>
      <c r="O349" s="35">
        <v>0</v>
      </c>
      <c r="P349" s="35">
        <v>0</v>
      </c>
      <c r="Q349" s="35">
        <v>0</v>
      </c>
      <c r="R349" s="35">
        <v>5</v>
      </c>
      <c r="S349" s="35"/>
      <c r="T349" s="35"/>
      <c r="U349" s="35"/>
      <c r="V349" s="129">
        <v>9</v>
      </c>
      <c r="W349">
        <v>1</v>
      </c>
      <c r="X349">
        <v>11</v>
      </c>
      <c r="Y349">
        <v>4</v>
      </c>
      <c r="AB349" s="15" t="s">
        <v>122</v>
      </c>
      <c r="AD349">
        <f t="shared" si="14"/>
        <v>10</v>
      </c>
    </row>
    <row r="350" spans="1:30" x14ac:dyDescent="0.2">
      <c r="A350" s="12">
        <v>43589</v>
      </c>
      <c r="B350" s="16" t="s">
        <v>44</v>
      </c>
      <c r="C350" s="3">
        <v>300</v>
      </c>
      <c r="D350" s="3">
        <v>19</v>
      </c>
      <c r="E350" s="3" t="s">
        <v>107</v>
      </c>
      <c r="F350" s="33">
        <f>0.192*0.59</f>
        <v>0.11327999999999999</v>
      </c>
      <c r="G350" s="15">
        <v>0</v>
      </c>
      <c r="H350" s="15">
        <v>0</v>
      </c>
      <c r="I350" s="35">
        <v>0</v>
      </c>
      <c r="J350">
        <v>0</v>
      </c>
      <c r="K350" s="35">
        <v>0</v>
      </c>
      <c r="L350" s="94">
        <v>4</v>
      </c>
      <c r="M350" s="35">
        <v>0</v>
      </c>
      <c r="N350" s="103">
        <v>3</v>
      </c>
      <c r="O350" s="15">
        <v>0</v>
      </c>
      <c r="P350" s="15">
        <v>0</v>
      </c>
      <c r="Q350" s="15">
        <v>0</v>
      </c>
      <c r="R350" s="15">
        <v>1</v>
      </c>
      <c r="S350" s="15"/>
      <c r="T350" s="15"/>
      <c r="U350" s="140"/>
      <c r="V350" s="129">
        <v>12</v>
      </c>
      <c r="W350">
        <v>4</v>
      </c>
      <c r="X350">
        <v>14</v>
      </c>
      <c r="Y350">
        <v>3</v>
      </c>
      <c r="Z350" s="15"/>
      <c r="AA350" s="15"/>
      <c r="AB350" s="15" t="s">
        <v>122</v>
      </c>
      <c r="AD350">
        <f t="shared" si="14"/>
        <v>8</v>
      </c>
    </row>
    <row r="351" spans="1:30" x14ac:dyDescent="0.2">
      <c r="A351" s="12">
        <v>43589</v>
      </c>
      <c r="B351" s="16" t="s">
        <v>44</v>
      </c>
      <c r="C351" s="3">
        <v>300</v>
      </c>
      <c r="D351" s="3">
        <v>20</v>
      </c>
      <c r="E351" s="3" t="s">
        <v>107</v>
      </c>
      <c r="F351" s="33">
        <f>0.192*0.57</f>
        <v>0.10944</v>
      </c>
      <c r="G351" s="15">
        <v>0</v>
      </c>
      <c r="H351" s="15">
        <v>0</v>
      </c>
      <c r="I351" s="35">
        <v>0</v>
      </c>
      <c r="J351">
        <v>0</v>
      </c>
      <c r="K351" s="35">
        <v>0</v>
      </c>
      <c r="L351" s="94">
        <v>3</v>
      </c>
      <c r="M351" s="35">
        <v>0</v>
      </c>
      <c r="N351" s="103">
        <v>2</v>
      </c>
      <c r="O351" s="15">
        <v>0</v>
      </c>
      <c r="P351" s="15">
        <v>0</v>
      </c>
      <c r="Q351" s="15">
        <v>0</v>
      </c>
      <c r="R351" s="15">
        <v>0</v>
      </c>
      <c r="S351" s="15"/>
      <c r="T351" s="15"/>
      <c r="U351" s="140"/>
      <c r="V351" s="129">
        <v>12</v>
      </c>
      <c r="W351">
        <v>3</v>
      </c>
      <c r="X351">
        <v>14</v>
      </c>
      <c r="Y351">
        <v>2</v>
      </c>
      <c r="Z351" s="15"/>
      <c r="AA351" s="15"/>
      <c r="AB351" s="15" t="s">
        <v>122</v>
      </c>
      <c r="AD351">
        <f t="shared" si="14"/>
        <v>5</v>
      </c>
    </row>
    <row r="352" spans="1:30" x14ac:dyDescent="0.2">
      <c r="A352" s="12">
        <v>43589</v>
      </c>
      <c r="B352" s="16" t="s">
        <v>44</v>
      </c>
      <c r="C352" s="3">
        <v>300</v>
      </c>
      <c r="D352" s="3">
        <v>21</v>
      </c>
      <c r="E352" s="3" t="s">
        <v>107</v>
      </c>
      <c r="F352" s="33">
        <f>0.192*0.66</f>
        <v>0.12672</v>
      </c>
      <c r="G352" s="15">
        <v>0</v>
      </c>
      <c r="H352" s="15">
        <v>0</v>
      </c>
      <c r="I352" s="35">
        <v>0</v>
      </c>
      <c r="J352">
        <v>0</v>
      </c>
      <c r="K352" s="94">
        <v>2</v>
      </c>
      <c r="L352" s="35">
        <v>0</v>
      </c>
      <c r="M352" s="103">
        <v>2</v>
      </c>
      <c r="N352" s="103">
        <v>1</v>
      </c>
      <c r="O352" s="35">
        <v>0</v>
      </c>
      <c r="P352" s="35">
        <v>0</v>
      </c>
      <c r="Q352" s="35">
        <v>0</v>
      </c>
      <c r="R352" s="35">
        <v>0</v>
      </c>
      <c r="S352" s="35"/>
      <c r="T352" s="35"/>
      <c r="U352" s="35"/>
      <c r="V352" s="129">
        <v>11</v>
      </c>
      <c r="W352">
        <v>2</v>
      </c>
      <c r="X352">
        <v>13</v>
      </c>
      <c r="Y352">
        <v>3</v>
      </c>
      <c r="AB352" s="15" t="s">
        <v>134</v>
      </c>
      <c r="AD352">
        <f t="shared" si="14"/>
        <v>5</v>
      </c>
    </row>
    <row r="353" spans="1:30" x14ac:dyDescent="0.2">
      <c r="A353" s="12">
        <v>43589</v>
      </c>
      <c r="B353" s="16" t="s">
        <v>44</v>
      </c>
      <c r="C353" s="3">
        <v>300</v>
      </c>
      <c r="D353" s="3">
        <v>22</v>
      </c>
      <c r="E353" s="3" t="s">
        <v>107</v>
      </c>
      <c r="F353" s="33">
        <f>0.192*0.61</f>
        <v>0.11712</v>
      </c>
      <c r="G353" s="15">
        <v>0</v>
      </c>
      <c r="H353" s="15">
        <v>0</v>
      </c>
      <c r="I353" s="35">
        <v>0</v>
      </c>
      <c r="J353">
        <v>0</v>
      </c>
      <c r="K353" s="94">
        <v>2</v>
      </c>
      <c r="L353" s="35">
        <v>0</v>
      </c>
      <c r="M353" s="103">
        <v>3</v>
      </c>
      <c r="N353" s="35">
        <v>0</v>
      </c>
      <c r="O353" s="108">
        <v>3</v>
      </c>
      <c r="P353" s="15" t="s">
        <v>93</v>
      </c>
      <c r="Q353" s="15" t="s">
        <v>93</v>
      </c>
      <c r="R353" s="15" t="s">
        <v>93</v>
      </c>
      <c r="S353" s="15"/>
      <c r="T353" s="15"/>
      <c r="U353" s="140"/>
      <c r="V353" s="129">
        <v>11</v>
      </c>
      <c r="W353">
        <v>2</v>
      </c>
      <c r="X353">
        <v>13</v>
      </c>
      <c r="Y353">
        <v>3</v>
      </c>
      <c r="Z353">
        <v>15</v>
      </c>
      <c r="AA353">
        <v>3</v>
      </c>
      <c r="AB353" s="15" t="s">
        <v>93</v>
      </c>
      <c r="AC353">
        <v>16</v>
      </c>
      <c r="AD353">
        <f t="shared" si="14"/>
        <v>8</v>
      </c>
    </row>
    <row r="354" spans="1:30" x14ac:dyDescent="0.2">
      <c r="A354" s="12">
        <v>43589</v>
      </c>
      <c r="B354" s="16" t="s">
        <v>44</v>
      </c>
      <c r="C354" s="3">
        <v>300</v>
      </c>
      <c r="D354" s="3">
        <v>23</v>
      </c>
      <c r="E354" s="3" t="s">
        <v>107</v>
      </c>
      <c r="F354" s="33">
        <f>0.192*0.55</f>
        <v>0.10560000000000001</v>
      </c>
      <c r="G354" s="15">
        <v>0</v>
      </c>
      <c r="H354" s="15">
        <v>0</v>
      </c>
      <c r="I354" s="35">
        <v>0</v>
      </c>
      <c r="J354">
        <v>0</v>
      </c>
      <c r="K354" s="35">
        <v>0</v>
      </c>
      <c r="L354" s="35">
        <v>0</v>
      </c>
      <c r="M354" s="94">
        <v>1</v>
      </c>
      <c r="N354" s="94">
        <v>1</v>
      </c>
      <c r="O354" s="35">
        <v>0</v>
      </c>
      <c r="P354" s="103">
        <v>1</v>
      </c>
      <c r="Q354" s="15">
        <v>0</v>
      </c>
      <c r="R354" s="15">
        <v>0</v>
      </c>
      <c r="S354" s="15"/>
      <c r="T354" s="15"/>
      <c r="U354" s="140"/>
      <c r="V354" s="129">
        <v>13</v>
      </c>
      <c r="W354">
        <v>2</v>
      </c>
      <c r="X354">
        <v>16</v>
      </c>
      <c r="Y354">
        <v>1</v>
      </c>
      <c r="AB354" s="15" t="s">
        <v>122</v>
      </c>
      <c r="AD354">
        <f t="shared" si="14"/>
        <v>3</v>
      </c>
    </row>
    <row r="355" spans="1:30" x14ac:dyDescent="0.2">
      <c r="A355" s="12">
        <v>43589</v>
      </c>
      <c r="B355" s="16" t="s">
        <v>44</v>
      </c>
      <c r="C355" s="3">
        <v>300</v>
      </c>
      <c r="D355" s="3">
        <v>24</v>
      </c>
      <c r="E355" s="3" t="s">
        <v>107</v>
      </c>
      <c r="F355" s="33">
        <f>0.192*0.66</f>
        <v>0.12672</v>
      </c>
      <c r="G355" s="15">
        <v>0</v>
      </c>
      <c r="H355" s="15">
        <v>0</v>
      </c>
      <c r="I355" s="35">
        <v>0</v>
      </c>
      <c r="J355">
        <v>0</v>
      </c>
      <c r="K355" s="94">
        <v>4</v>
      </c>
      <c r="L355" s="35">
        <v>0</v>
      </c>
      <c r="M355" s="103">
        <v>3</v>
      </c>
      <c r="N355" s="103">
        <v>1</v>
      </c>
      <c r="O355" s="108">
        <v>1</v>
      </c>
      <c r="P355" s="108">
        <v>1</v>
      </c>
      <c r="Q355" s="15">
        <v>0</v>
      </c>
      <c r="R355" s="15">
        <v>4</v>
      </c>
      <c r="S355" s="15"/>
      <c r="T355" s="15"/>
      <c r="U355" s="140"/>
      <c r="V355" s="129">
        <v>11</v>
      </c>
      <c r="W355">
        <v>4</v>
      </c>
      <c r="X355">
        <v>13</v>
      </c>
      <c r="Y355">
        <v>4</v>
      </c>
      <c r="Z355">
        <v>15</v>
      </c>
      <c r="AA355">
        <v>2</v>
      </c>
      <c r="AB355" s="15" t="s">
        <v>142</v>
      </c>
      <c r="AD355">
        <f t="shared" si="14"/>
        <v>14</v>
      </c>
    </row>
    <row r="356" spans="1:30" x14ac:dyDescent="0.2">
      <c r="A356" s="12">
        <v>43589</v>
      </c>
      <c r="B356" s="16" t="s">
        <v>44</v>
      </c>
      <c r="C356" s="3">
        <v>300</v>
      </c>
      <c r="D356" s="3">
        <v>25</v>
      </c>
      <c r="E356" s="3" t="s">
        <v>107</v>
      </c>
      <c r="F356" s="33">
        <f>0.192*0.6</f>
        <v>0.1152</v>
      </c>
      <c r="G356" s="15">
        <v>0</v>
      </c>
      <c r="H356" s="15">
        <v>0</v>
      </c>
      <c r="I356" s="35">
        <v>0</v>
      </c>
      <c r="J356" s="98">
        <v>2</v>
      </c>
      <c r="K356" s="35">
        <v>0</v>
      </c>
      <c r="L356" s="103">
        <v>4</v>
      </c>
      <c r="M356" s="35">
        <v>0</v>
      </c>
      <c r="N356" s="35">
        <v>0</v>
      </c>
      <c r="O356" s="35">
        <v>0</v>
      </c>
      <c r="P356" s="35">
        <v>0</v>
      </c>
      <c r="Q356" s="112">
        <v>6</v>
      </c>
      <c r="R356" s="15">
        <v>0</v>
      </c>
      <c r="S356" s="15"/>
      <c r="T356" s="15"/>
      <c r="U356" s="140"/>
      <c r="V356" s="129">
        <v>10</v>
      </c>
      <c r="W356">
        <v>2</v>
      </c>
      <c r="X356">
        <v>12</v>
      </c>
      <c r="Y356">
        <v>4</v>
      </c>
      <c r="Z356">
        <v>17</v>
      </c>
      <c r="AA356">
        <v>6</v>
      </c>
      <c r="AB356" s="15" t="s">
        <v>122</v>
      </c>
      <c r="AD356">
        <f t="shared" si="14"/>
        <v>12</v>
      </c>
    </row>
    <row r="357" spans="1:30" x14ac:dyDescent="0.2">
      <c r="A357" s="12">
        <v>43589</v>
      </c>
      <c r="B357" s="16" t="s">
        <v>44</v>
      </c>
      <c r="C357" s="3">
        <v>300</v>
      </c>
      <c r="D357" s="3">
        <v>26</v>
      </c>
      <c r="E357" s="3" t="s">
        <v>107</v>
      </c>
      <c r="F357" s="33">
        <f>0.192*0.58</f>
        <v>0.11136</v>
      </c>
      <c r="G357" s="15">
        <v>0</v>
      </c>
      <c r="H357" s="15">
        <v>0</v>
      </c>
      <c r="I357" s="35">
        <v>0</v>
      </c>
      <c r="J357">
        <v>0</v>
      </c>
      <c r="K357" s="35">
        <v>0</v>
      </c>
      <c r="L357" s="35">
        <v>0</v>
      </c>
      <c r="M357" s="35">
        <v>0</v>
      </c>
      <c r="N357" s="35">
        <v>0</v>
      </c>
      <c r="O357" s="35">
        <v>0</v>
      </c>
      <c r="P357" s="94">
        <v>1</v>
      </c>
      <c r="Q357" s="15">
        <v>0</v>
      </c>
      <c r="R357" s="15">
        <v>0</v>
      </c>
      <c r="S357" s="15"/>
      <c r="T357" s="15"/>
      <c r="U357" s="140"/>
      <c r="V357" s="129">
        <v>16</v>
      </c>
      <c r="W357">
        <v>1</v>
      </c>
      <c r="AB357" s="15" t="s">
        <v>122</v>
      </c>
      <c r="AD357">
        <f>SUM(G357:W357)</f>
        <v>18</v>
      </c>
    </row>
    <row r="358" spans="1:30" x14ac:dyDescent="0.2">
      <c r="A358" s="12">
        <v>43589</v>
      </c>
      <c r="B358" s="16" t="s">
        <v>44</v>
      </c>
      <c r="C358" s="3">
        <v>300</v>
      </c>
      <c r="D358" s="3">
        <v>27</v>
      </c>
      <c r="E358" s="3" t="s">
        <v>107</v>
      </c>
      <c r="F358" s="33">
        <f>0.192*0.66</f>
        <v>0.12672</v>
      </c>
      <c r="G358" s="15">
        <v>0</v>
      </c>
      <c r="H358" s="15">
        <v>0</v>
      </c>
      <c r="I358" s="94">
        <v>1</v>
      </c>
      <c r="J358">
        <v>0</v>
      </c>
      <c r="K358" s="35">
        <v>0</v>
      </c>
      <c r="L358" s="103">
        <v>3</v>
      </c>
      <c r="M358" s="15" t="s">
        <v>93</v>
      </c>
      <c r="N358" s="15" t="s">
        <v>93</v>
      </c>
      <c r="O358" s="15" t="s">
        <v>93</v>
      </c>
      <c r="P358" s="15" t="s">
        <v>93</v>
      </c>
      <c r="Q358" s="15" t="s">
        <v>93</v>
      </c>
      <c r="R358" s="15" t="s">
        <v>93</v>
      </c>
      <c r="S358" s="15"/>
      <c r="T358" s="15"/>
      <c r="U358" s="140"/>
      <c r="V358" s="129">
        <v>9</v>
      </c>
      <c r="W358">
        <v>1</v>
      </c>
      <c r="X358">
        <v>12</v>
      </c>
      <c r="Y358">
        <v>3</v>
      </c>
      <c r="Z358" s="15" t="s">
        <v>93</v>
      </c>
      <c r="AA358" s="15" t="s">
        <v>93</v>
      </c>
      <c r="AB358" s="15" t="s">
        <v>93</v>
      </c>
      <c r="AC358">
        <v>12</v>
      </c>
      <c r="AD358">
        <f t="shared" si="14"/>
        <v>4</v>
      </c>
    </row>
    <row r="359" spans="1:30" x14ac:dyDescent="0.2">
      <c r="A359" s="12">
        <v>43589</v>
      </c>
      <c r="B359" s="16" t="s">
        <v>44</v>
      </c>
      <c r="C359" s="3">
        <v>300</v>
      </c>
      <c r="D359" s="3">
        <v>28</v>
      </c>
      <c r="E359" s="3" t="s">
        <v>107</v>
      </c>
      <c r="F359" s="33">
        <f>0.192*0.68</f>
        <v>0.13056000000000001</v>
      </c>
      <c r="G359" s="15">
        <v>0</v>
      </c>
      <c r="H359" s="15">
        <v>0</v>
      </c>
      <c r="I359" s="94">
        <v>1</v>
      </c>
      <c r="J359">
        <v>0</v>
      </c>
      <c r="K359" s="35">
        <v>3</v>
      </c>
      <c r="L359" s="35">
        <v>0</v>
      </c>
      <c r="M359" s="35">
        <v>0</v>
      </c>
      <c r="N359" s="35">
        <v>0</v>
      </c>
      <c r="O359" s="35">
        <v>0</v>
      </c>
      <c r="P359" s="35">
        <v>0</v>
      </c>
      <c r="Q359" s="15">
        <v>0</v>
      </c>
      <c r="R359" s="15">
        <v>1</v>
      </c>
      <c r="S359" s="15"/>
      <c r="T359" s="15"/>
      <c r="U359" s="140"/>
      <c r="V359" s="129">
        <v>9</v>
      </c>
      <c r="W359">
        <v>1</v>
      </c>
      <c r="X359">
        <v>11</v>
      </c>
      <c r="Y359">
        <v>3</v>
      </c>
      <c r="AB359" s="15" t="s">
        <v>134</v>
      </c>
      <c r="AD359">
        <f t="shared" si="14"/>
        <v>5</v>
      </c>
    </row>
    <row r="360" spans="1:30" x14ac:dyDescent="0.2">
      <c r="A360" s="12">
        <v>43589</v>
      </c>
      <c r="B360" s="16" t="s">
        <v>44</v>
      </c>
      <c r="C360" s="3">
        <v>300</v>
      </c>
      <c r="D360" s="3">
        <v>29</v>
      </c>
      <c r="E360" s="3" t="s">
        <v>107</v>
      </c>
      <c r="F360" s="33">
        <f>0.192*0.63</f>
        <v>0.12096</v>
      </c>
      <c r="G360" s="15">
        <v>0</v>
      </c>
      <c r="H360" s="15">
        <v>0</v>
      </c>
      <c r="I360" s="35">
        <v>0</v>
      </c>
      <c r="J360">
        <v>0</v>
      </c>
      <c r="K360" s="94">
        <v>2</v>
      </c>
      <c r="L360" s="35">
        <v>0</v>
      </c>
      <c r="M360" s="103">
        <v>1</v>
      </c>
      <c r="N360" s="35">
        <v>0</v>
      </c>
      <c r="O360" s="35">
        <v>0</v>
      </c>
      <c r="P360" s="35">
        <v>0</v>
      </c>
      <c r="Q360" s="15">
        <v>0</v>
      </c>
      <c r="R360" s="15">
        <v>5</v>
      </c>
      <c r="S360" s="15"/>
      <c r="T360" s="15"/>
      <c r="U360" s="140"/>
      <c r="V360" s="129">
        <v>11</v>
      </c>
      <c r="W360">
        <v>2</v>
      </c>
      <c r="X360">
        <v>13</v>
      </c>
      <c r="Y360">
        <v>1</v>
      </c>
      <c r="AB360" s="15" t="s">
        <v>134</v>
      </c>
      <c r="AD360">
        <f t="shared" si="14"/>
        <v>8</v>
      </c>
    </row>
    <row r="361" spans="1:30" x14ac:dyDescent="0.2">
      <c r="A361" s="12">
        <v>43589</v>
      </c>
      <c r="B361" s="16" t="s">
        <v>44</v>
      </c>
      <c r="C361" s="3">
        <v>300</v>
      </c>
      <c r="D361" s="3">
        <v>30</v>
      </c>
      <c r="E361" s="3" t="s">
        <v>107</v>
      </c>
      <c r="F361" s="33">
        <f>0.192*0.72</f>
        <v>0.13824</v>
      </c>
      <c r="G361" s="15">
        <v>0</v>
      </c>
      <c r="H361" s="15">
        <v>0</v>
      </c>
      <c r="I361" s="94">
        <v>2</v>
      </c>
      <c r="J361">
        <v>0</v>
      </c>
      <c r="K361" s="15" t="s">
        <v>93</v>
      </c>
      <c r="L361" s="15" t="s">
        <v>93</v>
      </c>
      <c r="M361" s="15" t="s">
        <v>93</v>
      </c>
      <c r="N361" s="15" t="s">
        <v>93</v>
      </c>
      <c r="O361" s="15" t="s">
        <v>93</v>
      </c>
      <c r="P361" s="15" t="s">
        <v>93</v>
      </c>
      <c r="Q361" s="15" t="s">
        <v>93</v>
      </c>
      <c r="R361" s="15" t="s">
        <v>93</v>
      </c>
      <c r="S361" s="15"/>
      <c r="T361" s="15"/>
      <c r="U361" s="140"/>
      <c r="V361" s="129">
        <v>9</v>
      </c>
      <c r="W361">
        <v>2</v>
      </c>
      <c r="X361" s="15" t="s">
        <v>93</v>
      </c>
      <c r="Y361" s="15" t="s">
        <v>93</v>
      </c>
      <c r="Z361" s="15" t="s">
        <v>93</v>
      </c>
      <c r="AA361" s="15" t="s">
        <v>93</v>
      </c>
      <c r="AB361" s="18" t="s">
        <v>93</v>
      </c>
      <c r="AC361" s="5">
        <v>11</v>
      </c>
      <c r="AD361" s="5">
        <f t="shared" si="14"/>
        <v>2</v>
      </c>
    </row>
    <row r="362" spans="1:30" x14ac:dyDescent="0.2">
      <c r="A362" s="20">
        <v>43589</v>
      </c>
      <c r="B362" s="21" t="s">
        <v>43</v>
      </c>
      <c r="C362" s="8">
        <v>0</v>
      </c>
      <c r="D362" s="8">
        <v>1</v>
      </c>
      <c r="E362" s="8" t="s">
        <v>107</v>
      </c>
      <c r="F362" s="45">
        <f>0.192*0.65</f>
        <v>0.12480000000000001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/>
      <c r="T362" s="4"/>
      <c r="U362" s="116"/>
      <c r="V362" s="132"/>
      <c r="W362" s="4"/>
      <c r="X362" s="4"/>
      <c r="Y362" s="4"/>
      <c r="Z362" s="4"/>
      <c r="AA362" s="4"/>
      <c r="AB362" s="15" t="s">
        <v>122</v>
      </c>
      <c r="AD362">
        <f t="shared" si="14"/>
        <v>0</v>
      </c>
    </row>
    <row r="363" spans="1:30" x14ac:dyDescent="0.2">
      <c r="A363" s="12">
        <v>43589</v>
      </c>
      <c r="B363" s="16" t="s">
        <v>43</v>
      </c>
      <c r="C363" s="3">
        <v>0</v>
      </c>
      <c r="D363" s="3">
        <v>2</v>
      </c>
      <c r="E363" s="3" t="s">
        <v>107</v>
      </c>
      <c r="F363" s="33">
        <f>0.192*0.58</f>
        <v>0.11136</v>
      </c>
      <c r="G363" s="15">
        <v>0</v>
      </c>
      <c r="H363" s="15">
        <v>0</v>
      </c>
      <c r="I363" s="35">
        <v>0</v>
      </c>
      <c r="J363" s="35">
        <v>0</v>
      </c>
      <c r="K363" s="35">
        <v>0</v>
      </c>
      <c r="L363" s="35">
        <v>0</v>
      </c>
      <c r="M363" s="94">
        <v>1</v>
      </c>
      <c r="N363" s="94">
        <v>1</v>
      </c>
      <c r="O363" s="35">
        <v>0</v>
      </c>
      <c r="P363" s="103">
        <v>2</v>
      </c>
      <c r="Q363" s="15">
        <v>0</v>
      </c>
      <c r="R363" s="15">
        <v>5</v>
      </c>
      <c r="S363" s="15"/>
      <c r="T363" s="15"/>
      <c r="U363" s="140"/>
      <c r="V363" s="136">
        <v>13</v>
      </c>
      <c r="W363" s="35">
        <v>2</v>
      </c>
      <c r="X363" s="35">
        <v>16</v>
      </c>
      <c r="Y363" s="35">
        <v>2</v>
      </c>
      <c r="AB363" s="15" t="s">
        <v>122</v>
      </c>
      <c r="AD363">
        <f t="shared" si="14"/>
        <v>9</v>
      </c>
    </row>
    <row r="364" spans="1:30" x14ac:dyDescent="0.2">
      <c r="A364" s="12">
        <v>43589</v>
      </c>
      <c r="B364" s="16" t="s">
        <v>43</v>
      </c>
      <c r="C364" s="3">
        <v>0</v>
      </c>
      <c r="D364" s="3">
        <v>3</v>
      </c>
      <c r="E364" s="3" t="s">
        <v>107</v>
      </c>
      <c r="F364" s="33">
        <f>0.192*0.57</f>
        <v>0.10944</v>
      </c>
      <c r="G364" s="15">
        <v>0</v>
      </c>
      <c r="H364" s="15">
        <v>0</v>
      </c>
      <c r="I364" s="35">
        <v>0</v>
      </c>
      <c r="J364" s="35">
        <v>0</v>
      </c>
      <c r="K364" s="35">
        <v>0</v>
      </c>
      <c r="L364" s="35">
        <v>0</v>
      </c>
      <c r="M364" s="35">
        <v>0</v>
      </c>
      <c r="N364" s="35">
        <v>0</v>
      </c>
      <c r="O364" s="94">
        <v>1</v>
      </c>
      <c r="P364" s="35">
        <v>0</v>
      </c>
      <c r="Q364" s="15">
        <v>0</v>
      </c>
      <c r="R364" s="15">
        <v>4</v>
      </c>
      <c r="S364" s="15"/>
      <c r="T364" s="15"/>
      <c r="U364" s="140"/>
      <c r="V364" s="136">
        <v>15</v>
      </c>
      <c r="W364" s="35">
        <v>1</v>
      </c>
      <c r="AB364" s="15" t="s">
        <v>122</v>
      </c>
      <c r="AD364">
        <f t="shared" si="14"/>
        <v>5</v>
      </c>
    </row>
    <row r="365" spans="1:30" x14ac:dyDescent="0.2">
      <c r="A365" s="12">
        <v>43589</v>
      </c>
      <c r="B365" s="16" t="s">
        <v>43</v>
      </c>
      <c r="C365" s="3">
        <v>0</v>
      </c>
      <c r="D365" s="3">
        <v>4</v>
      </c>
      <c r="E365" s="3" t="s">
        <v>107</v>
      </c>
      <c r="F365" s="33">
        <f>0.192*0.65</f>
        <v>0.12480000000000001</v>
      </c>
      <c r="G365" s="15">
        <v>0</v>
      </c>
      <c r="H365" s="15">
        <v>0</v>
      </c>
      <c r="I365" s="35">
        <v>0</v>
      </c>
      <c r="J365" s="35">
        <v>0</v>
      </c>
      <c r="K365" s="35">
        <v>0</v>
      </c>
      <c r="L365" s="35">
        <v>0</v>
      </c>
      <c r="M365" s="94">
        <v>2</v>
      </c>
      <c r="N365" s="35">
        <v>0</v>
      </c>
      <c r="O365" s="35">
        <v>0</v>
      </c>
      <c r="P365" s="35">
        <v>0</v>
      </c>
      <c r="Q365" s="105">
        <v>4</v>
      </c>
      <c r="R365" s="15">
        <v>0</v>
      </c>
      <c r="S365" s="15"/>
      <c r="T365" s="15"/>
      <c r="U365" s="140"/>
      <c r="V365" s="129">
        <v>13</v>
      </c>
      <c r="W365">
        <v>2</v>
      </c>
      <c r="X365">
        <v>17</v>
      </c>
      <c r="Y365">
        <v>4</v>
      </c>
      <c r="AB365" s="15" t="s">
        <v>122</v>
      </c>
      <c r="AD365">
        <f t="shared" si="14"/>
        <v>6</v>
      </c>
    </row>
    <row r="366" spans="1:30" x14ac:dyDescent="0.2">
      <c r="A366" s="12">
        <v>43589</v>
      </c>
      <c r="B366" s="16" t="s">
        <v>43</v>
      </c>
      <c r="C366" s="3">
        <v>0</v>
      </c>
      <c r="D366" s="3">
        <v>5</v>
      </c>
      <c r="E366" s="3" t="s">
        <v>107</v>
      </c>
      <c r="F366" s="33">
        <f>0.192*0.67</f>
        <v>0.12864</v>
      </c>
      <c r="G366" s="15">
        <v>0</v>
      </c>
      <c r="H366" s="15">
        <v>0</v>
      </c>
      <c r="I366" s="94">
        <v>3</v>
      </c>
      <c r="J366" s="35">
        <v>0</v>
      </c>
      <c r="K366" s="35">
        <v>0</v>
      </c>
      <c r="L366" s="35">
        <v>0</v>
      </c>
      <c r="M366" s="35">
        <v>0</v>
      </c>
      <c r="N366" s="35">
        <v>0</v>
      </c>
      <c r="O366" s="35">
        <v>0</v>
      </c>
      <c r="P366" s="35">
        <v>0</v>
      </c>
      <c r="Q366" s="105">
        <v>5</v>
      </c>
      <c r="R366" s="15">
        <v>1</v>
      </c>
      <c r="S366" s="15"/>
      <c r="T366" s="15"/>
      <c r="U366" s="140"/>
      <c r="V366" s="129">
        <v>9</v>
      </c>
      <c r="W366">
        <v>3</v>
      </c>
      <c r="X366">
        <v>17</v>
      </c>
      <c r="Y366">
        <v>5</v>
      </c>
      <c r="AB366" s="15" t="s">
        <v>122</v>
      </c>
      <c r="AD366">
        <f t="shared" si="14"/>
        <v>9</v>
      </c>
    </row>
    <row r="367" spans="1:30" x14ac:dyDescent="0.2">
      <c r="A367" s="12">
        <v>43589</v>
      </c>
      <c r="B367" s="16" t="s">
        <v>43</v>
      </c>
      <c r="C367" s="3">
        <v>0</v>
      </c>
      <c r="D367" s="3">
        <v>6</v>
      </c>
      <c r="E367" s="3" t="s">
        <v>107</v>
      </c>
      <c r="F367" s="33">
        <f>0.192*0.65</f>
        <v>0.12480000000000001</v>
      </c>
      <c r="G367" s="15">
        <v>0</v>
      </c>
      <c r="H367" s="15">
        <v>0</v>
      </c>
      <c r="I367" s="35">
        <v>0</v>
      </c>
      <c r="J367" s="35">
        <v>0</v>
      </c>
      <c r="K367" s="35">
        <v>0</v>
      </c>
      <c r="L367" s="94">
        <v>1</v>
      </c>
      <c r="M367" s="35">
        <v>0</v>
      </c>
      <c r="N367" s="103">
        <v>3</v>
      </c>
      <c r="O367" s="35">
        <v>0</v>
      </c>
      <c r="P367" s="35">
        <v>0</v>
      </c>
      <c r="Q367" s="112">
        <v>4</v>
      </c>
      <c r="R367" s="15">
        <v>0</v>
      </c>
      <c r="S367" s="15"/>
      <c r="T367" s="15"/>
      <c r="U367" s="140"/>
      <c r="V367" s="129">
        <v>12</v>
      </c>
      <c r="W367">
        <v>1</v>
      </c>
      <c r="X367">
        <v>14</v>
      </c>
      <c r="Y367">
        <v>3</v>
      </c>
      <c r="Z367">
        <v>17</v>
      </c>
      <c r="AA367">
        <v>4</v>
      </c>
      <c r="AB367" s="15" t="s">
        <v>122</v>
      </c>
      <c r="AD367">
        <f t="shared" si="14"/>
        <v>8</v>
      </c>
    </row>
    <row r="368" spans="1:30" x14ac:dyDescent="0.2">
      <c r="A368" s="12">
        <v>43589</v>
      </c>
      <c r="B368" s="16" t="s">
        <v>43</v>
      </c>
      <c r="C368" s="3">
        <v>0</v>
      </c>
      <c r="D368" s="3">
        <v>7</v>
      </c>
      <c r="E368" s="3" t="s">
        <v>107</v>
      </c>
      <c r="F368" s="33">
        <f>0.192*0.66</f>
        <v>0.12672</v>
      </c>
      <c r="G368" s="15">
        <v>0</v>
      </c>
      <c r="H368" s="15">
        <v>0</v>
      </c>
      <c r="I368" s="94">
        <v>1</v>
      </c>
      <c r="J368" s="94">
        <v>2</v>
      </c>
      <c r="K368" s="35">
        <v>0</v>
      </c>
      <c r="L368" s="35">
        <v>0</v>
      </c>
      <c r="M368" s="35">
        <v>0</v>
      </c>
      <c r="N368" s="35">
        <v>0</v>
      </c>
      <c r="O368" s="35">
        <v>0</v>
      </c>
      <c r="P368" s="35">
        <v>0</v>
      </c>
      <c r="Q368" s="15">
        <v>0</v>
      </c>
      <c r="R368" s="15">
        <v>6</v>
      </c>
      <c r="S368" s="15"/>
      <c r="T368" s="15"/>
      <c r="U368" s="140"/>
      <c r="V368" s="129">
        <v>9</v>
      </c>
      <c r="W368">
        <v>3</v>
      </c>
      <c r="AB368" s="15" t="s">
        <v>122</v>
      </c>
      <c r="AD368">
        <f t="shared" si="14"/>
        <v>9</v>
      </c>
    </row>
    <row r="369" spans="1:30" x14ac:dyDescent="0.2">
      <c r="A369" s="12">
        <v>43589</v>
      </c>
      <c r="B369" s="16" t="s">
        <v>43</v>
      </c>
      <c r="C369" s="3">
        <v>0</v>
      </c>
      <c r="D369" s="3">
        <v>8</v>
      </c>
      <c r="E369" s="3" t="s">
        <v>107</v>
      </c>
      <c r="F369" s="33">
        <f>0.192*0.69</f>
        <v>0.13247999999999999</v>
      </c>
      <c r="G369" s="15">
        <v>0</v>
      </c>
      <c r="H369" s="15">
        <v>0</v>
      </c>
      <c r="I369" s="94">
        <v>2</v>
      </c>
      <c r="J369" s="35">
        <v>0</v>
      </c>
      <c r="K369" s="103">
        <v>1</v>
      </c>
      <c r="L369" s="35">
        <v>0</v>
      </c>
      <c r="M369" s="35">
        <v>0</v>
      </c>
      <c r="N369" s="108">
        <v>2</v>
      </c>
      <c r="O369" s="35">
        <v>0</v>
      </c>
      <c r="P369" s="35">
        <v>0</v>
      </c>
      <c r="Q369" s="15">
        <v>0</v>
      </c>
      <c r="R369" s="15">
        <v>5</v>
      </c>
      <c r="S369" s="15"/>
      <c r="T369" s="15"/>
      <c r="U369" s="140"/>
      <c r="V369" s="129">
        <v>9</v>
      </c>
      <c r="W369">
        <v>2</v>
      </c>
      <c r="X369">
        <v>11</v>
      </c>
      <c r="Y369">
        <v>1</v>
      </c>
      <c r="Z369">
        <v>14</v>
      </c>
      <c r="AA369">
        <v>2</v>
      </c>
      <c r="AB369" s="15" t="s">
        <v>122</v>
      </c>
      <c r="AD369">
        <f t="shared" si="14"/>
        <v>10</v>
      </c>
    </row>
    <row r="370" spans="1:30" x14ac:dyDescent="0.2">
      <c r="A370" s="12">
        <v>43589</v>
      </c>
      <c r="B370" s="16" t="s">
        <v>43</v>
      </c>
      <c r="C370" s="3">
        <v>0</v>
      </c>
      <c r="D370" s="3">
        <v>9</v>
      </c>
      <c r="E370" s="3" t="s">
        <v>107</v>
      </c>
      <c r="F370" s="33">
        <f>0.192*0.65</f>
        <v>0.12480000000000001</v>
      </c>
      <c r="G370" s="15">
        <v>0</v>
      </c>
      <c r="H370" s="15">
        <v>0</v>
      </c>
      <c r="I370" s="35">
        <v>0</v>
      </c>
      <c r="J370" s="35">
        <v>0</v>
      </c>
      <c r="K370" s="35">
        <v>0</v>
      </c>
      <c r="L370" s="94">
        <v>1</v>
      </c>
      <c r="M370" s="35">
        <v>0</v>
      </c>
      <c r="N370" s="103">
        <v>3</v>
      </c>
      <c r="O370" s="35">
        <v>0</v>
      </c>
      <c r="P370" s="35">
        <v>0</v>
      </c>
      <c r="Q370" s="15">
        <v>0</v>
      </c>
      <c r="R370" s="15">
        <v>0</v>
      </c>
      <c r="S370" s="15"/>
      <c r="T370" s="15"/>
      <c r="U370" s="140"/>
      <c r="V370" s="129">
        <v>12</v>
      </c>
      <c r="W370">
        <v>1</v>
      </c>
      <c r="X370">
        <v>14</v>
      </c>
      <c r="Y370">
        <v>3</v>
      </c>
      <c r="AB370" s="15" t="s">
        <v>122</v>
      </c>
      <c r="AD370">
        <f t="shared" si="14"/>
        <v>4</v>
      </c>
    </row>
    <row r="371" spans="1:30" x14ac:dyDescent="0.2">
      <c r="A371" s="12">
        <v>43589</v>
      </c>
      <c r="B371" s="16" t="s">
        <v>43</v>
      </c>
      <c r="C371" s="3">
        <v>0</v>
      </c>
      <c r="D371" s="3">
        <v>10</v>
      </c>
      <c r="E371" s="3" t="s">
        <v>107</v>
      </c>
      <c r="F371" s="33">
        <f>0.192*0.52</f>
        <v>9.9840000000000012E-2</v>
      </c>
      <c r="G371" s="15">
        <v>0</v>
      </c>
      <c r="H371" s="15">
        <v>0</v>
      </c>
      <c r="I371" s="35">
        <v>0</v>
      </c>
      <c r="J371" s="35">
        <v>0</v>
      </c>
      <c r="K371" s="35">
        <v>0</v>
      </c>
      <c r="L371" s="35">
        <v>0</v>
      </c>
      <c r="M371" s="94">
        <v>1</v>
      </c>
      <c r="N371" s="94">
        <v>1</v>
      </c>
      <c r="O371" s="103">
        <v>1</v>
      </c>
      <c r="P371" s="35">
        <v>0</v>
      </c>
      <c r="Q371" s="112">
        <v>3</v>
      </c>
      <c r="R371" s="15">
        <v>0</v>
      </c>
      <c r="S371" s="15"/>
      <c r="T371" s="15"/>
      <c r="U371" s="140"/>
      <c r="V371" s="129">
        <v>13</v>
      </c>
      <c r="W371">
        <v>2</v>
      </c>
      <c r="X371">
        <v>15</v>
      </c>
      <c r="Y371">
        <v>1</v>
      </c>
      <c r="Z371">
        <v>17</v>
      </c>
      <c r="AA371">
        <v>3</v>
      </c>
      <c r="AB371" s="15" t="s">
        <v>122</v>
      </c>
      <c r="AD371">
        <f t="shared" si="14"/>
        <v>6</v>
      </c>
    </row>
    <row r="372" spans="1:30" x14ac:dyDescent="0.2">
      <c r="A372" s="12">
        <v>43589</v>
      </c>
      <c r="B372" s="16" t="s">
        <v>43</v>
      </c>
      <c r="C372" s="3">
        <v>0</v>
      </c>
      <c r="D372" s="3">
        <v>11</v>
      </c>
      <c r="E372" s="3" t="s">
        <v>107</v>
      </c>
      <c r="F372" s="33">
        <f>0.192*0.58</f>
        <v>0.11136</v>
      </c>
      <c r="G372" s="15">
        <v>0</v>
      </c>
      <c r="H372" s="15">
        <v>0</v>
      </c>
      <c r="I372" s="35">
        <v>0</v>
      </c>
      <c r="J372" s="94">
        <v>1</v>
      </c>
      <c r="K372" s="35">
        <v>0</v>
      </c>
      <c r="L372" s="103">
        <v>1</v>
      </c>
      <c r="M372" s="35">
        <v>0</v>
      </c>
      <c r="N372" s="35">
        <v>0</v>
      </c>
      <c r="O372" s="108">
        <v>2</v>
      </c>
      <c r="P372" s="108">
        <v>1</v>
      </c>
      <c r="Q372" s="118">
        <v>6</v>
      </c>
      <c r="R372" s="15">
        <v>0</v>
      </c>
      <c r="S372" s="15"/>
      <c r="T372" s="15"/>
      <c r="U372" s="140"/>
      <c r="V372" s="129">
        <v>10</v>
      </c>
      <c r="W372">
        <v>1</v>
      </c>
      <c r="X372">
        <v>12</v>
      </c>
      <c r="Y372">
        <v>1</v>
      </c>
      <c r="Z372">
        <v>15</v>
      </c>
      <c r="AA372">
        <v>3</v>
      </c>
      <c r="AB372" s="15" t="s">
        <v>122</v>
      </c>
      <c r="AD372">
        <f t="shared" si="14"/>
        <v>11</v>
      </c>
    </row>
    <row r="373" spans="1:30" x14ac:dyDescent="0.2">
      <c r="A373" s="12">
        <v>43589</v>
      </c>
      <c r="B373" s="16" t="s">
        <v>43</v>
      </c>
      <c r="C373" s="3">
        <v>0</v>
      </c>
      <c r="D373" s="3">
        <v>12</v>
      </c>
      <c r="E373" s="3" t="s">
        <v>107</v>
      </c>
      <c r="F373" s="33">
        <f>0.192*0.58</f>
        <v>0.11136</v>
      </c>
      <c r="G373" s="15">
        <v>0</v>
      </c>
      <c r="H373" s="15">
        <v>0</v>
      </c>
      <c r="I373" s="35">
        <v>0</v>
      </c>
      <c r="J373" s="35">
        <v>0</v>
      </c>
      <c r="K373" s="35">
        <v>0</v>
      </c>
      <c r="L373" s="94">
        <v>2</v>
      </c>
      <c r="M373" s="35">
        <v>0</v>
      </c>
      <c r="N373" s="103">
        <v>1</v>
      </c>
      <c r="O373" s="35">
        <v>0</v>
      </c>
      <c r="P373" s="108">
        <v>3</v>
      </c>
      <c r="Q373" s="15">
        <v>0</v>
      </c>
      <c r="R373" s="15">
        <v>0</v>
      </c>
      <c r="S373" s="15"/>
      <c r="T373" s="15"/>
      <c r="U373" s="140"/>
      <c r="V373" s="129">
        <v>12</v>
      </c>
      <c r="W373">
        <v>2</v>
      </c>
      <c r="X373">
        <v>14</v>
      </c>
      <c r="Y373">
        <v>1</v>
      </c>
      <c r="Z373">
        <v>16</v>
      </c>
      <c r="AA373">
        <v>3</v>
      </c>
      <c r="AB373" s="15" t="s">
        <v>122</v>
      </c>
      <c r="AD373">
        <f t="shared" si="14"/>
        <v>6</v>
      </c>
    </row>
    <row r="374" spans="1:30" x14ac:dyDescent="0.2">
      <c r="A374" s="12">
        <v>43589</v>
      </c>
      <c r="B374" s="16" t="s">
        <v>43</v>
      </c>
      <c r="C374" s="3">
        <v>0</v>
      </c>
      <c r="D374" s="3">
        <v>13</v>
      </c>
      <c r="E374" s="3" t="s">
        <v>107</v>
      </c>
      <c r="F374" s="33">
        <f>0.192*0.68</f>
        <v>0.13056000000000001</v>
      </c>
      <c r="G374" s="15">
        <v>0</v>
      </c>
      <c r="H374" s="15">
        <v>0</v>
      </c>
      <c r="I374" s="35">
        <v>0</v>
      </c>
      <c r="J374" s="35">
        <v>0</v>
      </c>
      <c r="K374" s="94">
        <v>2</v>
      </c>
      <c r="L374" s="35">
        <v>0</v>
      </c>
      <c r="M374" s="103">
        <v>1</v>
      </c>
      <c r="N374" s="35">
        <v>0</v>
      </c>
      <c r="O374" s="35">
        <v>0</v>
      </c>
      <c r="P374" s="35">
        <v>0</v>
      </c>
      <c r="Q374" s="15">
        <v>0</v>
      </c>
      <c r="R374" s="15">
        <v>5</v>
      </c>
      <c r="S374" s="15"/>
      <c r="T374" s="15"/>
      <c r="U374" s="140"/>
      <c r="V374" s="129">
        <v>11</v>
      </c>
      <c r="W374">
        <v>2</v>
      </c>
      <c r="X374">
        <v>13</v>
      </c>
      <c r="Y374">
        <v>1</v>
      </c>
      <c r="AB374" s="15" t="s">
        <v>122</v>
      </c>
      <c r="AD374">
        <f t="shared" si="14"/>
        <v>8</v>
      </c>
    </row>
    <row r="375" spans="1:30" x14ac:dyDescent="0.2">
      <c r="A375" s="12">
        <v>43589</v>
      </c>
      <c r="B375" s="16" t="s">
        <v>43</v>
      </c>
      <c r="C375" s="3">
        <v>0</v>
      </c>
      <c r="D375" s="3">
        <v>14</v>
      </c>
      <c r="E375" s="3" t="s">
        <v>107</v>
      </c>
      <c r="F375" s="33">
        <f>0.192*0.61</f>
        <v>0.11712</v>
      </c>
      <c r="G375" s="15">
        <v>0</v>
      </c>
      <c r="H375" s="15">
        <v>0</v>
      </c>
      <c r="I375" s="94">
        <v>2</v>
      </c>
      <c r="J375" s="35">
        <v>0</v>
      </c>
      <c r="K375" s="35">
        <v>0</v>
      </c>
      <c r="L375" s="103">
        <v>2</v>
      </c>
      <c r="M375" s="35">
        <v>0</v>
      </c>
      <c r="N375" s="35">
        <v>0</v>
      </c>
      <c r="O375" s="35">
        <v>0</v>
      </c>
      <c r="P375" s="108">
        <v>2</v>
      </c>
      <c r="Q375" s="15">
        <v>0</v>
      </c>
      <c r="R375" s="15">
        <v>8</v>
      </c>
      <c r="S375" s="15"/>
      <c r="T375" s="15"/>
      <c r="U375" s="140"/>
      <c r="V375" s="129">
        <v>9</v>
      </c>
      <c r="W375">
        <v>2</v>
      </c>
      <c r="X375">
        <v>12</v>
      </c>
      <c r="Y375">
        <v>2</v>
      </c>
      <c r="Z375">
        <v>16</v>
      </c>
      <c r="AA375">
        <v>2</v>
      </c>
      <c r="AB375" s="15" t="s">
        <v>122</v>
      </c>
      <c r="AD375">
        <f t="shared" si="14"/>
        <v>14</v>
      </c>
    </row>
    <row r="376" spans="1:30" x14ac:dyDescent="0.2">
      <c r="A376" s="12">
        <v>43589</v>
      </c>
      <c r="B376" s="16" t="s">
        <v>43</v>
      </c>
      <c r="C376" s="3">
        <v>0</v>
      </c>
      <c r="D376" s="3">
        <v>15</v>
      </c>
      <c r="E376" s="3" t="s">
        <v>107</v>
      </c>
      <c r="F376" s="33">
        <f>0.192*0.66</f>
        <v>0.12672</v>
      </c>
      <c r="G376" s="15">
        <v>0</v>
      </c>
      <c r="H376" s="15">
        <v>0</v>
      </c>
      <c r="I376" s="35">
        <v>0</v>
      </c>
      <c r="J376" s="35">
        <v>0</v>
      </c>
      <c r="K376" s="35">
        <v>0</v>
      </c>
      <c r="L376" s="35">
        <v>0</v>
      </c>
      <c r="M376" s="94">
        <v>2</v>
      </c>
      <c r="N376" s="35">
        <v>0</v>
      </c>
      <c r="O376" s="103">
        <v>1</v>
      </c>
      <c r="P376" s="35">
        <v>0</v>
      </c>
      <c r="Q376" s="15">
        <v>0</v>
      </c>
      <c r="R376" s="15">
        <v>6</v>
      </c>
      <c r="S376" s="15"/>
      <c r="T376" s="15"/>
      <c r="U376" s="140"/>
      <c r="V376" s="129">
        <v>13</v>
      </c>
      <c r="W376">
        <v>2</v>
      </c>
      <c r="X376">
        <v>15</v>
      </c>
      <c r="Y376">
        <v>1</v>
      </c>
      <c r="AB376" s="15" t="s">
        <v>122</v>
      </c>
      <c r="AD376">
        <f t="shared" si="14"/>
        <v>9</v>
      </c>
    </row>
    <row r="377" spans="1:30" x14ac:dyDescent="0.2">
      <c r="A377" s="12">
        <v>43589</v>
      </c>
      <c r="B377" s="16" t="s">
        <v>43</v>
      </c>
      <c r="C377" s="3">
        <v>0</v>
      </c>
      <c r="D377" s="3">
        <v>16</v>
      </c>
      <c r="E377" s="3" t="s">
        <v>107</v>
      </c>
      <c r="F377" s="33">
        <f>0.192*0.67</f>
        <v>0.12864</v>
      </c>
      <c r="G377" s="15">
        <v>0</v>
      </c>
      <c r="H377" s="15">
        <v>0</v>
      </c>
      <c r="I377" s="35">
        <v>0</v>
      </c>
      <c r="J377" s="35">
        <v>0</v>
      </c>
      <c r="K377" s="94">
        <v>2</v>
      </c>
      <c r="L377" s="35">
        <v>0</v>
      </c>
      <c r="M377" s="35">
        <v>0</v>
      </c>
      <c r="N377" s="35">
        <v>0</v>
      </c>
      <c r="O377" s="103">
        <v>2</v>
      </c>
      <c r="P377" s="35">
        <v>0</v>
      </c>
      <c r="Q377" s="15">
        <v>0</v>
      </c>
      <c r="R377" s="15">
        <v>4</v>
      </c>
      <c r="S377" s="15"/>
      <c r="T377" s="15"/>
      <c r="U377" s="140"/>
      <c r="V377" s="129">
        <v>11</v>
      </c>
      <c r="W377">
        <v>2</v>
      </c>
      <c r="X377">
        <v>15</v>
      </c>
      <c r="Y377">
        <v>2</v>
      </c>
      <c r="AB377" s="15" t="s">
        <v>122</v>
      </c>
      <c r="AD377">
        <f t="shared" si="14"/>
        <v>8</v>
      </c>
    </row>
    <row r="378" spans="1:30" x14ac:dyDescent="0.2">
      <c r="A378" s="12">
        <v>43589</v>
      </c>
      <c r="B378" s="16" t="s">
        <v>43</v>
      </c>
      <c r="C378" s="3">
        <v>0</v>
      </c>
      <c r="D378" s="3">
        <v>17</v>
      </c>
      <c r="E378" s="3" t="s">
        <v>107</v>
      </c>
      <c r="F378" s="33">
        <f>0.192*0.65</f>
        <v>0.12480000000000001</v>
      </c>
      <c r="G378" s="15">
        <v>0</v>
      </c>
      <c r="H378" s="15">
        <v>0</v>
      </c>
      <c r="I378" s="35">
        <v>0</v>
      </c>
      <c r="J378" s="35">
        <v>0</v>
      </c>
      <c r="K378" s="35">
        <v>0</v>
      </c>
      <c r="L378" s="35">
        <v>0</v>
      </c>
      <c r="M378" s="35">
        <v>0</v>
      </c>
      <c r="N378" s="94">
        <v>2</v>
      </c>
      <c r="O378" s="35">
        <v>0</v>
      </c>
      <c r="P378" s="35">
        <v>0</v>
      </c>
      <c r="Q378" s="105">
        <v>3</v>
      </c>
      <c r="R378" s="15">
        <v>0</v>
      </c>
      <c r="S378" s="15"/>
      <c r="T378" s="15"/>
      <c r="U378" s="140"/>
      <c r="V378" s="129">
        <v>14</v>
      </c>
      <c r="W378">
        <v>2</v>
      </c>
      <c r="X378">
        <v>17</v>
      </c>
      <c r="Y378">
        <v>3</v>
      </c>
      <c r="AB378" s="15" t="s">
        <v>122</v>
      </c>
      <c r="AD378">
        <f t="shared" si="14"/>
        <v>5</v>
      </c>
    </row>
    <row r="379" spans="1:30" x14ac:dyDescent="0.2">
      <c r="A379" s="12">
        <v>43589</v>
      </c>
      <c r="B379" s="16" t="s">
        <v>43</v>
      </c>
      <c r="C379" s="3">
        <v>0</v>
      </c>
      <c r="D379" s="3">
        <v>18</v>
      </c>
      <c r="E379" s="3" t="s">
        <v>107</v>
      </c>
      <c r="F379" s="33">
        <f>0.192*0.63</f>
        <v>0.12096</v>
      </c>
      <c r="G379" s="15">
        <v>0</v>
      </c>
      <c r="H379" s="15">
        <v>0</v>
      </c>
      <c r="I379" s="35">
        <v>0</v>
      </c>
      <c r="J379" s="35">
        <v>0</v>
      </c>
      <c r="K379" s="94">
        <v>1</v>
      </c>
      <c r="L379" s="35">
        <v>0</v>
      </c>
      <c r="M379" s="103">
        <v>2</v>
      </c>
      <c r="N379" s="35">
        <v>0</v>
      </c>
      <c r="O379" s="35">
        <v>0</v>
      </c>
      <c r="P379" s="35">
        <v>0</v>
      </c>
      <c r="Q379" s="15">
        <v>0</v>
      </c>
      <c r="R379" s="15">
        <v>5</v>
      </c>
      <c r="S379" s="15"/>
      <c r="T379" s="15"/>
      <c r="U379" s="140"/>
      <c r="V379" s="129">
        <v>11</v>
      </c>
      <c r="W379">
        <v>1</v>
      </c>
      <c r="X379">
        <v>13</v>
      </c>
      <c r="Y379">
        <v>2</v>
      </c>
      <c r="AB379" s="15" t="s">
        <v>122</v>
      </c>
      <c r="AD379">
        <f t="shared" si="14"/>
        <v>8</v>
      </c>
    </row>
    <row r="380" spans="1:30" x14ac:dyDescent="0.2">
      <c r="A380" s="12">
        <v>43589</v>
      </c>
      <c r="B380" s="16" t="s">
        <v>43</v>
      </c>
      <c r="C380" s="3">
        <v>0</v>
      </c>
      <c r="D380" s="3">
        <v>19</v>
      </c>
      <c r="E380" s="3" t="s">
        <v>107</v>
      </c>
      <c r="F380" s="33">
        <f>0.192*0.69</f>
        <v>0.13247999999999999</v>
      </c>
      <c r="G380" s="15">
        <v>0</v>
      </c>
      <c r="H380" s="15">
        <v>0</v>
      </c>
      <c r="I380" s="35">
        <v>0</v>
      </c>
      <c r="J380" s="35">
        <v>0</v>
      </c>
      <c r="K380" s="15" t="s">
        <v>93</v>
      </c>
      <c r="L380" s="15" t="s">
        <v>93</v>
      </c>
      <c r="M380" s="15" t="s">
        <v>93</v>
      </c>
      <c r="N380" s="15" t="s">
        <v>93</v>
      </c>
      <c r="O380" s="15" t="s">
        <v>93</v>
      </c>
      <c r="P380" s="15" t="s">
        <v>93</v>
      </c>
      <c r="Q380" s="15" t="s">
        <v>93</v>
      </c>
      <c r="R380" s="15" t="s">
        <v>93</v>
      </c>
      <c r="S380" s="15"/>
      <c r="T380" s="15"/>
      <c r="U380" s="140"/>
      <c r="V380" s="131" t="s">
        <v>93</v>
      </c>
      <c r="W380" s="15" t="s">
        <v>93</v>
      </c>
      <c r="X380" s="15" t="s">
        <v>93</v>
      </c>
      <c r="Y380" s="15" t="s">
        <v>93</v>
      </c>
      <c r="Z380" s="15" t="s">
        <v>93</v>
      </c>
      <c r="AA380" s="15" t="s">
        <v>93</v>
      </c>
      <c r="AB380" s="15" t="s">
        <v>93</v>
      </c>
      <c r="AC380">
        <v>11</v>
      </c>
      <c r="AD380">
        <f t="shared" si="14"/>
        <v>0</v>
      </c>
    </row>
    <row r="381" spans="1:30" x14ac:dyDescent="0.2">
      <c r="A381" s="12">
        <v>43589</v>
      </c>
      <c r="B381" s="16" t="s">
        <v>43</v>
      </c>
      <c r="C381" s="3">
        <v>0</v>
      </c>
      <c r="D381" s="3">
        <v>20</v>
      </c>
      <c r="E381" s="3" t="s">
        <v>107</v>
      </c>
      <c r="F381" s="33">
        <f>0.192*0.69</f>
        <v>0.13247999999999999</v>
      </c>
      <c r="G381" s="15">
        <v>0</v>
      </c>
      <c r="H381" s="15">
        <v>0</v>
      </c>
      <c r="I381" s="94">
        <v>2</v>
      </c>
      <c r="J381" s="35">
        <v>0</v>
      </c>
      <c r="K381" s="35">
        <v>0</v>
      </c>
      <c r="L381" s="103">
        <v>1</v>
      </c>
      <c r="M381" s="35">
        <v>0</v>
      </c>
      <c r="N381" s="35">
        <v>0</v>
      </c>
      <c r="O381" s="35">
        <v>0</v>
      </c>
      <c r="P381" s="35">
        <v>0</v>
      </c>
      <c r="Q381" s="15">
        <v>0</v>
      </c>
      <c r="R381" s="15">
        <v>6</v>
      </c>
      <c r="S381" s="15"/>
      <c r="T381" s="15"/>
      <c r="U381" s="140"/>
      <c r="V381" s="129">
        <v>9</v>
      </c>
      <c r="W381">
        <v>2</v>
      </c>
      <c r="X381">
        <v>12</v>
      </c>
      <c r="Y381">
        <v>1</v>
      </c>
      <c r="AB381" s="15" t="s">
        <v>122</v>
      </c>
      <c r="AD381">
        <f t="shared" si="14"/>
        <v>9</v>
      </c>
    </row>
    <row r="382" spans="1:30" x14ac:dyDescent="0.2">
      <c r="A382" s="12">
        <v>43589</v>
      </c>
      <c r="B382" s="16" t="s">
        <v>43</v>
      </c>
      <c r="C382" s="3">
        <v>0</v>
      </c>
      <c r="D382" s="3">
        <v>21</v>
      </c>
      <c r="E382" s="3" t="s">
        <v>107</v>
      </c>
      <c r="F382" s="33">
        <f>0.192*0.61</f>
        <v>0.11712</v>
      </c>
      <c r="G382" s="15">
        <v>0</v>
      </c>
      <c r="H382" s="15">
        <v>0</v>
      </c>
      <c r="I382" s="35">
        <v>0</v>
      </c>
      <c r="J382" s="35">
        <v>0</v>
      </c>
      <c r="K382" s="94">
        <v>1</v>
      </c>
      <c r="L382" s="35">
        <v>0</v>
      </c>
      <c r="M382" s="35">
        <v>0</v>
      </c>
      <c r="N382" s="35">
        <v>0</v>
      </c>
      <c r="O382" s="35">
        <v>0</v>
      </c>
      <c r="P382" s="35">
        <v>0</v>
      </c>
      <c r="Q382" s="105">
        <v>4</v>
      </c>
      <c r="R382" s="15">
        <v>0</v>
      </c>
      <c r="S382" s="15"/>
      <c r="T382" s="15"/>
      <c r="U382" s="140"/>
      <c r="V382" s="129">
        <v>11</v>
      </c>
      <c r="W382">
        <v>1</v>
      </c>
      <c r="X382">
        <v>17</v>
      </c>
      <c r="Y382">
        <v>4</v>
      </c>
      <c r="AB382" s="15" t="s">
        <v>122</v>
      </c>
      <c r="AD382">
        <f t="shared" si="14"/>
        <v>5</v>
      </c>
    </row>
    <row r="383" spans="1:30" x14ac:dyDescent="0.2">
      <c r="A383" s="12">
        <v>43589</v>
      </c>
      <c r="B383" s="16" t="s">
        <v>43</v>
      </c>
      <c r="C383" s="3">
        <v>0</v>
      </c>
      <c r="D383" s="3">
        <v>22</v>
      </c>
      <c r="E383" s="3" t="s">
        <v>107</v>
      </c>
      <c r="F383" s="33">
        <f>0.192*0.6</f>
        <v>0.1152</v>
      </c>
      <c r="G383" s="15">
        <v>0</v>
      </c>
      <c r="H383" s="15">
        <v>0</v>
      </c>
      <c r="I383" s="35">
        <v>0</v>
      </c>
      <c r="J383" s="44" t="s">
        <v>93</v>
      </c>
      <c r="K383" s="44" t="s">
        <v>93</v>
      </c>
      <c r="L383" s="44" t="s">
        <v>93</v>
      </c>
      <c r="M383" s="44" t="s">
        <v>93</v>
      </c>
      <c r="N383" s="44" t="s">
        <v>93</v>
      </c>
      <c r="O383" s="44" t="s">
        <v>93</v>
      </c>
      <c r="P383" s="44" t="s">
        <v>93</v>
      </c>
      <c r="Q383" s="44" t="s">
        <v>93</v>
      </c>
      <c r="R383" s="44" t="s">
        <v>93</v>
      </c>
      <c r="S383" s="44"/>
      <c r="T383" s="44"/>
      <c r="U383" s="44"/>
      <c r="V383" s="133" t="s">
        <v>93</v>
      </c>
      <c r="W383" s="44" t="s">
        <v>93</v>
      </c>
      <c r="X383" s="44" t="s">
        <v>93</v>
      </c>
      <c r="Y383" s="44" t="s">
        <v>93</v>
      </c>
      <c r="Z383" s="44" t="s">
        <v>93</v>
      </c>
      <c r="AA383" s="44" t="s">
        <v>93</v>
      </c>
      <c r="AB383" s="44" t="s">
        <v>93</v>
      </c>
      <c r="AC383">
        <v>10</v>
      </c>
      <c r="AD383">
        <f t="shared" si="14"/>
        <v>0</v>
      </c>
    </row>
    <row r="384" spans="1:30" x14ac:dyDescent="0.2">
      <c r="A384" s="12">
        <v>43589</v>
      </c>
      <c r="B384" s="16" t="s">
        <v>43</v>
      </c>
      <c r="C384" s="3">
        <v>0</v>
      </c>
      <c r="D384" s="3">
        <v>23</v>
      </c>
      <c r="E384" s="3" t="s">
        <v>107</v>
      </c>
      <c r="F384" s="33">
        <f>0.192*0.51</f>
        <v>9.7920000000000007E-2</v>
      </c>
      <c r="G384" s="15">
        <v>0</v>
      </c>
      <c r="H384" s="15">
        <v>0</v>
      </c>
      <c r="I384" s="35">
        <v>0</v>
      </c>
      <c r="J384" s="35">
        <v>0</v>
      </c>
      <c r="K384" s="35">
        <v>0</v>
      </c>
      <c r="L384" s="35">
        <v>0</v>
      </c>
      <c r="M384" s="94">
        <v>2</v>
      </c>
      <c r="N384" s="35">
        <v>0</v>
      </c>
      <c r="O384" s="103">
        <v>1</v>
      </c>
      <c r="P384" s="35">
        <v>0</v>
      </c>
      <c r="Q384" s="122">
        <v>4</v>
      </c>
      <c r="R384" s="44">
        <v>0</v>
      </c>
      <c r="S384" s="44"/>
      <c r="T384" s="44"/>
      <c r="U384" s="44"/>
      <c r="V384" s="129">
        <v>13</v>
      </c>
      <c r="W384">
        <v>2</v>
      </c>
      <c r="X384">
        <v>15</v>
      </c>
      <c r="Y384">
        <v>1</v>
      </c>
      <c r="Z384">
        <v>17</v>
      </c>
      <c r="AA384">
        <v>4</v>
      </c>
      <c r="AB384" s="15" t="s">
        <v>122</v>
      </c>
      <c r="AD384">
        <f t="shared" si="14"/>
        <v>7</v>
      </c>
    </row>
    <row r="385" spans="1:30" x14ac:dyDescent="0.2">
      <c r="A385" s="12">
        <v>43589</v>
      </c>
      <c r="B385" s="16" t="s">
        <v>43</v>
      </c>
      <c r="C385" s="3">
        <v>0</v>
      </c>
      <c r="D385" s="3">
        <v>24</v>
      </c>
      <c r="E385" s="3" t="s">
        <v>107</v>
      </c>
      <c r="F385" s="33">
        <f>0.192*0.65</f>
        <v>0.12480000000000001</v>
      </c>
      <c r="G385" s="15">
        <v>0</v>
      </c>
      <c r="H385" s="15">
        <v>0</v>
      </c>
      <c r="I385" s="35">
        <v>0</v>
      </c>
      <c r="J385" s="94">
        <v>1</v>
      </c>
      <c r="K385">
        <v>0</v>
      </c>
      <c r="L385" s="35">
        <v>0</v>
      </c>
      <c r="M385" s="35">
        <v>0</v>
      </c>
      <c r="N385" s="35">
        <v>0</v>
      </c>
      <c r="O385" s="103">
        <v>2</v>
      </c>
      <c r="P385" s="35">
        <v>0</v>
      </c>
      <c r="Q385" s="122">
        <v>1</v>
      </c>
      <c r="R385" s="44">
        <v>4</v>
      </c>
      <c r="S385" s="44"/>
      <c r="T385" s="44"/>
      <c r="U385" s="44"/>
      <c r="V385" s="129">
        <v>10</v>
      </c>
      <c r="W385">
        <v>1</v>
      </c>
      <c r="X385">
        <v>15</v>
      </c>
      <c r="Y385">
        <v>2</v>
      </c>
      <c r="Z385">
        <v>17</v>
      </c>
      <c r="AA385">
        <v>1</v>
      </c>
      <c r="AB385" s="15" t="s">
        <v>122</v>
      </c>
      <c r="AD385">
        <f t="shared" si="14"/>
        <v>8</v>
      </c>
    </row>
    <row r="386" spans="1:30" x14ac:dyDescent="0.2">
      <c r="A386" s="12">
        <v>43589</v>
      </c>
      <c r="B386" s="16" t="s">
        <v>43</v>
      </c>
      <c r="C386" s="3">
        <v>0</v>
      </c>
      <c r="D386" s="3">
        <v>25</v>
      </c>
      <c r="E386" s="3" t="s">
        <v>107</v>
      </c>
      <c r="F386" s="33">
        <f>0.192*0.64</f>
        <v>0.12288</v>
      </c>
      <c r="G386" s="15" t="s">
        <v>93</v>
      </c>
      <c r="H386" s="15" t="s">
        <v>93</v>
      </c>
      <c r="I386" s="15" t="s">
        <v>93</v>
      </c>
      <c r="J386" s="15" t="s">
        <v>93</v>
      </c>
      <c r="K386" s="15" t="s">
        <v>93</v>
      </c>
      <c r="L386" s="15" t="s">
        <v>93</v>
      </c>
      <c r="M386" s="15" t="s">
        <v>93</v>
      </c>
      <c r="N386" s="15" t="s">
        <v>93</v>
      </c>
      <c r="O386" s="15" t="s">
        <v>93</v>
      </c>
      <c r="P386" s="15" t="s">
        <v>93</v>
      </c>
      <c r="Q386" s="15" t="s">
        <v>93</v>
      </c>
      <c r="R386" s="15" t="s">
        <v>93</v>
      </c>
      <c r="S386" s="15"/>
      <c r="T386" s="15"/>
      <c r="U386" s="140"/>
      <c r="V386" s="131" t="s">
        <v>93</v>
      </c>
      <c r="W386" s="15" t="s">
        <v>93</v>
      </c>
      <c r="X386" s="15" t="s">
        <v>93</v>
      </c>
      <c r="Y386" s="15" t="s">
        <v>93</v>
      </c>
      <c r="Z386" s="15" t="s">
        <v>93</v>
      </c>
      <c r="AA386" s="15" t="s">
        <v>93</v>
      </c>
      <c r="AB386" s="15" t="s">
        <v>93</v>
      </c>
      <c r="AC386">
        <v>7</v>
      </c>
      <c r="AD386">
        <f t="shared" si="14"/>
        <v>0</v>
      </c>
    </row>
    <row r="387" spans="1:30" x14ac:dyDescent="0.2">
      <c r="A387" s="12">
        <v>43589</v>
      </c>
      <c r="B387" s="16" t="s">
        <v>43</v>
      </c>
      <c r="C387" s="3">
        <v>0</v>
      </c>
      <c r="D387" s="3">
        <v>26</v>
      </c>
      <c r="E387" s="3" t="s">
        <v>107</v>
      </c>
      <c r="F387" s="33">
        <f>0.192*0.67</f>
        <v>0.12864</v>
      </c>
      <c r="G387" s="15">
        <v>0</v>
      </c>
      <c r="H387" s="15">
        <v>0</v>
      </c>
      <c r="I387" s="35">
        <v>0</v>
      </c>
      <c r="J387">
        <v>0</v>
      </c>
      <c r="K387" s="98">
        <v>2</v>
      </c>
      <c r="L387" s="35">
        <v>0</v>
      </c>
      <c r="M387" s="103">
        <v>2</v>
      </c>
      <c r="N387" s="35">
        <v>0</v>
      </c>
      <c r="O387" s="35">
        <v>0</v>
      </c>
      <c r="P387" s="35">
        <v>0</v>
      </c>
      <c r="Q387" s="15">
        <v>0</v>
      </c>
      <c r="R387" s="15">
        <v>6</v>
      </c>
      <c r="S387" s="15"/>
      <c r="T387" s="15"/>
      <c r="U387" s="140"/>
      <c r="V387" s="129">
        <v>11</v>
      </c>
      <c r="W387">
        <v>2</v>
      </c>
      <c r="X387">
        <v>13</v>
      </c>
      <c r="Y387">
        <v>2</v>
      </c>
      <c r="AB387" s="15" t="s">
        <v>122</v>
      </c>
      <c r="AD387">
        <f t="shared" ref="AD387:AD450" si="15">SUM(G387:R387)</f>
        <v>10</v>
      </c>
    </row>
    <row r="388" spans="1:30" x14ac:dyDescent="0.2">
      <c r="A388" s="12">
        <v>43589</v>
      </c>
      <c r="B388" s="16" t="s">
        <v>43</v>
      </c>
      <c r="C388" s="3">
        <v>0</v>
      </c>
      <c r="D388" s="3">
        <v>27</v>
      </c>
      <c r="E388" s="3" t="s">
        <v>107</v>
      </c>
      <c r="F388" s="33">
        <f>0.192*0.67</f>
        <v>0.12864</v>
      </c>
      <c r="G388" s="15">
        <v>0</v>
      </c>
      <c r="H388" s="15">
        <v>0</v>
      </c>
      <c r="I388" s="35">
        <v>0</v>
      </c>
      <c r="J388">
        <v>0</v>
      </c>
      <c r="K388" s="98">
        <v>2</v>
      </c>
      <c r="L388" s="35">
        <v>0</v>
      </c>
      <c r="M388" s="35">
        <v>0</v>
      </c>
      <c r="N388" s="35">
        <v>0</v>
      </c>
      <c r="O388" s="35">
        <v>0</v>
      </c>
      <c r="P388" s="35">
        <v>0</v>
      </c>
      <c r="Q388" s="15">
        <v>0</v>
      </c>
      <c r="R388" s="15">
        <v>6</v>
      </c>
      <c r="S388" s="15"/>
      <c r="T388" s="15"/>
      <c r="U388" s="140"/>
      <c r="V388" s="129">
        <v>11</v>
      </c>
      <c r="W388">
        <v>2</v>
      </c>
      <c r="AB388" s="15" t="s">
        <v>141</v>
      </c>
      <c r="AD388">
        <f t="shared" si="15"/>
        <v>8</v>
      </c>
    </row>
    <row r="389" spans="1:30" x14ac:dyDescent="0.2">
      <c r="A389" s="12">
        <v>43589</v>
      </c>
      <c r="B389" s="16" t="s">
        <v>43</v>
      </c>
      <c r="C389" s="3">
        <v>0</v>
      </c>
      <c r="D389" s="3">
        <v>28</v>
      </c>
      <c r="E389" s="3" t="s">
        <v>107</v>
      </c>
      <c r="F389" s="33">
        <f>0.192*0.69</f>
        <v>0.13247999999999999</v>
      </c>
      <c r="G389" s="15">
        <v>0</v>
      </c>
      <c r="H389" s="15">
        <v>0</v>
      </c>
      <c r="I389" s="94">
        <v>4</v>
      </c>
      <c r="J389">
        <v>0</v>
      </c>
      <c r="K389" s="106">
        <v>2</v>
      </c>
      <c r="L389" s="35">
        <v>0</v>
      </c>
      <c r="M389" s="35">
        <v>0</v>
      </c>
      <c r="N389" s="108">
        <v>1</v>
      </c>
      <c r="O389" s="35">
        <v>0</v>
      </c>
      <c r="P389" s="117">
        <v>2</v>
      </c>
      <c r="Q389" s="119">
        <v>0</v>
      </c>
      <c r="R389" s="119">
        <v>0</v>
      </c>
      <c r="S389" s="119"/>
      <c r="T389" s="119"/>
      <c r="V389" s="129">
        <v>9</v>
      </c>
      <c r="W389">
        <v>4</v>
      </c>
      <c r="X389">
        <v>11</v>
      </c>
      <c r="Y389">
        <v>2</v>
      </c>
      <c r="Z389">
        <v>14</v>
      </c>
      <c r="AA389">
        <v>1</v>
      </c>
      <c r="AB389" s="15" t="s">
        <v>122</v>
      </c>
      <c r="AD389">
        <f t="shared" si="15"/>
        <v>9</v>
      </c>
    </row>
    <row r="390" spans="1:30" x14ac:dyDescent="0.2">
      <c r="A390" s="12">
        <v>43589</v>
      </c>
      <c r="B390" s="16" t="s">
        <v>43</v>
      </c>
      <c r="C390" s="3">
        <v>0</v>
      </c>
      <c r="D390" s="3">
        <v>29</v>
      </c>
      <c r="E390" s="3" t="s">
        <v>107</v>
      </c>
      <c r="F390" s="33">
        <f>0.192*0.65</f>
        <v>0.12480000000000001</v>
      </c>
      <c r="G390" s="15">
        <v>0</v>
      </c>
      <c r="H390" s="15">
        <v>0</v>
      </c>
      <c r="I390" s="35">
        <v>0</v>
      </c>
      <c r="J390">
        <v>0</v>
      </c>
      <c r="K390">
        <v>0</v>
      </c>
      <c r="L390" s="35">
        <v>0</v>
      </c>
      <c r="M390" s="94">
        <v>4</v>
      </c>
      <c r="N390" s="35">
        <v>0</v>
      </c>
      <c r="O390" s="103">
        <v>1</v>
      </c>
      <c r="P390" s="35">
        <v>0</v>
      </c>
      <c r="Q390" s="15">
        <v>0</v>
      </c>
      <c r="R390" s="15">
        <v>3</v>
      </c>
      <c r="S390" s="15"/>
      <c r="T390" s="15"/>
      <c r="U390" s="140"/>
      <c r="V390" s="129">
        <v>13</v>
      </c>
      <c r="W390">
        <v>4</v>
      </c>
      <c r="X390">
        <v>15</v>
      </c>
      <c r="Y390">
        <v>1</v>
      </c>
      <c r="AB390" s="15" t="s">
        <v>122</v>
      </c>
      <c r="AD390">
        <f t="shared" si="15"/>
        <v>8</v>
      </c>
    </row>
    <row r="391" spans="1:30" x14ac:dyDescent="0.2">
      <c r="A391" s="12">
        <v>43589</v>
      </c>
      <c r="B391" s="16" t="s">
        <v>43</v>
      </c>
      <c r="C391" s="3">
        <v>0</v>
      </c>
      <c r="D391" s="3">
        <v>30</v>
      </c>
      <c r="E391" s="3" t="s">
        <v>107</v>
      </c>
      <c r="F391" s="33">
        <f>0.192*0.67</f>
        <v>0.12864</v>
      </c>
      <c r="G391" s="15">
        <v>0</v>
      </c>
      <c r="H391" s="15">
        <v>0</v>
      </c>
      <c r="I391" s="35">
        <v>0</v>
      </c>
      <c r="J391">
        <v>0</v>
      </c>
      <c r="K391" s="98">
        <v>3</v>
      </c>
      <c r="L391" s="35">
        <v>0</v>
      </c>
      <c r="M391" s="103">
        <v>4</v>
      </c>
      <c r="N391" s="35">
        <v>0</v>
      </c>
      <c r="O391" s="35">
        <v>0</v>
      </c>
      <c r="P391" s="35">
        <v>0</v>
      </c>
      <c r="Q391" s="15">
        <v>0</v>
      </c>
      <c r="R391" s="15">
        <v>4</v>
      </c>
      <c r="S391" s="15"/>
      <c r="T391" s="15"/>
      <c r="U391" s="140"/>
      <c r="V391" s="129">
        <v>11</v>
      </c>
      <c r="W391">
        <v>3</v>
      </c>
      <c r="X391">
        <v>13</v>
      </c>
      <c r="Y391">
        <v>4</v>
      </c>
      <c r="AB391" s="18" t="s">
        <v>122</v>
      </c>
      <c r="AC391" s="5"/>
      <c r="AD391" s="5">
        <f t="shared" si="15"/>
        <v>11</v>
      </c>
    </row>
    <row r="392" spans="1:30" x14ac:dyDescent="0.2">
      <c r="A392" s="20">
        <v>43589</v>
      </c>
      <c r="B392" s="21" t="s">
        <v>43</v>
      </c>
      <c r="C392" s="8">
        <v>150</v>
      </c>
      <c r="D392" s="8">
        <v>1</v>
      </c>
      <c r="E392" s="8" t="s">
        <v>107</v>
      </c>
      <c r="F392" s="45">
        <f>0.192*0.6</f>
        <v>0.1152</v>
      </c>
      <c r="G392" s="22">
        <v>0</v>
      </c>
      <c r="H392" s="22" t="s">
        <v>93</v>
      </c>
      <c r="I392" s="22" t="s">
        <v>93</v>
      </c>
      <c r="J392" s="22" t="s">
        <v>93</v>
      </c>
      <c r="K392" s="22" t="s">
        <v>93</v>
      </c>
      <c r="L392" s="22" t="s">
        <v>93</v>
      </c>
      <c r="M392" s="22" t="s">
        <v>93</v>
      </c>
      <c r="N392" s="22" t="s">
        <v>93</v>
      </c>
      <c r="O392" s="22" t="s">
        <v>93</v>
      </c>
      <c r="P392" s="22" t="s">
        <v>93</v>
      </c>
      <c r="Q392" s="22" t="s">
        <v>93</v>
      </c>
      <c r="R392" s="22" t="s">
        <v>93</v>
      </c>
      <c r="S392" s="22"/>
      <c r="T392" s="22"/>
      <c r="U392" s="151"/>
      <c r="V392" s="138" t="s">
        <v>93</v>
      </c>
      <c r="W392" s="22" t="s">
        <v>93</v>
      </c>
      <c r="X392" s="22" t="s">
        <v>93</v>
      </c>
      <c r="Y392" s="22" t="s">
        <v>93</v>
      </c>
      <c r="Z392" s="22" t="s">
        <v>93</v>
      </c>
      <c r="AA392" s="22" t="s">
        <v>93</v>
      </c>
      <c r="AB392" s="22" t="s">
        <v>93</v>
      </c>
      <c r="AC392">
        <v>8</v>
      </c>
      <c r="AD392">
        <f t="shared" si="15"/>
        <v>0</v>
      </c>
    </row>
    <row r="393" spans="1:30" x14ac:dyDescent="0.2">
      <c r="A393" s="12">
        <v>43589</v>
      </c>
      <c r="B393" s="16" t="s">
        <v>43</v>
      </c>
      <c r="C393" s="3">
        <v>150</v>
      </c>
      <c r="D393" s="3">
        <v>2</v>
      </c>
      <c r="E393" s="65" t="s">
        <v>92</v>
      </c>
      <c r="F393" s="39" t="s">
        <v>92</v>
      </c>
      <c r="G393" s="15" t="s">
        <v>93</v>
      </c>
      <c r="H393" s="15" t="s">
        <v>93</v>
      </c>
      <c r="I393" s="15" t="s">
        <v>93</v>
      </c>
      <c r="J393" s="15" t="s">
        <v>93</v>
      </c>
      <c r="K393" s="15" t="s">
        <v>93</v>
      </c>
      <c r="L393" s="15" t="s">
        <v>93</v>
      </c>
      <c r="M393" s="15" t="s">
        <v>93</v>
      </c>
      <c r="N393" s="15" t="s">
        <v>93</v>
      </c>
      <c r="O393" s="15" t="s">
        <v>93</v>
      </c>
      <c r="P393" s="15" t="s">
        <v>93</v>
      </c>
      <c r="Q393" s="15" t="s">
        <v>93</v>
      </c>
      <c r="R393" s="15" t="s">
        <v>93</v>
      </c>
      <c r="S393" s="15"/>
      <c r="T393" s="15"/>
      <c r="U393" s="140"/>
      <c r="V393" s="131" t="s">
        <v>93</v>
      </c>
      <c r="W393" s="15" t="s">
        <v>93</v>
      </c>
      <c r="X393" s="15" t="s">
        <v>93</v>
      </c>
      <c r="Y393" s="15" t="s">
        <v>93</v>
      </c>
      <c r="Z393" s="15" t="s">
        <v>93</v>
      </c>
      <c r="AA393" s="15" t="s">
        <v>93</v>
      </c>
      <c r="AB393" s="15" t="s">
        <v>93</v>
      </c>
      <c r="AC393">
        <v>6</v>
      </c>
      <c r="AD393">
        <f t="shared" si="15"/>
        <v>0</v>
      </c>
    </row>
    <row r="394" spans="1:30" x14ac:dyDescent="0.2">
      <c r="A394" s="12">
        <v>43589</v>
      </c>
      <c r="B394" s="16" t="s">
        <v>43</v>
      </c>
      <c r="C394" s="3">
        <v>150</v>
      </c>
      <c r="D394" s="3">
        <v>3</v>
      </c>
      <c r="E394" s="3" t="s">
        <v>107</v>
      </c>
      <c r="F394" s="33">
        <f>0.192*0.6</f>
        <v>0.1152</v>
      </c>
      <c r="G394" s="15">
        <v>0</v>
      </c>
      <c r="H394" s="15">
        <v>0</v>
      </c>
      <c r="I394" s="35">
        <v>0</v>
      </c>
      <c r="J394">
        <v>0</v>
      </c>
      <c r="K394" s="98">
        <v>2</v>
      </c>
      <c r="L394" s="35">
        <v>0</v>
      </c>
      <c r="M394" s="35">
        <v>0</v>
      </c>
      <c r="N394" s="103">
        <v>2</v>
      </c>
      <c r="O394" s="35">
        <v>0</v>
      </c>
      <c r="P394" s="35">
        <v>0</v>
      </c>
      <c r="Q394" s="15">
        <v>0</v>
      </c>
      <c r="R394" s="15">
        <v>0</v>
      </c>
      <c r="S394" s="15"/>
      <c r="T394" s="15"/>
      <c r="U394" s="140"/>
      <c r="V394" s="129">
        <v>11</v>
      </c>
      <c r="W394">
        <v>2</v>
      </c>
      <c r="X394">
        <v>14</v>
      </c>
      <c r="Y394">
        <v>2</v>
      </c>
      <c r="AB394" s="15" t="s">
        <v>134</v>
      </c>
      <c r="AD394">
        <f t="shared" si="15"/>
        <v>4</v>
      </c>
    </row>
    <row r="395" spans="1:30" x14ac:dyDescent="0.2">
      <c r="A395" s="12">
        <v>43589</v>
      </c>
      <c r="B395" s="16" t="s">
        <v>43</v>
      </c>
      <c r="C395" s="3">
        <v>150</v>
      </c>
      <c r="D395" s="3">
        <v>4</v>
      </c>
      <c r="E395" s="3" t="s">
        <v>107</v>
      </c>
      <c r="F395" s="33">
        <f>0.192*0.62</f>
        <v>0.11904000000000001</v>
      </c>
      <c r="G395" s="15">
        <v>0</v>
      </c>
      <c r="H395" s="15">
        <v>0</v>
      </c>
      <c r="I395" s="35">
        <v>0</v>
      </c>
      <c r="J395" s="98">
        <v>2</v>
      </c>
      <c r="K395">
        <v>0</v>
      </c>
      <c r="L395" s="35">
        <v>0</v>
      </c>
      <c r="M395" s="103">
        <v>3</v>
      </c>
      <c r="N395" s="35">
        <v>0</v>
      </c>
      <c r="O395" s="108">
        <v>2</v>
      </c>
      <c r="P395" s="35">
        <v>0</v>
      </c>
      <c r="Q395" s="15">
        <v>0</v>
      </c>
      <c r="R395" s="15">
        <v>4</v>
      </c>
      <c r="S395" s="15"/>
      <c r="T395" s="15"/>
      <c r="U395" s="140"/>
      <c r="V395" s="129">
        <v>10</v>
      </c>
      <c r="W395">
        <v>2</v>
      </c>
      <c r="X395">
        <v>13</v>
      </c>
      <c r="Y395">
        <v>3</v>
      </c>
      <c r="Z395">
        <v>15</v>
      </c>
      <c r="AA395">
        <v>2</v>
      </c>
      <c r="AB395" s="15" t="s">
        <v>122</v>
      </c>
      <c r="AD395">
        <f t="shared" si="15"/>
        <v>11</v>
      </c>
    </row>
    <row r="396" spans="1:30" x14ac:dyDescent="0.2">
      <c r="A396" s="12">
        <v>43589</v>
      </c>
      <c r="B396" s="16" t="s">
        <v>43</v>
      </c>
      <c r="C396" s="3">
        <v>150</v>
      </c>
      <c r="D396" s="3">
        <v>5</v>
      </c>
      <c r="E396" s="3" t="s">
        <v>107</v>
      </c>
      <c r="F396" s="33">
        <f>0.192*0.65</f>
        <v>0.12480000000000001</v>
      </c>
      <c r="G396" s="15">
        <v>0</v>
      </c>
      <c r="H396" s="15">
        <v>0</v>
      </c>
      <c r="I396" s="94">
        <v>1</v>
      </c>
      <c r="J396" s="98">
        <v>1</v>
      </c>
      <c r="K396" s="106">
        <v>1</v>
      </c>
      <c r="L396" s="35">
        <v>0</v>
      </c>
      <c r="M396" s="35">
        <v>0</v>
      </c>
      <c r="N396" s="108">
        <v>2</v>
      </c>
      <c r="O396" s="35">
        <v>0</v>
      </c>
      <c r="P396" s="35">
        <v>0</v>
      </c>
      <c r="Q396" s="15">
        <v>0</v>
      </c>
      <c r="R396" s="15">
        <v>4</v>
      </c>
      <c r="S396" s="15"/>
      <c r="T396" s="15"/>
      <c r="U396" s="140"/>
      <c r="V396" s="129">
        <v>9</v>
      </c>
      <c r="W396">
        <v>2</v>
      </c>
      <c r="X396">
        <v>11</v>
      </c>
      <c r="Y396">
        <v>1</v>
      </c>
      <c r="Z396">
        <v>14</v>
      </c>
      <c r="AA396">
        <v>2</v>
      </c>
      <c r="AB396" s="15" t="s">
        <v>122</v>
      </c>
      <c r="AD396">
        <f t="shared" si="15"/>
        <v>9</v>
      </c>
    </row>
    <row r="397" spans="1:30" x14ac:dyDescent="0.2">
      <c r="A397" s="12">
        <v>43589</v>
      </c>
      <c r="B397" s="16" t="s">
        <v>43</v>
      </c>
      <c r="C397" s="3">
        <v>150</v>
      </c>
      <c r="D397" s="3">
        <v>6</v>
      </c>
      <c r="E397" s="3" t="s">
        <v>107</v>
      </c>
      <c r="F397" s="33">
        <f>0.192*0.68</f>
        <v>0.13056000000000001</v>
      </c>
      <c r="G397" s="15">
        <v>0</v>
      </c>
      <c r="H397" s="15">
        <v>0</v>
      </c>
      <c r="I397" s="35">
        <v>0</v>
      </c>
      <c r="J397" s="98">
        <v>4</v>
      </c>
      <c r="K397">
        <v>0</v>
      </c>
      <c r="L397" s="35">
        <v>0</v>
      </c>
      <c r="M397" s="103">
        <v>2</v>
      </c>
      <c r="N397" s="35">
        <v>0</v>
      </c>
      <c r="O397" s="35">
        <v>0</v>
      </c>
      <c r="P397" s="35">
        <v>0</v>
      </c>
      <c r="Q397" s="15">
        <v>0</v>
      </c>
      <c r="R397" s="15">
        <v>0</v>
      </c>
      <c r="S397" s="15"/>
      <c r="T397" s="15"/>
      <c r="U397" s="140"/>
      <c r="V397" s="129">
        <v>10</v>
      </c>
      <c r="W397">
        <v>4</v>
      </c>
      <c r="X397">
        <v>13</v>
      </c>
      <c r="Y397">
        <v>2</v>
      </c>
      <c r="AB397" s="15" t="s">
        <v>122</v>
      </c>
      <c r="AD397">
        <f t="shared" si="15"/>
        <v>6</v>
      </c>
    </row>
    <row r="398" spans="1:30" x14ac:dyDescent="0.2">
      <c r="A398" s="12">
        <v>43589</v>
      </c>
      <c r="B398" s="16" t="s">
        <v>43</v>
      </c>
      <c r="C398" s="3">
        <v>150</v>
      </c>
      <c r="D398" s="3">
        <v>7</v>
      </c>
      <c r="E398" s="3" t="s">
        <v>107</v>
      </c>
      <c r="F398" s="33">
        <f>0.192*0.63</f>
        <v>0.12096</v>
      </c>
      <c r="G398" s="15">
        <v>0</v>
      </c>
      <c r="H398" s="15">
        <v>0</v>
      </c>
      <c r="I398" s="35">
        <v>0</v>
      </c>
      <c r="J398">
        <v>0</v>
      </c>
      <c r="K398">
        <v>0</v>
      </c>
      <c r="L398" s="35">
        <v>0</v>
      </c>
      <c r="M398" s="94">
        <v>4</v>
      </c>
      <c r="N398" s="35">
        <v>0</v>
      </c>
      <c r="O398" s="103">
        <v>1</v>
      </c>
      <c r="P398" s="35">
        <v>0</v>
      </c>
      <c r="Q398" s="15">
        <v>0</v>
      </c>
      <c r="R398" s="15">
        <v>4</v>
      </c>
      <c r="S398" s="15"/>
      <c r="T398" s="15"/>
      <c r="U398" s="140"/>
      <c r="V398" s="129">
        <v>13</v>
      </c>
      <c r="W398">
        <v>4</v>
      </c>
      <c r="X398">
        <v>15</v>
      </c>
      <c r="Y398">
        <v>1</v>
      </c>
      <c r="AB398" s="15" t="s">
        <v>134</v>
      </c>
      <c r="AD398">
        <f t="shared" si="15"/>
        <v>9</v>
      </c>
    </row>
    <row r="399" spans="1:30" x14ac:dyDescent="0.2">
      <c r="A399" s="12">
        <v>43589</v>
      </c>
      <c r="B399" s="16" t="s">
        <v>43</v>
      </c>
      <c r="C399" s="3">
        <v>150</v>
      </c>
      <c r="D399" s="3">
        <v>8</v>
      </c>
      <c r="E399" s="3" t="s">
        <v>107</v>
      </c>
      <c r="F399" s="33">
        <f>0.192*0.65</f>
        <v>0.12480000000000001</v>
      </c>
      <c r="G399" s="15">
        <v>0</v>
      </c>
      <c r="H399" s="15">
        <v>0</v>
      </c>
      <c r="I399" s="35">
        <v>0</v>
      </c>
      <c r="J399" s="98">
        <v>3</v>
      </c>
      <c r="K399">
        <v>0</v>
      </c>
      <c r="L399" s="35">
        <v>0</v>
      </c>
      <c r="M399" s="103">
        <v>1</v>
      </c>
      <c r="N399" s="35">
        <v>0</v>
      </c>
      <c r="O399" s="35">
        <v>0</v>
      </c>
      <c r="P399" s="35">
        <v>0</v>
      </c>
      <c r="Q399" s="15">
        <v>0</v>
      </c>
      <c r="R399" s="15">
        <v>7</v>
      </c>
      <c r="S399" s="15"/>
      <c r="T399" s="15"/>
      <c r="U399" s="140"/>
      <c r="V399" s="129">
        <v>10</v>
      </c>
      <c r="W399">
        <v>3</v>
      </c>
      <c r="X399">
        <v>13</v>
      </c>
      <c r="Y399">
        <v>1</v>
      </c>
      <c r="AB399" s="15" t="s">
        <v>122</v>
      </c>
      <c r="AD399">
        <f t="shared" si="15"/>
        <v>11</v>
      </c>
    </row>
    <row r="400" spans="1:30" x14ac:dyDescent="0.2">
      <c r="A400" s="12">
        <v>43589</v>
      </c>
      <c r="B400" s="16" t="s">
        <v>43</v>
      </c>
      <c r="C400" s="3">
        <v>150</v>
      </c>
      <c r="D400" s="3">
        <v>9</v>
      </c>
      <c r="E400" s="3" t="s">
        <v>107</v>
      </c>
      <c r="F400" s="33">
        <f>0.192*0.64</f>
        <v>0.12288</v>
      </c>
      <c r="G400" s="15">
        <v>0</v>
      </c>
      <c r="H400" s="15">
        <v>0</v>
      </c>
      <c r="I400" s="35">
        <v>0</v>
      </c>
      <c r="J400">
        <v>0</v>
      </c>
      <c r="K400" s="98">
        <v>2</v>
      </c>
      <c r="L400" s="35">
        <v>0</v>
      </c>
      <c r="M400" s="103">
        <v>4</v>
      </c>
      <c r="N400" s="35">
        <v>0</v>
      </c>
      <c r="O400" s="35">
        <v>0</v>
      </c>
      <c r="P400" s="35">
        <v>0</v>
      </c>
      <c r="Q400" s="15">
        <v>0</v>
      </c>
      <c r="R400" s="15">
        <v>4</v>
      </c>
      <c r="S400" s="15"/>
      <c r="T400" s="15"/>
      <c r="U400" s="140"/>
      <c r="V400" s="129">
        <v>11</v>
      </c>
      <c r="W400">
        <v>2</v>
      </c>
      <c r="X400">
        <v>13</v>
      </c>
      <c r="Y400">
        <v>4</v>
      </c>
      <c r="AB400" s="15" t="s">
        <v>122</v>
      </c>
      <c r="AD400">
        <f t="shared" si="15"/>
        <v>10</v>
      </c>
    </row>
    <row r="401" spans="1:30" x14ac:dyDescent="0.2">
      <c r="A401" s="12">
        <v>43589</v>
      </c>
      <c r="B401" s="16" t="s">
        <v>43</v>
      </c>
      <c r="C401" s="3">
        <v>150</v>
      </c>
      <c r="D401" s="3">
        <v>10</v>
      </c>
      <c r="E401" s="3" t="s">
        <v>107</v>
      </c>
      <c r="F401" s="33">
        <f>0.192*0.66</f>
        <v>0.12672</v>
      </c>
      <c r="G401" s="15">
        <v>0</v>
      </c>
      <c r="H401" s="15">
        <v>0</v>
      </c>
      <c r="I401" s="35">
        <v>0</v>
      </c>
      <c r="J401" s="98">
        <v>3</v>
      </c>
      <c r="K401">
        <v>0</v>
      </c>
      <c r="L401" s="35">
        <v>0</v>
      </c>
      <c r="M401" s="103">
        <v>3</v>
      </c>
      <c r="N401" s="35">
        <v>0</v>
      </c>
      <c r="O401" s="35">
        <v>0</v>
      </c>
      <c r="P401" s="35">
        <v>0</v>
      </c>
      <c r="Q401" s="112">
        <v>4</v>
      </c>
      <c r="R401" s="15">
        <v>0</v>
      </c>
      <c r="S401" s="15"/>
      <c r="T401" s="15"/>
      <c r="U401" s="140"/>
      <c r="V401" s="129">
        <v>10</v>
      </c>
      <c r="W401">
        <v>3</v>
      </c>
      <c r="X401">
        <v>13</v>
      </c>
      <c r="Y401">
        <v>3</v>
      </c>
      <c r="Z401">
        <v>17</v>
      </c>
      <c r="AA401">
        <v>4</v>
      </c>
      <c r="AB401" s="15" t="s">
        <v>122</v>
      </c>
      <c r="AD401">
        <f t="shared" si="15"/>
        <v>10</v>
      </c>
    </row>
    <row r="402" spans="1:30" x14ac:dyDescent="0.2">
      <c r="A402" s="12">
        <v>43589</v>
      </c>
      <c r="B402" s="16" t="s">
        <v>43</v>
      </c>
      <c r="C402" s="3">
        <v>150</v>
      </c>
      <c r="D402" s="3">
        <v>11</v>
      </c>
      <c r="E402" s="3" t="s">
        <v>107</v>
      </c>
      <c r="F402" s="33">
        <f>0.192*0.64</f>
        <v>0.12288</v>
      </c>
      <c r="G402" s="15">
        <v>0</v>
      </c>
      <c r="H402" s="15">
        <v>0</v>
      </c>
      <c r="I402" s="35">
        <v>0</v>
      </c>
      <c r="J402">
        <v>0</v>
      </c>
      <c r="K402" s="98">
        <v>3</v>
      </c>
      <c r="L402" s="35">
        <v>0</v>
      </c>
      <c r="M402" s="35">
        <v>0</v>
      </c>
      <c r="N402" s="35">
        <v>0</v>
      </c>
      <c r="O402" s="35">
        <v>0</v>
      </c>
      <c r="P402" s="35">
        <v>0</v>
      </c>
      <c r="Q402" s="105">
        <v>5</v>
      </c>
      <c r="R402" s="15">
        <v>0</v>
      </c>
      <c r="S402" s="15"/>
      <c r="T402" s="15"/>
      <c r="U402" s="140"/>
      <c r="V402" s="129">
        <v>11</v>
      </c>
      <c r="W402">
        <v>3</v>
      </c>
      <c r="X402">
        <v>17</v>
      </c>
      <c r="Y402">
        <v>5</v>
      </c>
      <c r="AB402" s="15" t="s">
        <v>134</v>
      </c>
      <c r="AD402">
        <f t="shared" si="15"/>
        <v>8</v>
      </c>
    </row>
    <row r="403" spans="1:30" x14ac:dyDescent="0.2">
      <c r="A403" s="12">
        <v>43589</v>
      </c>
      <c r="B403" s="16" t="s">
        <v>43</v>
      </c>
      <c r="C403" s="3">
        <v>150</v>
      </c>
      <c r="D403" s="3">
        <v>12</v>
      </c>
      <c r="E403" s="3" t="s">
        <v>107</v>
      </c>
      <c r="F403" s="33">
        <f>0.192*0.66</f>
        <v>0.12672</v>
      </c>
      <c r="G403" s="15">
        <v>0</v>
      </c>
      <c r="H403" s="15">
        <v>0</v>
      </c>
      <c r="I403" s="35">
        <v>0</v>
      </c>
      <c r="J403" s="98">
        <v>3</v>
      </c>
      <c r="K403">
        <v>0</v>
      </c>
      <c r="L403" s="35">
        <v>0</v>
      </c>
      <c r="M403" s="35">
        <v>0</v>
      </c>
      <c r="N403" s="35">
        <v>0</v>
      </c>
      <c r="O403" s="35">
        <v>0</v>
      </c>
      <c r="P403" s="35">
        <v>0</v>
      </c>
      <c r="Q403" s="15">
        <v>0</v>
      </c>
      <c r="R403" s="15">
        <v>4</v>
      </c>
      <c r="S403" s="15"/>
      <c r="T403" s="15"/>
      <c r="U403" s="140"/>
      <c r="V403" s="129">
        <v>10</v>
      </c>
      <c r="W403">
        <v>3</v>
      </c>
      <c r="AB403" s="15" t="s">
        <v>122</v>
      </c>
      <c r="AD403">
        <f t="shared" si="15"/>
        <v>7</v>
      </c>
    </row>
    <row r="404" spans="1:30" x14ac:dyDescent="0.2">
      <c r="A404" s="12">
        <v>43589</v>
      </c>
      <c r="B404" s="16" t="s">
        <v>43</v>
      </c>
      <c r="C404" s="3">
        <v>150</v>
      </c>
      <c r="D404" s="3">
        <v>13</v>
      </c>
      <c r="E404" s="3" t="s">
        <v>107</v>
      </c>
      <c r="F404" s="33">
        <f>0.192*0.61</f>
        <v>0.11712</v>
      </c>
      <c r="G404" s="15">
        <v>0</v>
      </c>
      <c r="H404" s="15">
        <v>0</v>
      </c>
      <c r="I404" s="35">
        <v>0</v>
      </c>
      <c r="J404">
        <v>0</v>
      </c>
      <c r="K404">
        <v>0</v>
      </c>
      <c r="L404" s="94">
        <v>3</v>
      </c>
      <c r="M404" s="35">
        <v>0</v>
      </c>
      <c r="N404" s="103">
        <v>3</v>
      </c>
      <c r="O404" s="35">
        <v>0</v>
      </c>
      <c r="P404" s="35">
        <v>0</v>
      </c>
      <c r="Q404" s="112">
        <v>2</v>
      </c>
      <c r="R404" s="15">
        <v>0</v>
      </c>
      <c r="S404" s="15"/>
      <c r="T404" s="15"/>
      <c r="U404" s="140"/>
      <c r="V404" s="129">
        <v>12</v>
      </c>
      <c r="W404">
        <v>3</v>
      </c>
      <c r="X404">
        <v>14</v>
      </c>
      <c r="Y404">
        <v>3</v>
      </c>
      <c r="Z404">
        <v>17</v>
      </c>
      <c r="AA404">
        <v>2</v>
      </c>
      <c r="AB404" s="15" t="s">
        <v>122</v>
      </c>
      <c r="AD404">
        <f t="shared" si="15"/>
        <v>8</v>
      </c>
    </row>
    <row r="405" spans="1:30" x14ac:dyDescent="0.2">
      <c r="A405" s="12">
        <v>43589</v>
      </c>
      <c r="B405" s="16" t="s">
        <v>43</v>
      </c>
      <c r="C405" s="3">
        <v>150</v>
      </c>
      <c r="D405" s="3">
        <v>14</v>
      </c>
      <c r="E405" s="3" t="s">
        <v>107</v>
      </c>
      <c r="F405" s="33">
        <f>0.192*0.63</f>
        <v>0.12096</v>
      </c>
      <c r="G405" s="15">
        <v>0</v>
      </c>
      <c r="H405" s="15">
        <v>0</v>
      </c>
      <c r="I405" s="35">
        <v>0</v>
      </c>
      <c r="J405">
        <v>0</v>
      </c>
      <c r="K405" s="98">
        <v>3</v>
      </c>
      <c r="L405" s="35">
        <v>0</v>
      </c>
      <c r="M405" s="103">
        <v>2</v>
      </c>
      <c r="N405" s="103">
        <v>2</v>
      </c>
      <c r="O405" s="35">
        <v>0</v>
      </c>
      <c r="P405" s="35">
        <v>0</v>
      </c>
      <c r="Q405" s="15">
        <v>0</v>
      </c>
      <c r="R405" s="15">
        <v>5</v>
      </c>
      <c r="S405" s="15"/>
      <c r="T405" s="15"/>
      <c r="U405" s="140"/>
      <c r="V405" s="129">
        <v>11</v>
      </c>
      <c r="W405">
        <v>3</v>
      </c>
      <c r="X405">
        <v>13</v>
      </c>
      <c r="Y405">
        <v>4</v>
      </c>
      <c r="AB405" s="15" t="s">
        <v>122</v>
      </c>
      <c r="AD405">
        <f t="shared" si="15"/>
        <v>12</v>
      </c>
    </row>
    <row r="406" spans="1:30" x14ac:dyDescent="0.2">
      <c r="A406" s="12">
        <v>43589</v>
      </c>
      <c r="B406" s="16" t="s">
        <v>43</v>
      </c>
      <c r="C406" s="3">
        <v>150</v>
      </c>
      <c r="D406" s="3">
        <v>15</v>
      </c>
      <c r="E406" s="3" t="s">
        <v>107</v>
      </c>
      <c r="F406" s="33">
        <f>0.192*0.65</f>
        <v>0.12480000000000001</v>
      </c>
      <c r="G406" s="15">
        <v>0</v>
      </c>
      <c r="H406" s="15">
        <v>0</v>
      </c>
      <c r="I406" s="35">
        <v>0</v>
      </c>
      <c r="J406">
        <v>0</v>
      </c>
      <c r="K406" s="98">
        <v>1</v>
      </c>
      <c r="L406" s="35">
        <v>0</v>
      </c>
      <c r="M406" s="35">
        <v>0</v>
      </c>
      <c r="N406" s="35">
        <v>0</v>
      </c>
      <c r="O406" s="103">
        <v>1</v>
      </c>
      <c r="P406" s="35">
        <v>0</v>
      </c>
      <c r="Q406" s="112">
        <v>1</v>
      </c>
      <c r="R406" s="15">
        <v>3</v>
      </c>
      <c r="S406" s="15"/>
      <c r="T406" s="15"/>
      <c r="U406" s="140"/>
      <c r="V406" s="129">
        <v>11</v>
      </c>
      <c r="W406">
        <v>1</v>
      </c>
      <c r="X406">
        <v>15</v>
      </c>
      <c r="Y406">
        <v>1</v>
      </c>
      <c r="Z406">
        <v>17</v>
      </c>
      <c r="AA406">
        <v>1</v>
      </c>
      <c r="AB406" s="15" t="s">
        <v>122</v>
      </c>
      <c r="AD406">
        <f t="shared" si="15"/>
        <v>6</v>
      </c>
    </row>
    <row r="407" spans="1:30" x14ac:dyDescent="0.2">
      <c r="A407" s="12">
        <v>43589</v>
      </c>
      <c r="B407" s="16" t="s">
        <v>43</v>
      </c>
      <c r="C407" s="3">
        <v>150</v>
      </c>
      <c r="D407" s="3">
        <v>16</v>
      </c>
      <c r="E407" s="3" t="s">
        <v>107</v>
      </c>
      <c r="F407" s="33">
        <f>0.192*0.61</f>
        <v>0.11712</v>
      </c>
      <c r="G407" s="15">
        <v>0</v>
      </c>
      <c r="H407" s="15">
        <v>0</v>
      </c>
      <c r="I407" s="35">
        <v>0</v>
      </c>
      <c r="J407" s="98">
        <v>1</v>
      </c>
      <c r="K407">
        <v>0</v>
      </c>
      <c r="L407" s="35">
        <v>0</v>
      </c>
      <c r="M407" s="103">
        <v>4</v>
      </c>
      <c r="N407" s="35">
        <v>0</v>
      </c>
      <c r="O407" s="35">
        <v>0</v>
      </c>
      <c r="P407" s="35">
        <v>0</v>
      </c>
      <c r="Q407" s="112">
        <v>4</v>
      </c>
      <c r="R407" s="15">
        <v>0</v>
      </c>
      <c r="S407" s="15"/>
      <c r="T407" s="15"/>
      <c r="U407" s="140"/>
      <c r="V407" s="129">
        <v>10</v>
      </c>
      <c r="W407">
        <v>1</v>
      </c>
      <c r="X407">
        <v>13</v>
      </c>
      <c r="Y407">
        <v>4</v>
      </c>
      <c r="Z407">
        <v>17</v>
      </c>
      <c r="AA407">
        <v>4</v>
      </c>
      <c r="AB407" s="15" t="s">
        <v>122</v>
      </c>
      <c r="AD407">
        <f t="shared" si="15"/>
        <v>9</v>
      </c>
    </row>
    <row r="408" spans="1:30" x14ac:dyDescent="0.2">
      <c r="A408" s="12">
        <v>43589</v>
      </c>
      <c r="B408" s="16" t="s">
        <v>43</v>
      </c>
      <c r="C408" s="3">
        <v>150</v>
      </c>
      <c r="D408" s="3">
        <v>17</v>
      </c>
      <c r="E408" s="3" t="s">
        <v>107</v>
      </c>
      <c r="F408" s="33">
        <f>0.192*0.66</f>
        <v>0.12672</v>
      </c>
      <c r="G408" s="15">
        <v>0</v>
      </c>
      <c r="H408" s="15">
        <v>0</v>
      </c>
      <c r="I408" s="94">
        <v>2</v>
      </c>
      <c r="J408">
        <v>0</v>
      </c>
      <c r="K408" s="106">
        <v>2</v>
      </c>
      <c r="L408" s="35">
        <v>0</v>
      </c>
      <c r="M408" s="35">
        <v>0</v>
      </c>
      <c r="N408" s="108">
        <v>1</v>
      </c>
      <c r="O408" s="35">
        <v>0</v>
      </c>
      <c r="P408" s="117">
        <v>2</v>
      </c>
      <c r="Q408" s="119">
        <v>0</v>
      </c>
      <c r="R408" s="119">
        <v>0</v>
      </c>
      <c r="S408" s="119"/>
      <c r="T408" s="119"/>
      <c r="V408" s="129">
        <v>9</v>
      </c>
      <c r="W408">
        <v>2</v>
      </c>
      <c r="X408">
        <v>11</v>
      </c>
      <c r="Y408">
        <v>2</v>
      </c>
      <c r="Z408">
        <v>14</v>
      </c>
      <c r="AA408">
        <v>1</v>
      </c>
      <c r="AB408" s="15" t="s">
        <v>122</v>
      </c>
      <c r="AD408">
        <f t="shared" si="15"/>
        <v>7</v>
      </c>
    </row>
    <row r="409" spans="1:30" x14ac:dyDescent="0.2">
      <c r="A409" s="12">
        <v>43589</v>
      </c>
      <c r="B409" s="16" t="s">
        <v>43</v>
      </c>
      <c r="C409" s="3">
        <v>150</v>
      </c>
      <c r="D409" s="3">
        <v>18</v>
      </c>
      <c r="E409" s="3" t="s">
        <v>107</v>
      </c>
      <c r="F409" s="33">
        <f>0.192*0.54</f>
        <v>0.10368000000000001</v>
      </c>
      <c r="G409" s="15">
        <v>0</v>
      </c>
      <c r="H409" s="15">
        <v>0</v>
      </c>
      <c r="I409" s="35">
        <v>0</v>
      </c>
      <c r="J409">
        <v>0</v>
      </c>
      <c r="K409" s="98">
        <v>2</v>
      </c>
      <c r="L409" s="35">
        <v>0</v>
      </c>
      <c r="M409" s="35">
        <v>0</v>
      </c>
      <c r="N409" s="35">
        <v>0</v>
      </c>
      <c r="O409" s="35">
        <v>0</v>
      </c>
      <c r="P409" s="35">
        <v>0</v>
      </c>
      <c r="Q409" s="15">
        <v>0</v>
      </c>
      <c r="R409" s="15">
        <v>6</v>
      </c>
      <c r="S409" s="15"/>
      <c r="T409" s="15"/>
      <c r="U409" s="140"/>
      <c r="V409" s="129">
        <v>11</v>
      </c>
      <c r="W409">
        <v>2</v>
      </c>
      <c r="AB409" s="15" t="s">
        <v>122</v>
      </c>
      <c r="AD409">
        <f t="shared" si="15"/>
        <v>8</v>
      </c>
    </row>
    <row r="410" spans="1:30" x14ac:dyDescent="0.2">
      <c r="A410" s="12">
        <v>43589</v>
      </c>
      <c r="B410" s="16" t="s">
        <v>43</v>
      </c>
      <c r="C410" s="3">
        <v>150</v>
      </c>
      <c r="D410" s="3">
        <v>19</v>
      </c>
      <c r="E410" s="3" t="s">
        <v>107</v>
      </c>
      <c r="F410" s="33">
        <f>0.192*0.65</f>
        <v>0.12480000000000001</v>
      </c>
      <c r="G410" s="15">
        <v>0</v>
      </c>
      <c r="H410" s="15">
        <v>0</v>
      </c>
      <c r="I410" s="35">
        <v>0</v>
      </c>
      <c r="J410">
        <v>0</v>
      </c>
      <c r="K410" s="98">
        <v>2</v>
      </c>
      <c r="L410" s="35">
        <v>0</v>
      </c>
      <c r="M410" s="103">
        <v>1</v>
      </c>
      <c r="N410" s="35">
        <v>0</v>
      </c>
      <c r="O410" s="35">
        <v>0</v>
      </c>
      <c r="P410" s="108">
        <v>1</v>
      </c>
      <c r="Q410" s="15">
        <v>0</v>
      </c>
      <c r="R410" s="15">
        <v>6</v>
      </c>
      <c r="S410" s="15"/>
      <c r="T410" s="15"/>
      <c r="U410" s="140"/>
      <c r="V410" s="129">
        <v>11</v>
      </c>
      <c r="W410">
        <v>2</v>
      </c>
      <c r="X410">
        <v>13</v>
      </c>
      <c r="Y410">
        <v>1</v>
      </c>
      <c r="Z410">
        <v>16</v>
      </c>
      <c r="AA410">
        <v>1</v>
      </c>
      <c r="AB410" s="15" t="s">
        <v>122</v>
      </c>
      <c r="AD410">
        <f t="shared" si="15"/>
        <v>10</v>
      </c>
    </row>
    <row r="411" spans="1:30" x14ac:dyDescent="0.2">
      <c r="A411" s="12">
        <v>43589</v>
      </c>
      <c r="B411" s="16" t="s">
        <v>43</v>
      </c>
      <c r="C411" s="3">
        <v>150</v>
      </c>
      <c r="D411" s="3">
        <v>20</v>
      </c>
      <c r="E411" s="3" t="s">
        <v>107</v>
      </c>
      <c r="F411" s="33">
        <f>0.192*0.66</f>
        <v>0.12672</v>
      </c>
      <c r="G411" s="15">
        <v>0</v>
      </c>
      <c r="H411" s="15">
        <v>0</v>
      </c>
      <c r="I411" s="35">
        <v>0</v>
      </c>
      <c r="J411">
        <v>0</v>
      </c>
      <c r="K411" s="98">
        <v>2</v>
      </c>
      <c r="L411" s="35">
        <v>0</v>
      </c>
      <c r="M411" s="35">
        <v>0</v>
      </c>
      <c r="N411" s="35">
        <v>0</v>
      </c>
      <c r="O411" s="35">
        <v>0</v>
      </c>
      <c r="P411" s="35">
        <v>0</v>
      </c>
      <c r="Q411" s="105">
        <v>1</v>
      </c>
      <c r="R411" s="15">
        <v>5</v>
      </c>
      <c r="S411" s="15"/>
      <c r="T411" s="15"/>
      <c r="U411" s="140"/>
      <c r="V411" s="129">
        <v>11</v>
      </c>
      <c r="W411">
        <v>2</v>
      </c>
      <c r="X411">
        <v>17</v>
      </c>
      <c r="Y411">
        <v>1</v>
      </c>
      <c r="AB411" s="15" t="s">
        <v>122</v>
      </c>
      <c r="AD411">
        <f t="shared" si="15"/>
        <v>8</v>
      </c>
    </row>
    <row r="412" spans="1:30" x14ac:dyDescent="0.2">
      <c r="A412" s="12">
        <v>43589</v>
      </c>
      <c r="B412" s="16" t="s">
        <v>43</v>
      </c>
      <c r="C412" s="3">
        <v>150</v>
      </c>
      <c r="D412" s="3">
        <v>21</v>
      </c>
      <c r="E412" s="3" t="s">
        <v>107</v>
      </c>
      <c r="F412" s="33">
        <f>0.192*0.61</f>
        <v>0.11712</v>
      </c>
      <c r="G412" s="15">
        <v>0</v>
      </c>
      <c r="H412" s="15">
        <v>0</v>
      </c>
      <c r="I412" s="35">
        <v>0</v>
      </c>
      <c r="J412">
        <v>0</v>
      </c>
      <c r="K412">
        <v>0</v>
      </c>
      <c r="L412" s="35">
        <v>0</v>
      </c>
      <c r="M412" s="94">
        <v>2</v>
      </c>
      <c r="N412" s="35">
        <v>0</v>
      </c>
      <c r="O412" s="103">
        <v>1</v>
      </c>
      <c r="P412" s="35">
        <v>0</v>
      </c>
      <c r="Q412" s="15">
        <v>0</v>
      </c>
      <c r="R412" s="15">
        <v>4</v>
      </c>
      <c r="S412" s="15"/>
      <c r="T412" s="15"/>
      <c r="U412" s="140"/>
      <c r="V412" s="129">
        <v>13</v>
      </c>
      <c r="W412">
        <v>2</v>
      </c>
      <c r="X412">
        <v>15</v>
      </c>
      <c r="Y412">
        <v>1</v>
      </c>
      <c r="AB412" s="15" t="s">
        <v>134</v>
      </c>
      <c r="AD412">
        <f t="shared" si="15"/>
        <v>7</v>
      </c>
    </row>
    <row r="413" spans="1:30" x14ac:dyDescent="0.2">
      <c r="A413" s="12">
        <v>43589</v>
      </c>
      <c r="B413" s="16" t="s">
        <v>43</v>
      </c>
      <c r="C413" s="3">
        <v>150</v>
      </c>
      <c r="D413" s="3">
        <v>22</v>
      </c>
      <c r="E413" s="3" t="s">
        <v>107</v>
      </c>
      <c r="F413" s="33">
        <f>0.192*0.65</f>
        <v>0.12480000000000001</v>
      </c>
      <c r="G413" s="15">
        <v>0</v>
      </c>
      <c r="H413" s="15">
        <v>0</v>
      </c>
      <c r="I413" s="35">
        <v>0</v>
      </c>
      <c r="J413" s="98">
        <v>1</v>
      </c>
      <c r="K413">
        <v>0</v>
      </c>
      <c r="L413" s="35">
        <v>0</v>
      </c>
      <c r="M413" s="35">
        <v>0</v>
      </c>
      <c r="N413" s="35">
        <v>0</v>
      </c>
      <c r="O413" s="103">
        <v>2</v>
      </c>
      <c r="P413" s="35">
        <v>0</v>
      </c>
      <c r="Q413" s="112">
        <v>2</v>
      </c>
      <c r="R413" s="15">
        <v>5</v>
      </c>
      <c r="S413" s="15"/>
      <c r="T413" s="15"/>
      <c r="U413" s="140"/>
      <c r="V413" s="129">
        <v>10</v>
      </c>
      <c r="W413">
        <v>1</v>
      </c>
      <c r="X413">
        <v>15</v>
      </c>
      <c r="Y413">
        <v>2</v>
      </c>
      <c r="Z413">
        <v>17</v>
      </c>
      <c r="AA413">
        <v>2</v>
      </c>
      <c r="AB413" s="15" t="s">
        <v>134</v>
      </c>
      <c r="AD413">
        <f t="shared" si="15"/>
        <v>10</v>
      </c>
    </row>
    <row r="414" spans="1:30" x14ac:dyDescent="0.2">
      <c r="A414" s="12">
        <v>43589</v>
      </c>
      <c r="B414" s="16" t="s">
        <v>43</v>
      </c>
      <c r="C414" s="3">
        <v>150</v>
      </c>
      <c r="D414" s="3">
        <v>23</v>
      </c>
      <c r="E414" s="3" t="s">
        <v>107</v>
      </c>
      <c r="F414" s="33">
        <f>0.192*0.67</f>
        <v>0.12864</v>
      </c>
      <c r="G414" s="15">
        <v>0</v>
      </c>
      <c r="H414" s="15">
        <v>0</v>
      </c>
      <c r="I414" s="35">
        <v>0</v>
      </c>
      <c r="J414" s="98">
        <v>1</v>
      </c>
      <c r="K414">
        <v>0</v>
      </c>
      <c r="L414" s="35">
        <v>0</v>
      </c>
      <c r="M414" s="103">
        <v>4</v>
      </c>
      <c r="N414" s="35">
        <v>0</v>
      </c>
      <c r="O414" s="108">
        <v>1</v>
      </c>
      <c r="P414" s="35">
        <v>0</v>
      </c>
      <c r="Q414" s="15">
        <v>0</v>
      </c>
      <c r="R414" s="15">
        <v>6</v>
      </c>
      <c r="S414" s="15"/>
      <c r="T414" s="15"/>
      <c r="U414" s="140"/>
      <c r="V414" s="129">
        <v>10</v>
      </c>
      <c r="W414">
        <v>1</v>
      </c>
      <c r="X414">
        <v>13</v>
      </c>
      <c r="Y414">
        <v>4</v>
      </c>
      <c r="Z414">
        <v>15</v>
      </c>
      <c r="AA414">
        <v>1</v>
      </c>
      <c r="AB414" s="15" t="s">
        <v>122</v>
      </c>
      <c r="AD414">
        <f t="shared" si="15"/>
        <v>12</v>
      </c>
    </row>
    <row r="415" spans="1:30" x14ac:dyDescent="0.2">
      <c r="A415" s="12">
        <v>43589</v>
      </c>
      <c r="B415" s="16" t="s">
        <v>43</v>
      </c>
      <c r="C415" s="3">
        <v>150</v>
      </c>
      <c r="D415" s="3">
        <v>24</v>
      </c>
      <c r="E415" s="3" t="s">
        <v>107</v>
      </c>
      <c r="F415" s="33">
        <f>0.192*0.69</f>
        <v>0.13247999999999999</v>
      </c>
      <c r="G415" s="15" t="s">
        <v>93</v>
      </c>
      <c r="H415" s="15" t="s">
        <v>93</v>
      </c>
      <c r="I415" s="15" t="s">
        <v>93</v>
      </c>
      <c r="J415" s="15" t="s">
        <v>93</v>
      </c>
      <c r="K415" s="15" t="s">
        <v>93</v>
      </c>
      <c r="L415" s="15" t="s">
        <v>93</v>
      </c>
      <c r="M415" s="15" t="s">
        <v>93</v>
      </c>
      <c r="N415" s="15" t="s">
        <v>93</v>
      </c>
      <c r="O415" s="15" t="s">
        <v>93</v>
      </c>
      <c r="P415" s="15" t="s">
        <v>93</v>
      </c>
      <c r="Q415" s="15" t="s">
        <v>93</v>
      </c>
      <c r="R415" s="15" t="s">
        <v>93</v>
      </c>
      <c r="S415" s="15"/>
      <c r="T415" s="15"/>
      <c r="U415" s="140"/>
      <c r="V415" s="131" t="s">
        <v>93</v>
      </c>
      <c r="W415" s="15" t="s">
        <v>93</v>
      </c>
      <c r="X415" s="15" t="s">
        <v>93</v>
      </c>
      <c r="Y415" s="15" t="s">
        <v>93</v>
      </c>
      <c r="Z415" s="15" t="s">
        <v>93</v>
      </c>
      <c r="AA415" s="15" t="s">
        <v>93</v>
      </c>
      <c r="AB415" s="15" t="s">
        <v>93</v>
      </c>
      <c r="AC415">
        <v>7</v>
      </c>
      <c r="AD415">
        <f t="shared" si="15"/>
        <v>0</v>
      </c>
    </row>
    <row r="416" spans="1:30" x14ac:dyDescent="0.2">
      <c r="A416" s="12">
        <v>43589</v>
      </c>
      <c r="B416" s="16" t="s">
        <v>43</v>
      </c>
      <c r="C416" s="3">
        <v>150</v>
      </c>
      <c r="D416" s="3">
        <v>25</v>
      </c>
      <c r="E416" s="3" t="s">
        <v>107</v>
      </c>
      <c r="F416" s="33">
        <f>0.192*0.7</f>
        <v>0.13439999999999999</v>
      </c>
      <c r="G416" s="15" t="s">
        <v>93</v>
      </c>
      <c r="H416" s="15" t="s">
        <v>93</v>
      </c>
      <c r="I416" s="15" t="s">
        <v>93</v>
      </c>
      <c r="J416" s="15" t="s">
        <v>93</v>
      </c>
      <c r="K416" s="15" t="s">
        <v>93</v>
      </c>
      <c r="L416" s="15" t="s">
        <v>93</v>
      </c>
      <c r="M416" s="15" t="s">
        <v>93</v>
      </c>
      <c r="N416" s="15" t="s">
        <v>93</v>
      </c>
      <c r="O416" s="15" t="s">
        <v>93</v>
      </c>
      <c r="P416" s="15" t="s">
        <v>93</v>
      </c>
      <c r="Q416" s="15" t="s">
        <v>93</v>
      </c>
      <c r="R416" s="15" t="s">
        <v>93</v>
      </c>
      <c r="S416" s="15"/>
      <c r="T416" s="15"/>
      <c r="U416" s="140"/>
      <c r="V416" s="131" t="s">
        <v>93</v>
      </c>
      <c r="W416" s="15" t="s">
        <v>93</v>
      </c>
      <c r="X416" s="15" t="s">
        <v>93</v>
      </c>
      <c r="Y416" s="15" t="s">
        <v>93</v>
      </c>
      <c r="Z416" s="15" t="s">
        <v>93</v>
      </c>
      <c r="AA416" s="15" t="s">
        <v>93</v>
      </c>
      <c r="AB416" s="15" t="s">
        <v>93</v>
      </c>
      <c r="AC416">
        <v>7</v>
      </c>
      <c r="AD416">
        <f t="shared" si="15"/>
        <v>0</v>
      </c>
    </row>
    <row r="417" spans="1:30" x14ac:dyDescent="0.2">
      <c r="A417" s="12">
        <v>43589</v>
      </c>
      <c r="B417" s="16" t="s">
        <v>43</v>
      </c>
      <c r="C417" s="3">
        <v>150</v>
      </c>
      <c r="D417" s="3">
        <v>26</v>
      </c>
      <c r="E417" s="3" t="s">
        <v>107</v>
      </c>
      <c r="F417" s="33">
        <f>0.192*0.66</f>
        <v>0.12672</v>
      </c>
      <c r="G417" s="15">
        <v>0</v>
      </c>
      <c r="H417" s="15">
        <v>0</v>
      </c>
      <c r="I417" s="35">
        <v>0</v>
      </c>
      <c r="J417">
        <v>0</v>
      </c>
      <c r="K417">
        <v>0</v>
      </c>
      <c r="L417" s="35">
        <v>0</v>
      </c>
      <c r="M417" s="94">
        <v>3</v>
      </c>
      <c r="N417" s="35">
        <v>0</v>
      </c>
      <c r="O417" s="103">
        <v>1</v>
      </c>
      <c r="P417" s="35">
        <v>0</v>
      </c>
      <c r="Q417" s="15">
        <v>0</v>
      </c>
      <c r="R417" s="15">
        <v>3</v>
      </c>
      <c r="S417" s="15"/>
      <c r="T417" s="15"/>
      <c r="U417" s="140"/>
      <c r="V417" s="129">
        <v>13</v>
      </c>
      <c r="W417">
        <v>3</v>
      </c>
      <c r="X417">
        <v>15</v>
      </c>
      <c r="Y417">
        <v>1</v>
      </c>
      <c r="AB417" s="15" t="s">
        <v>122</v>
      </c>
      <c r="AD417">
        <f t="shared" si="15"/>
        <v>7</v>
      </c>
    </row>
    <row r="418" spans="1:30" x14ac:dyDescent="0.2">
      <c r="A418" s="12">
        <v>43589</v>
      </c>
      <c r="B418" s="16" t="s">
        <v>43</v>
      </c>
      <c r="C418" s="3">
        <v>150</v>
      </c>
      <c r="D418" s="3">
        <v>27</v>
      </c>
      <c r="E418" s="3" t="s">
        <v>107</v>
      </c>
      <c r="F418" s="33">
        <f>0.192*0.68</f>
        <v>0.13056000000000001</v>
      </c>
      <c r="G418" s="15">
        <v>0</v>
      </c>
      <c r="H418" s="15">
        <v>0</v>
      </c>
      <c r="I418" s="94">
        <v>2</v>
      </c>
      <c r="J418">
        <v>0</v>
      </c>
      <c r="K418" s="106">
        <v>1</v>
      </c>
      <c r="L418" s="35">
        <v>0</v>
      </c>
      <c r="M418" s="35">
        <v>0</v>
      </c>
      <c r="N418" s="108">
        <v>2</v>
      </c>
      <c r="O418" s="35">
        <v>0</v>
      </c>
      <c r="P418" s="35">
        <v>0</v>
      </c>
      <c r="Q418" s="15">
        <v>0</v>
      </c>
      <c r="R418" s="15">
        <v>5</v>
      </c>
      <c r="S418" s="15"/>
      <c r="T418" s="15"/>
      <c r="U418" s="140"/>
      <c r="V418" s="129">
        <v>9</v>
      </c>
      <c r="W418">
        <v>2</v>
      </c>
      <c r="X418">
        <v>11</v>
      </c>
      <c r="Y418">
        <v>1</v>
      </c>
      <c r="Z418">
        <v>14</v>
      </c>
      <c r="AA418">
        <v>2</v>
      </c>
      <c r="AB418" s="15" t="s">
        <v>134</v>
      </c>
      <c r="AD418">
        <f t="shared" si="15"/>
        <v>10</v>
      </c>
    </row>
    <row r="419" spans="1:30" x14ac:dyDescent="0.2">
      <c r="A419" s="12">
        <v>43589</v>
      </c>
      <c r="B419" s="16" t="s">
        <v>43</v>
      </c>
      <c r="C419" s="3">
        <v>150</v>
      </c>
      <c r="D419" s="3">
        <v>28</v>
      </c>
      <c r="E419" s="3" t="s">
        <v>107</v>
      </c>
      <c r="F419" s="33">
        <f>0.192*0.64</f>
        <v>0.12288</v>
      </c>
      <c r="G419" s="15">
        <v>0</v>
      </c>
      <c r="H419" s="15">
        <v>0</v>
      </c>
      <c r="I419" s="35">
        <v>0</v>
      </c>
      <c r="J419" s="98">
        <v>3</v>
      </c>
      <c r="K419">
        <v>0</v>
      </c>
      <c r="L419" s="35">
        <v>0</v>
      </c>
      <c r="M419" s="103">
        <v>2</v>
      </c>
      <c r="N419" s="103">
        <v>1</v>
      </c>
      <c r="O419" s="108">
        <v>2</v>
      </c>
      <c r="P419" s="35">
        <v>0</v>
      </c>
      <c r="Q419" s="15">
        <v>0</v>
      </c>
      <c r="R419" s="15">
        <v>3</v>
      </c>
      <c r="S419" s="15"/>
      <c r="T419" s="15"/>
      <c r="U419" s="140"/>
      <c r="V419" s="129">
        <v>10</v>
      </c>
      <c r="W419">
        <v>3</v>
      </c>
      <c r="X419">
        <v>13</v>
      </c>
      <c r="Y419">
        <v>3</v>
      </c>
      <c r="Z419">
        <v>15</v>
      </c>
      <c r="AA419">
        <v>2</v>
      </c>
      <c r="AB419" s="15" t="s">
        <v>122</v>
      </c>
      <c r="AD419">
        <f t="shared" si="15"/>
        <v>11</v>
      </c>
    </row>
    <row r="420" spans="1:30" x14ac:dyDescent="0.2">
      <c r="A420" s="12">
        <v>43589</v>
      </c>
      <c r="B420" s="16" t="s">
        <v>43</v>
      </c>
      <c r="C420" s="3">
        <v>150</v>
      </c>
      <c r="D420" s="3">
        <v>29</v>
      </c>
      <c r="E420" s="3" t="s">
        <v>107</v>
      </c>
      <c r="F420" s="33">
        <f>0.192*0.62</f>
        <v>0.11904000000000001</v>
      </c>
      <c r="G420" s="15">
        <v>0</v>
      </c>
      <c r="H420" s="15">
        <v>0</v>
      </c>
      <c r="I420" s="35">
        <v>0</v>
      </c>
      <c r="J420" s="98">
        <v>2</v>
      </c>
      <c r="K420">
        <v>0</v>
      </c>
      <c r="L420" s="35">
        <v>0</v>
      </c>
      <c r="M420" s="103">
        <v>3</v>
      </c>
      <c r="N420" s="35">
        <v>0</v>
      </c>
      <c r="O420" s="108">
        <v>1</v>
      </c>
      <c r="P420" s="35">
        <v>0</v>
      </c>
      <c r="Q420" s="15">
        <v>0</v>
      </c>
      <c r="R420" s="15">
        <v>5</v>
      </c>
      <c r="S420" s="15"/>
      <c r="T420" s="15"/>
      <c r="U420" s="140"/>
      <c r="V420" s="129">
        <v>10</v>
      </c>
      <c r="W420">
        <v>2</v>
      </c>
      <c r="X420">
        <v>13</v>
      </c>
      <c r="Y420">
        <v>3</v>
      </c>
      <c r="Z420">
        <v>15</v>
      </c>
      <c r="AA420">
        <v>1</v>
      </c>
      <c r="AB420" s="15" t="s">
        <v>122</v>
      </c>
      <c r="AD420">
        <f t="shared" si="15"/>
        <v>11</v>
      </c>
    </row>
    <row r="421" spans="1:30" x14ac:dyDescent="0.2">
      <c r="A421" s="12">
        <v>43589</v>
      </c>
      <c r="B421" s="16" t="s">
        <v>43</v>
      </c>
      <c r="C421" s="3">
        <v>150</v>
      </c>
      <c r="D421" s="3">
        <v>30</v>
      </c>
      <c r="E421" s="3" t="s">
        <v>107</v>
      </c>
      <c r="F421" s="33">
        <f>0.192*0.62</f>
        <v>0.11904000000000001</v>
      </c>
      <c r="G421" s="15">
        <v>0</v>
      </c>
      <c r="H421" s="15">
        <v>0</v>
      </c>
      <c r="I421" s="35">
        <v>0</v>
      </c>
      <c r="J421" s="98">
        <v>1</v>
      </c>
      <c r="K421">
        <v>0</v>
      </c>
      <c r="L421" s="103">
        <v>4</v>
      </c>
      <c r="M421" s="35">
        <v>0</v>
      </c>
      <c r="N421" s="35">
        <v>0</v>
      </c>
      <c r="O421" s="108">
        <v>2</v>
      </c>
      <c r="P421" s="35">
        <v>0</v>
      </c>
      <c r="Q421" s="118">
        <v>2</v>
      </c>
      <c r="R421" s="15">
        <v>2</v>
      </c>
      <c r="S421" s="15"/>
      <c r="T421" s="15"/>
      <c r="U421" s="140"/>
      <c r="V421" s="129">
        <v>10</v>
      </c>
      <c r="W421">
        <v>1</v>
      </c>
      <c r="X421">
        <v>12</v>
      </c>
      <c r="Y421">
        <v>4</v>
      </c>
      <c r="Z421">
        <v>15</v>
      </c>
      <c r="AA421" s="5">
        <v>2</v>
      </c>
      <c r="AB421" s="18" t="s">
        <v>122</v>
      </c>
      <c r="AC421" s="5"/>
      <c r="AD421" s="5">
        <f t="shared" si="15"/>
        <v>11</v>
      </c>
    </row>
    <row r="422" spans="1:30" x14ac:dyDescent="0.2">
      <c r="A422" s="20">
        <v>43589</v>
      </c>
      <c r="B422" s="21" t="s">
        <v>43</v>
      </c>
      <c r="C422" s="8">
        <v>300</v>
      </c>
      <c r="D422" s="8">
        <v>1</v>
      </c>
      <c r="E422" s="8" t="s">
        <v>107</v>
      </c>
      <c r="F422" s="45">
        <f>0.192*0.67</f>
        <v>0.12864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99">
        <v>2</v>
      </c>
      <c r="M422" s="99">
        <v>1</v>
      </c>
      <c r="N422" s="4">
        <v>0</v>
      </c>
      <c r="O422" s="116">
        <v>0</v>
      </c>
      <c r="P422" s="4">
        <v>0</v>
      </c>
      <c r="Q422" s="4">
        <v>0</v>
      </c>
      <c r="R422" s="4">
        <v>6</v>
      </c>
      <c r="S422" s="4"/>
      <c r="T422" s="4"/>
      <c r="U422" s="116"/>
      <c r="V422" s="132">
        <v>12</v>
      </c>
      <c r="W422" s="4">
        <v>3</v>
      </c>
      <c r="X422" s="4"/>
      <c r="Y422" s="4"/>
      <c r="Z422" s="4"/>
      <c r="AA422" s="14"/>
      <c r="AB422" s="15" t="s">
        <v>122</v>
      </c>
      <c r="AD422">
        <f t="shared" si="15"/>
        <v>9</v>
      </c>
    </row>
    <row r="423" spans="1:30" x14ac:dyDescent="0.2">
      <c r="A423" s="12">
        <v>43589</v>
      </c>
      <c r="B423" s="16" t="s">
        <v>43</v>
      </c>
      <c r="C423" s="3">
        <v>300</v>
      </c>
      <c r="D423" s="3">
        <v>2</v>
      </c>
      <c r="E423" s="3" t="s">
        <v>107</v>
      </c>
      <c r="F423" s="33">
        <f>0.192*0.59</f>
        <v>0.11327999999999999</v>
      </c>
      <c r="G423" s="15">
        <v>0</v>
      </c>
      <c r="H423" s="15">
        <v>0</v>
      </c>
      <c r="I423" s="35">
        <v>0</v>
      </c>
      <c r="J423" s="35">
        <v>0</v>
      </c>
      <c r="K423" s="35">
        <v>0</v>
      </c>
      <c r="L423" s="94">
        <v>2</v>
      </c>
      <c r="M423" s="35">
        <v>0</v>
      </c>
      <c r="N423" s="35">
        <v>0</v>
      </c>
      <c r="O423" s="35">
        <v>0</v>
      </c>
      <c r="P423" s="35">
        <v>0</v>
      </c>
      <c r="Q423" s="15">
        <v>0</v>
      </c>
      <c r="R423" s="15">
        <v>0</v>
      </c>
      <c r="S423" s="15"/>
      <c r="T423" s="15"/>
      <c r="U423" s="140"/>
      <c r="V423" s="136">
        <v>12</v>
      </c>
      <c r="W423" s="35">
        <v>2</v>
      </c>
      <c r="AB423" s="15" t="s">
        <v>122</v>
      </c>
      <c r="AD423">
        <f t="shared" si="15"/>
        <v>2</v>
      </c>
    </row>
    <row r="424" spans="1:30" x14ac:dyDescent="0.2">
      <c r="A424" s="12">
        <v>43589</v>
      </c>
      <c r="B424" s="16" t="s">
        <v>43</v>
      </c>
      <c r="C424" s="3">
        <v>300</v>
      </c>
      <c r="D424" s="3">
        <v>3</v>
      </c>
      <c r="E424" s="3" t="s">
        <v>107</v>
      </c>
      <c r="F424" s="33">
        <f>0.192*0.68</f>
        <v>0.13056000000000001</v>
      </c>
      <c r="G424" s="15">
        <v>0</v>
      </c>
      <c r="H424" s="15">
        <v>0</v>
      </c>
      <c r="I424" s="35">
        <v>0</v>
      </c>
      <c r="J424" s="35">
        <v>0</v>
      </c>
      <c r="K424" s="94">
        <v>5</v>
      </c>
      <c r="L424" s="35">
        <v>0</v>
      </c>
      <c r="M424" s="35">
        <v>0</v>
      </c>
      <c r="N424" s="35">
        <v>0</v>
      </c>
      <c r="O424" s="35">
        <v>0</v>
      </c>
      <c r="P424" s="103">
        <v>1</v>
      </c>
      <c r="Q424" s="15">
        <v>0</v>
      </c>
      <c r="R424" s="15">
        <v>5</v>
      </c>
      <c r="S424" s="15"/>
      <c r="T424" s="15"/>
      <c r="U424" s="140"/>
      <c r="V424" s="129">
        <v>11</v>
      </c>
      <c r="W424">
        <v>5</v>
      </c>
      <c r="X424">
        <v>16</v>
      </c>
      <c r="Y424">
        <v>1</v>
      </c>
      <c r="AB424" s="15" t="s">
        <v>122</v>
      </c>
      <c r="AD424">
        <f t="shared" si="15"/>
        <v>11</v>
      </c>
    </row>
    <row r="425" spans="1:30" x14ac:dyDescent="0.2">
      <c r="A425" s="12">
        <v>43589</v>
      </c>
      <c r="B425" s="16" t="s">
        <v>43</v>
      </c>
      <c r="C425" s="3">
        <v>300</v>
      </c>
      <c r="D425" s="3">
        <v>4</v>
      </c>
      <c r="E425" s="3" t="s">
        <v>107</v>
      </c>
      <c r="F425" s="33">
        <f>0.192*0.68</f>
        <v>0.13056000000000001</v>
      </c>
      <c r="G425" s="15">
        <v>0</v>
      </c>
      <c r="H425" s="15">
        <v>0</v>
      </c>
      <c r="I425" s="94">
        <v>1</v>
      </c>
      <c r="J425" s="35">
        <v>0</v>
      </c>
      <c r="K425" s="35">
        <v>0</v>
      </c>
      <c r="L425" s="103">
        <v>3</v>
      </c>
      <c r="M425" s="35">
        <v>0</v>
      </c>
      <c r="N425" s="108">
        <v>2</v>
      </c>
      <c r="O425" s="35">
        <v>0</v>
      </c>
      <c r="P425" s="35">
        <v>0</v>
      </c>
      <c r="Q425" s="118">
        <v>4</v>
      </c>
      <c r="R425" s="15">
        <v>0</v>
      </c>
      <c r="S425" s="15"/>
      <c r="T425" s="15"/>
      <c r="U425" s="140"/>
      <c r="V425" s="129">
        <v>9</v>
      </c>
      <c r="W425">
        <v>1</v>
      </c>
      <c r="X425">
        <v>12</v>
      </c>
      <c r="Y425">
        <v>3</v>
      </c>
      <c r="Z425">
        <v>14</v>
      </c>
      <c r="AA425">
        <v>2</v>
      </c>
      <c r="AB425" s="15" t="s">
        <v>122</v>
      </c>
      <c r="AD425">
        <f t="shared" si="15"/>
        <v>10</v>
      </c>
    </row>
    <row r="426" spans="1:30" x14ac:dyDescent="0.2">
      <c r="A426" s="12">
        <v>43589</v>
      </c>
      <c r="B426" s="16" t="s">
        <v>43</v>
      </c>
      <c r="C426" s="3">
        <v>300</v>
      </c>
      <c r="D426" s="3">
        <v>5</v>
      </c>
      <c r="E426" s="3" t="s">
        <v>107</v>
      </c>
      <c r="F426" s="33">
        <f>0.192*0.67</f>
        <v>0.12864</v>
      </c>
      <c r="G426" s="15">
        <v>0</v>
      </c>
      <c r="H426" s="15">
        <v>0</v>
      </c>
      <c r="I426" s="35">
        <v>0</v>
      </c>
      <c r="J426" s="94">
        <v>2</v>
      </c>
      <c r="K426" s="35">
        <v>0</v>
      </c>
      <c r="L426" s="103">
        <v>1</v>
      </c>
      <c r="M426" s="35">
        <v>0</v>
      </c>
      <c r="N426" s="35">
        <v>0</v>
      </c>
      <c r="O426" s="108">
        <v>1</v>
      </c>
      <c r="P426" s="35">
        <v>0</v>
      </c>
      <c r="Q426" s="118">
        <v>5</v>
      </c>
      <c r="R426" s="15">
        <v>1</v>
      </c>
      <c r="S426" s="15"/>
      <c r="T426" s="15"/>
      <c r="U426" s="140"/>
      <c r="V426" s="129">
        <v>10</v>
      </c>
      <c r="W426">
        <v>2</v>
      </c>
      <c r="X426">
        <v>12</v>
      </c>
      <c r="Y426">
        <v>1</v>
      </c>
      <c r="Z426">
        <v>15</v>
      </c>
      <c r="AA426">
        <v>1</v>
      </c>
      <c r="AB426" s="15" t="s">
        <v>134</v>
      </c>
      <c r="AD426">
        <f t="shared" si="15"/>
        <v>10</v>
      </c>
    </row>
    <row r="427" spans="1:30" x14ac:dyDescent="0.2">
      <c r="A427" s="12">
        <v>43589</v>
      </c>
      <c r="B427" s="16" t="s">
        <v>43</v>
      </c>
      <c r="C427" s="3">
        <v>300</v>
      </c>
      <c r="D427" s="3">
        <v>6</v>
      </c>
      <c r="E427" s="3" t="s">
        <v>107</v>
      </c>
      <c r="F427" s="33">
        <f>0.192*0.58</f>
        <v>0.11136</v>
      </c>
      <c r="G427" s="15">
        <v>0</v>
      </c>
      <c r="H427" s="15">
        <v>0</v>
      </c>
      <c r="I427" s="35">
        <v>0</v>
      </c>
      <c r="J427" s="35">
        <v>0</v>
      </c>
      <c r="K427" s="35">
        <v>0</v>
      </c>
      <c r="L427" s="94">
        <v>2</v>
      </c>
      <c r="M427" s="35">
        <v>0</v>
      </c>
      <c r="N427" s="35">
        <v>0</v>
      </c>
      <c r="O427" s="35">
        <v>0</v>
      </c>
      <c r="P427" s="35">
        <v>0</v>
      </c>
      <c r="Q427" s="105">
        <v>3</v>
      </c>
      <c r="R427" s="15">
        <v>0</v>
      </c>
      <c r="S427" s="15"/>
      <c r="T427" s="15"/>
      <c r="U427" s="140"/>
      <c r="V427" s="129">
        <v>12</v>
      </c>
      <c r="W427">
        <v>2</v>
      </c>
      <c r="X427">
        <v>17</v>
      </c>
      <c r="Y427">
        <v>3</v>
      </c>
      <c r="AB427" s="15" t="s">
        <v>122</v>
      </c>
      <c r="AD427">
        <f t="shared" si="15"/>
        <v>5</v>
      </c>
    </row>
    <row r="428" spans="1:30" x14ac:dyDescent="0.2">
      <c r="A428" s="12">
        <v>43589</v>
      </c>
      <c r="B428" s="16" t="s">
        <v>43</v>
      </c>
      <c r="C428" s="3">
        <v>300</v>
      </c>
      <c r="D428" s="3">
        <v>7</v>
      </c>
      <c r="E428" s="3" t="s">
        <v>107</v>
      </c>
      <c r="F428" s="33">
        <f>0.192*0.68</f>
        <v>0.13056000000000001</v>
      </c>
      <c r="G428" s="15">
        <v>0</v>
      </c>
      <c r="H428" s="15">
        <v>0</v>
      </c>
      <c r="I428" s="35">
        <v>0</v>
      </c>
      <c r="J428" s="35">
        <v>0</v>
      </c>
      <c r="K428" s="94">
        <v>3</v>
      </c>
      <c r="L428" s="35">
        <v>0</v>
      </c>
      <c r="M428" s="103">
        <v>3</v>
      </c>
      <c r="N428" s="35">
        <v>0</v>
      </c>
      <c r="O428" s="35">
        <v>0</v>
      </c>
      <c r="P428" s="35">
        <v>0</v>
      </c>
      <c r="Q428" s="15">
        <v>0</v>
      </c>
      <c r="R428" s="15">
        <v>1</v>
      </c>
      <c r="S428" s="15"/>
      <c r="T428" s="15"/>
      <c r="U428" s="140"/>
      <c r="V428" s="129">
        <v>11</v>
      </c>
      <c r="W428">
        <v>3</v>
      </c>
      <c r="X428">
        <v>13</v>
      </c>
      <c r="Y428">
        <v>3</v>
      </c>
      <c r="AB428" s="15" t="s">
        <v>122</v>
      </c>
      <c r="AD428">
        <f t="shared" si="15"/>
        <v>7</v>
      </c>
    </row>
    <row r="429" spans="1:30" x14ac:dyDescent="0.2">
      <c r="A429" s="12">
        <v>43589</v>
      </c>
      <c r="B429" s="16" t="s">
        <v>43</v>
      </c>
      <c r="C429" s="3">
        <v>300</v>
      </c>
      <c r="D429" s="3">
        <v>8</v>
      </c>
      <c r="E429" s="3" t="s">
        <v>107</v>
      </c>
      <c r="F429" s="33">
        <f>0.192*0.68</f>
        <v>0.13056000000000001</v>
      </c>
      <c r="G429" s="15">
        <v>0</v>
      </c>
      <c r="H429" s="15">
        <v>0</v>
      </c>
      <c r="I429" s="35">
        <v>0</v>
      </c>
      <c r="J429" s="94">
        <v>1</v>
      </c>
      <c r="K429" s="94">
        <v>2</v>
      </c>
      <c r="L429" s="35">
        <v>0</v>
      </c>
      <c r="M429" s="103">
        <v>1</v>
      </c>
      <c r="N429" s="35">
        <v>0</v>
      </c>
      <c r="O429" s="35">
        <v>0</v>
      </c>
      <c r="P429" s="35">
        <v>0</v>
      </c>
      <c r="Q429" s="15">
        <v>0</v>
      </c>
      <c r="R429" s="15">
        <v>5</v>
      </c>
      <c r="S429" s="15"/>
      <c r="T429" s="15"/>
      <c r="U429" s="140"/>
      <c r="V429" s="129">
        <v>10</v>
      </c>
      <c r="W429">
        <v>3</v>
      </c>
      <c r="X429">
        <v>13</v>
      </c>
      <c r="Y429">
        <v>1</v>
      </c>
      <c r="AB429" s="15" t="s">
        <v>122</v>
      </c>
      <c r="AD429">
        <f t="shared" si="15"/>
        <v>9</v>
      </c>
    </row>
    <row r="430" spans="1:30" x14ac:dyDescent="0.2">
      <c r="A430" s="12">
        <v>43589</v>
      </c>
      <c r="B430" s="16" t="s">
        <v>43</v>
      </c>
      <c r="C430" s="3">
        <v>300</v>
      </c>
      <c r="D430" s="3">
        <v>9</v>
      </c>
      <c r="E430" s="3" t="s">
        <v>107</v>
      </c>
      <c r="F430" s="33">
        <f>0.192*0.65</f>
        <v>0.12480000000000001</v>
      </c>
      <c r="G430" s="15">
        <v>0</v>
      </c>
      <c r="H430" s="15">
        <v>0</v>
      </c>
      <c r="I430" s="35">
        <v>0</v>
      </c>
      <c r="J430" s="83">
        <v>0</v>
      </c>
      <c r="K430" s="94">
        <v>2</v>
      </c>
      <c r="L430" s="35">
        <v>0</v>
      </c>
      <c r="M430" s="103">
        <v>2</v>
      </c>
      <c r="N430" s="35">
        <v>0</v>
      </c>
      <c r="O430" s="35">
        <v>0</v>
      </c>
      <c r="P430" s="35">
        <v>0</v>
      </c>
      <c r="Q430" s="15">
        <v>0</v>
      </c>
      <c r="R430" s="15">
        <v>1</v>
      </c>
      <c r="S430" s="15"/>
      <c r="T430" s="15"/>
      <c r="U430" s="140"/>
      <c r="V430" s="129">
        <v>11</v>
      </c>
      <c r="W430">
        <v>2</v>
      </c>
      <c r="X430">
        <v>13</v>
      </c>
      <c r="Y430">
        <v>2</v>
      </c>
      <c r="AB430" s="15" t="s">
        <v>122</v>
      </c>
      <c r="AD430">
        <f t="shared" si="15"/>
        <v>5</v>
      </c>
    </row>
    <row r="431" spans="1:30" x14ac:dyDescent="0.2">
      <c r="A431" s="12">
        <v>43589</v>
      </c>
      <c r="B431" s="16" t="s">
        <v>43</v>
      </c>
      <c r="C431" s="3">
        <v>300</v>
      </c>
      <c r="D431" s="3">
        <v>10</v>
      </c>
      <c r="E431" s="3" t="s">
        <v>107</v>
      </c>
      <c r="F431" s="33">
        <f>0.192*0.65</f>
        <v>0.12480000000000001</v>
      </c>
      <c r="G431" s="15">
        <v>0</v>
      </c>
      <c r="H431" s="15">
        <v>0</v>
      </c>
      <c r="I431" s="35">
        <v>0</v>
      </c>
      <c r="J431" s="15" t="s">
        <v>93</v>
      </c>
      <c r="K431" s="15" t="s">
        <v>93</v>
      </c>
      <c r="L431" s="15" t="s">
        <v>93</v>
      </c>
      <c r="M431" s="15" t="s">
        <v>93</v>
      </c>
      <c r="N431" s="15" t="s">
        <v>93</v>
      </c>
      <c r="O431" s="15" t="s">
        <v>93</v>
      </c>
      <c r="P431" s="15" t="s">
        <v>93</v>
      </c>
      <c r="Q431" s="15" t="s">
        <v>93</v>
      </c>
      <c r="R431" s="15" t="s">
        <v>93</v>
      </c>
      <c r="S431" s="15"/>
      <c r="T431" s="15"/>
      <c r="U431" s="140"/>
      <c r="V431" s="131" t="s">
        <v>93</v>
      </c>
      <c r="W431" s="15" t="s">
        <v>93</v>
      </c>
      <c r="X431" s="15" t="s">
        <v>93</v>
      </c>
      <c r="Y431" s="15" t="s">
        <v>93</v>
      </c>
      <c r="Z431" s="15" t="s">
        <v>93</v>
      </c>
      <c r="AA431" s="15" t="s">
        <v>93</v>
      </c>
      <c r="AB431" s="15" t="s">
        <v>93</v>
      </c>
      <c r="AC431">
        <v>10</v>
      </c>
      <c r="AD431">
        <f t="shared" si="15"/>
        <v>0</v>
      </c>
    </row>
    <row r="432" spans="1:30" x14ac:dyDescent="0.2">
      <c r="A432" s="12">
        <v>43589</v>
      </c>
      <c r="B432" s="16" t="s">
        <v>43</v>
      </c>
      <c r="C432" s="3">
        <v>300</v>
      </c>
      <c r="D432" s="3">
        <v>11</v>
      </c>
      <c r="E432" s="3" t="s">
        <v>107</v>
      </c>
      <c r="F432" s="33">
        <f>0.192*0.67</f>
        <v>0.12864</v>
      </c>
      <c r="G432" s="15">
        <v>0</v>
      </c>
      <c r="H432" s="15">
        <v>0</v>
      </c>
      <c r="I432" s="35">
        <v>0</v>
      </c>
      <c r="J432" s="35">
        <v>0</v>
      </c>
      <c r="K432" s="94">
        <v>2</v>
      </c>
      <c r="L432" s="35">
        <v>0</v>
      </c>
      <c r="M432" s="35">
        <v>0</v>
      </c>
      <c r="N432" s="35">
        <v>0</v>
      </c>
      <c r="O432" s="103">
        <v>1</v>
      </c>
      <c r="P432" s="35">
        <v>0</v>
      </c>
      <c r="Q432" s="112">
        <v>3</v>
      </c>
      <c r="R432" s="15">
        <v>0</v>
      </c>
      <c r="S432" s="15"/>
      <c r="T432" s="15"/>
      <c r="U432" s="140"/>
      <c r="V432" s="129">
        <v>11</v>
      </c>
      <c r="W432">
        <v>2</v>
      </c>
      <c r="X432">
        <v>15</v>
      </c>
      <c r="Y432">
        <v>1</v>
      </c>
      <c r="Z432">
        <v>17</v>
      </c>
      <c r="AA432">
        <v>3</v>
      </c>
      <c r="AB432" s="15" t="s">
        <v>122</v>
      </c>
      <c r="AD432">
        <f t="shared" si="15"/>
        <v>6</v>
      </c>
    </row>
    <row r="433" spans="1:30" x14ac:dyDescent="0.2">
      <c r="A433" s="12">
        <v>43589</v>
      </c>
      <c r="B433" s="16" t="s">
        <v>43</v>
      </c>
      <c r="C433" s="3">
        <v>300</v>
      </c>
      <c r="D433" s="3">
        <v>12</v>
      </c>
      <c r="E433" s="3" t="s">
        <v>107</v>
      </c>
      <c r="F433" s="33">
        <f>0.192*0.71</f>
        <v>0.13632</v>
      </c>
      <c r="G433" s="15">
        <v>0</v>
      </c>
      <c r="H433" s="15">
        <v>0</v>
      </c>
      <c r="I433" s="94">
        <v>3</v>
      </c>
      <c r="J433" s="35">
        <v>0</v>
      </c>
      <c r="K433" s="103">
        <v>2</v>
      </c>
      <c r="L433" s="35">
        <v>0</v>
      </c>
      <c r="M433" s="35">
        <v>0</v>
      </c>
      <c r="N433" s="35">
        <v>0</v>
      </c>
      <c r="O433" s="35">
        <v>0</v>
      </c>
      <c r="P433" s="35">
        <v>0</v>
      </c>
      <c r="Q433" s="15">
        <v>0</v>
      </c>
      <c r="R433" s="15">
        <v>7</v>
      </c>
      <c r="S433" s="15"/>
      <c r="T433" s="15"/>
      <c r="U433" s="140"/>
      <c r="V433" s="129">
        <v>9</v>
      </c>
      <c r="W433">
        <v>3</v>
      </c>
      <c r="X433">
        <v>11</v>
      </c>
      <c r="Y433">
        <v>2</v>
      </c>
      <c r="AB433" s="15" t="s">
        <v>122</v>
      </c>
      <c r="AD433">
        <f t="shared" si="15"/>
        <v>12</v>
      </c>
    </row>
    <row r="434" spans="1:30" x14ac:dyDescent="0.2">
      <c r="A434" s="12">
        <v>43589</v>
      </c>
      <c r="B434" s="16" t="s">
        <v>43</v>
      </c>
      <c r="C434" s="3">
        <v>300</v>
      </c>
      <c r="D434" s="3">
        <v>13</v>
      </c>
      <c r="E434" s="3" t="s">
        <v>107</v>
      </c>
      <c r="F434" s="33">
        <f>0.192*0.64</f>
        <v>0.12288</v>
      </c>
      <c r="G434" s="15">
        <v>0</v>
      </c>
      <c r="H434" s="15">
        <v>0</v>
      </c>
      <c r="I434" s="35">
        <v>0</v>
      </c>
      <c r="J434" s="35">
        <v>0</v>
      </c>
      <c r="K434" s="94">
        <v>1</v>
      </c>
      <c r="L434" s="35">
        <v>0</v>
      </c>
      <c r="M434" s="35">
        <v>0</v>
      </c>
      <c r="N434" s="35">
        <v>0</v>
      </c>
      <c r="O434" s="35">
        <v>0</v>
      </c>
      <c r="P434" s="35">
        <v>0</v>
      </c>
      <c r="Q434" s="15">
        <v>4</v>
      </c>
      <c r="R434" s="15">
        <v>1</v>
      </c>
      <c r="S434" s="15"/>
      <c r="T434" s="15"/>
      <c r="U434" s="140"/>
      <c r="V434" s="129">
        <v>11</v>
      </c>
      <c r="W434">
        <v>1</v>
      </c>
      <c r="AB434" s="15" t="s">
        <v>122</v>
      </c>
      <c r="AD434">
        <f t="shared" si="15"/>
        <v>6</v>
      </c>
    </row>
    <row r="435" spans="1:30" x14ac:dyDescent="0.2">
      <c r="A435" s="12">
        <v>43589</v>
      </c>
      <c r="B435" s="16" t="s">
        <v>43</v>
      </c>
      <c r="C435" s="3">
        <v>300</v>
      </c>
      <c r="D435" s="3">
        <v>14</v>
      </c>
      <c r="E435" s="3" t="s">
        <v>107</v>
      </c>
      <c r="F435" s="33">
        <f>0.192*0.63</f>
        <v>0.12096</v>
      </c>
      <c r="G435" s="15">
        <v>0</v>
      </c>
      <c r="H435" s="15">
        <v>0</v>
      </c>
      <c r="I435" s="35">
        <v>0</v>
      </c>
      <c r="J435" s="94">
        <v>2</v>
      </c>
      <c r="K435" s="35">
        <v>0</v>
      </c>
      <c r="L435" s="35">
        <v>0</v>
      </c>
      <c r="M435" s="35">
        <v>0</v>
      </c>
      <c r="N435" s="35">
        <v>0</v>
      </c>
      <c r="O435" s="103">
        <v>4</v>
      </c>
      <c r="P435" s="35">
        <v>0</v>
      </c>
      <c r="Q435" s="112">
        <v>4</v>
      </c>
      <c r="R435" s="15">
        <v>0</v>
      </c>
      <c r="S435" s="15"/>
      <c r="T435" s="15"/>
      <c r="U435" s="140"/>
      <c r="V435" s="129">
        <v>10</v>
      </c>
      <c r="W435">
        <v>2</v>
      </c>
      <c r="X435">
        <v>15</v>
      </c>
      <c r="Y435">
        <v>4</v>
      </c>
      <c r="Z435">
        <v>17</v>
      </c>
      <c r="AA435">
        <v>4</v>
      </c>
      <c r="AB435" s="15" t="s">
        <v>122</v>
      </c>
      <c r="AD435">
        <f t="shared" si="15"/>
        <v>10</v>
      </c>
    </row>
    <row r="436" spans="1:30" x14ac:dyDescent="0.2">
      <c r="A436" s="12">
        <v>43589</v>
      </c>
      <c r="B436" s="16" t="s">
        <v>43</v>
      </c>
      <c r="C436" s="3">
        <v>300</v>
      </c>
      <c r="D436" s="3">
        <v>15</v>
      </c>
      <c r="E436" s="3" t="s">
        <v>107</v>
      </c>
      <c r="F436" s="33">
        <f>0.192*0.69</f>
        <v>0.13247999999999999</v>
      </c>
      <c r="G436" s="15">
        <v>0</v>
      </c>
      <c r="H436" s="15">
        <v>0</v>
      </c>
      <c r="I436" s="35">
        <v>0</v>
      </c>
      <c r="J436" s="94">
        <v>2</v>
      </c>
      <c r="K436" s="35">
        <v>0</v>
      </c>
      <c r="L436" s="103">
        <v>1</v>
      </c>
      <c r="M436" s="35">
        <v>0</v>
      </c>
      <c r="N436" s="108">
        <v>2</v>
      </c>
      <c r="O436" s="35">
        <v>0</v>
      </c>
      <c r="P436" s="35">
        <v>0</v>
      </c>
      <c r="Q436" s="118">
        <v>5</v>
      </c>
      <c r="R436" s="15">
        <v>0</v>
      </c>
      <c r="S436" s="15"/>
      <c r="T436" s="15"/>
      <c r="U436" s="140"/>
      <c r="V436" s="129">
        <v>10</v>
      </c>
      <c r="W436">
        <v>2</v>
      </c>
      <c r="X436">
        <v>12</v>
      </c>
      <c r="Y436">
        <v>1</v>
      </c>
      <c r="Z436">
        <v>14</v>
      </c>
      <c r="AA436">
        <v>2</v>
      </c>
      <c r="AB436" s="15" t="s">
        <v>122</v>
      </c>
      <c r="AD436">
        <f t="shared" si="15"/>
        <v>10</v>
      </c>
    </row>
    <row r="437" spans="1:30" x14ac:dyDescent="0.2">
      <c r="A437" s="12">
        <v>43589</v>
      </c>
      <c r="B437" s="16" t="s">
        <v>43</v>
      </c>
      <c r="C437" s="3">
        <v>300</v>
      </c>
      <c r="D437" s="3">
        <v>16</v>
      </c>
      <c r="E437" s="3" t="s">
        <v>107</v>
      </c>
      <c r="F437" s="33">
        <f>0.192*0.65</f>
        <v>0.12480000000000001</v>
      </c>
      <c r="G437" s="15">
        <v>0</v>
      </c>
      <c r="H437" s="15">
        <v>0</v>
      </c>
      <c r="I437" s="35">
        <v>0</v>
      </c>
      <c r="J437" s="35">
        <v>0</v>
      </c>
      <c r="K437" s="94">
        <v>3</v>
      </c>
      <c r="L437" s="35">
        <v>0</v>
      </c>
      <c r="M437" s="103">
        <v>1</v>
      </c>
      <c r="N437" s="35">
        <v>0</v>
      </c>
      <c r="O437" s="35">
        <v>0</v>
      </c>
      <c r="P437" s="35">
        <v>0</v>
      </c>
      <c r="Q437" s="15">
        <v>0</v>
      </c>
      <c r="R437" s="15">
        <v>4</v>
      </c>
      <c r="S437" s="15"/>
      <c r="T437" s="15"/>
      <c r="U437" s="140"/>
      <c r="V437" s="129">
        <v>11</v>
      </c>
      <c r="W437">
        <v>3</v>
      </c>
      <c r="X437">
        <v>13</v>
      </c>
      <c r="Y437">
        <v>1</v>
      </c>
      <c r="AB437" s="15" t="s">
        <v>122</v>
      </c>
      <c r="AD437">
        <f t="shared" si="15"/>
        <v>8</v>
      </c>
    </row>
    <row r="438" spans="1:30" x14ac:dyDescent="0.2">
      <c r="A438" s="12">
        <v>43589</v>
      </c>
      <c r="B438" s="16" t="s">
        <v>43</v>
      </c>
      <c r="C438" s="3">
        <v>300</v>
      </c>
      <c r="D438" s="3">
        <v>17</v>
      </c>
      <c r="E438" s="3" t="s">
        <v>107</v>
      </c>
      <c r="F438" s="33">
        <f>0.192*0.68</f>
        <v>0.13056000000000001</v>
      </c>
      <c r="G438" s="15">
        <v>0</v>
      </c>
      <c r="H438" s="15">
        <v>0</v>
      </c>
      <c r="I438" s="35">
        <v>0</v>
      </c>
      <c r="J438" s="35">
        <v>0</v>
      </c>
      <c r="K438" s="94">
        <v>2</v>
      </c>
      <c r="L438" s="35">
        <v>0</v>
      </c>
      <c r="M438" s="103">
        <v>1</v>
      </c>
      <c r="N438" s="35">
        <v>0</v>
      </c>
      <c r="O438" s="108">
        <v>1</v>
      </c>
      <c r="P438" s="15" t="s">
        <v>93</v>
      </c>
      <c r="Q438" s="15" t="s">
        <v>93</v>
      </c>
      <c r="R438" s="15" t="s">
        <v>93</v>
      </c>
      <c r="S438" s="15"/>
      <c r="T438" s="15"/>
      <c r="U438" s="140"/>
      <c r="V438" s="129">
        <v>11</v>
      </c>
      <c r="W438">
        <v>2</v>
      </c>
      <c r="X438">
        <v>13</v>
      </c>
      <c r="Y438">
        <v>1</v>
      </c>
      <c r="Z438">
        <v>15</v>
      </c>
      <c r="AA438">
        <v>1</v>
      </c>
      <c r="AB438" s="15" t="s">
        <v>93</v>
      </c>
      <c r="AC438">
        <v>16</v>
      </c>
      <c r="AD438">
        <f t="shared" si="15"/>
        <v>4</v>
      </c>
    </row>
    <row r="439" spans="1:30" x14ac:dyDescent="0.2">
      <c r="A439" s="12">
        <v>43589</v>
      </c>
      <c r="B439" s="16" t="s">
        <v>43</v>
      </c>
      <c r="C439" s="3">
        <v>300</v>
      </c>
      <c r="D439" s="3">
        <v>18</v>
      </c>
      <c r="E439" s="3" t="s">
        <v>107</v>
      </c>
      <c r="F439" s="33">
        <f>0.192*0.59</f>
        <v>0.11327999999999999</v>
      </c>
      <c r="G439" s="15">
        <v>0</v>
      </c>
      <c r="H439" s="15">
        <v>0</v>
      </c>
      <c r="I439" s="35">
        <v>0</v>
      </c>
      <c r="J439" s="35">
        <v>0</v>
      </c>
      <c r="K439" s="35">
        <v>0</v>
      </c>
      <c r="L439" s="94">
        <v>1</v>
      </c>
      <c r="M439" s="35">
        <v>0</v>
      </c>
      <c r="N439" s="35">
        <v>0</v>
      </c>
      <c r="O439" s="35">
        <v>0</v>
      </c>
      <c r="P439" s="103">
        <v>2</v>
      </c>
      <c r="Q439" s="15">
        <v>0</v>
      </c>
      <c r="R439" s="15">
        <v>0</v>
      </c>
      <c r="S439" s="15"/>
      <c r="T439" s="15"/>
      <c r="U439" s="140"/>
      <c r="V439" s="129">
        <v>12</v>
      </c>
      <c r="W439">
        <v>1</v>
      </c>
      <c r="X439">
        <v>16</v>
      </c>
      <c r="Y439">
        <v>2</v>
      </c>
      <c r="AB439" s="15" t="s">
        <v>122</v>
      </c>
      <c r="AD439">
        <f t="shared" si="15"/>
        <v>3</v>
      </c>
    </row>
    <row r="440" spans="1:30" x14ac:dyDescent="0.2">
      <c r="A440" s="12">
        <v>43589</v>
      </c>
      <c r="B440" s="16" t="s">
        <v>43</v>
      </c>
      <c r="C440" s="3">
        <v>300</v>
      </c>
      <c r="D440" s="3">
        <v>19</v>
      </c>
      <c r="E440" s="3" t="s">
        <v>107</v>
      </c>
      <c r="F440" s="33">
        <f>0.192*0.6</f>
        <v>0.1152</v>
      </c>
      <c r="G440" s="15">
        <v>0</v>
      </c>
      <c r="H440" s="15">
        <v>0</v>
      </c>
      <c r="I440" s="35">
        <v>0</v>
      </c>
      <c r="J440" s="35">
        <v>0</v>
      </c>
      <c r="K440" s="35">
        <v>0</v>
      </c>
      <c r="L440" s="94">
        <v>3</v>
      </c>
      <c r="M440" s="35">
        <v>0</v>
      </c>
      <c r="N440" s="103">
        <v>1</v>
      </c>
      <c r="O440" s="35">
        <v>0</v>
      </c>
      <c r="P440" s="35">
        <v>0</v>
      </c>
      <c r="Q440" s="15">
        <v>0</v>
      </c>
      <c r="R440" s="15">
        <v>0</v>
      </c>
      <c r="S440" s="15"/>
      <c r="T440" s="15"/>
      <c r="U440" s="140"/>
      <c r="V440" s="129">
        <v>12</v>
      </c>
      <c r="W440">
        <v>3</v>
      </c>
      <c r="X440">
        <v>14</v>
      </c>
      <c r="Y440">
        <v>1</v>
      </c>
      <c r="AB440" s="15" t="s">
        <v>122</v>
      </c>
      <c r="AD440">
        <f t="shared" si="15"/>
        <v>4</v>
      </c>
    </row>
    <row r="441" spans="1:30" x14ac:dyDescent="0.2">
      <c r="A441" s="12">
        <v>43589</v>
      </c>
      <c r="B441" s="16" t="s">
        <v>43</v>
      </c>
      <c r="C441" s="3">
        <v>300</v>
      </c>
      <c r="D441" s="3">
        <v>20</v>
      </c>
      <c r="E441" s="3" t="s">
        <v>107</v>
      </c>
      <c r="F441" s="33">
        <f>0.192*0.63</f>
        <v>0.12096</v>
      </c>
      <c r="G441" s="15">
        <v>0</v>
      </c>
      <c r="H441" s="15">
        <v>0</v>
      </c>
      <c r="I441" s="35">
        <v>0</v>
      </c>
      <c r="J441" s="35">
        <v>0</v>
      </c>
      <c r="K441" s="94">
        <v>3</v>
      </c>
      <c r="L441" s="35">
        <v>0</v>
      </c>
      <c r="M441" s="35">
        <v>0</v>
      </c>
      <c r="N441" s="35">
        <v>0</v>
      </c>
      <c r="O441" s="35">
        <v>0</v>
      </c>
      <c r="P441" s="35">
        <v>0</v>
      </c>
      <c r="Q441" s="15">
        <v>0</v>
      </c>
      <c r="R441" s="15">
        <v>0</v>
      </c>
      <c r="S441" s="15"/>
      <c r="T441" s="15"/>
      <c r="U441" s="140"/>
      <c r="V441" s="129">
        <v>11</v>
      </c>
      <c r="W441">
        <v>3</v>
      </c>
      <c r="AB441" s="15" t="s">
        <v>122</v>
      </c>
      <c r="AD441">
        <f t="shared" si="15"/>
        <v>3</v>
      </c>
    </row>
    <row r="442" spans="1:30" x14ac:dyDescent="0.2">
      <c r="A442" s="12">
        <v>43589</v>
      </c>
      <c r="B442" s="16" t="s">
        <v>43</v>
      </c>
      <c r="C442" s="3">
        <v>300</v>
      </c>
      <c r="D442" s="3">
        <v>21</v>
      </c>
      <c r="E442" s="3" t="s">
        <v>107</v>
      </c>
      <c r="F442" s="33">
        <f>0.192*0.57</f>
        <v>0.10944</v>
      </c>
      <c r="G442" s="15">
        <v>0</v>
      </c>
      <c r="H442" s="15">
        <v>0</v>
      </c>
      <c r="I442" s="35">
        <v>0</v>
      </c>
      <c r="J442" s="35">
        <v>0</v>
      </c>
      <c r="K442" s="35">
        <v>0</v>
      </c>
      <c r="L442" s="35">
        <v>0</v>
      </c>
      <c r="M442" s="35">
        <v>0</v>
      </c>
      <c r="N442" s="35">
        <v>0</v>
      </c>
      <c r="O442" s="35">
        <v>0</v>
      </c>
      <c r="P442" s="94">
        <v>4</v>
      </c>
      <c r="Q442" s="15">
        <v>0</v>
      </c>
      <c r="R442" s="15">
        <v>0</v>
      </c>
      <c r="S442" s="15"/>
      <c r="T442" s="15"/>
      <c r="U442" s="140"/>
      <c r="V442" s="129">
        <v>16</v>
      </c>
      <c r="W442">
        <v>4</v>
      </c>
      <c r="AB442" s="15" t="s">
        <v>122</v>
      </c>
      <c r="AD442">
        <f>SUM(G442:W442)</f>
        <v>24</v>
      </c>
    </row>
    <row r="443" spans="1:30" x14ac:dyDescent="0.2">
      <c r="A443" s="12">
        <v>43589</v>
      </c>
      <c r="B443" s="16" t="s">
        <v>43</v>
      </c>
      <c r="C443" s="3">
        <v>300</v>
      </c>
      <c r="D443" s="3">
        <v>22</v>
      </c>
      <c r="E443" s="3" t="s">
        <v>107</v>
      </c>
      <c r="F443" s="33">
        <f>0.192*0.67</f>
        <v>0.12864</v>
      </c>
      <c r="G443" s="15">
        <v>0</v>
      </c>
      <c r="H443" s="15">
        <v>0</v>
      </c>
      <c r="I443" s="94">
        <v>2</v>
      </c>
      <c r="J443" s="35">
        <v>0</v>
      </c>
      <c r="K443" s="103">
        <v>2</v>
      </c>
      <c r="L443" s="35">
        <v>0</v>
      </c>
      <c r="M443" s="35">
        <v>0</v>
      </c>
      <c r="N443" s="35">
        <v>0</v>
      </c>
      <c r="O443" s="35">
        <v>0</v>
      </c>
      <c r="P443" s="35">
        <v>0</v>
      </c>
      <c r="Q443" s="15">
        <v>0</v>
      </c>
      <c r="R443" s="15">
        <v>5</v>
      </c>
      <c r="S443" s="15"/>
      <c r="T443" s="15"/>
      <c r="U443" s="140"/>
      <c r="V443" s="129">
        <v>9</v>
      </c>
      <c r="W443">
        <v>2</v>
      </c>
      <c r="X443">
        <v>11</v>
      </c>
      <c r="Y443">
        <v>2</v>
      </c>
      <c r="AB443" s="15" t="s">
        <v>122</v>
      </c>
      <c r="AD443">
        <f t="shared" si="15"/>
        <v>9</v>
      </c>
    </row>
    <row r="444" spans="1:30" x14ac:dyDescent="0.2">
      <c r="A444" s="12">
        <v>43589</v>
      </c>
      <c r="B444" s="16" t="s">
        <v>43</v>
      </c>
      <c r="C444" s="3">
        <v>300</v>
      </c>
      <c r="D444" s="3">
        <v>23</v>
      </c>
      <c r="E444" s="3" t="s">
        <v>107</v>
      </c>
      <c r="F444" s="33">
        <f>0.192*0.69</f>
        <v>0.13247999999999999</v>
      </c>
      <c r="G444" s="15">
        <v>0</v>
      </c>
      <c r="H444" s="15">
        <v>0</v>
      </c>
      <c r="I444" s="35">
        <v>0</v>
      </c>
      <c r="J444" s="35">
        <v>0</v>
      </c>
      <c r="K444" s="94">
        <v>2</v>
      </c>
      <c r="L444" s="35">
        <v>0</v>
      </c>
      <c r="M444" s="103">
        <v>1</v>
      </c>
      <c r="N444" s="103">
        <v>1</v>
      </c>
      <c r="O444" s="35">
        <v>0</v>
      </c>
      <c r="P444" s="35">
        <v>0</v>
      </c>
      <c r="Q444" s="15">
        <v>0</v>
      </c>
      <c r="R444" s="15">
        <v>0</v>
      </c>
      <c r="S444" s="15"/>
      <c r="T444" s="15"/>
      <c r="U444" s="140"/>
      <c r="V444" s="129">
        <v>11</v>
      </c>
      <c r="W444">
        <v>2</v>
      </c>
      <c r="X444">
        <v>13</v>
      </c>
      <c r="Y444">
        <v>2</v>
      </c>
      <c r="AB444" s="15" t="s">
        <v>134</v>
      </c>
      <c r="AD444">
        <f t="shared" si="15"/>
        <v>4</v>
      </c>
    </row>
    <row r="445" spans="1:30" x14ac:dyDescent="0.2">
      <c r="A445" s="12">
        <v>43589</v>
      </c>
      <c r="B445" s="16" t="s">
        <v>43</v>
      </c>
      <c r="C445" s="3">
        <v>300</v>
      </c>
      <c r="D445" s="3">
        <v>24</v>
      </c>
      <c r="E445" s="3" t="s">
        <v>107</v>
      </c>
      <c r="F445" s="33">
        <f>0.192*0.65</f>
        <v>0.12480000000000001</v>
      </c>
      <c r="G445" s="15">
        <v>0</v>
      </c>
      <c r="H445" s="15">
        <v>0</v>
      </c>
      <c r="I445" s="35">
        <v>0</v>
      </c>
      <c r="J445" s="35">
        <v>0</v>
      </c>
      <c r="K445" s="94">
        <v>2</v>
      </c>
      <c r="L445" s="35">
        <v>0</v>
      </c>
      <c r="M445" s="103">
        <v>3</v>
      </c>
      <c r="N445" s="35">
        <v>0</v>
      </c>
      <c r="O445" s="35">
        <v>0</v>
      </c>
      <c r="P445" s="35">
        <v>0</v>
      </c>
      <c r="Q445" s="15">
        <v>0</v>
      </c>
      <c r="R445" s="15">
        <v>3</v>
      </c>
      <c r="S445" s="15"/>
      <c r="T445" s="15"/>
      <c r="U445" s="140"/>
      <c r="V445" s="129">
        <v>11</v>
      </c>
      <c r="W445">
        <v>2</v>
      </c>
      <c r="X445">
        <v>13</v>
      </c>
      <c r="Y445">
        <v>3</v>
      </c>
      <c r="AB445" s="15" t="s">
        <v>122</v>
      </c>
      <c r="AD445">
        <f t="shared" si="15"/>
        <v>8</v>
      </c>
    </row>
    <row r="446" spans="1:30" x14ac:dyDescent="0.2">
      <c r="A446" s="12">
        <v>43589</v>
      </c>
      <c r="B446" s="16" t="s">
        <v>43</v>
      </c>
      <c r="C446" s="3">
        <v>300</v>
      </c>
      <c r="D446" s="3">
        <v>25</v>
      </c>
      <c r="E446" s="3" t="s">
        <v>107</v>
      </c>
      <c r="F446" s="33">
        <f>0.192*0.64</f>
        <v>0.12288</v>
      </c>
      <c r="G446" s="15">
        <v>0</v>
      </c>
      <c r="H446" s="15">
        <v>0</v>
      </c>
      <c r="I446" s="44" t="s">
        <v>93</v>
      </c>
      <c r="J446" s="44" t="s">
        <v>93</v>
      </c>
      <c r="K446" s="44" t="s">
        <v>93</v>
      </c>
      <c r="L446" s="44" t="s">
        <v>93</v>
      </c>
      <c r="M446" s="44" t="s">
        <v>93</v>
      </c>
      <c r="N446" s="44" t="s">
        <v>93</v>
      </c>
      <c r="O446" s="44" t="s">
        <v>93</v>
      </c>
      <c r="P446" s="44" t="s">
        <v>93</v>
      </c>
      <c r="Q446" s="44" t="s">
        <v>93</v>
      </c>
      <c r="R446" s="44" t="s">
        <v>93</v>
      </c>
      <c r="S446" s="44"/>
      <c r="T446" s="44"/>
      <c r="U446" s="44"/>
      <c r="V446" s="133" t="s">
        <v>93</v>
      </c>
      <c r="W446" s="44" t="s">
        <v>93</v>
      </c>
      <c r="X446" s="44" t="s">
        <v>93</v>
      </c>
      <c r="Y446" s="44" t="s">
        <v>93</v>
      </c>
      <c r="Z446" s="44" t="s">
        <v>93</v>
      </c>
      <c r="AA446" s="44" t="s">
        <v>93</v>
      </c>
      <c r="AB446" s="44" t="s">
        <v>93</v>
      </c>
      <c r="AC446">
        <v>9</v>
      </c>
      <c r="AD446">
        <f t="shared" si="15"/>
        <v>0</v>
      </c>
    </row>
    <row r="447" spans="1:30" x14ac:dyDescent="0.2">
      <c r="A447" s="12">
        <v>43589</v>
      </c>
      <c r="B447" s="16" t="s">
        <v>43</v>
      </c>
      <c r="C447" s="3">
        <v>300</v>
      </c>
      <c r="D447" s="3">
        <v>26</v>
      </c>
      <c r="E447" s="3" t="s">
        <v>107</v>
      </c>
      <c r="F447" s="33">
        <f>0.192*0.63</f>
        <v>0.12096</v>
      </c>
      <c r="G447" s="15">
        <v>0</v>
      </c>
      <c r="H447" s="15">
        <v>0</v>
      </c>
      <c r="I447" s="35">
        <v>0</v>
      </c>
      <c r="J447" s="94">
        <v>1</v>
      </c>
      <c r="K447" s="35">
        <v>0</v>
      </c>
      <c r="L447" s="35">
        <v>0</v>
      </c>
      <c r="M447" s="103">
        <v>3</v>
      </c>
      <c r="N447" s="35">
        <v>0</v>
      </c>
      <c r="O447" s="108">
        <v>1</v>
      </c>
      <c r="P447" s="35">
        <v>0</v>
      </c>
      <c r="Q447" s="44">
        <v>0</v>
      </c>
      <c r="R447" s="44">
        <v>3</v>
      </c>
      <c r="S447" s="44"/>
      <c r="T447" s="44"/>
      <c r="U447" s="44"/>
      <c r="V447" s="129">
        <v>10</v>
      </c>
      <c r="W447">
        <v>1</v>
      </c>
      <c r="X447">
        <v>13</v>
      </c>
      <c r="Y447">
        <v>3</v>
      </c>
      <c r="Z447">
        <v>15</v>
      </c>
      <c r="AA447">
        <v>1</v>
      </c>
      <c r="AB447" s="15" t="s">
        <v>122</v>
      </c>
      <c r="AD447">
        <f t="shared" si="15"/>
        <v>8</v>
      </c>
    </row>
    <row r="448" spans="1:30" x14ac:dyDescent="0.2">
      <c r="A448" s="12">
        <v>43589</v>
      </c>
      <c r="B448" s="16" t="s">
        <v>43</v>
      </c>
      <c r="C448" s="3">
        <v>300</v>
      </c>
      <c r="D448" s="3">
        <v>27</v>
      </c>
      <c r="E448" s="3" t="s">
        <v>107</v>
      </c>
      <c r="F448" s="33">
        <f>0.192*0.69</f>
        <v>0.13247999999999999</v>
      </c>
      <c r="G448" s="15">
        <v>0</v>
      </c>
      <c r="H448" s="15">
        <v>0</v>
      </c>
      <c r="I448" s="94">
        <v>3</v>
      </c>
      <c r="J448" s="35">
        <v>0</v>
      </c>
      <c r="K448" s="103">
        <v>1</v>
      </c>
      <c r="L448" s="35">
        <v>0</v>
      </c>
      <c r="M448" s="35">
        <v>0</v>
      </c>
      <c r="N448" s="35">
        <v>0</v>
      </c>
      <c r="O448" s="35">
        <v>0</v>
      </c>
      <c r="P448" s="108">
        <v>2</v>
      </c>
      <c r="Q448" s="44">
        <v>0</v>
      </c>
      <c r="R448" s="44">
        <v>2</v>
      </c>
      <c r="S448" s="44"/>
      <c r="T448" s="44"/>
      <c r="U448" s="44"/>
      <c r="V448" s="129">
        <v>9</v>
      </c>
      <c r="W448">
        <v>3</v>
      </c>
      <c r="X448">
        <v>11</v>
      </c>
      <c r="Y448">
        <v>1</v>
      </c>
      <c r="Z448">
        <v>16</v>
      </c>
      <c r="AA448">
        <v>2</v>
      </c>
      <c r="AB448" s="15" t="s">
        <v>122</v>
      </c>
      <c r="AD448">
        <f t="shared" si="15"/>
        <v>8</v>
      </c>
    </row>
    <row r="449" spans="1:30" x14ac:dyDescent="0.2">
      <c r="A449" s="12">
        <v>43589</v>
      </c>
      <c r="B449" s="16" t="s">
        <v>43</v>
      </c>
      <c r="C449" s="3">
        <v>300</v>
      </c>
      <c r="D449" s="3">
        <v>28</v>
      </c>
      <c r="E449" s="3" t="s">
        <v>107</v>
      </c>
      <c r="F449" s="33">
        <f>0.192*0.63</f>
        <v>0.12096</v>
      </c>
      <c r="G449" s="15">
        <v>0</v>
      </c>
      <c r="H449" s="15">
        <v>0</v>
      </c>
      <c r="I449" s="35">
        <v>0</v>
      </c>
      <c r="J449" s="35">
        <v>0</v>
      </c>
      <c r="K449" s="94">
        <v>3</v>
      </c>
      <c r="L449" s="35">
        <v>0</v>
      </c>
      <c r="M449" s="103">
        <v>2</v>
      </c>
      <c r="N449" s="35">
        <v>0</v>
      </c>
      <c r="O449" s="35">
        <v>0</v>
      </c>
      <c r="P449" s="35">
        <v>0</v>
      </c>
      <c r="Q449" s="44">
        <v>0</v>
      </c>
      <c r="R449" s="44">
        <v>3</v>
      </c>
      <c r="S449" s="44"/>
      <c r="T449" s="44"/>
      <c r="U449" s="44"/>
      <c r="V449" s="129">
        <v>11</v>
      </c>
      <c r="W449">
        <v>3</v>
      </c>
      <c r="X449">
        <v>13</v>
      </c>
      <c r="Y449">
        <v>2</v>
      </c>
      <c r="AB449" s="15" t="s">
        <v>122</v>
      </c>
      <c r="AD449">
        <f t="shared" si="15"/>
        <v>8</v>
      </c>
    </row>
    <row r="450" spans="1:30" x14ac:dyDescent="0.2">
      <c r="A450" s="12">
        <v>43589</v>
      </c>
      <c r="B450" s="16" t="s">
        <v>43</v>
      </c>
      <c r="C450" s="3">
        <v>300</v>
      </c>
      <c r="D450" s="3">
        <v>29</v>
      </c>
      <c r="E450" s="3" t="s">
        <v>107</v>
      </c>
      <c r="F450" s="33">
        <f>0.192*0.64</f>
        <v>0.12288</v>
      </c>
      <c r="G450" s="15">
        <v>0</v>
      </c>
      <c r="H450" s="15">
        <v>0</v>
      </c>
      <c r="I450" s="35">
        <v>0</v>
      </c>
      <c r="J450" s="35">
        <v>0</v>
      </c>
      <c r="K450" s="35">
        <v>0</v>
      </c>
      <c r="L450" s="35">
        <v>0</v>
      </c>
      <c r="M450" s="94">
        <v>3</v>
      </c>
      <c r="N450" s="35">
        <v>0</v>
      </c>
      <c r="O450" s="103">
        <v>2</v>
      </c>
      <c r="P450" s="35">
        <v>0</v>
      </c>
      <c r="Q450" s="44">
        <v>0</v>
      </c>
      <c r="R450" s="44">
        <v>3</v>
      </c>
      <c r="S450" s="44"/>
      <c r="T450" s="44"/>
      <c r="U450" s="44"/>
      <c r="V450" s="129">
        <v>13</v>
      </c>
      <c r="W450">
        <v>3</v>
      </c>
      <c r="X450">
        <v>15</v>
      </c>
      <c r="Y450">
        <v>2</v>
      </c>
      <c r="AB450" s="15" t="s">
        <v>122</v>
      </c>
      <c r="AD450">
        <f t="shared" si="15"/>
        <v>8</v>
      </c>
    </row>
    <row r="451" spans="1:30" x14ac:dyDescent="0.2">
      <c r="A451" s="12">
        <v>43589</v>
      </c>
      <c r="B451" s="16" t="s">
        <v>43</v>
      </c>
      <c r="C451" s="3">
        <v>300</v>
      </c>
      <c r="D451" s="3">
        <v>30</v>
      </c>
      <c r="E451" s="3" t="s">
        <v>107</v>
      </c>
      <c r="F451" s="33">
        <f>0.192*0.62</f>
        <v>0.11904000000000001</v>
      </c>
      <c r="G451" s="15">
        <v>0</v>
      </c>
      <c r="H451" s="15">
        <v>0</v>
      </c>
      <c r="I451" s="35">
        <v>0</v>
      </c>
      <c r="J451" s="94">
        <v>1</v>
      </c>
      <c r="K451" s="35">
        <v>0</v>
      </c>
      <c r="L451" s="35">
        <v>0</v>
      </c>
      <c r="M451" s="103">
        <v>2</v>
      </c>
      <c r="N451" s="35">
        <v>0</v>
      </c>
      <c r="O451" s="35">
        <v>0</v>
      </c>
      <c r="P451" s="35">
        <v>0</v>
      </c>
      <c r="Q451" s="122">
        <v>3</v>
      </c>
      <c r="R451" s="44">
        <v>0</v>
      </c>
      <c r="S451" s="44"/>
      <c r="T451" s="44"/>
      <c r="U451" s="44"/>
      <c r="V451" s="129">
        <v>10</v>
      </c>
      <c r="W451">
        <v>1</v>
      </c>
      <c r="X451">
        <v>13</v>
      </c>
      <c r="Y451">
        <v>2</v>
      </c>
      <c r="Z451">
        <v>17</v>
      </c>
      <c r="AA451">
        <v>3</v>
      </c>
      <c r="AB451" s="18" t="s">
        <v>122</v>
      </c>
      <c r="AC451" s="5"/>
      <c r="AD451" s="5">
        <f t="shared" ref="AD451" si="16">SUM(G451:R451)</f>
        <v>6</v>
      </c>
    </row>
    <row r="452" spans="1:30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116"/>
      <c r="V452" s="132"/>
      <c r="W452" s="4"/>
      <c r="X452" s="4"/>
      <c r="Y452" s="4"/>
      <c r="Z452" s="4"/>
      <c r="AA452" s="4"/>
    </row>
  </sheetData>
  <pageMargins left="0.7" right="0.7" top="0.75" bottom="0.75" header="0.3" footer="0.3"/>
  <pageSetup scale="10" orientation="landscape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3A5E-F9B9-AD48-8646-47D21478ABF5}">
  <dimension ref="A3:L42"/>
  <sheetViews>
    <sheetView workbookViewId="0">
      <selection activeCell="L19" sqref="L19"/>
    </sheetView>
  </sheetViews>
  <sheetFormatPr baseColWidth="10" defaultRowHeight="16" x14ac:dyDescent="0.2"/>
  <cols>
    <col min="1" max="1" width="13" bestFit="1" customWidth="1"/>
    <col min="2" max="2" width="13.5" customWidth="1"/>
    <col min="3" max="3" width="14.5" customWidth="1"/>
    <col min="4" max="4" width="15.1640625" customWidth="1"/>
    <col min="5" max="5" width="15" customWidth="1"/>
    <col min="6" max="6" width="14.33203125" customWidth="1"/>
    <col min="7" max="7" width="12.1640625" customWidth="1"/>
    <col min="8" max="9" width="21" customWidth="1"/>
  </cols>
  <sheetData>
    <row r="3" spans="1:12" x14ac:dyDescent="0.2">
      <c r="A3" s="27" t="s">
        <v>80</v>
      </c>
      <c r="B3" t="s">
        <v>114</v>
      </c>
      <c r="C3" t="s">
        <v>115</v>
      </c>
      <c r="D3" t="s">
        <v>117</v>
      </c>
      <c r="E3" t="s">
        <v>116</v>
      </c>
      <c r="F3" t="s">
        <v>145</v>
      </c>
      <c r="G3" t="s">
        <v>144</v>
      </c>
      <c r="J3" t="s">
        <v>127</v>
      </c>
      <c r="K3" t="s">
        <v>128</v>
      </c>
      <c r="L3" t="s">
        <v>129</v>
      </c>
    </row>
    <row r="4" spans="1:12" x14ac:dyDescent="0.2">
      <c r="A4" s="28" t="s">
        <v>40</v>
      </c>
      <c r="B4" s="85">
        <v>2.1886792452830188</v>
      </c>
      <c r="C4" s="85">
        <v>2.2291666666666665</v>
      </c>
      <c r="D4" s="85">
        <v>2.85</v>
      </c>
      <c r="E4" s="85">
        <v>8.7407407407407405</v>
      </c>
      <c r="F4" s="85">
        <v>4.243464165065574</v>
      </c>
      <c r="G4" s="85">
        <v>90</v>
      </c>
      <c r="H4" s="85"/>
      <c r="I4" s="85" t="s">
        <v>19</v>
      </c>
      <c r="J4" s="85">
        <v>2</v>
      </c>
      <c r="K4" s="85">
        <v>2.3571428571428572</v>
      </c>
      <c r="L4" s="85">
        <v>3.0714285714285716</v>
      </c>
    </row>
    <row r="5" spans="1:12" x14ac:dyDescent="0.2">
      <c r="A5" s="29">
        <v>0</v>
      </c>
      <c r="B5" s="85">
        <v>2.0625</v>
      </c>
      <c r="C5" s="85">
        <v>2.2142857142857144</v>
      </c>
      <c r="D5" s="85">
        <v>3.125</v>
      </c>
      <c r="E5" s="85">
        <v>6.5294117647058822</v>
      </c>
      <c r="F5" s="85">
        <v>4.1400127877040358</v>
      </c>
      <c r="G5" s="85">
        <v>30</v>
      </c>
      <c r="H5" s="85"/>
      <c r="I5" s="85" t="s">
        <v>130</v>
      </c>
      <c r="J5" s="85">
        <v>1.84</v>
      </c>
      <c r="K5" s="85">
        <v>2.5833333333333335</v>
      </c>
      <c r="L5" s="85">
        <v>2.8695652173913042</v>
      </c>
    </row>
    <row r="6" spans="1:12" x14ac:dyDescent="0.2">
      <c r="A6" s="29">
        <v>150</v>
      </c>
      <c r="B6" s="85">
        <v>2</v>
      </c>
      <c r="C6" s="85">
        <v>2.3333333333333335</v>
      </c>
      <c r="D6" s="85">
        <v>3.3</v>
      </c>
      <c r="E6" s="85">
        <v>10.090909090909092</v>
      </c>
      <c r="F6" s="85">
        <v>4.0697383899669237</v>
      </c>
      <c r="G6" s="85">
        <v>30</v>
      </c>
      <c r="H6" s="85"/>
      <c r="I6" s="85" t="s">
        <v>131</v>
      </c>
      <c r="J6" s="85">
        <v>2.08</v>
      </c>
      <c r="K6" s="85">
        <v>3.44</v>
      </c>
      <c r="L6" s="85">
        <v>3</v>
      </c>
    </row>
    <row r="7" spans="1:12" x14ac:dyDescent="0.2">
      <c r="A7" s="29">
        <v>300</v>
      </c>
      <c r="B7" s="85">
        <v>2.6</v>
      </c>
      <c r="C7" s="85">
        <v>2.0769230769230771</v>
      </c>
      <c r="D7" s="85">
        <v>1.9166666666666667</v>
      </c>
      <c r="E7" s="85">
        <v>9.2666666666666675</v>
      </c>
      <c r="F7" s="85">
        <v>3.8259763770958184</v>
      </c>
      <c r="G7" s="85">
        <v>30</v>
      </c>
      <c r="H7" s="85"/>
      <c r="I7" s="85" t="s">
        <v>40</v>
      </c>
      <c r="J7" s="85">
        <v>2.0625</v>
      </c>
      <c r="K7" s="85">
        <v>2.2142857142857144</v>
      </c>
      <c r="L7" s="85">
        <v>3.125</v>
      </c>
    </row>
    <row r="8" spans="1:12" x14ac:dyDescent="0.2">
      <c r="A8" s="28" t="s">
        <v>44</v>
      </c>
      <c r="B8" s="85">
        <v>2.2266666666666666</v>
      </c>
      <c r="C8" s="85">
        <v>2.6031746031746033</v>
      </c>
      <c r="D8" s="85">
        <v>2.5769230769230771</v>
      </c>
      <c r="E8" s="85">
        <v>6.6333333333333337</v>
      </c>
      <c r="F8" s="85">
        <v>4.7225255098317085</v>
      </c>
      <c r="G8" s="85">
        <v>90</v>
      </c>
      <c r="H8" s="85"/>
      <c r="I8" s="85" t="s">
        <v>132</v>
      </c>
      <c r="J8" s="85">
        <v>2</v>
      </c>
      <c r="K8" s="85">
        <v>2.3333333333333335</v>
      </c>
      <c r="L8" s="85">
        <v>3.3</v>
      </c>
    </row>
    <row r="9" spans="1:12" x14ac:dyDescent="0.2">
      <c r="A9" s="29">
        <v>0</v>
      </c>
      <c r="B9" s="85">
        <v>2.64</v>
      </c>
      <c r="C9" s="85">
        <v>2.8095238095238093</v>
      </c>
      <c r="D9" s="85">
        <v>2.3571428571428572</v>
      </c>
      <c r="E9" s="85">
        <v>6.9</v>
      </c>
      <c r="F9" s="85">
        <v>4.4283568993009368</v>
      </c>
      <c r="G9" s="85">
        <v>30</v>
      </c>
      <c r="H9" s="85"/>
      <c r="I9" s="85" t="s">
        <v>133</v>
      </c>
      <c r="J9" s="85">
        <v>2.6</v>
      </c>
      <c r="K9" s="85">
        <v>2.0769230769230771</v>
      </c>
      <c r="L9" s="85">
        <v>1.9166666666666667</v>
      </c>
    </row>
    <row r="10" spans="1:12" x14ac:dyDescent="0.2">
      <c r="A10" s="29">
        <v>150</v>
      </c>
      <c r="B10" s="85">
        <v>1.9565217391304348</v>
      </c>
      <c r="C10" s="85">
        <v>2.3333333333333335</v>
      </c>
      <c r="D10" s="85">
        <v>2.5555555555555554</v>
      </c>
      <c r="E10" s="85">
        <v>6.2666666666666666</v>
      </c>
      <c r="F10" s="85">
        <v>4.2583251793790158</v>
      </c>
      <c r="G10" s="85">
        <v>30</v>
      </c>
      <c r="H10" s="85"/>
      <c r="I10" s="85"/>
      <c r="J10" s="85"/>
      <c r="K10" s="85"/>
      <c r="L10" s="85"/>
    </row>
    <row r="11" spans="1:12" x14ac:dyDescent="0.2">
      <c r="A11" s="29">
        <v>300</v>
      </c>
      <c r="B11" s="85">
        <v>2.074074074074074</v>
      </c>
      <c r="C11" s="85">
        <v>2.6666666666666665</v>
      </c>
      <c r="D11" s="85">
        <v>3.6666666666666665</v>
      </c>
      <c r="E11" s="85">
        <v>6.7333333333333334</v>
      </c>
      <c r="F11" s="85">
        <v>5.5207029370851162</v>
      </c>
      <c r="G11" s="85">
        <v>30</v>
      </c>
      <c r="H11" s="85"/>
      <c r="I11" s="85"/>
      <c r="J11" s="85"/>
      <c r="K11" s="85"/>
      <c r="L11" s="85"/>
    </row>
    <row r="12" spans="1:12" x14ac:dyDescent="0.2">
      <c r="A12" s="28" t="s">
        <v>41</v>
      </c>
      <c r="B12" s="85">
        <v>1.9722222222222223</v>
      </c>
      <c r="C12" s="85">
        <v>2.28125</v>
      </c>
      <c r="D12" s="85">
        <v>1.8421052631578947</v>
      </c>
      <c r="E12" s="85">
        <v>6</v>
      </c>
      <c r="F12" s="85">
        <v>4.2716730927396531</v>
      </c>
      <c r="G12" s="85">
        <v>90</v>
      </c>
      <c r="H12" s="85"/>
      <c r="I12" s="85"/>
      <c r="J12" s="85"/>
      <c r="K12" s="85"/>
      <c r="L12" s="85"/>
    </row>
    <row r="13" spans="1:12" x14ac:dyDescent="0.2">
      <c r="A13" s="29">
        <v>0</v>
      </c>
      <c r="B13" s="85">
        <v>1.9615384615384615</v>
      </c>
      <c r="C13" s="85">
        <v>1.7272727272727273</v>
      </c>
      <c r="D13" s="85">
        <v>2</v>
      </c>
      <c r="E13" s="85">
        <v>5.2666666666666666</v>
      </c>
      <c r="F13" s="85">
        <v>3.2793327047595748</v>
      </c>
      <c r="G13" s="85">
        <v>30</v>
      </c>
      <c r="H13" s="85"/>
      <c r="I13" s="85"/>
    </row>
    <row r="14" spans="1:12" x14ac:dyDescent="0.2">
      <c r="A14" s="29">
        <v>150</v>
      </c>
      <c r="B14" s="85">
        <v>1.9545454545454546</v>
      </c>
      <c r="C14" s="85">
        <v>2.5</v>
      </c>
      <c r="D14" s="85">
        <v>1.5</v>
      </c>
      <c r="E14" s="85">
        <v>6.1</v>
      </c>
      <c r="F14" s="85">
        <v>5.2872651166546492</v>
      </c>
      <c r="G14" s="85">
        <v>30</v>
      </c>
      <c r="H14" s="85"/>
      <c r="I14" s="85"/>
    </row>
    <row r="15" spans="1:12" x14ac:dyDescent="0.2">
      <c r="A15" s="29">
        <v>300</v>
      </c>
      <c r="B15" s="85">
        <v>2</v>
      </c>
      <c r="C15" s="85">
        <v>2.6363636363636362</v>
      </c>
      <c r="D15" s="85">
        <v>1.9411764705882353</v>
      </c>
      <c r="E15" s="85">
        <v>6.6333333333333337</v>
      </c>
      <c r="F15" s="85">
        <v>4.0384644857047896</v>
      </c>
      <c r="G15" s="85">
        <v>30</v>
      </c>
      <c r="H15" s="85"/>
      <c r="I15" s="85"/>
    </row>
    <row r="16" spans="1:12" x14ac:dyDescent="0.2">
      <c r="A16" s="28" t="s">
        <v>43</v>
      </c>
      <c r="B16" s="85">
        <v>2.2124999999999999</v>
      </c>
      <c r="C16" s="85">
        <v>2.1428571428571428</v>
      </c>
      <c r="D16" s="85">
        <v>2.15625</v>
      </c>
      <c r="E16" s="85">
        <v>7.322222222222222</v>
      </c>
      <c r="F16" s="85">
        <v>3.8448207619647827</v>
      </c>
      <c r="G16" s="85">
        <v>90</v>
      </c>
      <c r="H16" s="85"/>
      <c r="I16" s="85"/>
    </row>
    <row r="17" spans="1:12" x14ac:dyDescent="0.2">
      <c r="A17" s="29">
        <v>0</v>
      </c>
      <c r="B17" s="85">
        <v>2</v>
      </c>
      <c r="C17" s="85">
        <v>2.1304347826086958</v>
      </c>
      <c r="D17" s="85">
        <v>2.5555555555555554</v>
      </c>
      <c r="E17" s="85">
        <v>7</v>
      </c>
      <c r="F17" s="85">
        <v>3.4740416688982561</v>
      </c>
      <c r="G17" s="85">
        <v>30</v>
      </c>
      <c r="H17" s="85"/>
      <c r="I17" s="85"/>
    </row>
    <row r="18" spans="1:12" x14ac:dyDescent="0.2">
      <c r="A18" s="29">
        <v>150</v>
      </c>
      <c r="B18" s="85">
        <v>2.2692307692307692</v>
      </c>
      <c r="C18" s="85">
        <v>2.375</v>
      </c>
      <c r="D18" s="85">
        <v>1.9285714285714286</v>
      </c>
      <c r="E18" s="85">
        <v>7.7333333333333334</v>
      </c>
      <c r="F18" s="85">
        <v>3.6287485572789442</v>
      </c>
      <c r="G18" s="85">
        <v>30</v>
      </c>
      <c r="H18" s="85"/>
      <c r="I18" s="85"/>
    </row>
    <row r="19" spans="1:12" x14ac:dyDescent="0.2">
      <c r="A19" s="29">
        <v>300</v>
      </c>
      <c r="B19" s="85">
        <v>2.3571428571428572</v>
      </c>
      <c r="C19" s="85">
        <v>1.9130434782608696</v>
      </c>
      <c r="D19" s="85">
        <v>2.1111111111111112</v>
      </c>
      <c r="E19" s="85">
        <v>7.2333333333333334</v>
      </c>
      <c r="F19" s="85">
        <v>4.4542372955487526</v>
      </c>
      <c r="G19" s="85">
        <v>30</v>
      </c>
      <c r="H19" s="85"/>
      <c r="I19" s="85"/>
    </row>
    <row r="20" spans="1:12" x14ac:dyDescent="0.2">
      <c r="A20" s="28" t="s">
        <v>19</v>
      </c>
      <c r="B20" s="85">
        <v>1.9746835443037976</v>
      </c>
      <c r="C20" s="85">
        <v>2.779220779220779</v>
      </c>
      <c r="D20" s="85">
        <v>3.0135135135135136</v>
      </c>
      <c r="E20" s="85">
        <v>11.839506172839506</v>
      </c>
      <c r="F20" s="85">
        <v>4.2937652186730491</v>
      </c>
      <c r="G20" s="85">
        <v>90</v>
      </c>
      <c r="H20" s="85"/>
      <c r="I20" s="85"/>
    </row>
    <row r="21" spans="1:12" x14ac:dyDescent="0.2">
      <c r="A21" s="29">
        <v>0</v>
      </c>
      <c r="B21" s="85">
        <v>2</v>
      </c>
      <c r="C21" s="85">
        <v>2.3571428571428572</v>
      </c>
      <c r="D21" s="85">
        <v>3.0714285714285716</v>
      </c>
      <c r="E21" s="85">
        <v>12.379310344827585</v>
      </c>
      <c r="F21" s="85">
        <v>3.4991202272188402</v>
      </c>
      <c r="G21" s="85">
        <v>30</v>
      </c>
      <c r="H21" s="85"/>
      <c r="I21" s="85"/>
    </row>
    <row r="22" spans="1:12" x14ac:dyDescent="0.2">
      <c r="A22" s="29">
        <v>150</v>
      </c>
      <c r="B22" s="85">
        <v>1.84</v>
      </c>
      <c r="C22" s="85">
        <v>2.5833333333333335</v>
      </c>
      <c r="D22" s="85">
        <v>2.8695652173913042</v>
      </c>
      <c r="E22" s="85">
        <v>11.884615384615385</v>
      </c>
      <c r="F22" s="85">
        <v>5.3987177964914821</v>
      </c>
      <c r="G22" s="85">
        <v>30</v>
      </c>
      <c r="H22" s="85"/>
      <c r="I22" s="85"/>
    </row>
    <row r="23" spans="1:12" x14ac:dyDescent="0.2">
      <c r="A23" s="29">
        <v>300</v>
      </c>
      <c r="B23" s="85">
        <v>2.08</v>
      </c>
      <c r="C23" s="85">
        <v>3.44</v>
      </c>
      <c r="D23" s="85">
        <v>3.0869565217391304</v>
      </c>
      <c r="E23" s="85">
        <v>11.192307692307692</v>
      </c>
      <c r="F23" s="85">
        <v>3.9193798567552056</v>
      </c>
      <c r="G23" s="85">
        <v>30</v>
      </c>
      <c r="H23" s="85"/>
      <c r="I23" s="85"/>
    </row>
    <row r="24" spans="1:12" x14ac:dyDescent="0.2">
      <c r="A24" s="28" t="s">
        <v>81</v>
      </c>
      <c r="B24" s="85">
        <v>2.1114206128133706</v>
      </c>
      <c r="C24" s="85">
        <v>2.4254658385093166</v>
      </c>
      <c r="D24" s="85">
        <v>2.5857142857142859</v>
      </c>
      <c r="E24" s="85">
        <v>7.9679012345679014</v>
      </c>
      <c r="F24" s="85">
        <v>4.7581568099259828</v>
      </c>
      <c r="G24" s="85">
        <v>450</v>
      </c>
      <c r="H24" s="85"/>
      <c r="I24" s="85"/>
    </row>
    <row r="27" spans="1:12" x14ac:dyDescent="0.2">
      <c r="K27" t="s">
        <v>110</v>
      </c>
      <c r="L27" t="s">
        <v>97</v>
      </c>
    </row>
    <row r="28" spans="1:12" x14ac:dyDescent="0.2">
      <c r="J28" s="29" t="s">
        <v>135</v>
      </c>
      <c r="K28" s="85">
        <v>6.5294117647058822</v>
      </c>
      <c r="L28" s="85">
        <f>F5/SQRT(G5)</f>
        <v>0.75585946406178228</v>
      </c>
    </row>
    <row r="29" spans="1:12" x14ac:dyDescent="0.2">
      <c r="J29" s="29" t="s">
        <v>136</v>
      </c>
      <c r="K29" s="85">
        <v>10.090909090909092</v>
      </c>
      <c r="L29" s="85">
        <f t="shared" ref="L29:L30" si="0">F6/SQRT(G6)</f>
        <v>0.74302917310988015</v>
      </c>
    </row>
    <row r="30" spans="1:12" x14ac:dyDescent="0.2">
      <c r="J30" s="29" t="s">
        <v>137</v>
      </c>
      <c r="K30" s="85">
        <v>9.2666666666666675</v>
      </c>
      <c r="L30" s="85">
        <f t="shared" si="0"/>
        <v>0.69852452207242388</v>
      </c>
    </row>
    <row r="31" spans="1:12" x14ac:dyDescent="0.2">
      <c r="J31" s="29" t="s">
        <v>138</v>
      </c>
      <c r="K31" s="85">
        <v>12.379310344827585</v>
      </c>
      <c r="L31" s="85">
        <f>F21/SQRT(G21)</f>
        <v>0.63884902662345366</v>
      </c>
    </row>
    <row r="32" spans="1:12" x14ac:dyDescent="0.2">
      <c r="J32" s="29" t="s">
        <v>139</v>
      </c>
      <c r="K32" s="85">
        <v>11.884615384615385</v>
      </c>
      <c r="L32" s="85">
        <f t="shared" ref="L32:L33" si="1">F22/SQRT(G22)</f>
        <v>0.9856665062476565</v>
      </c>
    </row>
    <row r="33" spans="10:12" x14ac:dyDescent="0.2">
      <c r="J33" s="29" t="s">
        <v>140</v>
      </c>
      <c r="K33" s="85">
        <v>11.192307692307692</v>
      </c>
      <c r="L33" s="85">
        <f t="shared" si="1"/>
        <v>0.71557758632539759</v>
      </c>
    </row>
    <row r="34" spans="10:12" x14ac:dyDescent="0.2">
      <c r="J34" s="29"/>
      <c r="K34" s="85"/>
    </row>
    <row r="35" spans="10:12" x14ac:dyDescent="0.2">
      <c r="J35" s="29"/>
      <c r="K35" s="85"/>
    </row>
    <row r="36" spans="10:12" x14ac:dyDescent="0.2">
      <c r="J36" s="29"/>
      <c r="K36" s="85"/>
    </row>
    <row r="37" spans="10:12" x14ac:dyDescent="0.2">
      <c r="J37" s="29"/>
      <c r="K37" s="85"/>
    </row>
    <row r="38" spans="10:12" x14ac:dyDescent="0.2">
      <c r="J38" s="29"/>
      <c r="K38" s="85"/>
    </row>
    <row r="39" spans="10:12" x14ac:dyDescent="0.2">
      <c r="J39" s="29"/>
      <c r="K39" s="85"/>
    </row>
    <row r="40" spans="10:12" x14ac:dyDescent="0.2">
      <c r="J40" s="29"/>
      <c r="K40" s="85"/>
    </row>
    <row r="41" spans="10:12" x14ac:dyDescent="0.2">
      <c r="J41" s="29"/>
      <c r="K41" s="85"/>
    </row>
    <row r="42" spans="10:12" x14ac:dyDescent="0.2">
      <c r="J42" s="29"/>
      <c r="K42" s="85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Meta_Data</vt:lpstr>
      <vt:lpstr>Dry_Weight_Regression</vt:lpstr>
      <vt:lpstr>Feeding_Rate_data</vt:lpstr>
      <vt:lpstr>Feeding_summary</vt:lpstr>
      <vt:lpstr>Infected_vs_Uninfected_Feeding</vt:lpstr>
      <vt:lpstr>Feeding_by_Spore_yield</vt:lpstr>
      <vt:lpstr>Life_table</vt:lpstr>
      <vt:lpstr>Life_table_summary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Alaina Pfenning</dc:creator>
  <cp:lastModifiedBy>Alaina Pfenning</cp:lastModifiedBy>
  <cp:lastPrinted>2019-05-13T17:31:58Z</cp:lastPrinted>
  <dcterms:created xsi:type="dcterms:W3CDTF">2019-05-10T18:27:17Z</dcterms:created>
  <dcterms:modified xsi:type="dcterms:W3CDTF">2019-06-22T01:39:26Z</dcterms:modified>
</cp:coreProperties>
</file>