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OneDrive\Desktop\3080\"/>
    </mc:Choice>
  </mc:AlternateContent>
  <xr:revisionPtr revIDLastSave="0" documentId="8_{B78F1926-89BB-4A75-B103-C4239D623057}" xr6:coauthVersionLast="47" xr6:coauthVersionMax="47" xr10:uidLastSave="{00000000-0000-0000-0000-000000000000}"/>
  <bookViews>
    <workbookView xWindow="-108" yWindow="-108" windowWidth="23256" windowHeight="12576" tabRatio="737" activeTab="1" xr2:uid="{00000000-000D-0000-FFFF-FFFF00000000}"/>
  </bookViews>
  <sheets>
    <sheet name="REG 1" sheetId="2" r:id="rId1"/>
    <sheet name="Hyp Test" sheetId="12" r:id="rId2"/>
    <sheet name="Grades" sheetId="1" r:id="rId3"/>
    <sheet name="Interval_template" sheetId="11" r:id="rId4"/>
    <sheet name="GPA as X" sheetId="3" r:id="rId5"/>
    <sheet name="resi plot" sheetId="4" r:id="rId6"/>
    <sheet name="QG 1st half reg" sheetId="8" r:id="rId7"/>
    <sheet name="QG 2nd half reg" sheetId="9" r:id="rId8"/>
    <sheet name="GQ test" sheetId="5" r:id="rId9"/>
    <sheet name="Genelise least squr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24" i="1" s="1"/>
  <c r="G22" i="1"/>
  <c r="F6" i="1"/>
  <c r="F5" i="1"/>
  <c r="F3" i="1"/>
  <c r="F2" i="1" a="1"/>
  <c r="F2" i="1" s="1"/>
  <c r="G26" i="1" l="1"/>
  <c r="G27" i="1"/>
  <c r="F9" i="1"/>
  <c r="F10" i="1" s="1"/>
  <c r="B22" i="12" l="1"/>
  <c r="B9" i="12"/>
  <c r="B12" i="12" s="1"/>
  <c r="B10" i="12"/>
  <c r="B10" i="11"/>
  <c r="B11" i="11" s="1"/>
  <c r="B9" i="11"/>
  <c r="B14" i="12" l="1"/>
  <c r="B18" i="12" s="1"/>
  <c r="B13" i="12"/>
  <c r="B16" i="12"/>
  <c r="B17" i="12" s="1"/>
  <c r="B20" i="12"/>
  <c r="B21" i="12" s="1"/>
  <c r="B13" i="11"/>
  <c r="B14" i="11"/>
  <c r="Q9" i="1" l="1"/>
  <c r="Q13" i="1"/>
  <c r="Q25" i="1"/>
  <c r="Q41" i="1"/>
  <c r="Q45" i="1"/>
  <c r="P9" i="1"/>
  <c r="P10" i="1"/>
  <c r="P17" i="1"/>
  <c r="P18" i="1"/>
  <c r="P22" i="1"/>
  <c r="P33" i="1"/>
  <c r="P41" i="1"/>
  <c r="P42" i="1"/>
  <c r="O18" i="1"/>
  <c r="O35" i="1"/>
  <c r="N3" i="1"/>
  <c r="P3" i="1" s="1"/>
  <c r="N4" i="1"/>
  <c r="O4" i="1" s="1"/>
  <c r="N5" i="1"/>
  <c r="O5" i="1" s="1"/>
  <c r="N6" i="1"/>
  <c r="O6" i="1" s="1"/>
  <c r="N7" i="1"/>
  <c r="P7" i="1" s="1"/>
  <c r="N8" i="1"/>
  <c r="O8" i="1" s="1"/>
  <c r="N9" i="1"/>
  <c r="O9" i="1" s="1"/>
  <c r="N10" i="1"/>
  <c r="Q10" i="1" s="1"/>
  <c r="N11" i="1"/>
  <c r="P11" i="1" s="1"/>
  <c r="N12" i="1"/>
  <c r="O12" i="1" s="1"/>
  <c r="N13" i="1"/>
  <c r="O13" i="1" s="1"/>
  <c r="N14" i="1"/>
  <c r="O14" i="1" s="1"/>
  <c r="N15" i="1"/>
  <c r="P15" i="1" s="1"/>
  <c r="N16" i="1"/>
  <c r="O16" i="1" s="1"/>
  <c r="N17" i="1"/>
  <c r="O17" i="1" s="1"/>
  <c r="N18" i="1"/>
  <c r="Q18" i="1" s="1"/>
  <c r="N19" i="1"/>
  <c r="P19" i="1" s="1"/>
  <c r="N20" i="1"/>
  <c r="O20" i="1" s="1"/>
  <c r="N21" i="1"/>
  <c r="O21" i="1" s="1"/>
  <c r="N22" i="1"/>
  <c r="O22" i="1" s="1"/>
  <c r="N23" i="1"/>
  <c r="P23" i="1" s="1"/>
  <c r="N24" i="1"/>
  <c r="O24" i="1" s="1"/>
  <c r="N25" i="1"/>
  <c r="O25" i="1" s="1"/>
  <c r="N26" i="1"/>
  <c r="Q26" i="1" s="1"/>
  <c r="N27" i="1"/>
  <c r="P27" i="1" s="1"/>
  <c r="N28" i="1"/>
  <c r="O28" i="1" s="1"/>
  <c r="N29" i="1"/>
  <c r="O29" i="1" s="1"/>
  <c r="N30" i="1"/>
  <c r="O30" i="1" s="1"/>
  <c r="N31" i="1"/>
  <c r="P31" i="1" s="1"/>
  <c r="N32" i="1"/>
  <c r="O32" i="1" s="1"/>
  <c r="N33" i="1"/>
  <c r="O33" i="1" s="1"/>
  <c r="N34" i="1"/>
  <c r="Q34" i="1" s="1"/>
  <c r="N35" i="1"/>
  <c r="P35" i="1" s="1"/>
  <c r="N36" i="1"/>
  <c r="O36" i="1" s="1"/>
  <c r="N37" i="1"/>
  <c r="O37" i="1" s="1"/>
  <c r="N38" i="1"/>
  <c r="O38" i="1" s="1"/>
  <c r="N39" i="1"/>
  <c r="P39" i="1" s="1"/>
  <c r="N40" i="1"/>
  <c r="O40" i="1" s="1"/>
  <c r="N41" i="1"/>
  <c r="O41" i="1" s="1"/>
  <c r="N42" i="1"/>
  <c r="Q42" i="1" s="1"/>
  <c r="N43" i="1"/>
  <c r="P43" i="1" s="1"/>
  <c r="N44" i="1"/>
  <c r="O44" i="1" s="1"/>
  <c r="N45" i="1"/>
  <c r="O45" i="1" s="1"/>
  <c r="N46" i="1"/>
  <c r="O46" i="1" s="1"/>
  <c r="N47" i="1"/>
  <c r="P47" i="1" s="1"/>
  <c r="N48" i="1"/>
  <c r="O48" i="1" s="1"/>
  <c r="N2" i="1"/>
  <c r="O2" i="1" s="1"/>
  <c r="O7" i="1" l="1"/>
  <c r="O47" i="1"/>
  <c r="O3" i="1"/>
  <c r="O43" i="1"/>
  <c r="O23" i="1"/>
  <c r="P2" i="1"/>
  <c r="P26" i="1"/>
  <c r="P6" i="1"/>
  <c r="Q21" i="1"/>
  <c r="O27" i="1"/>
  <c r="Q29" i="1"/>
  <c r="O26" i="1"/>
  <c r="P30" i="1"/>
  <c r="O42" i="1"/>
  <c r="O19" i="1"/>
  <c r="P46" i="1"/>
  <c r="P25" i="1"/>
  <c r="Q2" i="1"/>
  <c r="Q17" i="1"/>
  <c r="O39" i="1"/>
  <c r="O15" i="1"/>
  <c r="O34" i="1"/>
  <c r="O11" i="1"/>
  <c r="P38" i="1"/>
  <c r="Q37" i="1"/>
  <c r="Q5" i="1"/>
  <c r="O31" i="1"/>
  <c r="O10" i="1"/>
  <c r="P34" i="1"/>
  <c r="P14" i="1"/>
  <c r="Q33" i="1"/>
  <c r="Q48" i="1"/>
  <c r="Q32" i="1"/>
  <c r="Q8" i="1"/>
  <c r="P48" i="1"/>
  <c r="P40" i="1"/>
  <c r="P32" i="1"/>
  <c r="P24" i="1"/>
  <c r="P16" i="1"/>
  <c r="P8" i="1"/>
  <c r="Q47" i="1"/>
  <c r="Q39" i="1"/>
  <c r="Q31" i="1"/>
  <c r="Q23" i="1"/>
  <c r="Q15" i="1"/>
  <c r="Q7" i="1"/>
  <c r="Q40" i="1"/>
  <c r="Q24" i="1"/>
  <c r="Q16" i="1"/>
  <c r="Q46" i="1"/>
  <c r="Q38" i="1"/>
  <c r="Q30" i="1"/>
  <c r="Q22" i="1"/>
  <c r="Q14" i="1"/>
  <c r="Q6" i="1"/>
  <c r="P45" i="1"/>
  <c r="P37" i="1"/>
  <c r="P29" i="1"/>
  <c r="P21" i="1"/>
  <c r="P13" i="1"/>
  <c r="P5" i="1"/>
  <c r="Q44" i="1"/>
  <c r="Q36" i="1"/>
  <c r="Q28" i="1"/>
  <c r="Q20" i="1"/>
  <c r="Q12" i="1"/>
  <c r="Q4" i="1"/>
  <c r="P44" i="1"/>
  <c r="P36" i="1"/>
  <c r="P28" i="1"/>
  <c r="P20" i="1"/>
  <c r="P12" i="1"/>
  <c r="P4" i="1"/>
  <c r="Q43" i="1"/>
  <c r="Q35" i="1"/>
  <c r="Q27" i="1"/>
  <c r="Q19" i="1"/>
  <c r="Q11" i="1"/>
  <c r="Q3" i="1"/>
  <c r="B16" i="5"/>
  <c r="B10" i="5"/>
  <c r="B12" i="5"/>
  <c r="B11" i="5"/>
  <c r="B15" i="5" l="1"/>
  <c r="B18" i="5" s="1"/>
  <c r="B17" i="5"/>
  <c r="B13" i="5"/>
  <c r="B1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<sst xmlns="http://schemas.openxmlformats.org/spreadsheetml/2006/main" count="248" uniqueCount="97">
  <si>
    <t>Final Grade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</si>
  <si>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</si>
  <si>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</si>
  <si>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</si>
  <si>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</si>
  <si>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</si>
  <si>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</si>
  <si>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</si>
  <si>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</si>
  <si>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</si>
  <si>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</si>
  <si>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</si>
  <si>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</si>
  <si>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</si>
  <si>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</si>
  <si>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</si>
  <si>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</si>
  <si>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</si>
  <si>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</si>
  <si>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</si>
  <si>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</si>
  <si>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</si>
  <si>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</si>
  <si>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</si>
  <si>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</si>
  <si>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GPA ( y)</t>
  </si>
  <si>
    <t>Final Grade ( x)</t>
  </si>
  <si>
    <t>RESIDUAL OUTPUT</t>
  </si>
  <si>
    <t>Observation</t>
  </si>
  <si>
    <t>Predicted GPA ( y)</t>
  </si>
  <si>
    <t>Residuals</t>
  </si>
  <si>
    <t>GQ Test for Equal Variances</t>
  </si>
  <si>
    <t>Data Input</t>
  </si>
  <si>
    <t>T1</t>
  </si>
  <si>
    <t>T2</t>
  </si>
  <si>
    <t>K</t>
  </si>
  <si>
    <t>SigmaHatSquared1</t>
  </si>
  <si>
    <t>SigmaHatSquared2</t>
  </si>
  <si>
    <t>Alpa</t>
  </si>
  <si>
    <t>Computed Values</t>
  </si>
  <si>
    <t>df-numerator</t>
  </si>
  <si>
    <t>df-denominator</t>
  </si>
  <si>
    <t>GQ</t>
  </si>
  <si>
    <t>One-tailed test: Right crt val</t>
  </si>
  <si>
    <t>Decision</t>
  </si>
  <si>
    <t>p-value</t>
  </si>
  <si>
    <t>ttwo-tailed test: Right crt val</t>
  </si>
  <si>
    <t>X Variable 1</t>
  </si>
  <si>
    <t>Squre (X)</t>
  </si>
  <si>
    <t>Int*</t>
  </si>
  <si>
    <t>x*</t>
  </si>
  <si>
    <t xml:space="preserve">y*  </t>
  </si>
  <si>
    <t xml:space="preserve">Predicted y*  </t>
  </si>
  <si>
    <t>Inteval estimation using the T-distributon</t>
  </si>
  <si>
    <t>Data input</t>
  </si>
  <si>
    <t>Sample size</t>
  </si>
  <si>
    <t xml:space="preserve">Conf interval </t>
  </si>
  <si>
    <t>Estimate  value</t>
  </si>
  <si>
    <t>Std Error</t>
  </si>
  <si>
    <t>Computed value</t>
  </si>
  <si>
    <t>Df</t>
  </si>
  <si>
    <t>t</t>
  </si>
  <si>
    <t>Hald_width</t>
  </si>
  <si>
    <t>Confidence interval</t>
  </si>
  <si>
    <t>Lower limit</t>
  </si>
  <si>
    <t>Upper Limit</t>
  </si>
  <si>
    <t>DATA INPUT</t>
  </si>
  <si>
    <t>Sample Size</t>
  </si>
  <si>
    <t>Estimate Vlue</t>
  </si>
  <si>
    <t>StdError</t>
  </si>
  <si>
    <t>H0</t>
  </si>
  <si>
    <t>Alpha</t>
  </si>
  <si>
    <t>Conputed Values</t>
  </si>
  <si>
    <t>Left-tailed test</t>
  </si>
  <si>
    <t>Left critical value</t>
  </si>
  <si>
    <t>decision</t>
  </si>
  <si>
    <t>Right-tail test</t>
  </si>
  <si>
    <t>Right critical valur</t>
  </si>
  <si>
    <t>Two-tail test</t>
  </si>
  <si>
    <t>Absolute critical value\</t>
  </si>
  <si>
    <t xml:space="preserve">Hypethesis testing using the T distribution </t>
  </si>
  <si>
    <t>yhat</t>
  </si>
  <si>
    <t>xbar</t>
  </si>
  <si>
    <t>X0</t>
  </si>
  <si>
    <t>(X0-xbar)^2</t>
  </si>
  <si>
    <t>ssq_x</t>
  </si>
  <si>
    <t>Sigmanhat2</t>
  </si>
  <si>
    <t>Sampel Size</t>
  </si>
  <si>
    <t>Var(f)</t>
  </si>
  <si>
    <t>Se(f)</t>
  </si>
  <si>
    <t xml:space="preserve">Interval Estimation using the T-Distribution </t>
  </si>
  <si>
    <t>Conf_Level</t>
  </si>
  <si>
    <t>Estimate Value</t>
  </si>
  <si>
    <t>STD ERROR</t>
  </si>
  <si>
    <t xml:space="preserve">Computed Value </t>
  </si>
  <si>
    <t>Half_width</t>
  </si>
  <si>
    <t xml:space="preserve">Confidence Interval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</si>
</sst>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/>
    <xf numFmtId="2" fontId="14" fillId="33" borderId="0" xfId="0" applyNumberFormat="1" applyFont="1" applyFill="1"/>
    <xf numFmtId="0" fontId="0" fillId="0" borderId="0" xfId="0" applyAlignment="1">
      <alignment horizontal="right"/>
    </xf>
    <xf numFmtId="0" fontId="16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Final Grade ( x)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Grades!$B$2:$B$48</c:f>
              <c:numCache>
                <c:formatCode>General</c:formatCode>
                <c:ptCount val="47"/>
                <c:pt idx="0">
                  <c:v>35</c:v>
                </c:pt>
                <c:pt idx="1">
                  <c:v>38</c:v>
                </c:pt>
                <c:pt idx="2">
                  <c:v>42</c:v>
                </c:pt>
                <c:pt idx="3">
                  <c:v>55</c:v>
                </c:pt>
                <c:pt idx="4">
                  <c:v>55</c:v>
                </c:pt>
                <c:pt idx="5">
                  <c:v>56</c:v>
                </c:pt>
                <c:pt idx="6">
                  <c:v>58</c:v>
                </c:pt>
                <c:pt idx="7">
                  <c:v>59</c:v>
                </c:pt>
                <c:pt idx="8">
                  <c:v>61</c:v>
                </c:pt>
                <c:pt idx="9">
                  <c:v>62</c:v>
                </c:pt>
                <c:pt idx="10">
                  <c:v>62</c:v>
                </c:pt>
                <c:pt idx="11">
                  <c:v>63</c:v>
                </c:pt>
                <c:pt idx="12">
                  <c:v>63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67</c:v>
                </c:pt>
                <c:pt idx="19">
                  <c:v>67</c:v>
                </c:pt>
                <c:pt idx="20">
                  <c:v>67</c:v>
                </c:pt>
                <c:pt idx="21">
                  <c:v>68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72</c:v>
                </c:pt>
                <c:pt idx="28">
                  <c:v>75</c:v>
                </c:pt>
                <c:pt idx="29">
                  <c:v>75</c:v>
                </c:pt>
                <c:pt idx="30">
                  <c:v>75</c:v>
                </c:pt>
                <c:pt idx="31">
                  <c:v>75</c:v>
                </c:pt>
                <c:pt idx="32">
                  <c:v>76</c:v>
                </c:pt>
                <c:pt idx="33">
                  <c:v>76</c:v>
                </c:pt>
                <c:pt idx="34">
                  <c:v>76</c:v>
                </c:pt>
                <c:pt idx="35">
                  <c:v>77</c:v>
                </c:pt>
                <c:pt idx="36">
                  <c:v>79</c:v>
                </c:pt>
                <c:pt idx="37">
                  <c:v>80</c:v>
                </c:pt>
                <c:pt idx="38">
                  <c:v>82</c:v>
                </c:pt>
                <c:pt idx="39">
                  <c:v>83</c:v>
                </c:pt>
                <c:pt idx="40">
                  <c:v>85</c:v>
                </c:pt>
                <c:pt idx="41">
                  <c:v>87</c:v>
                </c:pt>
                <c:pt idx="42">
                  <c:v>90</c:v>
                </c:pt>
                <c:pt idx="43">
                  <c:v>90</c:v>
                </c:pt>
                <c:pt idx="44">
                  <c:v>91</c:v>
                </c:pt>
                <c:pt idx="45">
                  <c:v>95</c:v>
                </c:pt>
                <c:pt idx="46">
                  <c:v>100</c:v>
                </c:pt>
              </c:numCache>
            </c:numRef>
          </c:xVal>
          <c:yVal>
            <c:numRef>
              <c:f>'resi plot'!$C$25:$C$71</c:f>
              <c:numCache>
                <c:formatCode>General</c:formatCode>
                <c:ptCount val="47"/>
                <c:pt idx="0">
                  <c:v>-0.65574424192963354</c:v>
                </c:pt>
                <c:pt idx="1">
                  <c:v>7.4214499455930838E-2</c:v>
                </c:pt>
                <c:pt idx="2">
                  <c:v>-0.60592990569459548</c:v>
                </c:pt>
                <c:pt idx="3">
                  <c:v>-0.54599179361624905</c:v>
                </c:pt>
                <c:pt idx="4">
                  <c:v>-1.5058061298512873</c:v>
                </c:pt>
                <c:pt idx="5">
                  <c:v>-5.2285092491839436E-3</c:v>
                </c:pt>
                <c:pt idx="6">
                  <c:v>-1.5153316557852736</c:v>
                </c:pt>
                <c:pt idx="7">
                  <c:v>-0.4058886470801597</c:v>
                </c:pt>
                <c:pt idx="8">
                  <c:v>0.36409072361262274</c:v>
                </c:pt>
                <c:pt idx="9">
                  <c:v>-0.32570298331519743</c:v>
                </c:pt>
                <c:pt idx="10">
                  <c:v>-0.94588864708015929</c:v>
                </c:pt>
                <c:pt idx="11">
                  <c:v>6.4379533913674347E-2</c:v>
                </c:pt>
                <c:pt idx="12">
                  <c:v>1.1235956202393913</c:v>
                </c:pt>
                <c:pt idx="13">
                  <c:v>-0.50574424192963363</c:v>
                </c:pt>
                <c:pt idx="14">
                  <c:v>-0.62578550054406934</c:v>
                </c:pt>
                <c:pt idx="15">
                  <c:v>-0.12576487123685176</c:v>
                </c:pt>
                <c:pt idx="16">
                  <c:v>-0.52559983677910749</c:v>
                </c:pt>
                <c:pt idx="17">
                  <c:v>-0.77584738846572376</c:v>
                </c:pt>
                <c:pt idx="18">
                  <c:v>-0.43547606093579949</c:v>
                </c:pt>
                <c:pt idx="19">
                  <c:v>0.35466834421472626</c:v>
                </c:pt>
                <c:pt idx="20">
                  <c:v>-0.32605368153790337</c:v>
                </c:pt>
                <c:pt idx="21">
                  <c:v>0.13425575807036649</c:v>
                </c:pt>
                <c:pt idx="22">
                  <c:v>-0.19543480232136368</c:v>
                </c:pt>
                <c:pt idx="23">
                  <c:v>-0.63597116430903133</c:v>
                </c:pt>
                <c:pt idx="24">
                  <c:v>-4.5641095393543551E-2</c:v>
                </c:pt>
                <c:pt idx="25">
                  <c:v>0.71450330975698195</c:v>
                </c:pt>
                <c:pt idx="26">
                  <c:v>-3.6033052230685314E-2</c:v>
                </c:pt>
                <c:pt idx="27">
                  <c:v>-0.14562046608632562</c:v>
                </c:pt>
                <c:pt idx="28">
                  <c:v>0.39444142183532849</c:v>
                </c:pt>
                <c:pt idx="29">
                  <c:v>0.85468897352194473</c:v>
                </c:pt>
                <c:pt idx="30">
                  <c:v>-0.61646626768226254</c:v>
                </c:pt>
                <c:pt idx="31">
                  <c:v>0.39394631846209682</c:v>
                </c:pt>
                <c:pt idx="32">
                  <c:v>0.12460645629307221</c:v>
                </c:pt>
                <c:pt idx="33">
                  <c:v>0.60487463728690649</c:v>
                </c:pt>
                <c:pt idx="34">
                  <c:v>0.7940907236126229</c:v>
                </c:pt>
                <c:pt idx="35">
                  <c:v>0.59415261153427634</c:v>
                </c:pt>
                <c:pt idx="36">
                  <c:v>0.42446205114254587</c:v>
                </c:pt>
                <c:pt idx="37">
                  <c:v>2.4152611534276502E-2</c:v>
                </c:pt>
                <c:pt idx="38">
                  <c:v>1.0241526115342765</c:v>
                </c:pt>
                <c:pt idx="39">
                  <c:v>0.17435890460645664</c:v>
                </c:pt>
                <c:pt idx="40">
                  <c:v>0.45415261153427622</c:v>
                </c:pt>
                <c:pt idx="41">
                  <c:v>0.97419387014871228</c:v>
                </c:pt>
                <c:pt idx="42">
                  <c:v>0.82367813746826313</c:v>
                </c:pt>
                <c:pt idx="43">
                  <c:v>0.53437953391367454</c:v>
                </c:pt>
                <c:pt idx="44">
                  <c:v>0.19419387014871248</c:v>
                </c:pt>
                <c:pt idx="45">
                  <c:v>0.20435890460645645</c:v>
                </c:pt>
                <c:pt idx="46">
                  <c:v>8.4358904606456342E-2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5A-490E-93AF-9AADCCBE1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946560"/>
        <c:axId val="1857948224"/>
      </c:scatterChart>
      <c:valAx>
        <c:axId val="1857946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Final Grade ( x)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7948224"/>
        <c:crosses val="autoZero"/>
        <c:crossBetween val="midCat"/>
      </c:valAx>
      <c:valAx>
        <c:axId val="1857948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79465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Int*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Grades!$O$2:$O$48</c:f>
              <c:numCache>
                <c:formatCode>General</c:formatCode>
                <c:ptCount val="47"/>
                <c:pt idx="0">
                  <c:v>0.1690308509457033</c:v>
                </c:pt>
                <c:pt idx="1">
                  <c:v>0.16222142113076254</c:v>
                </c:pt>
                <c:pt idx="2">
                  <c:v>0.15430334996209191</c:v>
                </c:pt>
                <c:pt idx="3">
                  <c:v>0.13483997249264842</c:v>
                </c:pt>
                <c:pt idx="4">
                  <c:v>0.13483997249264842</c:v>
                </c:pt>
                <c:pt idx="5">
                  <c:v>0.1336306209562122</c:v>
                </c:pt>
                <c:pt idx="6">
                  <c:v>0.13130643285972254</c:v>
                </c:pt>
                <c:pt idx="7">
                  <c:v>0.13018891098082389</c:v>
                </c:pt>
                <c:pt idx="8">
                  <c:v>0.12803687993289598</c:v>
                </c:pt>
                <c:pt idx="9">
                  <c:v>0.1270001270001905</c:v>
                </c:pt>
                <c:pt idx="10">
                  <c:v>0.1270001270001905</c:v>
                </c:pt>
                <c:pt idx="11">
                  <c:v>0.12598815766974239</c:v>
                </c:pt>
                <c:pt idx="12">
                  <c:v>0.12598815766974239</c:v>
                </c:pt>
                <c:pt idx="13">
                  <c:v>0.12403473458920847</c:v>
                </c:pt>
                <c:pt idx="14">
                  <c:v>0.12403473458920847</c:v>
                </c:pt>
                <c:pt idx="15">
                  <c:v>0.12403473458920847</c:v>
                </c:pt>
                <c:pt idx="16">
                  <c:v>0.12403473458920847</c:v>
                </c:pt>
                <c:pt idx="17">
                  <c:v>0.12403473458920847</c:v>
                </c:pt>
                <c:pt idx="18">
                  <c:v>0.12216944435630522</c:v>
                </c:pt>
                <c:pt idx="19">
                  <c:v>0.12216944435630522</c:v>
                </c:pt>
                <c:pt idx="20">
                  <c:v>0.12216944435630522</c:v>
                </c:pt>
                <c:pt idx="21">
                  <c:v>0.12126781251816648</c:v>
                </c:pt>
                <c:pt idx="22">
                  <c:v>0.12126781251816648</c:v>
                </c:pt>
                <c:pt idx="23">
                  <c:v>0.1203858530857692</c:v>
                </c:pt>
                <c:pt idx="24">
                  <c:v>0.11952286093343936</c:v>
                </c:pt>
                <c:pt idx="25">
                  <c:v>0.11952286093343936</c:v>
                </c:pt>
                <c:pt idx="26">
                  <c:v>0.11952286093343936</c:v>
                </c:pt>
                <c:pt idx="27">
                  <c:v>0.11785113019775793</c:v>
                </c:pt>
                <c:pt idx="28">
                  <c:v>0.11547005383792514</c:v>
                </c:pt>
                <c:pt idx="29">
                  <c:v>0.11547005383792514</c:v>
                </c:pt>
                <c:pt idx="30">
                  <c:v>0.11547005383792514</c:v>
                </c:pt>
                <c:pt idx="31">
                  <c:v>0.11547005383792514</c:v>
                </c:pt>
                <c:pt idx="32">
                  <c:v>0.11470786693528087</c:v>
                </c:pt>
                <c:pt idx="33">
                  <c:v>0.11470786693528087</c:v>
                </c:pt>
                <c:pt idx="34">
                  <c:v>0.11470786693528087</c:v>
                </c:pt>
                <c:pt idx="35">
                  <c:v>0.11396057645963795</c:v>
                </c:pt>
                <c:pt idx="36">
                  <c:v>0.1125087900926024</c:v>
                </c:pt>
                <c:pt idx="37">
                  <c:v>0.11180339887498948</c:v>
                </c:pt>
                <c:pt idx="38">
                  <c:v>0.11043152607484653</c:v>
                </c:pt>
                <c:pt idx="39">
                  <c:v>0.10976425998969035</c:v>
                </c:pt>
                <c:pt idx="40">
                  <c:v>0.10846522890932808</c:v>
                </c:pt>
                <c:pt idx="41">
                  <c:v>0.10721125348377948</c:v>
                </c:pt>
                <c:pt idx="42">
                  <c:v>0.10540925533894598</c:v>
                </c:pt>
                <c:pt idx="43">
                  <c:v>0.10540925533894598</c:v>
                </c:pt>
                <c:pt idx="44">
                  <c:v>0.10482848367219183</c:v>
                </c:pt>
                <c:pt idx="45">
                  <c:v>0.10259783520851541</c:v>
                </c:pt>
                <c:pt idx="46">
                  <c:v>0.1</c:v>
                </c:pt>
              </c:numCache>
            </c:numRef>
          </c:xVal>
          <c:yVal>
            <c:numRef>
              <c:f>'Genelise least squre'!$C$26:$C$72</c:f>
              <c:numCache>
                <c:formatCode>General</c:formatCode>
                <c:ptCount val="47"/>
                <c:pt idx="0">
                  <c:v>-9.9436715777342866E-2</c:v>
                </c:pt>
                <c:pt idx="1">
                  <c:v>2.2953599298570049E-2</c:v>
                </c:pt>
                <c:pt idx="2">
                  <c:v>-8.3216706424935449E-2</c:v>
                </c:pt>
                <c:pt idx="3">
                  <c:v>-6.4675904735550183E-2</c:v>
                </c:pt>
                <c:pt idx="4">
                  <c:v>-0.19398334566519215</c:v>
                </c:pt>
                <c:pt idx="5">
                  <c:v>8.6307401881685619E-3</c:v>
                </c:pt>
                <c:pt idx="6">
                  <c:v>-0.18986724686202208</c:v>
                </c:pt>
                <c:pt idx="7">
                  <c:v>-4.4144056119808872E-2</c:v>
                </c:pt>
                <c:pt idx="8">
                  <c:v>5.515938738706827E-2</c:v>
                </c:pt>
                <c:pt idx="9">
                  <c:v>-3.2771948019337083E-2</c:v>
                </c:pt>
                <c:pt idx="10">
                  <c:v>-0.11164288162064695</c:v>
                </c:pt>
                <c:pt idx="11">
                  <c:v>1.6682262993965302E-2</c:v>
                </c:pt>
                <c:pt idx="12">
                  <c:v>0.14968161426815685</c:v>
                </c:pt>
                <c:pt idx="13">
                  <c:v>-5.4361390765589768E-2</c:v>
                </c:pt>
                <c:pt idx="14">
                  <c:v>-6.9273958796867097E-2</c:v>
                </c:pt>
                <c:pt idx="15">
                  <c:v>-7.2423915619766466E-3</c:v>
                </c:pt>
                <c:pt idx="16">
                  <c:v>-5.6742685875370791E-2</c:v>
                </c:pt>
                <c:pt idx="17">
                  <c:v>-8.7921768806106859E-2</c:v>
                </c:pt>
                <c:pt idx="18">
                  <c:v>-4.4810195431868871E-2</c:v>
                </c:pt>
                <c:pt idx="19">
                  <c:v>5.180157037590849E-2</c:v>
                </c:pt>
                <c:pt idx="20">
                  <c:v>-3.1763175617860184E-2</c:v>
                </c:pt>
                <c:pt idx="21">
                  <c:v>2.44626835216743E-2</c:v>
                </c:pt>
                <c:pt idx="22">
                  <c:v>-1.5347447012134308E-2</c:v>
                </c:pt>
                <c:pt idx="23">
                  <c:v>-6.8563940377174892E-2</c:v>
                </c:pt>
                <c:pt idx="24">
                  <c:v>2.6649861685388299E-3</c:v>
                </c:pt>
                <c:pt idx="25">
                  <c:v>9.3598144311859754E-2</c:v>
                </c:pt>
                <c:pt idx="26">
                  <c:v>3.6002300858397618E-3</c:v>
                </c:pt>
                <c:pt idx="27">
                  <c:v>-9.1439092016603052E-3</c:v>
                </c:pt>
                <c:pt idx="28">
                  <c:v>5.3434322628069242E-2</c:v>
                </c:pt>
                <c:pt idx="29">
                  <c:v>0.10670918049332534</c:v>
                </c:pt>
                <c:pt idx="30">
                  <c:v>-6.3772086447540177E-2</c:v>
                </c:pt>
                <c:pt idx="31">
                  <c:v>5.3117056428448273E-2</c:v>
                </c:pt>
                <c:pt idx="32">
                  <c:v>2.2215550238322335E-2</c:v>
                </c:pt>
                <c:pt idx="33">
                  <c:v>7.7446044539557557E-2</c:v>
                </c:pt>
                <c:pt idx="34">
                  <c:v>9.8741516907459692E-2</c:v>
                </c:pt>
                <c:pt idx="35">
                  <c:v>7.5345267400605709E-2</c:v>
                </c:pt>
                <c:pt idx="36">
                  <c:v>5.5452127702970477E-2</c:v>
                </c:pt>
                <c:pt idx="37">
                  <c:v>1.0191107685014522E-2</c:v>
                </c:pt>
                <c:pt idx="38">
                  <c:v>0.1204975847579785</c:v>
                </c:pt>
                <c:pt idx="39">
                  <c:v>2.6595537070759678E-2</c:v>
                </c:pt>
                <c:pt idx="40">
                  <c:v>5.6526875119801367E-2</c:v>
                </c:pt>
                <c:pt idx="41">
                  <c:v>0.11164776293842027</c:v>
                </c:pt>
                <c:pt idx="42">
                  <c:v>9.3658117278649478E-2</c:v>
                </c:pt>
                <c:pt idx="43">
                  <c:v>6.3499732608484072E-2</c:v>
                </c:pt>
                <c:pt idx="44">
                  <c:v>2.7400174452187454E-2</c:v>
                </c:pt>
                <c:pt idx="45">
                  <c:v>2.7937069804889081E-2</c:v>
                </c:pt>
                <c:pt idx="46">
                  <c:v>1.5229687398482628E-2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C6-48D6-B6D6-270CE4EF5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853568"/>
        <c:axId val="1698864384"/>
      </c:scatterChart>
      <c:valAx>
        <c:axId val="169885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Int*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8864384"/>
        <c:crosses val="autoZero"/>
        <c:crossBetween val="midCat"/>
      </c:valAx>
      <c:valAx>
        <c:axId val="1698864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88535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x*  Residual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215243424589542"/>
          <c:y val="0.39554757468293561"/>
          <c:w val="0.7829043926209952"/>
          <c:h val="0.5656323255394601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Grades!$P$2:$P$48</c:f>
              <c:numCache>
                <c:formatCode>General</c:formatCode>
                <c:ptCount val="47"/>
                <c:pt idx="0">
                  <c:v>11.832159566199232</c:v>
                </c:pt>
                <c:pt idx="1">
                  <c:v>11.031056636891853</c:v>
                </c:pt>
                <c:pt idx="2">
                  <c:v>9.4125043476876069</c:v>
                </c:pt>
                <c:pt idx="3">
                  <c:v>7.8207184045736078</c:v>
                </c:pt>
                <c:pt idx="4">
                  <c:v>9.034278157007444</c:v>
                </c:pt>
                <c:pt idx="5">
                  <c:v>12.694908990840158</c:v>
                </c:pt>
                <c:pt idx="6">
                  <c:v>11.81757895737503</c:v>
                </c:pt>
                <c:pt idx="7">
                  <c:v>8.2019013917919033</c:v>
                </c:pt>
                <c:pt idx="8">
                  <c:v>7.938286555839551</c:v>
                </c:pt>
                <c:pt idx="9">
                  <c:v>9.1440091440137152</c:v>
                </c:pt>
                <c:pt idx="10">
                  <c:v>8.0010080010120017</c:v>
                </c:pt>
                <c:pt idx="11">
                  <c:v>9.5750999829004222</c:v>
                </c:pt>
                <c:pt idx="12">
                  <c:v>4.7875499914502111</c:v>
                </c:pt>
                <c:pt idx="13">
                  <c:v>8.6824314212445923</c:v>
                </c:pt>
                <c:pt idx="14">
                  <c:v>8.4343619520661761</c:v>
                </c:pt>
                <c:pt idx="15">
                  <c:v>8.5583966866553833</c:v>
                </c:pt>
                <c:pt idx="16">
                  <c:v>9.5506745633690517</c:v>
                </c:pt>
                <c:pt idx="17">
                  <c:v>8.0622577482985509</c:v>
                </c:pt>
                <c:pt idx="18">
                  <c:v>10.140063881573333</c:v>
                </c:pt>
                <c:pt idx="19">
                  <c:v>10.995249992067469</c:v>
                </c:pt>
                <c:pt idx="20">
                  <c:v>6.719319439596787</c:v>
                </c:pt>
                <c:pt idx="21">
                  <c:v>8.4887468762716534</c:v>
                </c:pt>
                <c:pt idx="22">
                  <c:v>10.307764064044152</c:v>
                </c:pt>
                <c:pt idx="23">
                  <c:v>7.1027653320603825</c:v>
                </c:pt>
                <c:pt idx="24">
                  <c:v>8.9642145700079521</c:v>
                </c:pt>
                <c:pt idx="25">
                  <c:v>9.8008745965420285</c:v>
                </c:pt>
                <c:pt idx="26">
                  <c:v>6.6932802122726045</c:v>
                </c:pt>
                <c:pt idx="27">
                  <c:v>8.9566858950296027</c:v>
                </c:pt>
                <c:pt idx="28">
                  <c:v>9.1221342531960854</c:v>
                </c:pt>
                <c:pt idx="29">
                  <c:v>10.507774899251189</c:v>
                </c:pt>
                <c:pt idx="30">
                  <c:v>4.0414518843273797</c:v>
                </c:pt>
                <c:pt idx="31">
                  <c:v>6.3508529610858826</c:v>
                </c:pt>
                <c:pt idx="32">
                  <c:v>9.9795844233694364</c:v>
                </c:pt>
                <c:pt idx="33">
                  <c:v>11.470786693528087</c:v>
                </c:pt>
                <c:pt idx="34">
                  <c:v>7.1118877499874138</c:v>
                </c:pt>
                <c:pt idx="35">
                  <c:v>7.4074374698764665</c:v>
                </c:pt>
                <c:pt idx="36">
                  <c:v>9.0007032074081916</c:v>
                </c:pt>
                <c:pt idx="37">
                  <c:v>7.267220926874316</c:v>
                </c:pt>
                <c:pt idx="38">
                  <c:v>7.1780491948650251</c:v>
                </c:pt>
                <c:pt idx="39">
                  <c:v>8.2323194992267759</c:v>
                </c:pt>
                <c:pt idx="40">
                  <c:v>7.0502398791063259</c:v>
                </c:pt>
                <c:pt idx="41">
                  <c:v>7.1831539834132245</c:v>
                </c:pt>
                <c:pt idx="42">
                  <c:v>4.4271887242357311</c:v>
                </c:pt>
                <c:pt idx="43">
                  <c:v>8.0111034057598935</c:v>
                </c:pt>
                <c:pt idx="44">
                  <c:v>7.0235084060368527</c:v>
                </c:pt>
                <c:pt idx="45">
                  <c:v>7.6948376406386565</c:v>
                </c:pt>
                <c:pt idx="46">
                  <c:v>7.5</c:v>
                </c:pt>
              </c:numCache>
            </c:numRef>
          </c:xVal>
          <c:yVal>
            <c:numRef>
              <c:f>'Genelise least squre'!$C$26:$C$72</c:f>
              <c:numCache>
                <c:formatCode>General</c:formatCode>
                <c:ptCount val="47"/>
                <c:pt idx="0">
                  <c:v>-9.9436715777342866E-2</c:v>
                </c:pt>
                <c:pt idx="1">
                  <c:v>2.2953599298570049E-2</c:v>
                </c:pt>
                <c:pt idx="2">
                  <c:v>-8.3216706424935449E-2</c:v>
                </c:pt>
                <c:pt idx="3">
                  <c:v>-6.4675904735550183E-2</c:v>
                </c:pt>
                <c:pt idx="4">
                  <c:v>-0.19398334566519215</c:v>
                </c:pt>
                <c:pt idx="5">
                  <c:v>8.6307401881685619E-3</c:v>
                </c:pt>
                <c:pt idx="6">
                  <c:v>-0.18986724686202208</c:v>
                </c:pt>
                <c:pt idx="7">
                  <c:v>-4.4144056119808872E-2</c:v>
                </c:pt>
                <c:pt idx="8">
                  <c:v>5.515938738706827E-2</c:v>
                </c:pt>
                <c:pt idx="9">
                  <c:v>-3.2771948019337083E-2</c:v>
                </c:pt>
                <c:pt idx="10">
                  <c:v>-0.11164288162064695</c:v>
                </c:pt>
                <c:pt idx="11">
                  <c:v>1.6682262993965302E-2</c:v>
                </c:pt>
                <c:pt idx="12">
                  <c:v>0.14968161426815685</c:v>
                </c:pt>
                <c:pt idx="13">
                  <c:v>-5.4361390765589768E-2</c:v>
                </c:pt>
                <c:pt idx="14">
                  <c:v>-6.9273958796867097E-2</c:v>
                </c:pt>
                <c:pt idx="15">
                  <c:v>-7.2423915619766466E-3</c:v>
                </c:pt>
                <c:pt idx="16">
                  <c:v>-5.6742685875370791E-2</c:v>
                </c:pt>
                <c:pt idx="17">
                  <c:v>-8.7921768806106859E-2</c:v>
                </c:pt>
                <c:pt idx="18">
                  <c:v>-4.4810195431868871E-2</c:v>
                </c:pt>
                <c:pt idx="19">
                  <c:v>5.180157037590849E-2</c:v>
                </c:pt>
                <c:pt idx="20">
                  <c:v>-3.1763175617860184E-2</c:v>
                </c:pt>
                <c:pt idx="21">
                  <c:v>2.44626835216743E-2</c:v>
                </c:pt>
                <c:pt idx="22">
                  <c:v>-1.5347447012134308E-2</c:v>
                </c:pt>
                <c:pt idx="23">
                  <c:v>-6.8563940377174892E-2</c:v>
                </c:pt>
                <c:pt idx="24">
                  <c:v>2.6649861685388299E-3</c:v>
                </c:pt>
                <c:pt idx="25">
                  <c:v>9.3598144311859754E-2</c:v>
                </c:pt>
                <c:pt idx="26">
                  <c:v>3.6002300858397618E-3</c:v>
                </c:pt>
                <c:pt idx="27">
                  <c:v>-9.1439092016603052E-3</c:v>
                </c:pt>
                <c:pt idx="28">
                  <c:v>5.3434322628069242E-2</c:v>
                </c:pt>
                <c:pt idx="29">
                  <c:v>0.10670918049332534</c:v>
                </c:pt>
                <c:pt idx="30">
                  <c:v>-6.3772086447540177E-2</c:v>
                </c:pt>
                <c:pt idx="31">
                  <c:v>5.3117056428448273E-2</c:v>
                </c:pt>
                <c:pt idx="32">
                  <c:v>2.2215550238322335E-2</c:v>
                </c:pt>
                <c:pt idx="33">
                  <c:v>7.7446044539557557E-2</c:v>
                </c:pt>
                <c:pt idx="34">
                  <c:v>9.8741516907459692E-2</c:v>
                </c:pt>
                <c:pt idx="35">
                  <c:v>7.5345267400605709E-2</c:v>
                </c:pt>
                <c:pt idx="36">
                  <c:v>5.5452127702970477E-2</c:v>
                </c:pt>
                <c:pt idx="37">
                  <c:v>1.0191107685014522E-2</c:v>
                </c:pt>
                <c:pt idx="38">
                  <c:v>0.1204975847579785</c:v>
                </c:pt>
                <c:pt idx="39">
                  <c:v>2.6595537070759678E-2</c:v>
                </c:pt>
                <c:pt idx="40">
                  <c:v>5.6526875119801367E-2</c:v>
                </c:pt>
                <c:pt idx="41">
                  <c:v>0.11164776293842027</c:v>
                </c:pt>
                <c:pt idx="42">
                  <c:v>9.3658117278649478E-2</c:v>
                </c:pt>
                <c:pt idx="43">
                  <c:v>6.3499732608484072E-2</c:v>
                </c:pt>
                <c:pt idx="44">
                  <c:v>2.7400174452187454E-2</c:v>
                </c:pt>
                <c:pt idx="45">
                  <c:v>2.7937069804889081E-2</c:v>
                </c:pt>
                <c:pt idx="46">
                  <c:v>1.5229687398482628E-2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2A-4642-B8A3-3DE0BE9C3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854400"/>
        <c:axId val="1698857728"/>
      </c:scatterChart>
      <c:valAx>
        <c:axId val="169885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x*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8857728"/>
        <c:crosses val="autoZero"/>
        <c:crossBetween val="midCat"/>
      </c:valAx>
      <c:valAx>
        <c:axId val="1698857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88544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274320</xdr:colOff>
      <xdr:row>0</xdr:row>
      <xdr:rowOff>190500</xdr:rowOff>
    </xdr:from>
    <xdr:to>
      <xdr:col>18</xdr:col>
      <xdr:colOff>533400</xdr:colOff>
      <xdr:row>18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381E90-3002-4BEF-AD94-0956ECA72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274320</xdr:colOff>
      <xdr:row>0</xdr:row>
      <xdr:rowOff>190500</xdr:rowOff>
    </xdr:from>
    <xdr:to>
      <xdr:col>15</xdr:col>
      <xdr:colOff>274320</xdr:colOff>
      <xdr:row>10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F639C-BF3B-4FFE-86E2-5F5C92F7A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12</xdr:row>
      <xdr:rowOff>106680</xdr:rowOff>
    </xdr:from>
    <xdr:to>
      <xdr:col>19</xdr:col>
      <xdr:colOff>76201</xdr:colOff>
      <xdr:row>22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93C387-74DE-4453-BFC2-0EF641FDE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E002-F17B-4088-AC9B-28A042FCA09C}">
  <dimension ref="A1:I18"/>
  <sheetViews>
    <sheetView workbookViewId="0">
      <selection activeCell="C18" sqref="C18"/>
    </sheetView>
  </sheetViews>
  <sheetFormatPr defaultRowHeight="15.6" x14ac:dyDescent="0.3"/>
  <cols>
    <col min="1" max="1" width="17.3984375" bestFit="1" customWidth="1"/>
    <col min="2" max="2" width="11.8984375" bestFit="1" customWidth="1"/>
    <col min="3" max="3" width="13.5" bestFit="1" customWidth="1"/>
    <col min="4" max="5" width="11.8984375" bestFit="1" customWidth="1"/>
    <col min="6" max="6" width="12.5" bestFit="1" customWidth="1"/>
    <col min="7" max="9" width="11.8984375" bestFit="1" customWidth="1"/>
  </cols>
  <sheetData>
    <row r="1" spans="1:9" x14ac:dyDescent="0.3">
      <c r="A1" t="s">
        <v>1</v>
      </c>
    </row>
    <row r="2" spans="1:9" ht="16.2" thickBot="1" x14ac:dyDescent="0.35"/>
    <row r="3" spans="1:9" x14ac:dyDescent="0.3">
      <c r="A3" s="5" t="s">
        <v>2</v>
      </c>
      <c r="B3" s="5"/>
    </row>
    <row r="4" spans="1:9" x14ac:dyDescent="0.3">
      <c r="A4" s="2" t="s">
        <v>3</v>
      </c>
      <c r="B4" s="2">
        <v>0.40250735473304422</v>
      </c>
    </row>
    <row r="5" spans="1:9" x14ac:dyDescent="0.3">
      <c r="A5" s="2" t="s">
        <v>4</v>
      </c>
      <c r="B5" s="2">
        <v>0.16201217061419268</v>
      </c>
    </row>
    <row r="6" spans="1:9" x14ac:dyDescent="0.3">
      <c r="A6" s="2" t="s">
        <v>5</v>
      </c>
      <c r="B6" s="2">
        <v>0.14339021885006364</v>
      </c>
    </row>
    <row r="7" spans="1:9" x14ac:dyDescent="0.3">
      <c r="A7" s="2" t="s">
        <v>6</v>
      </c>
      <c r="B7" s="2">
        <v>0.6225457652325419</v>
      </c>
    </row>
    <row r="8" spans="1:9" ht="16.2" thickBot="1" x14ac:dyDescent="0.35">
      <c r="A8" s="3" t="s">
        <v>7</v>
      </c>
      <c r="B8" s="3">
        <v>47</v>
      </c>
    </row>
    <row r="10" spans="1:9" ht="16.2" thickBot="1" x14ac:dyDescent="0.35">
      <c r="A10" t="s">
        <v>8</v>
      </c>
    </row>
    <row r="11" spans="1:9" x14ac:dyDescent="0.3">
      <c r="A11" s="4"/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</row>
    <row r="12" spans="1:9" x14ac:dyDescent="0.3">
      <c r="A12" s="2" t="s">
        <v>9</v>
      </c>
      <c r="B12" s="2">
        <v>1</v>
      </c>
      <c r="C12" s="2">
        <v>3.3718248713622572</v>
      </c>
      <c r="D12" s="2">
        <v>3.3718248713622572</v>
      </c>
      <c r="E12" s="2">
        <v>8.7000639173747736</v>
      </c>
      <c r="F12" s="2">
        <v>5.0338208940517151E-3</v>
      </c>
    </row>
    <row r="13" spans="1:9" x14ac:dyDescent="0.3">
      <c r="A13" s="2" t="s">
        <v>10</v>
      </c>
      <c r="B13" s="2">
        <v>45</v>
      </c>
      <c r="C13" s="2">
        <v>17.440345341403702</v>
      </c>
      <c r="D13" s="2">
        <v>0.38756322980897118</v>
      </c>
      <c r="E13" s="2"/>
      <c r="F13" s="2"/>
    </row>
    <row r="14" spans="1:9" ht="16.2" thickBot="1" x14ac:dyDescent="0.35">
      <c r="A14" s="3" t="s">
        <v>11</v>
      </c>
      <c r="B14" s="3">
        <v>46</v>
      </c>
      <c r="C14" s="3">
        <v>20.81217021276596</v>
      </c>
      <c r="D14" s="3"/>
      <c r="E14" s="3"/>
      <c r="F14" s="3"/>
    </row>
    <row r="15" spans="1:9" ht="16.2" thickBot="1" x14ac:dyDescent="0.35"/>
    <row r="16" spans="1:9" x14ac:dyDescent="0.3">
      <c r="A16" s="4"/>
      <c r="B16" s="4" t="s">
        <v>18</v>
      </c>
      <c r="C16" s="4" t="s">
        <v>6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</row>
    <row r="17" spans="1:9" x14ac:dyDescent="0.3">
      <c r="A17" s="2" t="s">
        <v>12</v>
      </c>
      <c r="B17" s="2">
        <v>1.557188293434892</v>
      </c>
      <c r="C17" s="2">
        <v>0.482628811404963</v>
      </c>
      <c r="D17" s="2">
        <v>3.226471890274885</v>
      </c>
      <c r="E17" s="2">
        <v>2.3385174730754313E-3</v>
      </c>
      <c r="F17" s="2">
        <v>0.58512396881262141</v>
      </c>
      <c r="G17" s="2">
        <v>2.5292526180571624</v>
      </c>
      <c r="H17" s="2">
        <v>0.58512396881262141</v>
      </c>
      <c r="I17" s="2">
        <v>2.5292526180571624</v>
      </c>
    </row>
    <row r="18" spans="1:9" ht="16.2" thickBot="1" x14ac:dyDescent="0.35">
      <c r="A18" s="3" t="s">
        <v>0</v>
      </c>
      <c r="B18" s="3">
        <v>1.9979370692782019E-2</v>
      </c>
      <c r="C18" s="3">
        <v>6.7736161638038304E-3</v>
      </c>
      <c r="D18" s="3">
        <v>2.9495870757403959</v>
      </c>
      <c r="E18" s="3">
        <v>5.0338208940517151E-3</v>
      </c>
      <c r="F18" s="3">
        <v>6.3366074222866511E-3</v>
      </c>
      <c r="G18" s="3">
        <v>3.3622133963277387E-2</v>
      </c>
      <c r="H18" s="3">
        <v>6.3366074222866511E-3</v>
      </c>
      <c r="I18" s="3">
        <v>3.3622133963277387E-2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5925-75DF-4F0F-955A-D1F0935B93EF}">
  <dimension ref="A1:B22"/>
  <sheetViews>
    <sheetView tabSelected="1" workbookViewId="0">
      <selection activeCell="D7" sqref="D7"/>
    </sheetView>
  </sheetViews>
  <sheetFormatPr defaultRowHeight="15.6" x14ac:dyDescent="0.3"/>
  <cols>
    <col min="1" max="1" width="20.3984375" bestFit="1" customWidth="1"/>
    <col min="2" max="3" width="14.09765625" bestFit="1" customWidth="1"/>
  </cols>
  <sheetData>
    <row r="1" spans="1:2" x14ac:dyDescent="0.3">
      <c r="A1" t="s">
        <v>80</v>
      </c>
    </row>
    <row r="2" spans="1:2" x14ac:dyDescent="0.3">
      <c r="A2" s="10" t="s">
        <v>66</v>
      </c>
    </row>
    <row r="3" spans="1:2" x14ac:dyDescent="0.3">
      <c r="A3" t="s">
        <v>67</v>
      </c>
      <c r="B3">
        <v>47</v>
      </c>
    </row>
    <row r="4" spans="1:2" ht="16.2" thickBot="1" x14ac:dyDescent="0.35">
      <c r="A4" t="s">
        <v>68</v>
      </c>
      <c r="B4" s="3">
        <v>1.9979370692782019E-2</v>
      </c>
    </row>
    <row r="5" spans="1:2" ht="16.2" thickBot="1" x14ac:dyDescent="0.35">
      <c r="A5" t="s">
        <v>69</v>
      </c>
      <c r="B5" s="3">
        <v>6.7736161638038304E-3</v>
      </c>
    </row>
    <row r="6" spans="1:2" x14ac:dyDescent="0.3">
      <c r="A6" t="s">
        <v>70</v>
      </c>
      <c r="B6">
        <v>0</v>
      </c>
    </row>
    <row r="7" spans="1:2" x14ac:dyDescent="0.3">
      <c r="A7" t="s">
        <v>71</v>
      </c>
      <c r="B7">
        <v>0.05</v>
      </c>
    </row>
    <row r="8" spans="1:2" x14ac:dyDescent="0.3">
      <c r="A8" s="10" t="s">
        <v>72</v>
      </c>
    </row>
    <row r="9" spans="1:2" x14ac:dyDescent="0.3">
      <c r="A9" t="s">
        <v>13</v>
      </c>
      <c r="B9">
        <f>B3-2</f>
        <v>45</v>
      </c>
    </row>
    <row r="10" spans="1:2" x14ac:dyDescent="0.3">
      <c r="A10" t="s">
        <v>61</v>
      </c>
      <c r="B10">
        <f>(B4-B6)/B5</f>
        <v>2.9495870757403959</v>
      </c>
    </row>
    <row r="11" spans="1:2" x14ac:dyDescent="0.3">
      <c r="A11" s="10" t="s">
        <v>73</v>
      </c>
    </row>
    <row r="12" spans="1:2" x14ac:dyDescent="0.3">
      <c r="A12" t="s">
        <v>74</v>
      </c>
      <c r="B12">
        <f>_xlfn.T.INV(B7,B9)</f>
        <v>-1.6794273926523535</v>
      </c>
    </row>
    <row r="13" spans="1:2" x14ac:dyDescent="0.3">
      <c r="A13" t="s">
        <v>75</v>
      </c>
      <c r="B13" t="str">
        <f>IF(B10&lt;=B12,"Reject H0","Fail to reject H0")</f>
        <v>Fail to reject H0</v>
      </c>
    </row>
    <row r="14" spans="1:2" x14ac:dyDescent="0.3">
      <c r="A14" t="s">
        <v>45</v>
      </c>
      <c r="B14">
        <f>_xlfn.T.DIST(B10,B9,TRUE)</f>
        <v>0.99748308955297416</v>
      </c>
    </row>
    <row r="15" spans="1:2" x14ac:dyDescent="0.3">
      <c r="A15" s="10" t="s">
        <v>76</v>
      </c>
    </row>
    <row r="16" spans="1:2" x14ac:dyDescent="0.3">
      <c r="A16" t="s">
        <v>77</v>
      </c>
      <c r="B16">
        <f>-_xlfn.T.INV(B7,B9)</f>
        <v>1.6794273926523535</v>
      </c>
    </row>
    <row r="17" spans="1:2" x14ac:dyDescent="0.3">
      <c r="A17" t="s">
        <v>75</v>
      </c>
      <c r="B17" t="str">
        <f>IF(B10&gt;=B16,"Reject H0","Fail to reject H0")</f>
        <v>Reject H0</v>
      </c>
    </row>
    <row r="18" spans="1:2" x14ac:dyDescent="0.3">
      <c r="A18" t="s">
        <v>45</v>
      </c>
      <c r="B18">
        <f>1-B14</f>
        <v>2.5169104470258441E-3</v>
      </c>
    </row>
    <row r="19" spans="1:2" x14ac:dyDescent="0.3">
      <c r="A19" s="10" t="s">
        <v>78</v>
      </c>
    </row>
    <row r="20" spans="1:2" x14ac:dyDescent="0.3">
      <c r="A20" t="s">
        <v>79</v>
      </c>
      <c r="B20">
        <f>_xlfn.T.INV.2T(B7,B9)</f>
        <v>2.0141033888808457</v>
      </c>
    </row>
    <row r="21" spans="1:2" x14ac:dyDescent="0.3">
      <c r="A21" t="s">
        <v>44</v>
      </c>
      <c r="B21" t="str">
        <f>IF(OR(B10&gt;=B20,B10&lt;=-B20),"REJECT H0","Fail to reject H0")</f>
        <v>REJECT H0</v>
      </c>
    </row>
    <row r="22" spans="1:2" x14ac:dyDescent="0.3">
      <c r="A22" t="s">
        <v>45</v>
      </c>
      <c r="B22">
        <f>_xlfn.T.DIST.2T(B10,B9)</f>
        <v>5.0338208940517151E-3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A7" workbookViewId="0">
      <selection activeCell="I20" sqref="I20"/>
    </sheetView>
  </sheetViews>
  <sheetFormatPr defaultColWidth="11.19921875" defaultRowHeight="15.6" x14ac:dyDescent="0.3"/>
  <cols>
    <col min="2" max="2" width="13.69921875" bestFit="1" customWidth="1"/>
    <col min="6" max="6" width="38.296875" bestFit="1" customWidth="1"/>
    <col min="7" max="7" width="11.8984375" bestFit="1" customWidth="1"/>
    <col min="13" max="13" width="13.69921875" bestFit="1" customWidth="1"/>
  </cols>
  <sheetData>
    <row r="1" spans="1:17" x14ac:dyDescent="0.3">
      <c r="A1" t="s">
        <v>25</v>
      </c>
      <c r="B1" t="s">
        <v>26</v>
      </c>
      <c r="L1" t="s">
        <v>25</v>
      </c>
      <c r="M1" t="s">
        <v>26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3">
      <c r="A2" s="1">
        <v>1.64</v>
      </c>
      <c r="B2">
        <v>35</v>
      </c>
      <c r="E2" t="s">
        <v>81</v>
      </c>
      <c r="F2" cm="1">
        <f t="array" ref="F2">TREND(A2:A48,B2:B48,68)</f>
        <v>2.9157855005440698</v>
      </c>
      <c r="L2" s="1"/>
      <c r="M2">
        <v>70</v>
      </c>
      <c r="N2">
        <f>SQRT(B2)</f>
        <v>5.9160797830996161</v>
      </c>
      <c r="O2">
        <f>1/N2</f>
        <v>0.1690308509457033</v>
      </c>
      <c r="P2">
        <f>M2/N2</f>
        <v>11.832159566199232</v>
      </c>
      <c r="Q2">
        <f>L2/N2</f>
        <v>0</v>
      </c>
    </row>
    <row r="3" spans="1:17" x14ac:dyDescent="0.3">
      <c r="A3" s="1">
        <v>3.44</v>
      </c>
      <c r="B3">
        <v>38</v>
      </c>
      <c r="E3" t="s">
        <v>82</v>
      </c>
      <c r="F3" s="1">
        <f>AVERAGE(A2:A48)</f>
        <v>2.9553191489361703</v>
      </c>
      <c r="L3" s="1">
        <v>2.9899999999999998</v>
      </c>
      <c r="M3">
        <v>68</v>
      </c>
      <c r="N3">
        <f>SQRT(B3)</f>
        <v>6.164414002968976</v>
      </c>
      <c r="O3">
        <f>1/N3</f>
        <v>0.16222142113076254</v>
      </c>
      <c r="P3">
        <f>M3/N3</f>
        <v>11.031056636891853</v>
      </c>
      <c r="Q3">
        <f>L3/N3</f>
        <v>0.48504204918097998</v>
      </c>
    </row>
    <row r="4" spans="1:17" x14ac:dyDescent="0.3">
      <c r="A4" s="1">
        <v>3.2199999999999998</v>
      </c>
      <c r="B4">
        <v>42</v>
      </c>
      <c r="E4" t="s">
        <v>83</v>
      </c>
      <c r="F4">
        <v>68</v>
      </c>
      <c r="L4" s="1">
        <v>2.17</v>
      </c>
      <c r="M4">
        <v>61</v>
      </c>
      <c r="N4">
        <f>SQRT(B4)</f>
        <v>6.4807406984078604</v>
      </c>
      <c r="O4">
        <f>1/N4</f>
        <v>0.15430334996209191</v>
      </c>
      <c r="P4">
        <f>M4/N4</f>
        <v>9.4125043476876069</v>
      </c>
      <c r="Q4">
        <f>L4/N4</f>
        <v>0.33483826941773942</v>
      </c>
    </row>
    <row r="5" spans="1:17" x14ac:dyDescent="0.3">
      <c r="A5" s="1">
        <v>2.3299999999999996</v>
      </c>
      <c r="B5">
        <v>55</v>
      </c>
      <c r="E5" t="s">
        <v>84</v>
      </c>
      <c r="F5" s="1">
        <f>(F4-F3)^2</f>
        <v>4230.8105070167494</v>
      </c>
      <c r="L5" s="1">
        <v>2.17</v>
      </c>
      <c r="M5">
        <v>58</v>
      </c>
      <c r="N5">
        <f>SQRT(B5)</f>
        <v>7.416198487095663</v>
      </c>
      <c r="O5">
        <f>1/N5</f>
        <v>0.13483997249264842</v>
      </c>
      <c r="P5">
        <f>M5/N5</f>
        <v>7.8207184045736078</v>
      </c>
      <c r="Q5">
        <f>L5/N5</f>
        <v>0.29260274030904704</v>
      </c>
    </row>
    <row r="6" spans="1:17" x14ac:dyDescent="0.3">
      <c r="A6" s="1">
        <v>3.05</v>
      </c>
      <c r="B6">
        <v>55</v>
      </c>
      <c r="E6" t="s">
        <v>85</v>
      </c>
      <c r="F6">
        <f>SUMSQ(B2:B48)</f>
        <v>238607</v>
      </c>
      <c r="L6" s="1">
        <v>1.3900000000000001</v>
      </c>
      <c r="M6">
        <v>67</v>
      </c>
      <c r="N6">
        <f>SQRT(B6)</f>
        <v>7.416198487095663</v>
      </c>
      <c r="O6">
        <f>1/N6</f>
        <v>0.13483997249264842</v>
      </c>
      <c r="P6">
        <f>M6/N6</f>
        <v>9.034278157007444</v>
      </c>
      <c r="Q6">
        <f>L6/N6</f>
        <v>0.18742756176478131</v>
      </c>
    </row>
    <row r="7" spans="1:17" x14ac:dyDescent="0.3">
      <c r="A7" s="1">
        <v>2.6399999999999997</v>
      </c>
      <c r="B7">
        <v>56</v>
      </c>
      <c r="E7" t="s">
        <v>86</v>
      </c>
      <c r="F7">
        <v>1429.24556442015</v>
      </c>
      <c r="L7" s="1">
        <v>3.4499999999999997</v>
      </c>
      <c r="M7">
        <v>95</v>
      </c>
      <c r="N7">
        <f>SQRT(B7)</f>
        <v>7.4833147735478827</v>
      </c>
      <c r="O7">
        <f>1/N7</f>
        <v>0.1336306209562122</v>
      </c>
      <c r="P7">
        <f>M7/N7</f>
        <v>12.694908990840158</v>
      </c>
      <c r="Q7">
        <f>L7/N7</f>
        <v>0.46102564229893206</v>
      </c>
    </row>
    <row r="8" spans="1:17" x14ac:dyDescent="0.3">
      <c r="A8" s="1">
        <v>2.17</v>
      </c>
      <c r="B8">
        <v>58</v>
      </c>
      <c r="E8" t="s">
        <v>87</v>
      </c>
      <c r="F8">
        <v>40</v>
      </c>
      <c r="L8" s="1">
        <v>1.84</v>
      </c>
      <c r="M8">
        <v>90</v>
      </c>
      <c r="N8">
        <f>SQRT(B8)</f>
        <v>7.6157731058639087</v>
      </c>
      <c r="O8">
        <f>1/N8</f>
        <v>0.13130643285972254</v>
      </c>
      <c r="P8">
        <f>M8/N8</f>
        <v>11.81757895737503</v>
      </c>
      <c r="Q8">
        <f>L8/N8</f>
        <v>0.24160383646188952</v>
      </c>
    </row>
    <row r="9" spans="1:17" x14ac:dyDescent="0.3">
      <c r="A9" s="1">
        <v>2.0999999999999996</v>
      </c>
      <c r="B9">
        <v>59</v>
      </c>
      <c r="E9" t="s">
        <v>88</v>
      </c>
      <c r="F9">
        <f>F7*(1+(1/F8)+(F5/F6))</f>
        <v>1490.3190746725556</v>
      </c>
      <c r="L9" s="1">
        <v>2.4099999999999997</v>
      </c>
      <c r="M9">
        <v>63</v>
      </c>
      <c r="N9">
        <f>SQRT(B9)</f>
        <v>7.6811457478686078</v>
      </c>
      <c r="O9">
        <f>1/N9</f>
        <v>0.13018891098082389</v>
      </c>
      <c r="P9">
        <f>M9/N9</f>
        <v>8.2019013917919033</v>
      </c>
      <c r="Q9">
        <f>L9/N9</f>
        <v>0.31375527546378551</v>
      </c>
    </row>
    <row r="10" spans="1:17" x14ac:dyDescent="0.3">
      <c r="A10" s="1">
        <v>2.17</v>
      </c>
      <c r="B10">
        <v>61</v>
      </c>
      <c r="E10" t="s">
        <v>89</v>
      </c>
      <c r="F10">
        <f>SQRT(F9)</f>
        <v>38.604650946130256</v>
      </c>
      <c r="L10" s="1">
        <v>3.1599999999999997</v>
      </c>
      <c r="M10">
        <v>62</v>
      </c>
      <c r="N10">
        <f>SQRT(B10)</f>
        <v>7.810249675906654</v>
      </c>
      <c r="O10">
        <f>1/N10</f>
        <v>0.12803687993289598</v>
      </c>
      <c r="P10">
        <f>M10/N10</f>
        <v>7.938286555839551</v>
      </c>
      <c r="Q10">
        <f>L10/N10</f>
        <v>0.40459654058795125</v>
      </c>
    </row>
    <row r="11" spans="1:17" x14ac:dyDescent="0.3">
      <c r="A11" s="1">
        <v>3.1599999999999997</v>
      </c>
      <c r="B11">
        <v>62</v>
      </c>
      <c r="L11" s="1">
        <v>2.67</v>
      </c>
      <c r="M11">
        <v>72</v>
      </c>
      <c r="N11">
        <f>SQRT(B11)</f>
        <v>7.8740078740118111</v>
      </c>
      <c r="O11">
        <f t="shared" ref="M3:O48" si="0">1/N11</f>
        <v>0.1270001270001905</v>
      </c>
      <c r="P11">
        <f t="shared" ref="N3:P48" si="1">M11/N11</f>
        <v>9.1440091440137152</v>
      </c>
      <c r="Q11">
        <f t="shared" ref="O3:Q48" si="2">L11/N11</f>
        <v>0.33909033909050862</v>
      </c>
    </row>
    <row r="12" spans="1:17" x14ac:dyDescent="0.3">
      <c r="A12" s="1">
        <v>3.59</v>
      </c>
      <c r="B12">
        <v>62</v>
      </c>
      <c r="L12" s="1">
        <v>1.87</v>
      </c>
      <c r="M12">
        <v>63</v>
      </c>
      <c r="N12">
        <f>SQRT(B12)</f>
        <v>7.8740078740118111</v>
      </c>
      <c r="O12">
        <f t="shared" si="0"/>
        <v>0.1270001270001905</v>
      </c>
      <c r="P12">
        <f t="shared" si="1"/>
        <v>8.0010080010120017</v>
      </c>
      <c r="Q12">
        <f t="shared" si="2"/>
        <v>0.23749023749035625</v>
      </c>
    </row>
    <row r="13" spans="1:17" x14ac:dyDescent="0.3">
      <c r="A13" s="1">
        <v>2.4099999999999997</v>
      </c>
      <c r="B13">
        <v>63</v>
      </c>
      <c r="L13" s="1">
        <v>3.1399999999999997</v>
      </c>
      <c r="M13">
        <v>76</v>
      </c>
      <c r="N13">
        <f>SQRT(B13)</f>
        <v>7.9372539331937721</v>
      </c>
      <c r="O13">
        <f t="shared" si="0"/>
        <v>0.12598815766974239</v>
      </c>
      <c r="P13">
        <f t="shared" si="1"/>
        <v>9.5750999829004222</v>
      </c>
      <c r="Q13">
        <f t="shared" si="2"/>
        <v>0.39560281508299111</v>
      </c>
    </row>
    <row r="14" spans="1:17" x14ac:dyDescent="0.3">
      <c r="A14" s="1">
        <v>1.87</v>
      </c>
      <c r="B14">
        <v>63</v>
      </c>
      <c r="F14" t="s">
        <v>90</v>
      </c>
      <c r="L14" s="1">
        <v>3.44</v>
      </c>
      <c r="M14">
        <v>38</v>
      </c>
      <c r="N14">
        <f>SQRT(B14)</f>
        <v>7.9372539331937721</v>
      </c>
      <c r="O14">
        <f t="shared" si="0"/>
        <v>0.12598815766974239</v>
      </c>
      <c r="P14">
        <f t="shared" si="1"/>
        <v>4.7875499914502111</v>
      </c>
      <c r="Q14">
        <f t="shared" si="2"/>
        <v>0.43339926238391385</v>
      </c>
    </row>
    <row r="15" spans="1:17" x14ac:dyDescent="0.3">
      <c r="A15" s="1">
        <v>2.0799999999999996</v>
      </c>
      <c r="B15">
        <v>65</v>
      </c>
      <c r="L15" s="1">
        <v>2.4499999999999997</v>
      </c>
      <c r="M15">
        <v>70</v>
      </c>
      <c r="N15">
        <f>SQRT(B15)</f>
        <v>8.0622577482985491</v>
      </c>
      <c r="O15">
        <f t="shared" si="0"/>
        <v>0.12403473458920847</v>
      </c>
      <c r="P15">
        <f t="shared" si="1"/>
        <v>8.6824314212445923</v>
      </c>
      <c r="Q15">
        <f t="shared" si="2"/>
        <v>0.3038850997435607</v>
      </c>
    </row>
    <row r="16" spans="1:17" x14ac:dyDescent="0.3">
      <c r="A16" s="1">
        <v>3.4499999999999997</v>
      </c>
      <c r="B16">
        <v>65</v>
      </c>
      <c r="F16" s="11" t="s">
        <v>32</v>
      </c>
      <c r="L16" s="1">
        <v>2.2899999999999996</v>
      </c>
      <c r="M16">
        <v>68</v>
      </c>
      <c r="N16">
        <f>SQRT(B16)</f>
        <v>8.0622577482985491</v>
      </c>
      <c r="O16">
        <f t="shared" si="0"/>
        <v>0.12403473458920847</v>
      </c>
      <c r="P16">
        <f t="shared" si="1"/>
        <v>8.4343619520661761</v>
      </c>
      <c r="Q16">
        <f t="shared" si="2"/>
        <v>0.28403954220928734</v>
      </c>
    </row>
    <row r="17" spans="1:17" x14ac:dyDescent="0.3">
      <c r="A17" s="1">
        <v>2.88</v>
      </c>
      <c r="B17">
        <v>65</v>
      </c>
      <c r="F17" s="8" t="s">
        <v>67</v>
      </c>
      <c r="G17">
        <v>47</v>
      </c>
      <c r="L17" s="1">
        <v>2.8099999999999996</v>
      </c>
      <c r="M17">
        <v>69</v>
      </c>
      <c r="N17">
        <f>SQRT(B17)</f>
        <v>8.0622577482985491</v>
      </c>
      <c r="O17">
        <f t="shared" si="0"/>
        <v>0.12403473458920847</v>
      </c>
      <c r="P17">
        <f t="shared" si="1"/>
        <v>8.5583966866553833</v>
      </c>
      <c r="Q17">
        <f t="shared" si="2"/>
        <v>0.34853760419567575</v>
      </c>
    </row>
    <row r="18" spans="1:17" x14ac:dyDescent="0.3">
      <c r="A18" s="1">
        <v>3.88</v>
      </c>
      <c r="B18">
        <v>65</v>
      </c>
      <c r="F18" s="8" t="s">
        <v>91</v>
      </c>
      <c r="G18">
        <v>0.95</v>
      </c>
      <c r="L18" s="1">
        <v>2.57</v>
      </c>
      <c r="M18">
        <v>77</v>
      </c>
      <c r="N18">
        <f>SQRT(B18)</f>
        <v>8.0622577482985491</v>
      </c>
      <c r="O18">
        <f t="shared" si="0"/>
        <v>0.12403473458920847</v>
      </c>
      <c r="P18">
        <f t="shared" si="1"/>
        <v>9.5506745633690517</v>
      </c>
      <c r="Q18">
        <f t="shared" si="2"/>
        <v>0.31876926789426574</v>
      </c>
    </row>
    <row r="19" spans="1:17" ht="16.2" thickBot="1" x14ac:dyDescent="0.35">
      <c r="A19" s="1">
        <v>3.3099999999999996</v>
      </c>
      <c r="B19">
        <v>65</v>
      </c>
      <c r="F19" s="8" t="s">
        <v>92</v>
      </c>
      <c r="G19" s="3">
        <v>1.9979370692782019E-2</v>
      </c>
      <c r="L19" s="1">
        <v>2.0799999999999996</v>
      </c>
      <c r="M19">
        <v>65</v>
      </c>
      <c r="N19">
        <f>SQRT(B19)</f>
        <v>8.0622577482985491</v>
      </c>
      <c r="O19">
        <f t="shared" si="0"/>
        <v>0.12403473458920847</v>
      </c>
      <c r="P19">
        <f t="shared" si="1"/>
        <v>8.0622577482985509</v>
      </c>
      <c r="Q19">
        <f t="shared" si="2"/>
        <v>0.25799224794555353</v>
      </c>
    </row>
    <row r="20" spans="1:17" ht="16.2" thickBot="1" x14ac:dyDescent="0.35">
      <c r="A20" s="1">
        <v>1.3900000000000001</v>
      </c>
      <c r="B20">
        <v>67</v>
      </c>
      <c r="F20" s="8" t="s">
        <v>93</v>
      </c>
      <c r="G20" s="3">
        <v>6.7736161638038304E-3</v>
      </c>
      <c r="L20" s="1">
        <v>2.78</v>
      </c>
      <c r="M20">
        <v>83</v>
      </c>
      <c r="N20">
        <f>SQRT(B20)</f>
        <v>8.1853527718724504</v>
      </c>
      <c r="O20">
        <f t="shared" si="0"/>
        <v>0.12216944435630522</v>
      </c>
      <c r="P20">
        <f t="shared" si="1"/>
        <v>10.140063881573333</v>
      </c>
      <c r="Q20">
        <f t="shared" si="2"/>
        <v>0.33963105531052851</v>
      </c>
    </row>
    <row r="21" spans="1:17" x14ac:dyDescent="0.3">
      <c r="A21" s="1">
        <v>3.8699999999999997</v>
      </c>
      <c r="B21">
        <v>67</v>
      </c>
      <c r="F21" s="10" t="s">
        <v>94</v>
      </c>
      <c r="L21" s="1">
        <v>3.71</v>
      </c>
      <c r="M21">
        <v>90</v>
      </c>
      <c r="N21">
        <f>SQRT(B21)</f>
        <v>8.1853527718724504</v>
      </c>
      <c r="O21">
        <f t="shared" si="0"/>
        <v>0.12216944435630522</v>
      </c>
      <c r="P21">
        <f t="shared" si="1"/>
        <v>10.995249992067469</v>
      </c>
      <c r="Q21">
        <f t="shared" si="2"/>
        <v>0.45324863856189235</v>
      </c>
    </row>
    <row r="22" spans="1:17" x14ac:dyDescent="0.3">
      <c r="A22" s="1">
        <v>3.09</v>
      </c>
      <c r="B22">
        <v>67</v>
      </c>
      <c r="F22" s="8" t="s">
        <v>13</v>
      </c>
      <c r="G22">
        <f>G17-2</f>
        <v>45</v>
      </c>
      <c r="L22" s="1">
        <v>2.3299999999999996</v>
      </c>
      <c r="M22">
        <v>55</v>
      </c>
      <c r="N22">
        <f>SQRT(B22)</f>
        <v>8.1853527718724504</v>
      </c>
      <c r="O22">
        <f t="shared" si="0"/>
        <v>0.12216944435630522</v>
      </c>
      <c r="P22">
        <f t="shared" si="1"/>
        <v>6.719319439596787</v>
      </c>
      <c r="Q22">
        <f t="shared" si="2"/>
        <v>0.28465480535019111</v>
      </c>
    </row>
    <row r="23" spans="1:17" x14ac:dyDescent="0.3">
      <c r="A23" s="1">
        <v>2.9899999999999998</v>
      </c>
      <c r="B23">
        <v>68</v>
      </c>
      <c r="F23" s="8" t="s">
        <v>61</v>
      </c>
      <c r="G23">
        <f>TINV(1-G18,G17-2)</f>
        <v>2.0141033888808457</v>
      </c>
      <c r="L23" s="1">
        <v>3.09</v>
      </c>
      <c r="M23">
        <v>70</v>
      </c>
      <c r="N23">
        <f>SQRT(B23)</f>
        <v>8.2462112512353212</v>
      </c>
      <c r="O23">
        <f t="shared" si="0"/>
        <v>0.12126781251816648</v>
      </c>
      <c r="P23">
        <f t="shared" si="1"/>
        <v>8.4887468762716534</v>
      </c>
      <c r="Q23">
        <f t="shared" si="2"/>
        <v>0.37471754068113444</v>
      </c>
    </row>
    <row r="24" spans="1:17" x14ac:dyDescent="0.3">
      <c r="A24" s="7">
        <v>2.2899999999999996</v>
      </c>
      <c r="B24" s="6">
        <v>68</v>
      </c>
      <c r="F24" s="8" t="s">
        <v>95</v>
      </c>
      <c r="G24">
        <f>G23*G20</f>
        <v>1.3642763270495368E-2</v>
      </c>
      <c r="L24" s="1">
        <v>3.0599999999999996</v>
      </c>
      <c r="M24">
        <v>85</v>
      </c>
      <c r="N24">
        <f>SQRT(B24)</f>
        <v>8.2462112512353212</v>
      </c>
      <c r="O24">
        <f t="shared" si="0"/>
        <v>0.12126781251816648</v>
      </c>
      <c r="P24">
        <f t="shared" si="1"/>
        <v>10.307764064044152</v>
      </c>
      <c r="Q24">
        <f t="shared" si="2"/>
        <v>0.37107950630558939</v>
      </c>
    </row>
    <row r="25" spans="1:17" x14ac:dyDescent="0.3">
      <c r="A25" s="1">
        <v>2.8099999999999996</v>
      </c>
      <c r="B25">
        <v>69</v>
      </c>
      <c r="F25" s="11" t="s">
        <v>96</v>
      </c>
      <c r="L25" s="1">
        <v>2.0999999999999996</v>
      </c>
      <c r="M25">
        <v>59</v>
      </c>
      <c r="N25">
        <f>SQRT(B25)</f>
        <v>8.3066238629180749</v>
      </c>
      <c r="O25">
        <f t="shared" si="0"/>
        <v>0.1203858530857692</v>
      </c>
      <c r="P25">
        <f t="shared" si="1"/>
        <v>7.1027653320603825</v>
      </c>
      <c r="Q25">
        <f t="shared" si="2"/>
        <v>0.2528102914801153</v>
      </c>
    </row>
    <row r="26" spans="1:17" x14ac:dyDescent="0.3">
      <c r="A26" s="1">
        <v>2.2999999999999998</v>
      </c>
      <c r="B26">
        <v>70</v>
      </c>
      <c r="F26" s="8" t="s">
        <v>64</v>
      </c>
      <c r="G26">
        <f>G19-G24</f>
        <v>6.3366074222866511E-3</v>
      </c>
      <c r="L26" s="1">
        <v>3.01</v>
      </c>
      <c r="M26">
        <v>75</v>
      </c>
      <c r="N26">
        <f>SQRT(B26)</f>
        <v>8.3666002653407556</v>
      </c>
      <c r="O26">
        <f t="shared" si="0"/>
        <v>0.11952286093343936</v>
      </c>
      <c r="P26">
        <f t="shared" si="1"/>
        <v>8.9642145700079521</v>
      </c>
      <c r="Q26">
        <f t="shared" si="2"/>
        <v>0.35976381140965247</v>
      </c>
    </row>
    <row r="27" spans="1:17" x14ac:dyDescent="0.3">
      <c r="A27" s="1">
        <v>2.4499999999999997</v>
      </c>
      <c r="B27">
        <v>70</v>
      </c>
      <c r="F27" s="8" t="s">
        <v>65</v>
      </c>
      <c r="G27">
        <f>G19+G24</f>
        <v>3.3622133963277387E-2</v>
      </c>
      <c r="L27" s="1">
        <v>3.9099999999999997</v>
      </c>
      <c r="M27">
        <v>82</v>
      </c>
      <c r="N27">
        <f>SQRT(B27)</f>
        <v>8.3666002653407556</v>
      </c>
      <c r="O27">
        <f t="shared" si="0"/>
        <v>0.11952286093343936</v>
      </c>
      <c r="P27">
        <f t="shared" si="1"/>
        <v>9.8008745965420285</v>
      </c>
      <c r="Q27">
        <f t="shared" si="2"/>
        <v>0.46733438624974788</v>
      </c>
    </row>
    <row r="28" spans="1:17" x14ac:dyDescent="0.3">
      <c r="A28" s="1">
        <v>3.09</v>
      </c>
      <c r="B28">
        <v>70</v>
      </c>
      <c r="L28" s="1">
        <v>2.6399999999999997</v>
      </c>
      <c r="M28">
        <v>56</v>
      </c>
      <c r="N28">
        <f>SQRT(B28)</f>
        <v>8.3666002653407556</v>
      </c>
      <c r="O28">
        <f t="shared" si="0"/>
        <v>0.11952286093343936</v>
      </c>
      <c r="P28">
        <f t="shared" si="1"/>
        <v>6.6932802122726045</v>
      </c>
      <c r="Q28">
        <f t="shared" si="2"/>
        <v>0.31554035286427989</v>
      </c>
    </row>
    <row r="29" spans="1:17" x14ac:dyDescent="0.3">
      <c r="A29" s="1">
        <v>2.67</v>
      </c>
      <c r="B29">
        <v>72</v>
      </c>
      <c r="L29" s="1">
        <v>2.9299999999999997</v>
      </c>
      <c r="M29">
        <v>76</v>
      </c>
      <c r="N29">
        <f>SQRT(B29)</f>
        <v>8.4852813742385695</v>
      </c>
      <c r="O29">
        <f t="shared" si="0"/>
        <v>0.11785113019775793</v>
      </c>
      <c r="P29">
        <f t="shared" si="1"/>
        <v>8.9566858950296027</v>
      </c>
      <c r="Q29">
        <f t="shared" si="2"/>
        <v>0.34530381147943068</v>
      </c>
    </row>
    <row r="30" spans="1:17" x14ac:dyDescent="0.3">
      <c r="A30" s="1">
        <v>3.01</v>
      </c>
      <c r="B30">
        <v>75</v>
      </c>
      <c r="L30" s="1">
        <v>3.53</v>
      </c>
      <c r="M30">
        <v>79</v>
      </c>
      <c r="N30">
        <f>SQRT(B30)</f>
        <v>8.6602540378443873</v>
      </c>
      <c r="O30">
        <f t="shared" si="0"/>
        <v>0.11547005383792514</v>
      </c>
      <c r="P30">
        <f t="shared" si="1"/>
        <v>9.1221342531960854</v>
      </c>
      <c r="Q30">
        <f t="shared" si="2"/>
        <v>0.40760929004787572</v>
      </c>
    </row>
    <row r="31" spans="1:17" x14ac:dyDescent="0.3">
      <c r="A31" s="1">
        <v>3.23</v>
      </c>
      <c r="B31">
        <v>75</v>
      </c>
      <c r="L31" s="1">
        <v>4.2300000000000004</v>
      </c>
      <c r="M31">
        <v>91</v>
      </c>
      <c r="N31">
        <f>SQRT(B31)</f>
        <v>8.6602540378443873</v>
      </c>
      <c r="O31">
        <f t="shared" si="0"/>
        <v>0.11547005383792514</v>
      </c>
      <c r="P31">
        <f t="shared" si="1"/>
        <v>10.507774899251189</v>
      </c>
      <c r="Q31">
        <f t="shared" si="2"/>
        <v>0.48843832773442342</v>
      </c>
    </row>
    <row r="32" spans="1:17" x14ac:dyDescent="0.3">
      <c r="A32" s="1">
        <v>3.26</v>
      </c>
      <c r="B32">
        <v>75</v>
      </c>
      <c r="L32" s="1">
        <v>1.6400000000000001</v>
      </c>
      <c r="M32">
        <v>35</v>
      </c>
      <c r="N32">
        <f>SQRT(B32)</f>
        <v>8.6602540378443873</v>
      </c>
      <c r="O32">
        <f t="shared" si="0"/>
        <v>0.11547005383792514</v>
      </c>
      <c r="P32">
        <f t="shared" si="1"/>
        <v>4.0414518843273797</v>
      </c>
      <c r="Q32">
        <f t="shared" si="2"/>
        <v>0.18937088829419724</v>
      </c>
    </row>
    <row r="33" spans="1:17" x14ac:dyDescent="0.3">
      <c r="A33" s="1">
        <v>3.1399999999999997</v>
      </c>
      <c r="B33">
        <v>75</v>
      </c>
      <c r="L33" s="1">
        <v>3.05</v>
      </c>
      <c r="M33">
        <v>55</v>
      </c>
      <c r="N33">
        <f>SQRT(B33)</f>
        <v>8.6602540378443873</v>
      </c>
      <c r="O33">
        <f t="shared" si="0"/>
        <v>0.11547005383792514</v>
      </c>
      <c r="P33">
        <f t="shared" si="1"/>
        <v>6.3508529610858826</v>
      </c>
      <c r="Q33">
        <f t="shared" si="2"/>
        <v>0.35218366420567165</v>
      </c>
    </row>
    <row r="34" spans="1:17" x14ac:dyDescent="0.3">
      <c r="A34" s="1">
        <v>3.1399999999999997</v>
      </c>
      <c r="B34">
        <v>76</v>
      </c>
      <c r="L34" s="1">
        <v>3.42</v>
      </c>
      <c r="M34">
        <v>87</v>
      </c>
      <c r="N34">
        <f>SQRT(B34)</f>
        <v>8.717797887081348</v>
      </c>
      <c r="O34">
        <f t="shared" si="0"/>
        <v>0.11470786693528087</v>
      </c>
      <c r="P34">
        <f t="shared" si="1"/>
        <v>9.9795844233694364</v>
      </c>
      <c r="Q34">
        <f t="shared" si="2"/>
        <v>0.3923009049186606</v>
      </c>
    </row>
    <row r="35" spans="1:17" x14ac:dyDescent="0.3">
      <c r="A35" s="1">
        <v>2.9299999999999997</v>
      </c>
      <c r="B35">
        <v>76</v>
      </c>
      <c r="L35" s="1">
        <v>4.16</v>
      </c>
      <c r="M35">
        <v>100</v>
      </c>
      <c r="N35">
        <f>SQRT(B35)</f>
        <v>8.717797887081348</v>
      </c>
      <c r="O35">
        <f t="shared" si="0"/>
        <v>0.11470786693528087</v>
      </c>
      <c r="P35">
        <f t="shared" si="1"/>
        <v>11.470786693528087</v>
      </c>
      <c r="Q35">
        <f t="shared" si="2"/>
        <v>0.47718472645076843</v>
      </c>
    </row>
    <row r="36" spans="1:17" x14ac:dyDescent="0.3">
      <c r="A36" s="1">
        <v>3.61</v>
      </c>
      <c r="B36">
        <v>76</v>
      </c>
      <c r="L36" s="1">
        <v>3.59</v>
      </c>
      <c r="M36">
        <v>62</v>
      </c>
      <c r="N36">
        <f>SQRT(B36)</f>
        <v>8.717797887081348</v>
      </c>
      <c r="O36">
        <f t="shared" si="0"/>
        <v>0.11470786693528087</v>
      </c>
      <c r="P36">
        <f t="shared" si="1"/>
        <v>7.1118877499874138</v>
      </c>
      <c r="Q36">
        <f t="shared" si="2"/>
        <v>0.4118012422976583</v>
      </c>
    </row>
    <row r="37" spans="1:17" x14ac:dyDescent="0.3">
      <c r="A37" s="1">
        <v>2.57</v>
      </c>
      <c r="B37">
        <v>77</v>
      </c>
      <c r="L37" s="1">
        <v>3.4499999999999997</v>
      </c>
      <c r="M37">
        <v>65</v>
      </c>
      <c r="N37">
        <f>SQRT(B37)</f>
        <v>8.7749643873921226</v>
      </c>
      <c r="O37">
        <f t="shared" si="0"/>
        <v>0.11396057645963795</v>
      </c>
      <c r="P37">
        <f t="shared" si="1"/>
        <v>7.4074374698764665</v>
      </c>
      <c r="Q37">
        <f t="shared" si="2"/>
        <v>0.39316398878575087</v>
      </c>
    </row>
    <row r="38" spans="1:17" x14ac:dyDescent="0.3">
      <c r="A38" s="1">
        <v>3.53</v>
      </c>
      <c r="B38">
        <v>79</v>
      </c>
      <c r="L38" s="1">
        <v>3.5799999999999996</v>
      </c>
      <c r="M38">
        <v>80</v>
      </c>
      <c r="N38">
        <f>SQRT(B38)</f>
        <v>8.8881944173155887</v>
      </c>
      <c r="O38">
        <f t="shared" si="0"/>
        <v>0.1125087900926024</v>
      </c>
      <c r="P38">
        <f t="shared" si="1"/>
        <v>9.0007032074081916</v>
      </c>
      <c r="Q38">
        <f t="shared" si="2"/>
        <v>0.40278146853151653</v>
      </c>
    </row>
    <row r="39" spans="1:17" x14ac:dyDescent="0.3">
      <c r="A39" s="1">
        <v>3.5799999999999996</v>
      </c>
      <c r="B39">
        <v>80</v>
      </c>
      <c r="L39" s="1">
        <v>2.88</v>
      </c>
      <c r="M39">
        <v>65</v>
      </c>
      <c r="N39">
        <f>SQRT(B39)</f>
        <v>8.9442719099991592</v>
      </c>
      <c r="O39">
        <f t="shared" si="0"/>
        <v>0.11180339887498948</v>
      </c>
      <c r="P39">
        <f t="shared" si="1"/>
        <v>7.267220926874316</v>
      </c>
      <c r="Q39">
        <f t="shared" si="2"/>
        <v>0.3219937887599697</v>
      </c>
    </row>
    <row r="40" spans="1:17" x14ac:dyDescent="0.3">
      <c r="A40" s="1">
        <v>3.9099999999999997</v>
      </c>
      <c r="B40">
        <v>82</v>
      </c>
      <c r="L40" s="1">
        <v>3.88</v>
      </c>
      <c r="M40">
        <v>65</v>
      </c>
      <c r="N40">
        <f>SQRT(B40)</f>
        <v>9.0553851381374173</v>
      </c>
      <c r="O40">
        <f t="shared" si="0"/>
        <v>0.11043152607484653</v>
      </c>
      <c r="P40">
        <f t="shared" si="1"/>
        <v>7.1780491948650251</v>
      </c>
      <c r="Q40">
        <f t="shared" si="2"/>
        <v>0.42847432117040457</v>
      </c>
    </row>
    <row r="41" spans="1:17" x14ac:dyDescent="0.3">
      <c r="A41" s="1">
        <v>2.78</v>
      </c>
      <c r="B41">
        <v>83</v>
      </c>
      <c r="L41" s="1">
        <v>3.23</v>
      </c>
      <c r="M41">
        <v>75</v>
      </c>
      <c r="N41">
        <f>SQRT(B41)</f>
        <v>9.1104335791442992</v>
      </c>
      <c r="O41">
        <f t="shared" si="0"/>
        <v>0.10976425998969035</v>
      </c>
      <c r="P41">
        <f t="shared" si="1"/>
        <v>8.2323194992267759</v>
      </c>
      <c r="Q41">
        <f t="shared" si="2"/>
        <v>0.35453855976669979</v>
      </c>
    </row>
    <row r="42" spans="1:17" x14ac:dyDescent="0.3">
      <c r="A42" s="1">
        <v>3.0599999999999996</v>
      </c>
      <c r="B42">
        <v>85</v>
      </c>
      <c r="L42" s="1">
        <v>3.3099999999999996</v>
      </c>
      <c r="M42">
        <v>65</v>
      </c>
      <c r="N42">
        <f>SQRT(B42)</f>
        <v>9.2195444572928871</v>
      </c>
      <c r="O42">
        <f t="shared" si="0"/>
        <v>0.10846522890932808</v>
      </c>
      <c r="P42">
        <f t="shared" si="1"/>
        <v>7.0502398791063259</v>
      </c>
      <c r="Q42">
        <f t="shared" si="2"/>
        <v>0.35901990768987591</v>
      </c>
    </row>
    <row r="43" spans="1:17" x14ac:dyDescent="0.3">
      <c r="A43" s="1">
        <v>3.42</v>
      </c>
      <c r="B43">
        <v>87</v>
      </c>
      <c r="L43" s="1">
        <v>3.8699999999999997</v>
      </c>
      <c r="M43">
        <v>67</v>
      </c>
      <c r="N43">
        <f>SQRT(B43)</f>
        <v>9.3273790530888157</v>
      </c>
      <c r="O43">
        <f t="shared" si="0"/>
        <v>0.10721125348377948</v>
      </c>
      <c r="P43">
        <f t="shared" si="1"/>
        <v>7.1831539834132245</v>
      </c>
      <c r="Q43">
        <f t="shared" si="2"/>
        <v>0.41490755098222654</v>
      </c>
    </row>
    <row r="44" spans="1:17" x14ac:dyDescent="0.3">
      <c r="A44" s="1">
        <v>1.84</v>
      </c>
      <c r="B44">
        <v>90</v>
      </c>
      <c r="L44" s="1">
        <v>3.2199999999999998</v>
      </c>
      <c r="M44">
        <v>42</v>
      </c>
      <c r="N44">
        <f>SQRT(B44)</f>
        <v>9.4868329805051381</v>
      </c>
      <c r="O44">
        <f t="shared" si="0"/>
        <v>0.10540925533894598</v>
      </c>
      <c r="P44">
        <f t="shared" si="1"/>
        <v>4.4271887242357311</v>
      </c>
      <c r="Q44">
        <f t="shared" si="2"/>
        <v>0.33941780219140599</v>
      </c>
    </row>
    <row r="45" spans="1:17" x14ac:dyDescent="0.3">
      <c r="A45" s="1">
        <v>3.71</v>
      </c>
      <c r="B45">
        <v>90</v>
      </c>
      <c r="L45" s="1">
        <v>3.61</v>
      </c>
      <c r="M45">
        <v>76</v>
      </c>
      <c r="N45">
        <f>SQRT(B45)</f>
        <v>9.4868329805051381</v>
      </c>
      <c r="O45">
        <f t="shared" si="0"/>
        <v>0.10540925533894598</v>
      </c>
      <c r="P45">
        <f t="shared" si="1"/>
        <v>8.0111034057598935</v>
      </c>
      <c r="Q45">
        <f t="shared" si="2"/>
        <v>0.38052741177359495</v>
      </c>
    </row>
    <row r="46" spans="1:17" x14ac:dyDescent="0.3">
      <c r="A46" s="1">
        <v>4.2300000000000004</v>
      </c>
      <c r="B46">
        <v>91</v>
      </c>
      <c r="L46" s="1">
        <v>3.09</v>
      </c>
      <c r="M46">
        <v>67</v>
      </c>
      <c r="N46">
        <f>SQRT(B46)</f>
        <v>9.5393920141694561</v>
      </c>
      <c r="O46">
        <f t="shared" si="0"/>
        <v>0.10482848367219183</v>
      </c>
      <c r="P46">
        <f t="shared" si="1"/>
        <v>7.0235084060368527</v>
      </c>
      <c r="Q46">
        <f t="shared" si="2"/>
        <v>0.32392001454707275</v>
      </c>
    </row>
    <row r="47" spans="1:17" x14ac:dyDescent="0.3">
      <c r="A47" s="1">
        <v>3.4499999999999997</v>
      </c>
      <c r="B47">
        <v>95</v>
      </c>
      <c r="L47" s="1">
        <v>3.26</v>
      </c>
      <c r="M47">
        <v>75</v>
      </c>
      <c r="N47">
        <f>SQRT(B47)</f>
        <v>9.7467943448089631</v>
      </c>
      <c r="O47">
        <f t="shared" si="0"/>
        <v>0.10259783520851541</v>
      </c>
      <c r="P47">
        <f t="shared" si="1"/>
        <v>7.6948376406386565</v>
      </c>
      <c r="Q47">
        <f t="shared" si="2"/>
        <v>0.33446894277976025</v>
      </c>
    </row>
    <row r="48" spans="1:17" x14ac:dyDescent="0.3">
      <c r="A48" s="1">
        <v>4.16</v>
      </c>
      <c r="B48">
        <v>100</v>
      </c>
      <c r="L48" s="1">
        <v>3.1399999999999997</v>
      </c>
      <c r="M48">
        <v>75</v>
      </c>
      <c r="N48">
        <f>SQRT(B48)</f>
        <v>10</v>
      </c>
      <c r="O48">
        <f t="shared" si="0"/>
        <v>0.1</v>
      </c>
      <c r="P48">
        <f t="shared" si="1"/>
        <v>7.5</v>
      </c>
      <c r="Q48">
        <f t="shared" si="2"/>
        <v>0.31399999999999995</v>
      </c>
    </row>
  </sheetData>
  <sortState xmlns:xlrd2="http://schemas.microsoft.com/office/spreadsheetml/2017/richdata2" ref="A2:B48">
    <sortCondition ref="B2:B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9BF8-C2E1-4E67-9891-F937A3B366A5}">
  <dimension ref="A1:B14"/>
  <sheetViews>
    <sheetView workbookViewId="0">
      <selection activeCell="B7" sqref="B7"/>
    </sheetView>
  </sheetViews>
  <sheetFormatPr defaultRowHeight="15.6" x14ac:dyDescent="0.3"/>
  <cols>
    <col min="1" max="1" width="36.3984375" bestFit="1" customWidth="1"/>
  </cols>
  <sheetData>
    <row r="1" spans="1:2" x14ac:dyDescent="0.3">
      <c r="A1" t="s">
        <v>53</v>
      </c>
    </row>
    <row r="3" spans="1:2" x14ac:dyDescent="0.3">
      <c r="A3" s="9" t="s">
        <v>54</v>
      </c>
    </row>
    <row r="4" spans="1:2" x14ac:dyDescent="0.3">
      <c r="A4" s="8" t="s">
        <v>55</v>
      </c>
      <c r="B4">
        <v>47</v>
      </c>
    </row>
    <row r="5" spans="1:2" x14ac:dyDescent="0.3">
      <c r="A5" s="8" t="s">
        <v>56</v>
      </c>
      <c r="B5">
        <v>0.95</v>
      </c>
    </row>
    <row r="6" spans="1:2" ht="16.2" thickBot="1" x14ac:dyDescent="0.35">
      <c r="A6" s="8" t="s">
        <v>57</v>
      </c>
      <c r="B6" s="3">
        <v>1.9979370692782019E-2</v>
      </c>
    </row>
    <row r="7" spans="1:2" ht="16.2" thickBot="1" x14ac:dyDescent="0.35">
      <c r="A7" s="8" t="s">
        <v>58</v>
      </c>
      <c r="B7" s="3">
        <v>6.7736161638038304E-3</v>
      </c>
    </row>
    <row r="8" spans="1:2" x14ac:dyDescent="0.3">
      <c r="A8" s="9" t="s">
        <v>59</v>
      </c>
    </row>
    <row r="9" spans="1:2" x14ac:dyDescent="0.3">
      <c r="A9" s="8" t="s">
        <v>60</v>
      </c>
      <c r="B9">
        <f>B4-2</f>
        <v>45</v>
      </c>
    </row>
    <row r="10" spans="1:2" x14ac:dyDescent="0.3">
      <c r="A10" s="8" t="s">
        <v>61</v>
      </c>
      <c r="B10">
        <f>TINV(1-B5,B4-2)</f>
        <v>2.0141033888808457</v>
      </c>
    </row>
    <row r="11" spans="1:2" x14ac:dyDescent="0.3">
      <c r="A11" s="8" t="s">
        <v>62</v>
      </c>
      <c r="B11">
        <f>B10*B7</f>
        <v>1.3642763270495368E-2</v>
      </c>
    </row>
    <row r="12" spans="1:2" x14ac:dyDescent="0.3">
      <c r="A12" s="9" t="s">
        <v>63</v>
      </c>
    </row>
    <row r="13" spans="1:2" x14ac:dyDescent="0.3">
      <c r="A13" s="8" t="s">
        <v>64</v>
      </c>
      <c r="B13">
        <f>B6-B11</f>
        <v>6.3366074222866511E-3</v>
      </c>
    </row>
    <row r="14" spans="1:2" x14ac:dyDescent="0.3">
      <c r="A14" s="8" t="s">
        <v>65</v>
      </c>
      <c r="B14">
        <f>B6+B11</f>
        <v>3.3622133963277387E-2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084A-0D1D-4F47-807C-AB36AE70256F}">
  <dimension ref="A1:I18"/>
  <sheetViews>
    <sheetView workbookViewId="0">
      <selection activeCell="K13" sqref="K13"/>
    </sheetView>
  </sheetViews>
  <sheetFormatPr defaultRowHeight="15.6" x14ac:dyDescent="0.3"/>
  <cols>
    <col min="1" max="1" width="17.3984375" bestFit="1" customWidth="1"/>
    <col min="2" max="2" width="11.8984375" bestFit="1" customWidth="1"/>
    <col min="3" max="3" width="13.5" bestFit="1" customWidth="1"/>
    <col min="4" max="5" width="11.8984375" bestFit="1" customWidth="1"/>
    <col min="6" max="6" width="12.5" bestFit="1" customWidth="1"/>
    <col min="7" max="9" width="11.8984375" bestFit="1" customWidth="1"/>
  </cols>
  <sheetData>
    <row r="1" spans="1:9" x14ac:dyDescent="0.3">
      <c r="A1" t="s">
        <v>1</v>
      </c>
    </row>
    <row r="2" spans="1:9" ht="16.2" thickBot="1" x14ac:dyDescent="0.35"/>
    <row r="3" spans="1:9" x14ac:dyDescent="0.3">
      <c r="A3" s="5" t="s">
        <v>2</v>
      </c>
      <c r="B3" s="5"/>
    </row>
    <row r="4" spans="1:9" x14ac:dyDescent="0.3">
      <c r="A4" s="2" t="s">
        <v>3</v>
      </c>
      <c r="B4" s="2">
        <v>0.40250735473304439</v>
      </c>
    </row>
    <row r="5" spans="1:9" x14ac:dyDescent="0.3">
      <c r="A5" s="2" t="s">
        <v>4</v>
      </c>
      <c r="B5" s="2">
        <v>0.16201217061419285</v>
      </c>
    </row>
    <row r="6" spans="1:9" x14ac:dyDescent="0.3">
      <c r="A6" s="2" t="s">
        <v>5</v>
      </c>
      <c r="B6" s="2">
        <v>0.14339021885006378</v>
      </c>
    </row>
    <row r="7" spans="1:9" x14ac:dyDescent="0.3">
      <c r="A7" s="2" t="s">
        <v>6</v>
      </c>
      <c r="B7" s="2">
        <v>12.541898992571198</v>
      </c>
    </row>
    <row r="8" spans="1:9" ht="16.2" thickBot="1" x14ac:dyDescent="0.35">
      <c r="A8" s="3" t="s">
        <v>7</v>
      </c>
      <c r="B8" s="3">
        <v>47</v>
      </c>
    </row>
    <row r="10" spans="1:9" ht="16.2" thickBot="1" x14ac:dyDescent="0.35">
      <c r="A10" t="s">
        <v>8</v>
      </c>
    </row>
    <row r="11" spans="1:9" x14ac:dyDescent="0.3">
      <c r="A11" s="4"/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</row>
    <row r="12" spans="1:9" x14ac:dyDescent="0.3">
      <c r="A12" s="2" t="s">
        <v>9</v>
      </c>
      <c r="B12" s="2">
        <v>1</v>
      </c>
      <c r="C12" s="2">
        <v>1368.5133581106275</v>
      </c>
      <c r="D12" s="2">
        <v>1368.5133581106275</v>
      </c>
      <c r="E12" s="2">
        <v>8.7000639173747842</v>
      </c>
      <c r="F12" s="2">
        <v>5.0338208940516951E-3</v>
      </c>
    </row>
    <row r="13" spans="1:9" x14ac:dyDescent="0.3">
      <c r="A13" s="2" t="s">
        <v>10</v>
      </c>
      <c r="B13" s="2">
        <v>45</v>
      </c>
      <c r="C13" s="2">
        <v>7078.4653652936304</v>
      </c>
      <c r="D13" s="2">
        <v>157.29923033985844</v>
      </c>
      <c r="E13" s="2"/>
      <c r="F13" s="2"/>
    </row>
    <row r="14" spans="1:9" ht="16.2" thickBot="1" x14ac:dyDescent="0.35">
      <c r="A14" s="3" t="s">
        <v>11</v>
      </c>
      <c r="B14" s="3">
        <v>46</v>
      </c>
      <c r="C14" s="3">
        <v>8446.9787234042578</v>
      </c>
      <c r="D14" s="3"/>
      <c r="E14" s="3"/>
      <c r="F14" s="3"/>
    </row>
    <row r="15" spans="1:9" ht="16.2" thickBot="1" x14ac:dyDescent="0.35"/>
    <row r="16" spans="1:9" x14ac:dyDescent="0.3">
      <c r="A16" s="4"/>
      <c r="B16" s="4" t="s">
        <v>18</v>
      </c>
      <c r="C16" s="4" t="s">
        <v>6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</row>
    <row r="17" spans="1:9" x14ac:dyDescent="0.3">
      <c r="A17" s="2" t="s">
        <v>12</v>
      </c>
      <c r="B17" s="2">
        <v>46.014121238391617</v>
      </c>
      <c r="C17" s="2">
        <v>8.3281480139344417</v>
      </c>
      <c r="D17" s="2">
        <v>5.5251324978136775</v>
      </c>
      <c r="E17" s="2">
        <v>1.5735248510998877E-6</v>
      </c>
      <c r="F17" s="2">
        <v>29.240370100424972</v>
      </c>
      <c r="G17" s="2">
        <v>62.787872376358266</v>
      </c>
      <c r="H17" s="2">
        <v>29.240370100424972</v>
      </c>
      <c r="I17" s="2">
        <v>62.787872376358266</v>
      </c>
    </row>
    <row r="18" spans="1:9" ht="16.2" thickBot="1" x14ac:dyDescent="0.35">
      <c r="A18" s="3" t="s">
        <v>25</v>
      </c>
      <c r="B18" s="3">
        <v>8.1089726551158687</v>
      </c>
      <c r="C18" s="3">
        <v>2.7491891057599589</v>
      </c>
      <c r="D18" s="3">
        <v>2.949587075740395</v>
      </c>
      <c r="E18" s="3">
        <v>5.0338208940517151E-3</v>
      </c>
      <c r="F18" s="3">
        <v>2.5718215605304335</v>
      </c>
      <c r="G18" s="3">
        <v>13.646123749701303</v>
      </c>
      <c r="H18" s="3">
        <v>2.5718215605304335</v>
      </c>
      <c r="I18" s="3">
        <v>13.646123749701303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9F33-A09F-4B66-96E0-8EA6C6B41287}">
  <dimension ref="A1:I71"/>
  <sheetViews>
    <sheetView workbookViewId="0">
      <selection sqref="A1:I71"/>
    </sheetView>
  </sheetViews>
  <sheetFormatPr defaultRowHeight="15.6" x14ac:dyDescent="0.3"/>
  <sheetData>
    <row r="1" spans="1:9" x14ac:dyDescent="0.3">
      <c r="A1" t="s">
        <v>1</v>
      </c>
    </row>
    <row r="2" spans="1:9" ht="16.2" thickBot="1" x14ac:dyDescent="0.35"/>
    <row r="3" spans="1:9" x14ac:dyDescent="0.3">
      <c r="A3" s="5" t="s">
        <v>2</v>
      </c>
      <c r="B3" s="5"/>
    </row>
    <row r="4" spans="1:9" x14ac:dyDescent="0.3">
      <c r="A4" s="2" t="s">
        <v>3</v>
      </c>
      <c r="B4" s="2">
        <v>0.40250735473304422</v>
      </c>
    </row>
    <row r="5" spans="1:9" x14ac:dyDescent="0.3">
      <c r="A5" s="2" t="s">
        <v>4</v>
      </c>
      <c r="B5" s="2">
        <v>0.16201217061419268</v>
      </c>
    </row>
    <row r="6" spans="1:9" x14ac:dyDescent="0.3">
      <c r="A6" s="2" t="s">
        <v>5</v>
      </c>
      <c r="B6" s="2">
        <v>0.14339021885006364</v>
      </c>
    </row>
    <row r="7" spans="1:9" x14ac:dyDescent="0.3">
      <c r="A7" s="2" t="s">
        <v>6</v>
      </c>
      <c r="B7" s="2">
        <v>0.6225457652325419</v>
      </c>
    </row>
    <row r="8" spans="1:9" ht="16.2" thickBot="1" x14ac:dyDescent="0.35">
      <c r="A8" s="3" t="s">
        <v>7</v>
      </c>
      <c r="B8" s="3">
        <v>47</v>
      </c>
    </row>
    <row r="10" spans="1:9" ht="16.2" thickBot="1" x14ac:dyDescent="0.35">
      <c r="A10" t="s">
        <v>8</v>
      </c>
    </row>
    <row r="11" spans="1:9" x14ac:dyDescent="0.3">
      <c r="A11" s="4"/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</row>
    <row r="12" spans="1:9" x14ac:dyDescent="0.3">
      <c r="A12" s="2" t="s">
        <v>9</v>
      </c>
      <c r="B12" s="2">
        <v>1</v>
      </c>
      <c r="C12" s="2">
        <v>3.3718248713622572</v>
      </c>
      <c r="D12" s="2">
        <v>3.3718248713622572</v>
      </c>
      <c r="E12" s="2">
        <v>8.7000639173747736</v>
      </c>
      <c r="F12" s="2">
        <v>5.0338208940517151E-3</v>
      </c>
    </row>
    <row r="13" spans="1:9" x14ac:dyDescent="0.3">
      <c r="A13" s="2" t="s">
        <v>10</v>
      </c>
      <c r="B13" s="2">
        <v>45</v>
      </c>
      <c r="C13" s="2">
        <v>17.440345341403702</v>
      </c>
      <c r="D13" s="2">
        <v>0.38756322980897118</v>
      </c>
      <c r="E13" s="2"/>
      <c r="F13" s="2"/>
    </row>
    <row r="14" spans="1:9" ht="16.2" thickBot="1" x14ac:dyDescent="0.35">
      <c r="A14" s="3" t="s">
        <v>11</v>
      </c>
      <c r="B14" s="3">
        <v>46</v>
      </c>
      <c r="C14" s="3">
        <v>20.81217021276596</v>
      </c>
      <c r="D14" s="3"/>
      <c r="E14" s="3"/>
      <c r="F14" s="3"/>
    </row>
    <row r="15" spans="1:9" ht="16.2" thickBot="1" x14ac:dyDescent="0.35"/>
    <row r="16" spans="1:9" x14ac:dyDescent="0.3">
      <c r="A16" s="4"/>
      <c r="B16" s="4" t="s">
        <v>18</v>
      </c>
      <c r="C16" s="4" t="s">
        <v>6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</row>
    <row r="17" spans="1:9" x14ac:dyDescent="0.3">
      <c r="A17" s="2" t="s">
        <v>12</v>
      </c>
      <c r="B17" s="2">
        <v>1.557188293434892</v>
      </c>
      <c r="C17" s="2">
        <v>0.482628811404963</v>
      </c>
      <c r="D17" s="2">
        <v>3.226471890274885</v>
      </c>
      <c r="E17" s="2">
        <v>2.3385174730754313E-3</v>
      </c>
      <c r="F17" s="2">
        <v>0.58512396881262141</v>
      </c>
      <c r="G17" s="2">
        <v>2.5292526180571624</v>
      </c>
      <c r="H17" s="2">
        <v>0.58512396881262141</v>
      </c>
      <c r="I17" s="2">
        <v>2.5292526180571624</v>
      </c>
    </row>
    <row r="18" spans="1:9" ht="16.2" thickBot="1" x14ac:dyDescent="0.35">
      <c r="A18" s="3" t="s">
        <v>26</v>
      </c>
      <c r="B18" s="3">
        <v>1.9979370692782019E-2</v>
      </c>
      <c r="C18" s="3">
        <v>6.7736161638038304E-3</v>
      </c>
      <c r="D18" s="3">
        <v>2.9495870757403959</v>
      </c>
      <c r="E18" s="3">
        <v>5.0338208940517151E-3</v>
      </c>
      <c r="F18" s="3">
        <v>6.3366074222866511E-3</v>
      </c>
      <c r="G18" s="3">
        <v>3.3622133963277387E-2</v>
      </c>
      <c r="H18" s="3">
        <v>6.3366074222866511E-3</v>
      </c>
      <c r="I18" s="3">
        <v>3.3622133963277387E-2</v>
      </c>
    </row>
    <row r="22" spans="1:9" x14ac:dyDescent="0.3">
      <c r="A22" t="s">
        <v>27</v>
      </c>
    </row>
    <row r="23" spans="1:9" ht="16.2" thickBot="1" x14ac:dyDescent="0.35"/>
    <row r="24" spans="1:9" x14ac:dyDescent="0.3">
      <c r="A24" s="4" t="s">
        <v>28</v>
      </c>
      <c r="B24" s="4" t="s">
        <v>29</v>
      </c>
      <c r="C24" s="4" t="s">
        <v>30</v>
      </c>
    </row>
    <row r="25" spans="1:9" x14ac:dyDescent="0.3">
      <c r="A25" s="2">
        <v>1</v>
      </c>
      <c r="B25" s="2">
        <v>2.9557442419296334</v>
      </c>
      <c r="C25" s="2">
        <v>-0.65574424192963354</v>
      </c>
    </row>
    <row r="26" spans="1:9" x14ac:dyDescent="0.3">
      <c r="A26" s="2">
        <v>2</v>
      </c>
      <c r="B26" s="2">
        <v>2.9157855005440689</v>
      </c>
      <c r="C26" s="2">
        <v>7.4214499455930838E-2</v>
      </c>
    </row>
    <row r="27" spans="1:9" x14ac:dyDescent="0.3">
      <c r="A27" s="2">
        <v>3</v>
      </c>
      <c r="B27" s="2">
        <v>2.7759299056945954</v>
      </c>
      <c r="C27" s="2">
        <v>-0.60592990569459548</v>
      </c>
    </row>
    <row r="28" spans="1:9" x14ac:dyDescent="0.3">
      <c r="A28" s="2">
        <v>4</v>
      </c>
      <c r="B28" s="2">
        <v>2.715991793616249</v>
      </c>
      <c r="C28" s="2">
        <v>-0.54599179361624905</v>
      </c>
    </row>
    <row r="29" spans="1:9" x14ac:dyDescent="0.3">
      <c r="A29" s="2">
        <v>5</v>
      </c>
      <c r="B29" s="2">
        <v>2.8958061298512874</v>
      </c>
      <c r="C29" s="2">
        <v>-1.5058061298512873</v>
      </c>
    </row>
    <row r="30" spans="1:9" x14ac:dyDescent="0.3">
      <c r="A30" s="2">
        <v>6</v>
      </c>
      <c r="B30" s="2">
        <v>3.4552285092491837</v>
      </c>
      <c r="C30" s="2">
        <v>-5.2285092491839436E-3</v>
      </c>
    </row>
    <row r="31" spans="1:9" x14ac:dyDescent="0.3">
      <c r="A31" s="2">
        <v>7</v>
      </c>
      <c r="B31" s="2">
        <v>3.3553316557852737</v>
      </c>
      <c r="C31" s="2">
        <v>-1.5153316557852736</v>
      </c>
    </row>
    <row r="32" spans="1:9" x14ac:dyDescent="0.3">
      <c r="A32" s="2">
        <v>8</v>
      </c>
      <c r="B32" s="2">
        <v>2.8158886470801594</v>
      </c>
      <c r="C32" s="2">
        <v>-0.4058886470801597</v>
      </c>
    </row>
    <row r="33" spans="1:3" x14ac:dyDescent="0.3">
      <c r="A33" s="2">
        <v>9</v>
      </c>
      <c r="B33" s="2">
        <v>2.795909276387377</v>
      </c>
      <c r="C33" s="2">
        <v>0.36409072361262274</v>
      </c>
    </row>
    <row r="34" spans="1:3" x14ac:dyDescent="0.3">
      <c r="A34" s="2">
        <v>10</v>
      </c>
      <c r="B34" s="2">
        <v>2.9957029833151974</v>
      </c>
      <c r="C34" s="2">
        <v>-0.32570298331519743</v>
      </c>
    </row>
    <row r="35" spans="1:3" x14ac:dyDescent="0.3">
      <c r="A35" s="2">
        <v>11</v>
      </c>
      <c r="B35" s="2">
        <v>2.8158886470801594</v>
      </c>
      <c r="C35" s="2">
        <v>-0.94588864708015929</v>
      </c>
    </row>
    <row r="36" spans="1:3" x14ac:dyDescent="0.3">
      <c r="A36" s="2">
        <v>12</v>
      </c>
      <c r="B36" s="2">
        <v>3.0756204660863253</v>
      </c>
      <c r="C36" s="2">
        <v>6.4379533913674347E-2</v>
      </c>
    </row>
    <row r="37" spans="1:3" x14ac:dyDescent="0.3">
      <c r="A37" s="2">
        <v>13</v>
      </c>
      <c r="B37" s="2">
        <v>2.3164043797606086</v>
      </c>
      <c r="C37" s="2">
        <v>1.1235956202393913</v>
      </c>
    </row>
    <row r="38" spans="1:3" x14ac:dyDescent="0.3">
      <c r="A38" s="2">
        <v>14</v>
      </c>
      <c r="B38" s="2">
        <v>2.9557442419296334</v>
      </c>
      <c r="C38" s="2">
        <v>-0.50574424192963363</v>
      </c>
    </row>
    <row r="39" spans="1:3" x14ac:dyDescent="0.3">
      <c r="A39" s="2">
        <v>15</v>
      </c>
      <c r="B39" s="2">
        <v>2.9157855005440689</v>
      </c>
      <c r="C39" s="2">
        <v>-0.62578550054406934</v>
      </c>
    </row>
    <row r="40" spans="1:3" x14ac:dyDescent="0.3">
      <c r="A40" s="2">
        <v>16</v>
      </c>
      <c r="B40" s="2">
        <v>2.9357648712368514</v>
      </c>
      <c r="C40" s="2">
        <v>-0.12576487123685176</v>
      </c>
    </row>
    <row r="41" spans="1:3" x14ac:dyDescent="0.3">
      <c r="A41" s="2">
        <v>17</v>
      </c>
      <c r="B41" s="2">
        <v>3.0955998367791073</v>
      </c>
      <c r="C41" s="2">
        <v>-0.52559983677910749</v>
      </c>
    </row>
    <row r="42" spans="1:3" x14ac:dyDescent="0.3">
      <c r="A42" s="2">
        <v>18</v>
      </c>
      <c r="B42" s="2">
        <v>2.8558473884657234</v>
      </c>
      <c r="C42" s="2">
        <v>-0.77584738846572376</v>
      </c>
    </row>
    <row r="43" spans="1:3" x14ac:dyDescent="0.3">
      <c r="A43" s="2">
        <v>19</v>
      </c>
      <c r="B43" s="2">
        <v>3.2154760609357993</v>
      </c>
      <c r="C43" s="2">
        <v>-0.43547606093579949</v>
      </c>
    </row>
    <row r="44" spans="1:3" x14ac:dyDescent="0.3">
      <c r="A44" s="2">
        <v>20</v>
      </c>
      <c r="B44" s="2">
        <v>3.3553316557852737</v>
      </c>
      <c r="C44" s="2">
        <v>0.35466834421472626</v>
      </c>
    </row>
    <row r="45" spans="1:3" x14ac:dyDescent="0.3">
      <c r="A45" s="2">
        <v>21</v>
      </c>
      <c r="B45" s="2">
        <v>2.656053681537903</v>
      </c>
      <c r="C45" s="2">
        <v>-0.32605368153790337</v>
      </c>
    </row>
    <row r="46" spans="1:3" x14ac:dyDescent="0.3">
      <c r="A46" s="2">
        <v>22</v>
      </c>
      <c r="B46" s="2">
        <v>2.9557442419296334</v>
      </c>
      <c r="C46" s="2">
        <v>0.13425575807036649</v>
      </c>
    </row>
    <row r="47" spans="1:3" x14ac:dyDescent="0.3">
      <c r="A47" s="2">
        <v>23</v>
      </c>
      <c r="B47" s="2">
        <v>3.2554348023213633</v>
      </c>
      <c r="C47" s="2">
        <v>-0.19543480232136368</v>
      </c>
    </row>
    <row r="48" spans="1:3" x14ac:dyDescent="0.3">
      <c r="A48" s="2">
        <v>24</v>
      </c>
      <c r="B48" s="2">
        <v>2.735971164309031</v>
      </c>
      <c r="C48" s="2">
        <v>-0.63597116430903133</v>
      </c>
    </row>
    <row r="49" spans="1:3" x14ac:dyDescent="0.3">
      <c r="A49" s="2">
        <v>25</v>
      </c>
      <c r="B49" s="2">
        <v>3.0556410953935433</v>
      </c>
      <c r="C49" s="2">
        <v>-4.5641095393543551E-2</v>
      </c>
    </row>
    <row r="50" spans="1:3" x14ac:dyDescent="0.3">
      <c r="A50" s="2">
        <v>26</v>
      </c>
      <c r="B50" s="2">
        <v>3.1954966902430177</v>
      </c>
      <c r="C50" s="2">
        <v>0.71450330975698195</v>
      </c>
    </row>
    <row r="51" spans="1:3" x14ac:dyDescent="0.3">
      <c r="A51" s="2">
        <v>27</v>
      </c>
      <c r="B51" s="2">
        <v>2.676033052230685</v>
      </c>
      <c r="C51" s="2">
        <v>-3.6033052230685314E-2</v>
      </c>
    </row>
    <row r="52" spans="1:3" x14ac:dyDescent="0.3">
      <c r="A52" s="2">
        <v>28</v>
      </c>
      <c r="B52" s="2">
        <v>3.0756204660863253</v>
      </c>
      <c r="C52" s="2">
        <v>-0.14562046608632562</v>
      </c>
    </row>
    <row r="53" spans="1:3" x14ac:dyDescent="0.3">
      <c r="A53" s="2">
        <v>29</v>
      </c>
      <c r="B53" s="2">
        <v>3.1355585781646713</v>
      </c>
      <c r="C53" s="2">
        <v>0.39444142183532849</v>
      </c>
    </row>
    <row r="54" spans="1:3" x14ac:dyDescent="0.3">
      <c r="A54" s="2">
        <v>30</v>
      </c>
      <c r="B54" s="2">
        <v>3.3753110264780557</v>
      </c>
      <c r="C54" s="2">
        <v>0.85468897352194473</v>
      </c>
    </row>
    <row r="55" spans="1:3" x14ac:dyDescent="0.3">
      <c r="A55" s="2">
        <v>31</v>
      </c>
      <c r="B55" s="2">
        <v>2.2564662676822627</v>
      </c>
      <c r="C55" s="2">
        <v>-0.61646626768226254</v>
      </c>
    </row>
    <row r="56" spans="1:3" x14ac:dyDescent="0.3">
      <c r="A56" s="2">
        <v>32</v>
      </c>
      <c r="B56" s="2">
        <v>2.656053681537903</v>
      </c>
      <c r="C56" s="2">
        <v>0.39394631846209682</v>
      </c>
    </row>
    <row r="57" spans="1:3" x14ac:dyDescent="0.3">
      <c r="A57" s="2">
        <v>33</v>
      </c>
      <c r="B57" s="2">
        <v>3.2953935437069277</v>
      </c>
      <c r="C57" s="2">
        <v>0.12460645629307221</v>
      </c>
    </row>
    <row r="58" spans="1:3" x14ac:dyDescent="0.3">
      <c r="A58" s="2">
        <v>34</v>
      </c>
      <c r="B58" s="2">
        <v>3.5551253627130937</v>
      </c>
      <c r="C58" s="2">
        <v>0.60487463728690649</v>
      </c>
    </row>
    <row r="59" spans="1:3" x14ac:dyDescent="0.3">
      <c r="A59" s="2">
        <v>35</v>
      </c>
      <c r="B59" s="2">
        <v>2.795909276387377</v>
      </c>
      <c r="C59" s="2">
        <v>0.7940907236126229</v>
      </c>
    </row>
    <row r="60" spans="1:3" x14ac:dyDescent="0.3">
      <c r="A60" s="2">
        <v>36</v>
      </c>
      <c r="B60" s="2">
        <v>2.8558473884657234</v>
      </c>
      <c r="C60" s="2">
        <v>0.59415261153427634</v>
      </c>
    </row>
    <row r="61" spans="1:3" x14ac:dyDescent="0.3">
      <c r="A61" s="2">
        <v>37</v>
      </c>
      <c r="B61" s="2">
        <v>3.1555379488574538</v>
      </c>
      <c r="C61" s="2">
        <v>0.42446205114254587</v>
      </c>
    </row>
    <row r="62" spans="1:3" x14ac:dyDescent="0.3">
      <c r="A62" s="2">
        <v>38</v>
      </c>
      <c r="B62" s="2">
        <v>2.8558473884657234</v>
      </c>
      <c r="C62" s="2">
        <v>2.4152611534276502E-2</v>
      </c>
    </row>
    <row r="63" spans="1:3" x14ac:dyDescent="0.3">
      <c r="A63" s="2">
        <v>39</v>
      </c>
      <c r="B63" s="2">
        <v>2.8558473884657234</v>
      </c>
      <c r="C63" s="2">
        <v>1.0241526115342765</v>
      </c>
    </row>
    <row r="64" spans="1:3" x14ac:dyDescent="0.3">
      <c r="A64" s="2">
        <v>40</v>
      </c>
      <c r="B64" s="2">
        <v>3.0556410953935433</v>
      </c>
      <c r="C64" s="2">
        <v>0.17435890460645664</v>
      </c>
    </row>
    <row r="65" spans="1:3" x14ac:dyDescent="0.3">
      <c r="A65" s="2">
        <v>41</v>
      </c>
      <c r="B65" s="2">
        <v>2.8558473884657234</v>
      </c>
      <c r="C65" s="2">
        <v>0.45415261153427622</v>
      </c>
    </row>
    <row r="66" spans="1:3" x14ac:dyDescent="0.3">
      <c r="A66" s="2">
        <v>42</v>
      </c>
      <c r="B66" s="2">
        <v>2.8958061298512874</v>
      </c>
      <c r="C66" s="2">
        <v>0.97419387014871228</v>
      </c>
    </row>
    <row r="67" spans="1:3" x14ac:dyDescent="0.3">
      <c r="A67" s="2">
        <v>43</v>
      </c>
      <c r="B67" s="2">
        <v>2.3963218625317366</v>
      </c>
      <c r="C67" s="2">
        <v>0.82367813746826313</v>
      </c>
    </row>
    <row r="68" spans="1:3" x14ac:dyDescent="0.3">
      <c r="A68" s="2">
        <v>44</v>
      </c>
      <c r="B68" s="2">
        <v>3.0756204660863253</v>
      </c>
      <c r="C68" s="2">
        <v>0.53437953391367454</v>
      </c>
    </row>
    <row r="69" spans="1:3" x14ac:dyDescent="0.3">
      <c r="A69" s="2">
        <v>45</v>
      </c>
      <c r="B69" s="2">
        <v>2.8958061298512874</v>
      </c>
      <c r="C69" s="2">
        <v>0.19419387014871248</v>
      </c>
    </row>
    <row r="70" spans="1:3" x14ac:dyDescent="0.3">
      <c r="A70" s="2">
        <v>46</v>
      </c>
      <c r="B70" s="2">
        <v>3.0556410953935433</v>
      </c>
      <c r="C70" s="2">
        <v>0.20435890460645645</v>
      </c>
    </row>
    <row r="71" spans="1:3" ht="16.2" thickBot="1" x14ac:dyDescent="0.35">
      <c r="A71" s="3">
        <v>47</v>
      </c>
      <c r="B71" s="3">
        <v>3.0556410953935433</v>
      </c>
      <c r="C71" s="3">
        <v>8.4358904606456342E-2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7D56-E928-45CC-95C6-A8ECFE28C3C1}">
  <dimension ref="A1:I18"/>
  <sheetViews>
    <sheetView workbookViewId="0">
      <selection activeCell="D13" sqref="D13"/>
    </sheetView>
  </sheetViews>
  <sheetFormatPr defaultRowHeight="15.6" x14ac:dyDescent="0.3"/>
  <cols>
    <col min="1" max="1" width="17.3984375" bestFit="1" customWidth="1"/>
    <col min="2" max="2" width="12.5" bestFit="1" customWidth="1"/>
    <col min="3" max="3" width="13.5" bestFit="1" customWidth="1"/>
    <col min="4" max="5" width="11.8984375" bestFit="1" customWidth="1"/>
    <col min="6" max="6" width="12.5" bestFit="1" customWidth="1"/>
    <col min="7" max="9" width="11.8984375" bestFit="1" customWidth="1"/>
  </cols>
  <sheetData>
    <row r="1" spans="1:9" x14ac:dyDescent="0.3">
      <c r="A1" t="s">
        <v>1</v>
      </c>
    </row>
    <row r="2" spans="1:9" ht="16.2" thickBot="1" x14ac:dyDescent="0.35"/>
    <row r="3" spans="1:9" x14ac:dyDescent="0.3">
      <c r="A3" s="5" t="s">
        <v>2</v>
      </c>
      <c r="B3" s="5"/>
    </row>
    <row r="4" spans="1:9" x14ac:dyDescent="0.3">
      <c r="A4" s="2" t="s">
        <v>3</v>
      </c>
      <c r="B4" s="2">
        <v>9.1066727242505599E-2</v>
      </c>
    </row>
    <row r="5" spans="1:9" x14ac:dyDescent="0.3">
      <c r="A5" s="2" t="s">
        <v>4</v>
      </c>
      <c r="B5" s="2">
        <v>8.2931488106609118E-3</v>
      </c>
    </row>
    <row r="6" spans="1:9" x14ac:dyDescent="0.3">
      <c r="A6" s="2" t="s">
        <v>5</v>
      </c>
      <c r="B6" s="2">
        <v>-3.8930986960259997E-2</v>
      </c>
    </row>
    <row r="7" spans="1:9" x14ac:dyDescent="0.3">
      <c r="A7" s="2" t="s">
        <v>6</v>
      </c>
      <c r="B7" s="2">
        <v>0.72398865500486909</v>
      </c>
    </row>
    <row r="8" spans="1:9" ht="16.2" thickBot="1" x14ac:dyDescent="0.35">
      <c r="A8" s="3" t="s">
        <v>7</v>
      </c>
      <c r="B8" s="3">
        <v>23</v>
      </c>
    </row>
    <row r="10" spans="1:9" ht="16.2" thickBot="1" x14ac:dyDescent="0.35">
      <c r="A10" t="s">
        <v>8</v>
      </c>
    </row>
    <row r="11" spans="1:9" x14ac:dyDescent="0.3">
      <c r="A11" s="4"/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</row>
    <row r="12" spans="1:9" x14ac:dyDescent="0.3">
      <c r="A12" s="2" t="s">
        <v>9</v>
      </c>
      <c r="B12" s="2">
        <v>1</v>
      </c>
      <c r="C12" s="2">
        <v>9.2048975909049702E-2</v>
      </c>
      <c r="D12" s="2">
        <v>9.2048975909049702E-2</v>
      </c>
      <c r="E12" s="2">
        <v>0.17561250566638351</v>
      </c>
      <c r="F12" s="2">
        <v>0.67942659186944565</v>
      </c>
    </row>
    <row r="13" spans="1:9" x14ac:dyDescent="0.3">
      <c r="A13" s="2" t="s">
        <v>10</v>
      </c>
      <c r="B13" s="2">
        <v>21</v>
      </c>
      <c r="C13" s="2">
        <v>11.007351024090948</v>
      </c>
      <c r="D13" s="2">
        <v>0.5241595725757594</v>
      </c>
      <c r="E13" s="2"/>
      <c r="F13" s="2"/>
    </row>
    <row r="14" spans="1:9" ht="16.2" thickBot="1" x14ac:dyDescent="0.35">
      <c r="A14" s="3" t="s">
        <v>11</v>
      </c>
      <c r="B14" s="3">
        <v>22</v>
      </c>
      <c r="C14" s="3">
        <v>11.099399999999997</v>
      </c>
      <c r="D14" s="3"/>
      <c r="E14" s="3"/>
      <c r="F14" s="3"/>
    </row>
    <row r="15" spans="1:9" ht="16.2" thickBot="1" x14ac:dyDescent="0.35"/>
    <row r="16" spans="1:9" x14ac:dyDescent="0.3">
      <c r="A16" s="4"/>
      <c r="B16" s="4" t="s">
        <v>18</v>
      </c>
      <c r="C16" s="4" t="s">
        <v>6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</row>
    <row r="17" spans="1:9" x14ac:dyDescent="0.3">
      <c r="A17" s="2" t="s">
        <v>12</v>
      </c>
      <c r="B17" s="2">
        <v>2.3280691148605985</v>
      </c>
      <c r="C17" s="2">
        <v>0.99450888400408644</v>
      </c>
      <c r="D17" s="2">
        <v>2.3409233967698095</v>
      </c>
      <c r="E17" s="2">
        <v>2.9181626166731176E-2</v>
      </c>
      <c r="F17" s="2">
        <v>0.25987467098102623</v>
      </c>
      <c r="G17" s="2">
        <v>4.3962635587401708</v>
      </c>
      <c r="H17" s="2">
        <v>0.25987467098102623</v>
      </c>
      <c r="I17" s="2">
        <v>4.3962635587401708</v>
      </c>
    </row>
    <row r="18" spans="1:9" ht="16.2" thickBot="1" x14ac:dyDescent="0.35">
      <c r="A18" s="3" t="s">
        <v>47</v>
      </c>
      <c r="B18" s="3">
        <v>6.9105837769556843E-3</v>
      </c>
      <c r="C18" s="3">
        <v>1.6490621228348334E-2</v>
      </c>
      <c r="D18" s="3">
        <v>0.41906145810177181</v>
      </c>
      <c r="E18" s="3">
        <v>0.67942659186944609</v>
      </c>
      <c r="F18" s="3">
        <v>-2.7383540437677691E-2</v>
      </c>
      <c r="G18" s="3">
        <v>4.1204707991589061E-2</v>
      </c>
      <c r="H18" s="3">
        <v>-2.7383540437677691E-2</v>
      </c>
      <c r="I18" s="3">
        <v>4.1204707991589061E-2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4939-EB10-4405-86B8-603FE8E5457C}">
  <dimension ref="A1:I18"/>
  <sheetViews>
    <sheetView workbookViewId="0">
      <selection activeCell="D13" sqref="D13"/>
    </sheetView>
  </sheetViews>
  <sheetFormatPr defaultRowHeight="15.6" x14ac:dyDescent="0.3"/>
  <cols>
    <col min="1" max="1" width="17.3984375" bestFit="1" customWidth="1"/>
    <col min="2" max="2" width="11.8984375" bestFit="1" customWidth="1"/>
    <col min="3" max="3" width="13.5" bestFit="1" customWidth="1"/>
    <col min="4" max="5" width="11.8984375" bestFit="1" customWidth="1"/>
    <col min="6" max="6" width="12.5" bestFit="1" customWidth="1"/>
    <col min="7" max="7" width="11.8984375" bestFit="1" customWidth="1"/>
    <col min="8" max="8" width="12.5" bestFit="1" customWidth="1"/>
    <col min="9" max="9" width="11.8984375" bestFit="1" customWidth="1"/>
  </cols>
  <sheetData>
    <row r="1" spans="1:9" x14ac:dyDescent="0.3">
      <c r="A1" t="s">
        <v>1</v>
      </c>
    </row>
    <row r="2" spans="1:9" ht="16.2" thickBot="1" x14ac:dyDescent="0.35"/>
    <row r="3" spans="1:9" x14ac:dyDescent="0.3">
      <c r="A3" s="5" t="s">
        <v>2</v>
      </c>
      <c r="B3" s="5"/>
    </row>
    <row r="4" spans="1:9" x14ac:dyDescent="0.3">
      <c r="A4" s="2" t="s">
        <v>3</v>
      </c>
      <c r="B4" s="2">
        <v>0.48544417771055492</v>
      </c>
    </row>
    <row r="5" spans="1:9" x14ac:dyDescent="0.3">
      <c r="A5" s="2" t="s">
        <v>4</v>
      </c>
      <c r="B5" s="2">
        <v>0.23565604967307682</v>
      </c>
    </row>
    <row r="6" spans="1:9" x14ac:dyDescent="0.3">
      <c r="A6" s="2" t="s">
        <v>5</v>
      </c>
      <c r="B6" s="2">
        <v>0.20091314284003484</v>
      </c>
    </row>
    <row r="7" spans="1:9" x14ac:dyDescent="0.3">
      <c r="A7" s="2" t="s">
        <v>6</v>
      </c>
      <c r="B7" s="2">
        <v>0.51468286472877933</v>
      </c>
    </row>
    <row r="8" spans="1:9" ht="16.2" thickBot="1" x14ac:dyDescent="0.35">
      <c r="A8" s="3" t="s">
        <v>7</v>
      </c>
      <c r="B8" s="3">
        <v>24</v>
      </c>
    </row>
    <row r="10" spans="1:9" ht="16.2" thickBot="1" x14ac:dyDescent="0.35">
      <c r="A10" t="s">
        <v>8</v>
      </c>
    </row>
    <row r="11" spans="1:9" x14ac:dyDescent="0.3">
      <c r="A11" s="4"/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</row>
    <row r="12" spans="1:9" x14ac:dyDescent="0.3">
      <c r="A12" s="2" t="s">
        <v>9</v>
      </c>
      <c r="B12" s="2">
        <v>1</v>
      </c>
      <c r="C12" s="2">
        <v>1.7967674059340304</v>
      </c>
      <c r="D12" s="2">
        <v>1.7967674059340304</v>
      </c>
      <c r="E12" s="2">
        <v>6.7828535708174549</v>
      </c>
      <c r="F12" s="2">
        <v>1.6187268399823238E-2</v>
      </c>
    </row>
    <row r="13" spans="1:9" x14ac:dyDescent="0.3">
      <c r="A13" s="2" t="s">
        <v>10</v>
      </c>
      <c r="B13" s="2">
        <v>22</v>
      </c>
      <c r="C13" s="2">
        <v>5.8277659273993043</v>
      </c>
      <c r="D13" s="2">
        <v>0.26489845124542294</v>
      </c>
      <c r="E13" s="2"/>
      <c r="F13" s="2"/>
    </row>
    <row r="14" spans="1:9" ht="16.2" thickBot="1" x14ac:dyDescent="0.35">
      <c r="A14" s="3" t="s">
        <v>11</v>
      </c>
      <c r="B14" s="3">
        <v>23</v>
      </c>
      <c r="C14" s="3">
        <v>7.6245333333333347</v>
      </c>
      <c r="D14" s="3"/>
      <c r="E14" s="3"/>
      <c r="F14" s="3"/>
    </row>
    <row r="15" spans="1:9" ht="16.2" thickBot="1" x14ac:dyDescent="0.35"/>
    <row r="16" spans="1:9" x14ac:dyDescent="0.3">
      <c r="A16" s="4"/>
      <c r="B16" s="4" t="s">
        <v>18</v>
      </c>
      <c r="C16" s="4" t="s">
        <v>6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</row>
    <row r="17" spans="1:9" x14ac:dyDescent="0.3">
      <c r="A17" s="2" t="s">
        <v>12</v>
      </c>
      <c r="B17" s="2">
        <v>0.54488264545002396</v>
      </c>
      <c r="C17" s="2">
        <v>1.010236079896899</v>
      </c>
      <c r="D17" s="2">
        <v>0.53936169603607176</v>
      </c>
      <c r="E17" s="2">
        <v>0.59505450395297155</v>
      </c>
      <c r="F17" s="2">
        <v>-1.5502187528730946</v>
      </c>
      <c r="G17" s="2">
        <v>2.6399840437731426</v>
      </c>
      <c r="H17" s="2">
        <v>-1.5502187528730946</v>
      </c>
      <c r="I17" s="2">
        <v>2.6399840437731426</v>
      </c>
    </row>
    <row r="18" spans="1:9" ht="16.2" thickBot="1" x14ac:dyDescent="0.35">
      <c r="A18" s="3" t="s">
        <v>47</v>
      </c>
      <c r="B18" s="3">
        <v>3.2743908503232236E-2</v>
      </c>
      <c r="C18" s="3">
        <v>1.2572576802954503E-2</v>
      </c>
      <c r="D18" s="3">
        <v>2.6043912092497661</v>
      </c>
      <c r="E18" s="3">
        <v>1.6187268399823193E-2</v>
      </c>
      <c r="F18" s="3">
        <v>6.6699800774299919E-3</v>
      </c>
      <c r="G18" s="3">
        <v>5.881783692903448E-2</v>
      </c>
      <c r="H18" s="3">
        <v>6.6699800774299919E-3</v>
      </c>
      <c r="I18" s="3">
        <v>5.881783692903448E-2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4DC4-2BCD-499A-8250-8652F190B749}">
  <dimension ref="A1:C18"/>
  <sheetViews>
    <sheetView workbookViewId="0">
      <selection activeCell="B16" sqref="B16"/>
    </sheetView>
  </sheetViews>
  <sheetFormatPr defaultRowHeight="15.6" x14ac:dyDescent="0.3"/>
  <cols>
    <col min="1" max="1" width="25.09765625" bestFit="1" customWidth="1"/>
    <col min="2" max="2" width="11.8984375" bestFit="1" customWidth="1"/>
  </cols>
  <sheetData>
    <row r="1" spans="1:3" x14ac:dyDescent="0.3">
      <c r="A1" t="s">
        <v>31</v>
      </c>
    </row>
    <row r="2" spans="1:3" x14ac:dyDescent="0.3">
      <c r="A2" t="s">
        <v>32</v>
      </c>
    </row>
    <row r="3" spans="1:3" x14ac:dyDescent="0.3">
      <c r="A3" t="s">
        <v>33</v>
      </c>
      <c r="B3">
        <v>23</v>
      </c>
    </row>
    <row r="4" spans="1:3" x14ac:dyDescent="0.3">
      <c r="A4" t="s">
        <v>34</v>
      </c>
      <c r="B4">
        <v>24</v>
      </c>
    </row>
    <row r="5" spans="1:3" x14ac:dyDescent="0.3">
      <c r="A5" t="s">
        <v>35</v>
      </c>
      <c r="B5">
        <v>2</v>
      </c>
      <c r="C5">
        <v>2</v>
      </c>
    </row>
    <row r="6" spans="1:3" x14ac:dyDescent="0.3">
      <c r="A6" t="s">
        <v>36</v>
      </c>
      <c r="B6" s="2">
        <v>0.26489845124542294</v>
      </c>
    </row>
    <row r="7" spans="1:3" x14ac:dyDescent="0.3">
      <c r="A7" t="s">
        <v>37</v>
      </c>
      <c r="B7" s="2">
        <v>0.5241595725757594</v>
      </c>
    </row>
    <row r="8" spans="1:3" x14ac:dyDescent="0.3">
      <c r="A8" t="s">
        <v>38</v>
      </c>
      <c r="B8">
        <v>0.05</v>
      </c>
    </row>
    <row r="9" spans="1:3" x14ac:dyDescent="0.3">
      <c r="A9" t="s">
        <v>39</v>
      </c>
    </row>
    <row r="10" spans="1:3" x14ac:dyDescent="0.3">
      <c r="A10" t="s">
        <v>40</v>
      </c>
      <c r="B10">
        <f>B3-B5</f>
        <v>21</v>
      </c>
    </row>
    <row r="11" spans="1:3" x14ac:dyDescent="0.3">
      <c r="A11" t="s">
        <v>41</v>
      </c>
      <c r="B11">
        <f>B4-B5</f>
        <v>22</v>
      </c>
    </row>
    <row r="12" spans="1:3" x14ac:dyDescent="0.3">
      <c r="A12" t="s">
        <v>42</v>
      </c>
      <c r="B12">
        <f>B6/B7</f>
        <v>0.50537749400185927</v>
      </c>
    </row>
    <row r="13" spans="1:3" x14ac:dyDescent="0.3">
      <c r="A13" t="s">
        <v>43</v>
      </c>
      <c r="B13">
        <f>FINV(B8,B10,B11)</f>
        <v>2.0587284065055975</v>
      </c>
    </row>
    <row r="14" spans="1:3" x14ac:dyDescent="0.3">
      <c r="A14" t="s">
        <v>44</v>
      </c>
      <c r="B14" t="str">
        <f>IF(B12&gt;B13,"reject Ho","do not reject Ho")</f>
        <v>do not reject Ho</v>
      </c>
    </row>
    <row r="15" spans="1:3" x14ac:dyDescent="0.3">
      <c r="A15" t="s">
        <v>45</v>
      </c>
      <c r="B15">
        <f>FDIST(B12,B10,B11)</f>
        <v>0.93840901495516593</v>
      </c>
    </row>
    <row r="16" spans="1:3" x14ac:dyDescent="0.3">
      <c r="A16" t="s">
        <v>46</v>
      </c>
      <c r="B16">
        <f>FINV(0.5*B8,B10,B11)</f>
        <v>2.372765003685247</v>
      </c>
    </row>
    <row r="17" spans="1:2" x14ac:dyDescent="0.3">
      <c r="A17" t="s">
        <v>44</v>
      </c>
      <c r="B17" t="str">
        <f>IF(B12&gt;B16,"reject Ho","do not reject Ho")</f>
        <v>do not reject Ho</v>
      </c>
    </row>
    <row r="18" spans="1:2" x14ac:dyDescent="0.3">
      <c r="A18" t="s">
        <v>45</v>
      </c>
      <c r="B18">
        <f>0.5*B15</f>
        <v>0.46920450747758297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6A68-460F-4A6A-AA86-F9E546CA54CB}">
  <dimension ref="A1:I72"/>
  <sheetViews>
    <sheetView topLeftCell="A4" workbookViewId="0">
      <selection activeCell="H19" sqref="H19"/>
    </sheetView>
  </sheetViews>
  <sheetFormatPr defaultRowHeight="15.6" x14ac:dyDescent="0.3"/>
  <cols>
    <col min="1" max="1" width="17.3984375" bestFit="1" customWidth="1"/>
    <col min="2" max="2" width="11.8984375" bestFit="1" customWidth="1"/>
    <col min="3" max="3" width="13.5" bestFit="1" customWidth="1"/>
    <col min="4" max="5" width="11.8984375" bestFit="1" customWidth="1"/>
    <col min="6" max="6" width="12.5" bestFit="1" customWidth="1"/>
    <col min="7" max="9" width="11.8984375" bestFit="1" customWidth="1"/>
  </cols>
  <sheetData>
    <row r="1" spans="1:9" x14ac:dyDescent="0.3">
      <c r="A1" t="s">
        <v>1</v>
      </c>
    </row>
    <row r="2" spans="1:9" ht="16.2" thickBot="1" x14ac:dyDescent="0.35"/>
    <row r="3" spans="1:9" x14ac:dyDescent="0.3">
      <c r="A3" s="5" t="s">
        <v>2</v>
      </c>
      <c r="B3" s="5"/>
    </row>
    <row r="4" spans="1:9" x14ac:dyDescent="0.3">
      <c r="A4" s="2" t="s">
        <v>3</v>
      </c>
      <c r="B4" s="2">
        <v>0.97809719444740884</v>
      </c>
    </row>
    <row r="5" spans="1:9" x14ac:dyDescent="0.3">
      <c r="A5" s="2" t="s">
        <v>4</v>
      </c>
      <c r="B5" s="2">
        <v>0.9566741217858924</v>
      </c>
    </row>
    <row r="6" spans="1:9" x14ac:dyDescent="0.3">
      <c r="A6" s="2" t="s">
        <v>5</v>
      </c>
      <c r="B6" s="2">
        <v>0.93348910227002335</v>
      </c>
    </row>
    <row r="7" spans="1:9" x14ac:dyDescent="0.3">
      <c r="A7" s="2" t="s">
        <v>6</v>
      </c>
      <c r="B7" s="2">
        <v>7.7031959519689996E-2</v>
      </c>
    </row>
    <row r="8" spans="1:9" ht="16.2" thickBot="1" x14ac:dyDescent="0.35">
      <c r="A8" s="3" t="s">
        <v>7</v>
      </c>
      <c r="B8" s="3">
        <v>47</v>
      </c>
    </row>
    <row r="10" spans="1:9" ht="16.2" thickBot="1" x14ac:dyDescent="0.35">
      <c r="A10" t="s">
        <v>8</v>
      </c>
    </row>
    <row r="11" spans="1:9" x14ac:dyDescent="0.3">
      <c r="A11" s="4"/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</row>
    <row r="12" spans="1:9" x14ac:dyDescent="0.3">
      <c r="A12" s="2" t="s">
        <v>9</v>
      </c>
      <c r="B12" s="2">
        <v>2</v>
      </c>
      <c r="C12" s="2">
        <v>5.8961843878061426</v>
      </c>
      <c r="D12" s="2">
        <v>2.9480921939030713</v>
      </c>
      <c r="E12" s="2">
        <v>496.82011369301318</v>
      </c>
      <c r="F12" s="2">
        <v>6.3522748145300855E-31</v>
      </c>
    </row>
    <row r="13" spans="1:9" x14ac:dyDescent="0.3">
      <c r="A13" s="2" t="s">
        <v>10</v>
      </c>
      <c r="B13" s="2">
        <v>45</v>
      </c>
      <c r="C13" s="2">
        <v>0.2670265254349421</v>
      </c>
      <c r="D13" s="2">
        <v>5.9339227874431579E-3</v>
      </c>
      <c r="E13" s="2"/>
      <c r="F13" s="2"/>
    </row>
    <row r="14" spans="1:9" ht="16.2" thickBot="1" x14ac:dyDescent="0.35">
      <c r="A14" s="3" t="s">
        <v>11</v>
      </c>
      <c r="B14" s="3">
        <v>47</v>
      </c>
      <c r="C14" s="3">
        <v>6.1632109132410848</v>
      </c>
      <c r="D14" s="3"/>
      <c r="E14" s="3"/>
      <c r="F14" s="3"/>
    </row>
    <row r="15" spans="1:9" ht="16.2" thickBot="1" x14ac:dyDescent="0.35"/>
    <row r="16" spans="1:9" x14ac:dyDescent="0.3">
      <c r="A16" s="4"/>
      <c r="B16" s="4" t="s">
        <v>18</v>
      </c>
      <c r="C16" s="4" t="s">
        <v>6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</row>
    <row r="17" spans="1:9" x14ac:dyDescent="0.3">
      <c r="A17" s="2" t="s">
        <v>12</v>
      </c>
      <c r="B17" s="2">
        <v>0</v>
      </c>
      <c r="C17" s="2" t="e">
        <v>#N/A</v>
      </c>
      <c r="D17" s="2" t="e">
        <v>#N/A</v>
      </c>
      <c r="E17" s="2" t="e">
        <v>#N/A</v>
      </c>
      <c r="F17" s="2" t="e">
        <v>#N/A</v>
      </c>
      <c r="G17" s="2" t="e">
        <v>#N/A</v>
      </c>
      <c r="H17" s="2" t="e">
        <v>#N/A</v>
      </c>
      <c r="I17" s="2" t="e">
        <v>#N/A</v>
      </c>
    </row>
    <row r="18" spans="1:9" x14ac:dyDescent="0.3">
      <c r="A18" s="2" t="s">
        <v>49</v>
      </c>
      <c r="B18" s="2">
        <v>1.4962893944099824</v>
      </c>
      <c r="C18" s="2">
        <v>0.49668207165715633</v>
      </c>
      <c r="D18" s="2">
        <v>3.0125697700697818</v>
      </c>
      <c r="E18" s="2">
        <v>4.2413928362605262E-3</v>
      </c>
      <c r="F18" s="2">
        <v>0.49592035068894491</v>
      </c>
      <c r="G18" s="2">
        <v>2.49665843813102</v>
      </c>
      <c r="H18" s="2">
        <v>0.49592035068894491</v>
      </c>
      <c r="I18" s="2">
        <v>2.49665843813102</v>
      </c>
    </row>
    <row r="19" spans="1:9" ht="16.2" thickBot="1" x14ac:dyDescent="0.35">
      <c r="A19" s="3" t="s">
        <v>50</v>
      </c>
      <c r="B19" s="3">
        <v>1.9885516421402547E-2</v>
      </c>
      <c r="C19" s="3">
        <v>6.9833711288159314E-3</v>
      </c>
      <c r="D19" s="3">
        <v>2.8475525723311006</v>
      </c>
      <c r="E19" s="3">
        <v>6.6167318999820288E-3</v>
      </c>
      <c r="F19" s="3">
        <v>5.8202849650417221E-3</v>
      </c>
      <c r="G19" s="3">
        <v>3.3950747877763372E-2</v>
      </c>
      <c r="H19" s="3">
        <v>5.8202849650417221E-3</v>
      </c>
      <c r="I19" s="3">
        <v>3.3950747877763372E-2</v>
      </c>
    </row>
    <row r="23" spans="1:9" x14ac:dyDescent="0.3">
      <c r="A23" t="s">
        <v>27</v>
      </c>
    </row>
    <row r="24" spans="1:9" ht="16.2" thickBot="1" x14ac:dyDescent="0.35"/>
    <row r="25" spans="1:9" x14ac:dyDescent="0.3">
      <c r="A25" s="4" t="s">
        <v>28</v>
      </c>
      <c r="B25" s="4" t="s">
        <v>52</v>
      </c>
      <c r="C25" s="4" t="s">
        <v>30</v>
      </c>
    </row>
    <row r="26" spans="1:9" x14ac:dyDescent="0.3">
      <c r="A26" s="2">
        <v>1</v>
      </c>
      <c r="B26" s="2">
        <v>0.48820767295246048</v>
      </c>
      <c r="C26" s="2">
        <v>-9.9436715777342866E-2</v>
      </c>
    </row>
    <row r="27" spans="1:9" x14ac:dyDescent="0.3">
      <c r="A27" s="2">
        <v>2</v>
      </c>
      <c r="B27" s="2">
        <v>0.46208844988240994</v>
      </c>
      <c r="C27" s="2">
        <v>2.2953599298570049E-2</v>
      </c>
    </row>
    <row r="28" spans="1:9" x14ac:dyDescent="0.3">
      <c r="A28" s="2">
        <v>3</v>
      </c>
      <c r="B28" s="2">
        <v>0.41805497584267487</v>
      </c>
      <c r="C28" s="2">
        <v>-8.3216706424935449E-2</v>
      </c>
    </row>
    <row r="29" spans="1:9" x14ac:dyDescent="0.3">
      <c r="A29" s="2">
        <v>4</v>
      </c>
      <c r="B29" s="2">
        <v>0.35727864504459722</v>
      </c>
      <c r="C29" s="2">
        <v>-6.4675904735550183E-2</v>
      </c>
    </row>
    <row r="30" spans="1:9" x14ac:dyDescent="0.3">
      <c r="A30" s="2">
        <v>5</v>
      </c>
      <c r="B30" s="2">
        <v>0.38141090742997347</v>
      </c>
      <c r="C30" s="2">
        <v>-0.19398334566519215</v>
      </c>
    </row>
    <row r="31" spans="1:9" x14ac:dyDescent="0.3">
      <c r="A31" s="2">
        <v>6</v>
      </c>
      <c r="B31" s="2">
        <v>0.4523949021107635</v>
      </c>
      <c r="C31" s="2">
        <v>8.6307401881685619E-3</v>
      </c>
    </row>
    <row r="32" spans="1:9" x14ac:dyDescent="0.3">
      <c r="A32" s="2">
        <v>7</v>
      </c>
      <c r="B32" s="2">
        <v>0.4314710833239116</v>
      </c>
      <c r="C32" s="2">
        <v>-0.18986724686202208</v>
      </c>
    </row>
    <row r="33" spans="1:3" x14ac:dyDescent="0.3">
      <c r="A33" s="2">
        <v>8</v>
      </c>
      <c r="B33" s="2">
        <v>0.35789933158359438</v>
      </c>
      <c r="C33" s="2">
        <v>-4.4144056119808872E-2</v>
      </c>
    </row>
    <row r="34" spans="1:3" x14ac:dyDescent="0.3">
      <c r="A34" s="2">
        <v>9</v>
      </c>
      <c r="B34" s="2">
        <v>0.34943715320088298</v>
      </c>
      <c r="C34" s="2">
        <v>5.515938738706827E-2</v>
      </c>
    </row>
    <row r="35" spans="1:3" x14ac:dyDescent="0.3">
      <c r="A35" s="2">
        <v>10</v>
      </c>
      <c r="B35" s="2">
        <v>0.3718622871098457</v>
      </c>
      <c r="C35" s="2">
        <v>-3.2771948019337083E-2</v>
      </c>
    </row>
    <row r="36" spans="1:3" x14ac:dyDescent="0.3">
      <c r="A36" s="2">
        <v>11</v>
      </c>
      <c r="B36" s="2">
        <v>0.3491331191110032</v>
      </c>
      <c r="C36" s="2">
        <v>-0.11164288162064695</v>
      </c>
    </row>
    <row r="37" spans="1:3" x14ac:dyDescent="0.3">
      <c r="A37" s="2">
        <v>12</v>
      </c>
      <c r="B37" s="2">
        <v>0.37892055208902581</v>
      </c>
      <c r="C37" s="2">
        <v>1.6682262993965302E-2</v>
      </c>
    </row>
    <row r="38" spans="1:3" x14ac:dyDescent="0.3">
      <c r="A38" s="2">
        <v>13</v>
      </c>
      <c r="B38" s="2">
        <v>0.283717648115757</v>
      </c>
      <c r="C38" s="2">
        <v>0.14968161426815685</v>
      </c>
    </row>
    <row r="39" spans="1:3" x14ac:dyDescent="0.3">
      <c r="A39" s="2">
        <v>14</v>
      </c>
      <c r="B39" s="2">
        <v>0.35824649050915047</v>
      </c>
      <c r="C39" s="2">
        <v>-5.4361390765589768E-2</v>
      </c>
    </row>
    <row r="40" spans="1:3" x14ac:dyDescent="0.3">
      <c r="A40" s="2">
        <v>15</v>
      </c>
      <c r="B40" s="2">
        <v>0.35331350100615444</v>
      </c>
      <c r="C40" s="2">
        <v>-6.9273958796867097E-2</v>
      </c>
    </row>
    <row r="41" spans="1:3" x14ac:dyDescent="0.3">
      <c r="A41" s="2">
        <v>16</v>
      </c>
      <c r="B41" s="2">
        <v>0.3557799957576524</v>
      </c>
      <c r="C41" s="2">
        <v>-7.2423915619766466E-3</v>
      </c>
    </row>
    <row r="42" spans="1:3" x14ac:dyDescent="0.3">
      <c r="A42" s="2">
        <v>17</v>
      </c>
      <c r="B42" s="2">
        <v>0.37551195376963653</v>
      </c>
      <c r="C42" s="2">
        <v>-5.6742685875370791E-2</v>
      </c>
    </row>
    <row r="43" spans="1:3" x14ac:dyDescent="0.3">
      <c r="A43" s="2">
        <v>18</v>
      </c>
      <c r="B43" s="2">
        <v>0.34591401675166039</v>
      </c>
      <c r="C43" s="2">
        <v>-8.7921768806106859E-2</v>
      </c>
    </row>
    <row r="44" spans="1:3" x14ac:dyDescent="0.3">
      <c r="A44" s="2">
        <v>19</v>
      </c>
      <c r="B44" s="2">
        <v>0.38444125074239738</v>
      </c>
      <c r="C44" s="2">
        <v>-4.4810195431868871E-2</v>
      </c>
    </row>
    <row r="45" spans="1:3" x14ac:dyDescent="0.3">
      <c r="A45" s="2">
        <v>20</v>
      </c>
      <c r="B45" s="2">
        <v>0.40144706818598386</v>
      </c>
      <c r="C45" s="2">
        <v>5.180157037590849E-2</v>
      </c>
    </row>
    <row r="46" spans="1:3" x14ac:dyDescent="0.3">
      <c r="A46" s="2">
        <v>21</v>
      </c>
      <c r="B46" s="2">
        <v>0.31641798096805129</v>
      </c>
      <c r="C46" s="2">
        <v>-3.1763175617860184E-2</v>
      </c>
    </row>
    <row r="47" spans="1:3" x14ac:dyDescent="0.3">
      <c r="A47" s="2">
        <v>22</v>
      </c>
      <c r="B47" s="2">
        <v>0.35025485715946014</v>
      </c>
      <c r="C47" s="2">
        <v>2.44626835216743E-2</v>
      </c>
    </row>
    <row r="48" spans="1:3" x14ac:dyDescent="0.3">
      <c r="A48" s="2">
        <v>23</v>
      </c>
      <c r="B48" s="2">
        <v>0.3864269533177237</v>
      </c>
      <c r="C48" s="2">
        <v>-1.5347447012134308E-2</v>
      </c>
    </row>
    <row r="49" spans="1:3" x14ac:dyDescent="0.3">
      <c r="A49" s="2">
        <v>24</v>
      </c>
      <c r="B49" s="2">
        <v>0.32137423185729019</v>
      </c>
      <c r="C49" s="2">
        <v>-6.8563940377174892E-2</v>
      </c>
    </row>
    <row r="50" spans="1:3" x14ac:dyDescent="0.3">
      <c r="A50" s="2">
        <v>25</v>
      </c>
      <c r="B50" s="2">
        <v>0.35709882524111364</v>
      </c>
      <c r="C50" s="2">
        <v>2.6649861685388299E-3</v>
      </c>
    </row>
    <row r="51" spans="1:3" x14ac:dyDescent="0.3">
      <c r="A51" s="2">
        <v>26</v>
      </c>
      <c r="B51" s="2">
        <v>0.37373624193788813</v>
      </c>
      <c r="C51" s="2">
        <v>9.3598144311859754E-2</v>
      </c>
    </row>
    <row r="52" spans="1:3" x14ac:dyDescent="0.3">
      <c r="A52" s="2">
        <v>27</v>
      </c>
      <c r="B52" s="2">
        <v>0.31194012277844013</v>
      </c>
      <c r="C52" s="2">
        <v>3.6002300858397618E-3</v>
      </c>
    </row>
    <row r="53" spans="1:3" x14ac:dyDescent="0.3">
      <c r="A53" s="2">
        <v>28</v>
      </c>
      <c r="B53" s="2">
        <v>0.35444772068109098</v>
      </c>
      <c r="C53" s="2">
        <v>-9.1439092016603052E-3</v>
      </c>
    </row>
    <row r="54" spans="1:3" x14ac:dyDescent="0.3">
      <c r="A54" s="2">
        <v>29</v>
      </c>
      <c r="B54" s="2">
        <v>0.35417496741980647</v>
      </c>
      <c r="C54" s="2">
        <v>5.3434322628069242E-2</v>
      </c>
    </row>
    <row r="55" spans="1:3" x14ac:dyDescent="0.3">
      <c r="A55" s="2">
        <v>30</v>
      </c>
      <c r="B55" s="2">
        <v>0.38172914724109808</v>
      </c>
      <c r="C55" s="2">
        <v>0.10670918049332534</v>
      </c>
    </row>
    <row r="56" spans="1:3" x14ac:dyDescent="0.3">
      <c r="A56" s="2">
        <v>31</v>
      </c>
      <c r="B56" s="2">
        <v>0.25314297474173741</v>
      </c>
      <c r="C56" s="2">
        <v>-6.3772086447540177E-2</v>
      </c>
    </row>
    <row r="57" spans="1:3" x14ac:dyDescent="0.3">
      <c r="A57" s="2">
        <v>32</v>
      </c>
      <c r="B57" s="2">
        <v>0.29906660777722338</v>
      </c>
      <c r="C57" s="2">
        <v>5.3117056428448273E-2</v>
      </c>
    </row>
    <row r="58" spans="1:3" x14ac:dyDescent="0.3">
      <c r="A58" s="2">
        <v>33</v>
      </c>
      <c r="B58" s="2">
        <v>0.37008535468033826</v>
      </c>
      <c r="C58" s="2">
        <v>2.2215550238322335E-2</v>
      </c>
    </row>
    <row r="59" spans="1:3" x14ac:dyDescent="0.3">
      <c r="A59" s="2">
        <v>34</v>
      </c>
      <c r="B59" s="2">
        <v>0.39973868191121087</v>
      </c>
      <c r="C59" s="2">
        <v>7.7446044539557557E-2</v>
      </c>
    </row>
    <row r="60" spans="1:3" x14ac:dyDescent="0.3">
      <c r="A60" s="2">
        <v>35</v>
      </c>
      <c r="B60" s="2">
        <v>0.31305972539019861</v>
      </c>
      <c r="C60" s="2">
        <v>9.8741516907459692E-2</v>
      </c>
    </row>
    <row r="61" spans="1:3" x14ac:dyDescent="0.3">
      <c r="A61" s="2">
        <v>36</v>
      </c>
      <c r="B61" s="2">
        <v>0.31781872138514516</v>
      </c>
      <c r="C61" s="2">
        <v>7.5345267400605709E-2</v>
      </c>
    </row>
    <row r="62" spans="1:3" x14ac:dyDescent="0.3">
      <c r="A62" s="2">
        <v>37</v>
      </c>
      <c r="B62" s="2">
        <v>0.34732934082854605</v>
      </c>
      <c r="C62" s="2">
        <v>5.5452127702970477E-2</v>
      </c>
    </row>
    <row r="63" spans="1:3" x14ac:dyDescent="0.3">
      <c r="A63" s="2">
        <v>38</v>
      </c>
      <c r="B63" s="2">
        <v>0.31180268107495518</v>
      </c>
      <c r="C63" s="2">
        <v>1.0191107685014522E-2</v>
      </c>
    </row>
    <row r="64" spans="1:3" x14ac:dyDescent="0.3">
      <c r="A64" s="2">
        <v>39</v>
      </c>
      <c r="B64" s="2">
        <v>0.30797673641242607</v>
      </c>
      <c r="C64" s="2">
        <v>0.1204975847579785</v>
      </c>
    </row>
    <row r="65" spans="1:3" x14ac:dyDescent="0.3">
      <c r="A65" s="2">
        <v>40</v>
      </c>
      <c r="B65" s="2">
        <v>0.32794302269594011</v>
      </c>
      <c r="C65" s="2">
        <v>2.6595537070759678E-2</v>
      </c>
    </row>
    <row r="66" spans="1:3" x14ac:dyDescent="0.3">
      <c r="A66" s="2">
        <v>41</v>
      </c>
      <c r="B66" s="2">
        <v>0.30249303257007454</v>
      </c>
      <c r="C66" s="2">
        <v>5.6526875119801367E-2</v>
      </c>
    </row>
    <row r="67" spans="1:3" x14ac:dyDescent="0.3">
      <c r="A67" s="2">
        <v>42</v>
      </c>
      <c r="B67" s="2">
        <v>0.30325978804380627</v>
      </c>
      <c r="C67" s="2">
        <v>0.11164776293842027</v>
      </c>
    </row>
    <row r="68" spans="1:3" x14ac:dyDescent="0.3">
      <c r="A68" s="2">
        <v>43</v>
      </c>
      <c r="B68" s="2">
        <v>0.24575968491275652</v>
      </c>
      <c r="C68" s="2">
        <v>9.3658117278649478E-2</v>
      </c>
    </row>
    <row r="69" spans="1:3" x14ac:dyDescent="0.3">
      <c r="A69" s="2">
        <v>44</v>
      </c>
      <c r="B69" s="2">
        <v>0.31702767916511088</v>
      </c>
      <c r="C69" s="2">
        <v>6.3499732608484072E-2</v>
      </c>
    </row>
    <row r="70" spans="1:3" x14ac:dyDescent="0.3">
      <c r="A70" s="2">
        <v>45</v>
      </c>
      <c r="B70" s="2">
        <v>0.2965198400948853</v>
      </c>
      <c r="C70" s="2">
        <v>2.7400174452187454E-2</v>
      </c>
    </row>
    <row r="71" spans="1:3" x14ac:dyDescent="0.3">
      <c r="A71" s="2">
        <v>46</v>
      </c>
      <c r="B71" s="2">
        <v>0.30653187297487117</v>
      </c>
      <c r="C71" s="2">
        <v>2.7937069804889081E-2</v>
      </c>
    </row>
    <row r="72" spans="1:3" ht="16.2" thickBot="1" x14ac:dyDescent="0.35">
      <c r="A72" s="3">
        <v>47</v>
      </c>
      <c r="B72" s="3">
        <v>0.29877031260151732</v>
      </c>
      <c r="C72" s="3">
        <v>1.5229687398482628E-2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 1</vt:lpstr>
      <vt:lpstr>Hyp Test</vt:lpstr>
      <vt:lpstr>Grades</vt:lpstr>
      <vt:lpstr>Interval_template</vt:lpstr>
      <vt:lpstr>GPA as X</vt:lpstr>
      <vt:lpstr>resi plot</vt:lpstr>
      <vt:lpstr>QG 1st half reg</vt:lpstr>
      <vt:lpstr>QG 2nd half reg</vt:lpstr>
      <vt:lpstr>GQ test</vt:lpstr>
      <vt:lpstr>Genelise least squre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Pham</dc:creator>
  <cp:lastModifiedBy>alain</cp:lastModifiedBy>
  <dcterms:created xsi:type="dcterms:W3CDTF">2021-12-13T18:41:30Z</dcterms:created>
  <dcterms:modified xsi:type="dcterms:W3CDTF">2021-12-19T07:26:08Z</dcterms:modified>
</cp:coreProperties>
</file>