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2018 vs 2019" sheetId="1" state="visible" r:id="rId2"/>
    <sheet name="DATA TABLE" sheetId="2" state="visible" r:id="rId3"/>
    <sheet name="CURRENT ONHAND" sheetId="3" state="visible" r:id="rId4"/>
    <sheet name="CONVERSION FACTORS " sheetId="4" state="visible" r:id="rId5"/>
  </sheets>
  <definedNames>
    <definedName function="false" hidden="false" name="CF_TABLE" vbProcedure="false">'CONVERSION FACTORS '!$A$1:$C$81</definedName>
    <definedName function="false" hidden="false" name="ONHAND_TABLE" vbProcedure="false">'CURRENT ONHAND'!$A$1:$G$93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<sst xmlns="http://schemas.openxmlformats.org/spreadsheetml/2006/main" count="573" uniqueCount="235">
  <si>
    <t xml:space="preserve">TABLE 1</t>
  </si>
  <si>
    <t xml:space="preserve">P182 EQ</t>
  </si>
  <si>
    <t xml:space="preserve">YEAR</t>
  </si>
  <si>
    <t xml:space="preserve">INVENTORY </t>
  </si>
  <si>
    <t xml:space="preserve"> QTY LEFT AFTER COVERING PA</t>
  </si>
  <si>
    <t xml:space="preserve"> % diff - 2019 VS 2018</t>
  </si>
  <si>
    <t xml:space="preserve">TABLE 2</t>
  </si>
  <si>
    <t xml:space="preserve">P182+P182W</t>
  </si>
  <si>
    <t xml:space="preserve">PL54</t>
  </si>
  <si>
    <t xml:space="preserve">ITEM</t>
  </si>
  <si>
    <t xml:space="preserve">DESCRIPTION</t>
  </si>
  <si>
    <t xml:space="preserve">CONVERSION FACTOR FOR P182 Eq</t>
  </si>
  <si>
    <t xml:space="preserve">After Order-18</t>
  </si>
  <si>
    <t xml:space="preserve">After Order-19</t>
  </si>
  <si>
    <t xml:space="preserve">PA 06.01.18</t>
  </si>
  <si>
    <t xml:space="preserve">PA 06.08.18</t>
  </si>
  <si>
    <t xml:space="preserve">PA 06.19.18-01</t>
  </si>
  <si>
    <t xml:space="preserve">PA 07.03.18-01</t>
  </si>
  <si>
    <t xml:space="preserve">PA 07.10.18-01</t>
  </si>
  <si>
    <t xml:space="preserve">PA 07.13.18-01</t>
  </si>
  <si>
    <t xml:space="preserve">PA 07.16.18</t>
  </si>
  <si>
    <t xml:space="preserve">P182 EQ-5/21/2018</t>
  </si>
  <si>
    <t xml:space="preserve">P182 EQ-After Order-18</t>
  </si>
  <si>
    <t xml:space="preserve">P182 EQ-5/20/2019</t>
  </si>
  <si>
    <t xml:space="preserve">P182 EQ-After Order-19</t>
  </si>
  <si>
    <t xml:space="preserve">P03</t>
  </si>
  <si>
    <t xml:space="preserve">100ct/1oz/Box/Fun Pops</t>
  </si>
  <si>
    <t xml:space="preserve">P04</t>
  </si>
  <si>
    <t xml:space="preserve">100ct/1.5oz/Box/Fun Pop</t>
  </si>
  <si>
    <t xml:space="preserve">P04-PAL</t>
  </si>
  <si>
    <t xml:space="preserve">100ct/1.5oz/Module/Fun Pop</t>
  </si>
  <si>
    <t xml:space="preserve">P100</t>
  </si>
  <si>
    <t xml:space="preserve">6ct/36pk/2.5oz/Dispaly/Fun Pop</t>
  </si>
  <si>
    <t xml:space="preserve">P101</t>
  </si>
  <si>
    <t xml:space="preserve">196ct/36pk/2.5oz/Bin/Fun Pop</t>
  </si>
  <si>
    <t xml:space="preserve">P102</t>
  </si>
  <si>
    <t xml:space="preserve">100ct/1.5oz/Box/ValuTime</t>
  </si>
  <si>
    <t xml:space="preserve">P104</t>
  </si>
  <si>
    <t xml:space="preserve">100ct/1.5oz/Box/Weis</t>
  </si>
  <si>
    <t xml:space="preserve">P105</t>
  </si>
  <si>
    <t xml:space="preserve">100ct/1.5oz/Box/Big Y</t>
  </si>
  <si>
    <t xml:space="preserve">P108</t>
  </si>
  <si>
    <t xml:space="preserve">100ct/1.5oz/Box/Market Basket</t>
  </si>
  <si>
    <t xml:space="preserve">P182</t>
  </si>
  <si>
    <t xml:space="preserve">182ct/36pk/2.5oz/Bin/ Fun Pop</t>
  </si>
  <si>
    <t xml:space="preserve">P182-W</t>
  </si>
  <si>
    <t xml:space="preserve">182CT/36PK/2.5OZ/BIN/ WM FUN P</t>
  </si>
  <si>
    <t xml:space="preserve">P185</t>
  </si>
  <si>
    <t xml:space="preserve">182CT/36PK/2.5OZ/BIN/FUN POP C</t>
  </si>
  <si>
    <t xml:space="preserve">P203</t>
  </si>
  <si>
    <t xml:space="preserve">261ct/24pk/2.5oz/Bin/Fun Pop</t>
  </si>
  <si>
    <t xml:space="preserve">P206</t>
  </si>
  <si>
    <t xml:space="preserve">261ct/24pk/2.5oz/Bin/Valu Time</t>
  </si>
  <si>
    <t xml:space="preserve">P22</t>
  </si>
  <si>
    <t xml:space="preserve">6ct/36pk/2.5oz/DC/Fun Pop</t>
  </si>
  <si>
    <t xml:space="preserve">P226</t>
  </si>
  <si>
    <t xml:space="preserve">10ct/24pk/2.5oz/DC/Valu Time</t>
  </si>
  <si>
    <t xml:space="preserve">P24</t>
  </si>
  <si>
    <t xml:space="preserve">10ct/24pk/2.5oz Fun Pop DISPLA</t>
  </si>
  <si>
    <t xml:space="preserve">P25-A</t>
  </si>
  <si>
    <t xml:space="preserve">10/24CT/2.5OZ ISLAND POPS</t>
  </si>
  <si>
    <t xml:space="preserve">P26</t>
  </si>
  <si>
    <t xml:space="preserve">10ct/24pk/2.5oz HELADOS</t>
  </si>
  <si>
    <t xml:space="preserve">P27</t>
  </si>
  <si>
    <t xml:space="preserve">7CT/24PK/2.5OZ Single Flavor F</t>
  </si>
  <si>
    <t xml:space="preserve">P36</t>
  </si>
  <si>
    <t xml:space="preserve">6ct/36pk/2.5oz Fun Pop Display</t>
  </si>
  <si>
    <t xml:space="preserve">P40</t>
  </si>
  <si>
    <t xml:space="preserve">10ct/24pk/2.5oz Fun Pops Displ</t>
  </si>
  <si>
    <t xml:space="preserve">P40-A</t>
  </si>
  <si>
    <t xml:space="preserve">10ct/24pk/2.5oz Fun Pops Displ/W Sticker</t>
  </si>
  <si>
    <t xml:space="preserve">P424</t>
  </si>
  <si>
    <t xml:space="preserve">676ct/12pk/2oz/Bin/ Fun Pop</t>
  </si>
  <si>
    <t xml:space="preserve">P45</t>
  </si>
  <si>
    <t xml:space="preserve">6ct/36pk/2.5oz/RF/Pig Wig</t>
  </si>
  <si>
    <t xml:space="preserve">P46</t>
  </si>
  <si>
    <t xml:space="preserve">6ct/36pk/2.5oz/RF/Fun Pop</t>
  </si>
  <si>
    <t xml:space="preserve">P47</t>
  </si>
  <si>
    <t xml:space="preserve">24ct/12pk/2oz/DC/Fun Pop</t>
  </si>
  <si>
    <t xml:space="preserve">P48</t>
  </si>
  <si>
    <t xml:space="preserve">6ct/36pk/2.5oz/DC/Weis</t>
  </si>
  <si>
    <t xml:space="preserve">P57</t>
  </si>
  <si>
    <t xml:space="preserve">24ct/12pk/2oz/DC/$.99 Fun Pop</t>
  </si>
  <si>
    <t xml:space="preserve">P826</t>
  </si>
  <si>
    <t xml:space="preserve">261ct/24pk/2.5oz HELADOS</t>
  </si>
  <si>
    <t xml:space="preserve">PB40</t>
  </si>
  <si>
    <t xml:space="preserve">182ct/36pk/2.5oz/Bin/Weis</t>
  </si>
  <si>
    <t xml:space="preserve">PB82</t>
  </si>
  <si>
    <t xml:space="preserve">182CT/36PK/2.5OZ/BIN/ BEST CHO</t>
  </si>
  <si>
    <t xml:space="preserve">PB84</t>
  </si>
  <si>
    <t xml:space="preserve">182ct/36pk/2.5oz/Bin/Big Y</t>
  </si>
  <si>
    <t xml:space="preserve">PB94</t>
  </si>
  <si>
    <t xml:space="preserve">182CT/36PK/2.5OZ QUALITY &amp; VAL</t>
  </si>
  <si>
    <t xml:space="preserve">PB96</t>
  </si>
  <si>
    <t xml:space="preserve">182ct/36pk/2.5oz/Bin/Bet Valu</t>
  </si>
  <si>
    <t xml:space="preserve">PB97</t>
  </si>
  <si>
    <t xml:space="preserve">182ct/36pk/2.5oz/Bin/Pig Wig</t>
  </si>
  <si>
    <t xml:space="preserve">PC52</t>
  </si>
  <si>
    <t xml:space="preserve">Weis  RF/Bin/ Combo-KIT</t>
  </si>
  <si>
    <t xml:space="preserve">PH182</t>
  </si>
  <si>
    <t xml:space="preserve">112/36pk/2.5oz Fun Pops</t>
  </si>
  <si>
    <t xml:space="preserve">PH182-W</t>
  </si>
  <si>
    <t xml:space="preserve">112CT/36PK/2.5OZ WM FUN POPS</t>
  </si>
  <si>
    <t xml:space="preserve">PH203</t>
  </si>
  <si>
    <t xml:space="preserve">160/24ct/2.5oz Fun Pops</t>
  </si>
  <si>
    <t xml:space="preserve">PH206</t>
  </si>
  <si>
    <t xml:space="preserve">160/24ct/2.5oz VALU TIME</t>
  </si>
  <si>
    <t xml:space="preserve">PH424</t>
  </si>
  <si>
    <t xml:space="preserve">336/12pk/2oz Fun Pops</t>
  </si>
  <si>
    <t xml:space="preserve">PH826</t>
  </si>
  <si>
    <t xml:space="preserve">160/24CT/2.5OZ HELADOS FUN POP</t>
  </si>
  <si>
    <t xml:space="preserve">PHL30</t>
  </si>
  <si>
    <t xml:space="preserve">112CT/36PK/2.5oz</t>
  </si>
  <si>
    <t xml:space="preserve">PHL421</t>
  </si>
  <si>
    <t xml:space="preserve">112CT/36PK/2.5OZ SE GROCERS</t>
  </si>
  <si>
    <t xml:space="preserve">PHL744</t>
  </si>
  <si>
    <t xml:space="preserve">112CT/36PK/2.5OZ Harris Teeter</t>
  </si>
  <si>
    <t xml:space="preserve">PL04</t>
  </si>
  <si>
    <t xml:space="preserve">36CT/12PK/1.5OZ SMILEY POPS</t>
  </si>
  <si>
    <t xml:space="preserve">PL05</t>
  </si>
  <si>
    <t xml:space="preserve">261CT/24PK/2.5OZ/BIN/SMILEY PO</t>
  </si>
  <si>
    <t xml:space="preserve">PL06</t>
  </si>
  <si>
    <t xml:space="preserve">100ct/1oz Laura Lynn</t>
  </si>
  <si>
    <t xml:space="preserve">PL069</t>
  </si>
  <si>
    <t xml:space="preserve">304/24pk/2.5oz AHOLD</t>
  </si>
  <si>
    <t xml:space="preserve">PL077</t>
  </si>
  <si>
    <t xml:space="preserve">182PK/36CT/2.5OZ FOOD LION</t>
  </si>
  <si>
    <t xml:space="preserve">PL17</t>
  </si>
  <si>
    <t xml:space="preserve">100ct/1oz Better Valu</t>
  </si>
  <si>
    <t xml:space="preserve">PL20</t>
  </si>
  <si>
    <t xml:space="preserve">261CT/24PK/2.5OZ JUNGLE JAMMER</t>
  </si>
  <si>
    <t xml:space="preserve">PL235</t>
  </si>
  <si>
    <t xml:space="preserve">261pk/24ct/2.5oz HEB Hill Coun</t>
  </si>
  <si>
    <t xml:space="preserve">PL236</t>
  </si>
  <si>
    <t xml:space="preserve">261pk/24ct/2.5oz HEB MX Hill C</t>
  </si>
  <si>
    <t xml:space="preserve">PL237</t>
  </si>
  <si>
    <t xml:space="preserve">676pk/12ct/2oz HEB MX Hill Cou</t>
  </si>
  <si>
    <t xml:space="preserve">PL24</t>
  </si>
  <si>
    <t xml:space="preserve">261CT/24PK/2.5OZ/BIN/EXCEPTION</t>
  </si>
  <si>
    <t xml:space="preserve">PL290</t>
  </si>
  <si>
    <t xml:space="preserve">290/ct/24pk/2.5oz/Bin/ Kroger</t>
  </si>
  <si>
    <t xml:space="preserve">PL30</t>
  </si>
  <si>
    <t xml:space="preserve">182CT/36PK/2.5oz</t>
  </si>
  <si>
    <t xml:space="preserve">PL35</t>
  </si>
  <si>
    <t xml:space="preserve">10pk/24ct/2.5oz HEB Hill Count</t>
  </si>
  <si>
    <t xml:space="preserve">PL354</t>
  </si>
  <si>
    <t xml:space="preserve">6ct/36pk/2.5oz/Display/Kroger</t>
  </si>
  <si>
    <t xml:space="preserve">PL39</t>
  </si>
  <si>
    <t xml:space="preserve">6CT/36PK/2.5OZ SE GROCERS</t>
  </si>
  <si>
    <t xml:space="preserve">PL41</t>
  </si>
  <si>
    <t xml:space="preserve">676pk/12ct/2oz HEB Hill Cou</t>
  </si>
  <si>
    <t xml:space="preserve">PL45</t>
  </si>
  <si>
    <t xml:space="preserve">100CT/1.5OZ HARRIS TEETER</t>
  </si>
  <si>
    <t xml:space="preserve">PL47</t>
  </si>
  <si>
    <t xml:space="preserve">196ct/36pk/2.5oz/Bin/ Essentia</t>
  </si>
  <si>
    <t xml:space="preserve">PL48</t>
  </si>
  <si>
    <t xml:space="preserve">100ct/1oz/Box/Essential Everyd</t>
  </si>
  <si>
    <t xml:space="preserve">PL49</t>
  </si>
  <si>
    <t xml:space="preserve">6ct/36pk/2.5oz/Display/Market</t>
  </si>
  <si>
    <t xml:space="preserve">PL50</t>
  </si>
  <si>
    <t xml:space="preserve">182CT/36PK/2.5OZ/BIN/ MARKET B</t>
  </si>
  <si>
    <t xml:space="preserve">PL51</t>
  </si>
  <si>
    <t xml:space="preserve">6ct/36pk/2.5oz/Display/Essenti</t>
  </si>
  <si>
    <t xml:space="preserve">208/ct/36pk/2.5oz/Bin/ Kroger</t>
  </si>
  <si>
    <t xml:space="preserve">PL55</t>
  </si>
  <si>
    <t xml:space="preserve">6/36CT/2.5OZ QUALITY &amp; VALUE P</t>
  </si>
  <si>
    <t xml:space="preserve">PL556</t>
  </si>
  <si>
    <t xml:space="preserve">182PK/36CT/2.5OZ HANNAFORD</t>
  </si>
  <si>
    <t xml:space="preserve">PL557</t>
  </si>
  <si>
    <t xml:space="preserve">100CT/1OZ HANNAFORD</t>
  </si>
  <si>
    <t xml:space="preserve">PL56</t>
  </si>
  <si>
    <t xml:space="preserve">6pk/36ct/2.5oz HANNAFORD</t>
  </si>
  <si>
    <t xml:space="preserve">PL72</t>
  </si>
  <si>
    <t xml:space="preserve">100ct/1oz Valu Time</t>
  </si>
  <si>
    <t xml:space="preserve">PL744</t>
  </si>
  <si>
    <t xml:space="preserve">182CT/36PK/2.5O HARRIS TEETER</t>
  </si>
  <si>
    <t xml:space="preserve">PL77</t>
  </si>
  <si>
    <t xml:space="preserve">6pk/36ct/2.5oz FOOD LION</t>
  </si>
  <si>
    <t xml:space="preserve">PL78</t>
  </si>
  <si>
    <t xml:space="preserve">100CT/1OZ FOOD LION</t>
  </si>
  <si>
    <t xml:space="preserve">PL81</t>
  </si>
  <si>
    <t xml:space="preserve">6ct/36pk/2.5oz Best Choice</t>
  </si>
  <si>
    <t xml:space="preserve">PL85</t>
  </si>
  <si>
    <t xml:space="preserve">24pk/12ct/2.0oz HEB Hill Count</t>
  </si>
  <si>
    <t xml:space="preserve">PL855</t>
  </si>
  <si>
    <t xml:space="preserve">PL949</t>
  </si>
  <si>
    <t xml:space="preserve">182CT/36PK/2.5OZ/BIN/ OUR FAMI</t>
  </si>
  <si>
    <t xml:space="preserve">TOTAL</t>
  </si>
  <si>
    <t xml:space="preserve">Item #</t>
  </si>
  <si>
    <t xml:space="preserve">Item Description</t>
  </si>
  <si>
    <t xml:space="preserve">Type</t>
  </si>
  <si>
    <t xml:space="preserve">Qty On Hand</t>
  </si>
  <si>
    <t xml:space="preserve">Qty On Sales Order</t>
  </si>
  <si>
    <t xml:space="preserve">Left to Run</t>
  </si>
  <si>
    <t xml:space="preserve">P13</t>
  </si>
  <si>
    <t xml:space="preserve">36CT/12PK/1.5OZ HELADOS FUN PO</t>
  </si>
  <si>
    <t xml:space="preserve">REFILL</t>
  </si>
  <si>
    <t xml:space="preserve">P25</t>
  </si>
  <si>
    <t xml:space="preserve">10/24CT/2.5OZ ILSAND POPS $2.0</t>
  </si>
  <si>
    <t xml:space="preserve">10CT/24PK/2.5OZ FUN POPS $2.00</t>
  </si>
  <si>
    <t xml:space="preserve">refill</t>
  </si>
  <si>
    <t xml:space="preserve">P48 PAL</t>
  </si>
  <si>
    <t xml:space="preserve">6CT/26PK/2.5OZ WEIS</t>
  </si>
  <si>
    <t xml:space="preserve">P50</t>
  </si>
  <si>
    <t xml:space="preserve">50/5OZ FUN POPS</t>
  </si>
  <si>
    <t xml:space="preserve">24/12ct/2oz</t>
  </si>
  <si>
    <t xml:space="preserve">P63</t>
  </si>
  <si>
    <t xml:space="preserve">140ct/36pk/3oz/Bin/Fun Pop Bi-</t>
  </si>
  <si>
    <t xml:space="preserve">BIN</t>
  </si>
  <si>
    <t xml:space="preserve">PA099</t>
  </si>
  <si>
    <t xml:space="preserve">6ct/36pk/3oz/DC/FUN POP</t>
  </si>
  <si>
    <t xml:space="preserve">BINCOMBO</t>
  </si>
  <si>
    <t xml:space="preserve">Half Bin</t>
  </si>
  <si>
    <t xml:space="preserve">half bin</t>
  </si>
  <si>
    <t xml:space="preserve">PH81</t>
  </si>
  <si>
    <t xml:space="preserve">112/36pk/2.5oz Best Choice</t>
  </si>
  <si>
    <t xml:space="preserve">PH99</t>
  </si>
  <si>
    <t xml:space="preserve">84/36pk/3oz Fun Pops</t>
  </si>
  <si>
    <t xml:space="preserve">PHL03</t>
  </si>
  <si>
    <t xml:space="preserve">504CT/12PK/1.5OZ SMILEY POPS</t>
  </si>
  <si>
    <t xml:space="preserve">112CT/36PK/2.5OZ BROOKSHIRE GR</t>
  </si>
  <si>
    <t xml:space="preserve">112CT/36PK/2.5OZ HARRIS TEETER</t>
  </si>
  <si>
    <t xml:space="preserve">10/24CT/2.5OZ JUNGLE JAMMERS</t>
  </si>
  <si>
    <t xml:space="preserve">HEB</t>
  </si>
  <si>
    <t xml:space="preserve">HEB MEXICO</t>
  </si>
  <si>
    <t xml:space="preserve">182CT/36PK/2.5OZ/BIN BROOKSHIR</t>
  </si>
  <si>
    <t xml:space="preserve">PL36</t>
  </si>
  <si>
    <t xml:space="preserve">10CT/24PK/2.5OZ HILL COUNTRY F</t>
  </si>
  <si>
    <t xml:space="preserve">676CT/12PK/2OZ HILL COUNTRY FA</t>
  </si>
  <si>
    <t xml:space="preserve">PL56-A</t>
  </si>
  <si>
    <t xml:space="preserve">6pk/36ct/2.5oz HANNAFORD (GMO</t>
  </si>
  <si>
    <t xml:space="preserve">24CT/12PK/2OZ HILL COUNTRY FAR</t>
  </si>
  <si>
    <t xml:space="preserve">Item</t>
  </si>
  <si>
    <t xml:space="preserve">conversion factor </t>
  </si>
  <si>
    <t xml:space="preserve">Description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</si>
</sst>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"/>
    <numFmt numFmtId="166" formatCode="0%"/>
    <numFmt numFmtId="167" formatCode="M/D/YYYY"/>
    <numFmt numFmtId="168" formatCode="#,##0"/>
  </numFmts>
  <fonts count="2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  <charset val="1"/>
    </font>
    <font>
      <sz val="18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0"/>
      <color rgb="FF333333"/>
      <name val="Calibri"/>
      <family val="2"/>
      <charset val="1"/>
    </font>
    <font>
      <i val="true"/>
      <sz val="10"/>
      <color rgb="FF808080"/>
      <name val="Calibri"/>
      <family val="2"/>
      <charset val="1"/>
    </font>
    <font>
      <sz val="10"/>
      <color rgb="FF006600"/>
      <name val="Calibri"/>
      <family val="2"/>
      <charset val="1"/>
    </font>
    <font>
      <sz val="10"/>
      <color rgb="FF996600"/>
      <name val="Calibri"/>
      <family val="2"/>
      <charset val="1"/>
    </font>
    <font>
      <sz val="10"/>
      <color rgb="FFCC0000"/>
      <name val="Calibri"/>
      <family val="2"/>
      <charset val="1"/>
    </font>
    <font>
      <b val="true"/>
      <sz val="10"/>
      <color rgb="FFFFFFFF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0"/>
      <color rgb="FFFFFFFF"/>
      <name val="Calibri"/>
      <family val="2"/>
      <charset val="1"/>
    </font>
    <font>
      <sz val="11"/>
      <color rgb="FFFF0000"/>
      <name val="Calibri"/>
      <family val="2"/>
      <charset val="1"/>
    </font>
    <font>
      <b val="true"/>
      <sz val="16"/>
      <color rgb="FFF2F2F2"/>
      <name val="Calibri"/>
      <family val="2"/>
    </font>
    <font>
      <sz val="9"/>
      <color rgb="FFD9D9D9"/>
      <name val="Calibri"/>
      <family val="2"/>
    </font>
    <font>
      <sz val="14"/>
      <color rgb="FF595959"/>
      <name val="Calibri"/>
      <family val="2"/>
    </font>
    <font>
      <sz val="9"/>
      <color rgb="FF404040"/>
      <name val="Calibri"/>
      <family val="2"/>
    </font>
    <font>
      <sz val="9"/>
      <color rgb="FF595959"/>
      <name val="Calibri"/>
      <family val="2"/>
    </font>
    <font>
      <sz val="18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8"/>
      <color rgb="FFFF0000"/>
      <name val="Arial"/>
      <family val="2"/>
      <charset val="1"/>
    </font>
    <font>
      <sz val="18"/>
      <color rgb="FFFF0000"/>
      <name val="Arial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FFFFCC"/>
        <bgColor rgb="FFFFF2CC"/>
      </patternFill>
    </fill>
    <fill>
      <patternFill patternType="solid">
        <fgColor rgb="FFCCFFCC"/>
        <bgColor rgb="FFC6EFCE"/>
      </patternFill>
    </fill>
    <fill>
      <patternFill patternType="solid">
        <fgColor rgb="FFFFCCCC"/>
        <bgColor rgb="FFFFC7CE"/>
      </patternFill>
    </fill>
    <fill>
      <patternFill patternType="solid">
        <fgColor rgb="FFCC0000"/>
        <bgColor rgb="FF9C0006"/>
      </patternFill>
    </fill>
    <fill>
      <patternFill patternType="solid">
        <fgColor rgb="FF000000"/>
        <bgColor rgb="FF262626"/>
      </patternFill>
    </fill>
    <fill>
      <patternFill patternType="solid">
        <fgColor rgb="FF808080"/>
        <bgColor rgb="FF595959"/>
      </patternFill>
    </fill>
    <fill>
      <patternFill patternType="solid">
        <fgColor rgb="FFDDDDDD"/>
        <bgColor rgb="FFD9D9D9"/>
      </patternFill>
    </fill>
    <fill>
      <patternFill patternType="solid">
        <fgColor rgb="FFFFF2CC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2F2F2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 style="thin"/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10" fillId="2" borderId="0" applyFont="true" applyBorder="false" applyAlignment="true" applyProtection="false">
      <alignment horizontal="general" vertical="bottom" textRotation="0" wrapText="false" indent="0" shrinkToFit="false"/>
    </xf>
    <xf numFmtId="164" fontId="11" fillId="4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5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6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13" fillId="8" borderId="0" applyFont="true" applyBorder="false" applyAlignment="true" applyProtection="false">
      <alignment horizontal="general" vertical="bottom" textRotation="0" wrapText="false" indent="0" shrinkToFit="false"/>
    </xf>
  </cellStyleXfs>
  <cellXfs count="4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9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9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9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2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9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9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11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2" fillId="11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9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9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3" fillId="1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3" fillId="1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3" fillId="1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23" fillId="1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dxfs count="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600"/>
      <rgbColor rgb="FF000080"/>
      <rgbColor rgb="FF996600"/>
      <rgbColor rgb="FF800080"/>
      <rgbColor rgb="FF008080"/>
      <rgbColor rgb="FFDDDDDD"/>
      <rgbColor rgb="FF808080"/>
      <rgbColor rgb="FF71A6DA"/>
      <rgbColor rgb="FF993366"/>
      <rgbColor rgb="FFFFFFCC"/>
      <rgbColor rgb="FFC6EFCE"/>
      <rgbColor rgb="FF660066"/>
      <rgbColor rgb="FFF08C56"/>
      <rgbColor rgb="FF0066CC"/>
      <rgbColor rgb="FFD9D9D9"/>
      <rgbColor rgb="FF000080"/>
      <rgbColor rgb="FFFF00FF"/>
      <rgbColor rgb="FFFFFF00"/>
      <rgbColor rgb="FF00FFFF"/>
      <rgbColor rgb="FF800080"/>
      <rgbColor rgb="FFCC0000"/>
      <rgbColor rgb="FF008080"/>
      <rgbColor rgb="FF0000FF"/>
      <rgbColor rgb="FF00CCFF"/>
      <rgbColor rgb="FFF2F2F2"/>
      <rgbColor rgb="FFCCFFCC"/>
      <rgbColor rgb="FFFFF2CC"/>
      <rgbColor rgb="FF99CCFF"/>
      <rgbColor rgb="FFFFC7CE"/>
      <rgbColor rgb="FFCC99FF"/>
      <rgbColor rgb="FFFFCCCC"/>
      <rgbColor rgb="FF3366FF"/>
      <rgbColor rgb="FF33CCCC"/>
      <rgbColor rgb="FF99CC00"/>
      <rgbColor rgb="FFFFCC00"/>
      <rgbColor rgb="FFED7D31"/>
      <rgbColor rgb="FFF57A27"/>
      <rgbColor rgb="FF595959"/>
      <rgbColor rgb="FF5B9BD5"/>
      <rgbColor rgb="FF003366"/>
      <rgbColor rgb="FF549ADA"/>
      <rgbColor rgb="FF006100"/>
      <rgbColor rgb="FF262626"/>
      <rgbColor rgb="FF993300"/>
      <rgbColor rgb="FF993366"/>
      <rgbColor rgb="FF404040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600" spc="97" strike="noStrike">
                <a:solidFill>
                  <a:srgbClr val="f2f2f2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600" spc="97" strike="noStrike">
                <a:solidFill>
                  <a:srgbClr val="f2f2f2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PA ANALYSIS - 18 vs 19 (P182 Eq)</a:t>
            </a:r>
          </a:p>
        </c:rich>
      </c:tx>
      <c:layout>
        <c:manualLayout>
          <c:xMode val="edge"/>
          <c:yMode val="edge"/>
          <c:x val="0.135472247245513"/>
          <c:y val="0.0284636488340192"/>
        </c:manualLayout>
      </c:layout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'2018 vs 2019'!$A$4</c:f>
              <c:strCache>
                <c:ptCount val="1"/>
                <c:pt idx="0">
                  <c:v>2018</c:v>
                </c:pt>
              </c:strCache>
            </c:strRef>
          </c:tx>
          <c:spPr>
            <a:ln>
              <a:noFill/>
            </a:ln>
          </c:spPr>
          <c:invertIfNegative val="0"/>
          <c:dLbls>
            <c:dLblPos val="outEnd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'2018 vs 2019'!$B$3:$C$3</c:f>
              <c:strCache>
                <c:ptCount val="2"/>
                <c:pt idx="0">
                  <c:v>INVENTORY </c:v>
                </c:pt>
                <c:pt idx="1">
                  <c:v> QTY LEFT AFTER COVERING PA</c:v>
                </c:pt>
              </c:strCache>
            </c:strRef>
          </c:cat>
          <c:val>
            <c:numRef>
              <c:f>'2018 vs 2019'!$B$4:$C$4</c:f>
              <c:numCache>
                <c:formatCode>General</c:formatCode>
                <c:ptCount val="2"/>
                <c:pt idx="0">
                  <c:v>40382.4084249084</c:v>
                </c:pt>
                <c:pt idx="1">
                  <c:v>20462.7234432234</c:v>
                </c:pt>
              </c:numCache>
            </c:numRef>
          </c:val>
        </c:ser>
        <c:ser>
          <c:idx val="1"/>
          <c:order val="1"/>
          <c:tx>
            <c:strRef>
              <c:f>'2018 vs 2019'!$A$5</c:f>
              <c:strCache>
                <c:ptCount val="1"/>
                <c:pt idx="0">
                  <c:v>2019</c:v>
                </c:pt>
              </c:strCache>
            </c:strRef>
          </c:tx>
          <c:spPr>
            <a:ln>
              <a:noFill/>
            </a:ln>
          </c:spPr>
          <c:invertIfNegative val="0"/>
          <c:dLbls>
            <c:dLblPos val="outEnd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'2018 vs 2019'!$B$3:$C$3</c:f>
              <c:strCache>
                <c:ptCount val="2"/>
                <c:pt idx="0">
                  <c:v>INVENTORY </c:v>
                </c:pt>
                <c:pt idx="1">
                  <c:v> QTY LEFT AFTER COVERING PA</c:v>
                </c:pt>
              </c:strCache>
            </c:strRef>
          </c:cat>
          <c:val>
            <c:numRef>
              <c:f>'2018 vs 2019'!$B$5:$C$5</c:f>
              <c:numCache>
                <c:formatCode>General</c:formatCode>
                <c:ptCount val="2"/>
                <c:pt idx="0">
                  <c:v>42007.9377289377</c:v>
                </c:pt>
                <c:pt idx="1">
                  <c:v>22867.4945004945</c:v>
                </c:pt>
              </c:numCache>
            </c:numRef>
          </c:val>
        </c:ser>
        <c:gapWidth val="100"/>
        <c:overlap val="-24"/>
        <c:axId val="15939768"/>
        <c:axId val="10358757"/>
      </c:barChart>
      <c:catAx>
        <c:axId val="15939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12600">
            <a:solidFill>
              <a:srgbClr val="f2f2f2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d9d9d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0358757"/>
        <c:crosses val="autoZero"/>
        <c:auto val="1"/>
        <c:lblAlgn val="ctr"/>
        <c:lblOffset val="100"/>
      </c:catAx>
      <c:valAx>
        <c:axId val="10358757"/>
        <c:scaling>
          <c:orientation val="minMax"/>
        </c:scaling>
        <c:delete val="0"/>
        <c:axPos val="l"/>
        <c:majorGridlines>
          <c:spPr>
            <a:ln w="9360">
              <a:solidFill>
                <a:srgbClr val="f2f2f2"/>
              </a:solidFill>
              <a:round/>
            </a:ln>
          </c:spPr>
        </c:majorGridlines>
        <c:numFmt formatCode="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d9d9d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5939768"/>
        <c:crosses val="autoZero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18 vs 19 - PL54 and P182W</a:t>
            </a:r>
          </a:p>
        </c:rich>
      </c:tx>
      <c:layout>
        <c:manualLayout>
          <c:xMode val="edge"/>
          <c:yMode val="edge"/>
          <c:x val="0.245678243264289"/>
          <c:y val="0.0278215223097113"/>
        </c:manualLayout>
      </c:layout>
      <c:overlay val="0"/>
    </c:title>
    <c:autoTitleDeleted val="0"/>
    <c:plotArea>
      <c:barChart>
        <c:barDir val="col"/>
        <c:grouping val="percentStacked"/>
        <c:varyColors val="0"/>
        <c:ser>
          <c:idx val="0"/>
          <c:order val="0"/>
          <c:tx>
            <c:strRef>
              <c:f>'2018 vs 2019'!$A$24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'2018 vs 2019'!$B$22:$E$22</c:f>
              <c:strCache>
                <c:ptCount val="4"/>
                <c:pt idx="0">
                  <c:v>P182+P182W</c:v>
                </c:pt>
                <c:pt idx="1">
                  <c:v>P182+P182W</c:v>
                </c:pt>
                <c:pt idx="2">
                  <c:v>PL54</c:v>
                </c:pt>
                <c:pt idx="3">
                  <c:v>PL54</c:v>
                </c:pt>
              </c:strCache>
            </c:strRef>
          </c:cat>
          <c:val>
            <c:numRef>
              <c:f>'2018 vs 2019'!$B$24:$E$24</c:f>
              <c:numCache>
                <c:formatCode>General</c:formatCode>
                <c:ptCount val="4"/>
                <c:pt idx="0">
                  <c:v>11658</c:v>
                </c:pt>
                <c:pt idx="1">
                  <c:v>6558</c:v>
                </c:pt>
                <c:pt idx="2">
                  <c:v>7044</c:v>
                </c:pt>
                <c:pt idx="3">
                  <c:v>4538</c:v>
                </c:pt>
              </c:numCache>
            </c:numRef>
          </c:val>
        </c:ser>
        <c:ser>
          <c:idx val="1"/>
          <c:order val="1"/>
          <c:tx>
            <c:strRef>
              <c:f>'2018 vs 2019'!$A$25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'2018 vs 2019'!$B$22:$E$22</c:f>
              <c:strCache>
                <c:ptCount val="4"/>
                <c:pt idx="0">
                  <c:v>P182+P182W</c:v>
                </c:pt>
                <c:pt idx="1">
                  <c:v>P182+P182W</c:v>
                </c:pt>
                <c:pt idx="2">
                  <c:v>PL54</c:v>
                </c:pt>
                <c:pt idx="3">
                  <c:v>PL54</c:v>
                </c:pt>
              </c:strCache>
            </c:strRef>
          </c:cat>
          <c:val>
            <c:numRef>
              <c:f>'2018 vs 2019'!$B$25:$E$25</c:f>
              <c:numCache>
                <c:formatCode>General</c:formatCode>
                <c:ptCount val="4"/>
                <c:pt idx="0">
                  <c:v>23312</c:v>
                </c:pt>
                <c:pt idx="1">
                  <c:v>18011</c:v>
                </c:pt>
                <c:pt idx="2">
                  <c:v>3227</c:v>
                </c:pt>
                <c:pt idx="3">
                  <c:v>1059</c:v>
                </c:pt>
              </c:numCache>
            </c:numRef>
          </c:val>
        </c:ser>
        <c:gapWidth val="150"/>
        <c:overlap val="100"/>
        <c:axId val="21537895"/>
        <c:axId val="32363306"/>
      </c:barChart>
      <c:catAx>
        <c:axId val="21537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2363306"/>
        <c:crosses val="autoZero"/>
        <c:auto val="1"/>
        <c:lblAlgn val="ctr"/>
        <c:lblOffset val="100"/>
      </c:catAx>
      <c:valAx>
        <c:axId val="3236330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%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1537895"/>
        <c:crosses val="autoZero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177840</xdr:colOff>
      <xdr:row>0</xdr:row>
      <xdr:rowOff>0</xdr:rowOff>
    </xdr:from>
    <xdr:to>
      <xdr:col>6</xdr:col>
      <xdr:colOff>1453680</xdr:colOff>
      <xdr:row>17</xdr:row>
      <xdr:rowOff>18720</xdr:rowOff>
    </xdr:to>
    <xdr:graphicFrame>
      <xdr:nvGraphicFramePr>
        <xdr:cNvPr id="0" name="Chart 1"/>
        <xdr:cNvGraphicFramePr/>
      </xdr:nvGraphicFramePr>
      <xdr:xfrm>
        <a:off x="4262760" y="0"/>
        <a:ext cx="5194800" cy="314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758880</xdr:colOff>
      <xdr:row>26</xdr:row>
      <xdr:rowOff>120600</xdr:rowOff>
    </xdr:from>
    <xdr:to>
      <xdr:col>4</xdr:col>
      <xdr:colOff>174240</xdr:colOff>
      <xdr:row>41</xdr:row>
      <xdr:rowOff>101160</xdr:rowOff>
    </xdr:to>
    <xdr:graphicFrame>
      <xdr:nvGraphicFramePr>
        <xdr:cNvPr id="1" name="Chart 2"/>
        <xdr:cNvGraphicFramePr/>
      </xdr:nvGraphicFramePr>
      <xdr:xfrm>
        <a:off x="758880" y="4908240"/>
        <a:ext cx="462276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J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6" activeCellId="0" sqref="G26"/>
    </sheetView>
  </sheetViews>
  <sheetFormatPr defaultRowHeight="14.5" outlineLevelRow="0" outlineLevelCol="0"/>
  <cols>
    <col collapsed="false" customWidth="true" hidden="false" outlineLevel="0" max="1" min="1" style="0" width="18.63"/>
    <col collapsed="false" customWidth="true" hidden="false" outlineLevel="0" max="2" min="2" style="0" width="12.64"/>
    <col collapsed="false" customWidth="true" hidden="false" outlineLevel="0" max="3" min="3" style="0" width="26.63"/>
    <col collapsed="false" customWidth="true" hidden="false" outlineLevel="0" max="4" min="4" style="0" width="15.91"/>
    <col collapsed="false" customWidth="true" hidden="false" outlineLevel="0" max="5" min="5" style="0" width="26.36"/>
    <col collapsed="false" customWidth="true" hidden="false" outlineLevel="0" max="6" min="6" style="0" width="13.28"/>
    <col collapsed="false" customWidth="true" hidden="false" outlineLevel="0" max="7" min="7" style="0" width="29.37"/>
    <col collapsed="false" customWidth="true" hidden="false" outlineLevel="0" max="8" min="8" style="0" width="29.27"/>
    <col collapsed="false" customWidth="true" hidden="false" outlineLevel="0" max="9" min="9" style="0" width="26.18"/>
    <col collapsed="false" customWidth="true" hidden="false" outlineLevel="0" max="1025" min="10" style="0" width="8.57"/>
  </cols>
  <sheetData>
    <row r="2" customFormat="false" ht="14.5" hidden="false" customHeight="false" outlineLevel="0" collapsed="false">
      <c r="A2" s="1" t="s">
        <v>0</v>
      </c>
      <c r="B2" s="2" t="s">
        <v>1</v>
      </c>
      <c r="C2" s="2" t="s">
        <v>1</v>
      </c>
    </row>
    <row r="3" customFormat="false" ht="14.5" hidden="false" customHeight="false" outlineLevel="0" collapsed="false">
      <c r="A3" s="3" t="s">
        <v>2</v>
      </c>
      <c r="B3" s="3" t="s">
        <v>3</v>
      </c>
      <c r="C3" s="3" t="s">
        <v>4</v>
      </c>
    </row>
    <row r="4" customFormat="false" ht="14.5" hidden="false" customHeight="false" outlineLevel="0" collapsed="false">
      <c r="A4" s="1" t="n">
        <v>2018</v>
      </c>
      <c r="B4" s="4" t="n">
        <v>40382.4084249084</v>
      </c>
      <c r="C4" s="4" t="n">
        <v>20462.7234432234</v>
      </c>
      <c r="H4" s="5"/>
      <c r="I4" s="5"/>
      <c r="J4" s="5"/>
    </row>
    <row r="5" customFormat="false" ht="14.5" hidden="false" customHeight="false" outlineLevel="0" collapsed="false">
      <c r="A5" s="1" t="n">
        <v>2019</v>
      </c>
      <c r="B5" s="4" t="n">
        <v>42007.9377289377</v>
      </c>
      <c r="C5" s="4" t="n">
        <v>22867.4945004945</v>
      </c>
      <c r="H5" s="6"/>
      <c r="I5" s="6"/>
      <c r="J5" s="5"/>
    </row>
    <row r="6" customFormat="false" ht="14.5" hidden="false" customHeight="false" outlineLevel="0" collapsed="false">
      <c r="A6" s="7" t="s">
        <v>5</v>
      </c>
      <c r="B6" s="8" t="n">
        <f aca="false">B5/B4-1</f>
        <v>0.0402534016031255</v>
      </c>
      <c r="C6" s="8" t="n">
        <f aca="false">C5/C4-1</f>
        <v>0.117519599184509</v>
      </c>
      <c r="H6" s="5"/>
      <c r="I6" s="5"/>
      <c r="J6" s="5"/>
    </row>
    <row r="7" customFormat="false" ht="14.5" hidden="false" customHeight="false" outlineLevel="0" collapsed="false">
      <c r="H7" s="5"/>
      <c r="I7" s="5"/>
      <c r="J7" s="5"/>
    </row>
    <row r="22" customFormat="false" ht="14.5" hidden="false" customHeight="false" outlineLevel="0" collapsed="false">
      <c r="A22" s="1" t="s">
        <v>6</v>
      </c>
      <c r="B22" s="2" t="s">
        <v>7</v>
      </c>
      <c r="C22" s="2" t="s">
        <v>7</v>
      </c>
      <c r="D22" s="9" t="s">
        <v>8</v>
      </c>
      <c r="E22" s="9" t="s">
        <v>8</v>
      </c>
    </row>
    <row r="23" customFormat="false" ht="14.5" hidden="false" customHeight="false" outlineLevel="0" collapsed="false">
      <c r="A23" s="3" t="s">
        <v>2</v>
      </c>
      <c r="B23" s="3" t="s">
        <v>3</v>
      </c>
      <c r="C23" s="3" t="s">
        <v>4</v>
      </c>
      <c r="D23" s="3" t="s">
        <v>3</v>
      </c>
      <c r="E23" s="3" t="s">
        <v>4</v>
      </c>
    </row>
    <row r="24" customFormat="false" ht="14.5" hidden="false" customHeight="false" outlineLevel="0" collapsed="false">
      <c r="A24" s="1" t="n">
        <v>2018</v>
      </c>
      <c r="B24" s="1" t="n">
        <f aca="false">SUM('DATA TABLE'!D11,'DATA TABLE'!D12)</f>
        <v>11658</v>
      </c>
      <c r="C24" s="1" t="n">
        <f aca="false">SUM('DATA TABLE'!E11,'DATA TABLE'!E12)</f>
        <v>6558</v>
      </c>
      <c r="D24" s="1" t="n">
        <f aca="false">'DATA TABLE'!D71</f>
        <v>7044</v>
      </c>
      <c r="E24" s="1" t="n">
        <f aca="false">SUM('DATA TABLE'!E71)</f>
        <v>4538</v>
      </c>
    </row>
    <row r="25" customFormat="false" ht="14.5" hidden="false" customHeight="false" outlineLevel="0" collapsed="false">
      <c r="A25" s="1" t="n">
        <v>2019</v>
      </c>
      <c r="B25" s="1" t="n">
        <f aca="false">SUM('DATA TABLE'!F11,'DATA TABLE'!F12)</f>
        <v>23312</v>
      </c>
      <c r="C25" s="1" t="n">
        <f aca="false">SUM('DATA TABLE'!G11,'DATA TABLE'!G12)</f>
        <v>18011</v>
      </c>
      <c r="D25" s="1" t="n">
        <f aca="false">'DATA TABLE'!F71</f>
        <v>3227</v>
      </c>
      <c r="E25" s="1" t="n">
        <f aca="false">SUM('DATA TABLE'!G71)</f>
        <v>1059</v>
      </c>
    </row>
    <row r="26" customFormat="false" ht="14.5" hidden="false" customHeight="false" outlineLevel="0" collapsed="false">
      <c r="A26" s="7" t="s">
        <v>5</v>
      </c>
      <c r="B26" s="8" t="n">
        <f aca="false">B25/B24-1</f>
        <v>0.999656887973923</v>
      </c>
      <c r="C26" s="8" t="n">
        <f aca="false">C25/C24-1</f>
        <v>1.74641659042391</v>
      </c>
      <c r="D26" s="8" t="n">
        <f aca="false">D25/D24-1</f>
        <v>-0.541879613855764</v>
      </c>
      <c r="E26" s="8" t="n">
        <f aca="false">E25/E24-1</f>
        <v>-0.766637285147642</v>
      </c>
    </row>
  </sheetData>
  <conditionalFormatting sqref="B6:C6">
    <cfRule type="cellIs" priority="2" operator="greaterThan" aboveAverage="0" equalAverage="0" bottom="0" percent="0" rank="0" text="" dxfId="0">
      <formula>0</formula>
    </cfRule>
  </conditionalFormatting>
  <conditionalFormatting sqref="B26:E26">
    <cfRule type="cellIs" priority="3" operator="greaterThan" aboveAverage="0" equalAverage="0" bottom="0" percent="0" rank="0" text="" dxfId="1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8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0" topLeftCell="R1" activePane="topRight" state="frozen"/>
      <selection pane="topLeft" activeCell="A1" activeCellId="0" sqref="A1"/>
      <selection pane="topRight" activeCell="N7" activeCellId="0" sqref="N7"/>
    </sheetView>
  </sheetViews>
  <sheetFormatPr defaultRowHeight="14.5" outlineLevelRow="0" outlineLevelCol="0"/>
  <cols>
    <col collapsed="false" customWidth="true" hidden="false" outlineLevel="0" max="1" min="1" style="0" width="30.45"/>
    <col collapsed="false" customWidth="true" hidden="false" outlineLevel="0" max="3" min="2" style="0" width="43.73"/>
    <col collapsed="false" customWidth="true" hidden="false" outlineLevel="0" max="4" min="4" style="0" width="14.01"/>
    <col collapsed="false" customWidth="true" hidden="false" outlineLevel="0" max="5" min="5" style="0" width="13.09"/>
    <col collapsed="false" customWidth="true" hidden="false" outlineLevel="0" max="6" min="6" style="0" width="13.55"/>
    <col collapsed="false" customWidth="true" hidden="false" outlineLevel="0" max="7" min="7" style="0" width="18.27"/>
    <col collapsed="false" customWidth="true" hidden="false" outlineLevel="0" max="14" min="8" style="10" width="18.27"/>
    <col collapsed="false" customWidth="true" hidden="false" outlineLevel="0" max="16" min="15" style="0" width="18.27"/>
    <col collapsed="false" customWidth="true" hidden="false" outlineLevel="0" max="17" min="17" style="0" width="16.91"/>
    <col collapsed="false" customWidth="true" hidden="false" outlineLevel="0" max="18" min="18" style="0" width="27.09"/>
    <col collapsed="false" customWidth="true" hidden="false" outlineLevel="0" max="19" min="19" style="0" width="23.18"/>
    <col collapsed="false" customWidth="true" hidden="false" outlineLevel="0" max="20" min="20" style="0" width="22.09"/>
    <col collapsed="false" customWidth="true" hidden="false" outlineLevel="0" max="1025" min="21" style="0" width="8.57"/>
  </cols>
  <sheetData>
    <row r="1" customFormat="false" ht="15.5" hidden="false" customHeight="false" outlineLevel="0" collapsed="false">
      <c r="A1" s="0" t="s">
        <v>9</v>
      </c>
      <c r="B1" s="11" t="s">
        <v>10</v>
      </c>
      <c r="C1" s="12" t="s">
        <v>11</v>
      </c>
      <c r="D1" s="13" t="n">
        <v>43241</v>
      </c>
      <c r="E1" s="14" t="s">
        <v>12</v>
      </c>
      <c r="F1" s="15" t="n">
        <v>43605</v>
      </c>
      <c r="G1" s="14" t="s">
        <v>13</v>
      </c>
      <c r="H1" s="3" t="s">
        <v>14</v>
      </c>
      <c r="I1" s="3" t="s">
        <v>15</v>
      </c>
      <c r="J1" s="3" t="s">
        <v>16</v>
      </c>
      <c r="K1" s="3" t="s">
        <v>17</v>
      </c>
      <c r="L1" s="3" t="s">
        <v>18</v>
      </c>
      <c r="M1" s="3" t="s">
        <v>19</v>
      </c>
      <c r="N1" s="3" t="s">
        <v>20</v>
      </c>
      <c r="O1" s="16"/>
      <c r="P1" s="16"/>
      <c r="Q1" s="17" t="s">
        <v>21</v>
      </c>
      <c r="R1" s="18" t="s">
        <v>22</v>
      </c>
      <c r="S1" s="17" t="s">
        <v>23</v>
      </c>
      <c r="T1" s="18" t="s">
        <v>24</v>
      </c>
    </row>
    <row r="2" customFormat="false" ht="22.5" hidden="false" customHeight="false" outlineLevel="0" collapsed="false">
      <c r="A2" s="19" t="s">
        <v>25</v>
      </c>
      <c r="B2" s="20" t="s">
        <v>26</v>
      </c>
      <c r="C2" s="21" t="n">
        <f aca="false">VLOOKUP(A2,CF_TABLE,2,0)</f>
        <v>0.0152625152625153</v>
      </c>
      <c r="D2" s="22" t="n">
        <v>3860</v>
      </c>
      <c r="E2" s="16" t="n">
        <v>3860</v>
      </c>
      <c r="F2" s="16" t="n">
        <f aca="false">_xlfn.IFNA(VLOOKUP(A2,ONHAND_TABLE,4,0),0)</f>
        <v>9510</v>
      </c>
      <c r="G2" s="16" t="n">
        <f aca="false">_xlfn.IFNA(VLOOKUP(A2,ONHAND_TABLE,6,0),0)</f>
        <v>9293</v>
      </c>
      <c r="H2" s="3"/>
      <c r="I2" s="3"/>
      <c r="J2" s="3"/>
      <c r="K2" s="3"/>
      <c r="L2" s="3"/>
      <c r="M2" s="3"/>
      <c r="N2" s="3"/>
      <c r="O2" s="16" t="n">
        <f aca="false">F2-D2</f>
        <v>5650</v>
      </c>
      <c r="P2" s="16" t="n">
        <f aca="false">C2*O2</f>
        <v>86.2332112332112</v>
      </c>
      <c r="Q2" s="23" t="n">
        <f aca="false">C2*D2</f>
        <v>58.9133089133089</v>
      </c>
      <c r="R2" s="24" t="n">
        <f aca="false">$C$2*E2</f>
        <v>58.9133089133089</v>
      </c>
      <c r="S2" s="24" t="n">
        <f aca="false">$C$2*F2</f>
        <v>145.14652014652</v>
      </c>
      <c r="T2" s="24" t="n">
        <f aca="false">$C$2*G2</f>
        <v>141.834554334554</v>
      </c>
    </row>
    <row r="3" customFormat="false" ht="22.5" hidden="false" customHeight="false" outlineLevel="0" collapsed="false">
      <c r="A3" s="19" t="s">
        <v>27</v>
      </c>
      <c r="B3" s="20" t="s">
        <v>28</v>
      </c>
      <c r="C3" s="21" t="n">
        <f aca="false">VLOOKUP(A3,CF_TABLE,2,0)</f>
        <v>0.0152625152625153</v>
      </c>
      <c r="D3" s="22" t="n">
        <v>3831</v>
      </c>
      <c r="E3" s="16" t="n">
        <v>3030</v>
      </c>
      <c r="F3" s="16" t="n">
        <f aca="false">_xlfn.IFNA(VLOOKUP(A3,ONHAND_TABLE,4,0),0)</f>
        <v>5245</v>
      </c>
      <c r="G3" s="16" t="n">
        <f aca="false">_xlfn.IFNA(VLOOKUP(A3,ONHAND_TABLE,6,0),0)</f>
        <v>3404</v>
      </c>
      <c r="H3" s="3"/>
      <c r="I3" s="3"/>
      <c r="J3" s="3"/>
      <c r="K3" s="3"/>
      <c r="L3" s="3"/>
      <c r="M3" s="3"/>
      <c r="N3" s="3"/>
      <c r="O3" s="16" t="n">
        <f aca="false">F3-D3</f>
        <v>1414</v>
      </c>
      <c r="P3" s="16" t="n">
        <f aca="false">C3*O3</f>
        <v>21.5811965811966</v>
      </c>
      <c r="Q3" s="23" t="n">
        <f aca="false">$C$3*D3</f>
        <v>58.470695970696</v>
      </c>
      <c r="R3" s="24" t="n">
        <f aca="false">$C$3*E3</f>
        <v>46.2454212454212</v>
      </c>
      <c r="S3" s="24" t="n">
        <f aca="false">$C$3*F3</f>
        <v>80.0518925518925</v>
      </c>
      <c r="T3" s="24" t="n">
        <f aca="false">$C$3*G3</f>
        <v>51.953601953602</v>
      </c>
    </row>
    <row r="4" customFormat="false" ht="22.5" hidden="false" customHeight="false" outlineLevel="0" collapsed="false">
      <c r="A4" s="19" t="s">
        <v>29</v>
      </c>
      <c r="B4" s="20" t="s">
        <v>30</v>
      </c>
      <c r="C4" s="21" t="n">
        <f aca="false">VLOOKUP(A4,CF_TABLE,2,0)</f>
        <v>0.0152625152625153</v>
      </c>
      <c r="D4" s="22" t="n">
        <v>0</v>
      </c>
      <c r="E4" s="16" t="n">
        <v>-17</v>
      </c>
      <c r="F4" s="16" t="n">
        <f aca="false">_xlfn.IFNA(VLOOKUP(A4,ONHAND_TABLE,4,0),0)</f>
        <v>0</v>
      </c>
      <c r="G4" s="16" t="n">
        <f aca="false">_xlfn.IFNA(VLOOKUP(A4,ONHAND_TABLE,6,0),0)</f>
        <v>-6</v>
      </c>
      <c r="H4" s="3"/>
      <c r="I4" s="3"/>
      <c r="J4" s="3"/>
      <c r="K4" s="3"/>
      <c r="L4" s="3"/>
      <c r="M4" s="3"/>
      <c r="N4" s="3"/>
      <c r="O4" s="16" t="n">
        <f aca="false">F4-D4</f>
        <v>0</v>
      </c>
      <c r="P4" s="16" t="n">
        <f aca="false">C4*O4</f>
        <v>0</v>
      </c>
      <c r="Q4" s="23" t="n">
        <f aca="false">$C$4*D4</f>
        <v>0</v>
      </c>
      <c r="R4" s="24" t="n">
        <f aca="false">$C$4*E4</f>
        <v>-0.259462759462759</v>
      </c>
      <c r="S4" s="24" t="n">
        <f aca="false">$C$4*F4</f>
        <v>0</v>
      </c>
      <c r="T4" s="24" t="n">
        <f aca="false">$C$4*G4</f>
        <v>-0.0915750915750916</v>
      </c>
    </row>
    <row r="5" customFormat="false" ht="22.5" hidden="false" customHeight="false" outlineLevel="0" collapsed="false">
      <c r="A5" s="19" t="s">
        <v>31</v>
      </c>
      <c r="B5" s="20" t="s">
        <v>32</v>
      </c>
      <c r="C5" s="21" t="n">
        <f aca="false">VLOOKUP(A5,CF_TABLE,2,0)</f>
        <v>0.032967032967033</v>
      </c>
      <c r="D5" s="25" t="n">
        <v>100512</v>
      </c>
      <c r="E5" s="26" t="n">
        <v>25962</v>
      </c>
      <c r="F5" s="16" t="n">
        <f aca="false">_xlfn.IFNA(VLOOKUP(A5,ONHAND_TABLE,4,0),0)</f>
        <v>41256</v>
      </c>
      <c r="G5" s="16" t="n">
        <f aca="false">_xlfn.IFNA(VLOOKUP(A5,ONHAND_TABLE,6,0),0)</f>
        <v>27091</v>
      </c>
      <c r="H5" s="3"/>
      <c r="I5" s="3"/>
      <c r="J5" s="3"/>
      <c r="K5" s="3"/>
      <c r="L5" s="3"/>
      <c r="M5" s="3"/>
      <c r="N5" s="3"/>
      <c r="O5" s="16" t="n">
        <f aca="false">F5-D5</f>
        <v>-59256</v>
      </c>
      <c r="P5" s="16" t="n">
        <f aca="false">C5*O5</f>
        <v>-1953.49450549451</v>
      </c>
      <c r="Q5" s="23" t="n">
        <f aca="false">$C$5*D5</f>
        <v>3313.58241758242</v>
      </c>
      <c r="R5" s="24" t="n">
        <f aca="false">$C$5*E5</f>
        <v>855.89010989011</v>
      </c>
      <c r="S5" s="24" t="n">
        <f aca="false">$C$5*F5</f>
        <v>1360.08791208791</v>
      </c>
      <c r="T5" s="24" t="n">
        <f aca="false">$C$5*G5</f>
        <v>893.10989010989</v>
      </c>
    </row>
    <row r="6" customFormat="false" ht="22.5" hidden="false" customHeight="false" outlineLevel="0" collapsed="false">
      <c r="A6" s="19" t="s">
        <v>33</v>
      </c>
      <c r="B6" s="20" t="s">
        <v>34</v>
      </c>
      <c r="C6" s="21" t="n">
        <f aca="false">VLOOKUP(A6,CF_TABLE,2,0)</f>
        <v>1.07692307692308</v>
      </c>
      <c r="D6" s="22" t="n">
        <v>154</v>
      </c>
      <c r="E6" s="16" t="n">
        <v>-47</v>
      </c>
      <c r="F6" s="16" t="n">
        <f aca="false">_xlfn.IFNA(VLOOKUP(A6,ONHAND_TABLE,4,0),0)</f>
        <v>25</v>
      </c>
      <c r="G6" s="16" t="n">
        <f aca="false">_xlfn.IFNA(VLOOKUP(A6,ONHAND_TABLE,6,0),0)</f>
        <v>-113</v>
      </c>
      <c r="H6" s="3"/>
      <c r="I6" s="3"/>
      <c r="J6" s="3"/>
      <c r="K6" s="3"/>
      <c r="L6" s="3"/>
      <c r="M6" s="3"/>
      <c r="N6" s="3"/>
      <c r="O6" s="16" t="n">
        <f aca="false">F6-D6</f>
        <v>-129</v>
      </c>
      <c r="P6" s="16" t="n">
        <f aca="false">C6*O6</f>
        <v>-138.923076923077</v>
      </c>
      <c r="Q6" s="23" t="n">
        <f aca="false">$C$6*D6</f>
        <v>165.846153846154</v>
      </c>
      <c r="R6" s="24" t="n">
        <f aca="false">$C$6*E6</f>
        <v>-50.6153846153846</v>
      </c>
      <c r="S6" s="24" t="n">
        <f aca="false">$C$6*F6</f>
        <v>26.9230769230769</v>
      </c>
      <c r="T6" s="24" t="n">
        <f aca="false">$C$6*G6</f>
        <v>-121.692307692308</v>
      </c>
    </row>
    <row r="7" customFormat="false" ht="22.5" hidden="false" customHeight="false" outlineLevel="0" collapsed="false">
      <c r="A7" s="19" t="s">
        <v>35</v>
      </c>
      <c r="B7" s="20" t="s">
        <v>36</v>
      </c>
      <c r="C7" s="21" t="n">
        <f aca="false">VLOOKUP(A7,CF_TABLE,2,0)</f>
        <v>0.0152625152625153</v>
      </c>
      <c r="D7" s="22" t="n">
        <v>1893</v>
      </c>
      <c r="E7" s="16" t="n">
        <v>1893</v>
      </c>
      <c r="F7" s="16" t="n">
        <f aca="false">_xlfn.IFNA(VLOOKUP(A7,ONHAND_TABLE,4,0),0)</f>
        <v>1600</v>
      </c>
      <c r="G7" s="16" t="n">
        <f aca="false">_xlfn.IFNA(VLOOKUP(A7,ONHAND_TABLE,6,0),0)</f>
        <v>1439</v>
      </c>
      <c r="H7" s="3"/>
      <c r="I7" s="3"/>
      <c r="J7" s="3"/>
      <c r="K7" s="3"/>
      <c r="L7" s="3"/>
      <c r="M7" s="3"/>
      <c r="N7" s="3"/>
      <c r="O7" s="16" t="n">
        <f aca="false">F7-D7</f>
        <v>-293</v>
      </c>
      <c r="P7" s="16" t="n">
        <f aca="false">C7*O7</f>
        <v>-4.47191697191697</v>
      </c>
      <c r="Q7" s="23" t="n">
        <f aca="false">$C$7*D7</f>
        <v>28.8919413919414</v>
      </c>
      <c r="R7" s="24" t="n">
        <f aca="false">$C$7*E7</f>
        <v>28.8919413919414</v>
      </c>
      <c r="S7" s="24" t="n">
        <f aca="false">$C$7*F7</f>
        <v>24.4200244200244</v>
      </c>
      <c r="T7" s="24" t="n">
        <f aca="false">$C$7*G7</f>
        <v>21.9627594627595</v>
      </c>
    </row>
    <row r="8" customFormat="false" ht="22.5" hidden="false" customHeight="false" outlineLevel="0" collapsed="false">
      <c r="A8" s="19" t="s">
        <v>37</v>
      </c>
      <c r="B8" s="20" t="s">
        <v>38</v>
      </c>
      <c r="C8" s="21" t="n">
        <f aca="false">VLOOKUP(A8,CF_TABLE,2,0)</f>
        <v>0.0152625152625153</v>
      </c>
      <c r="D8" s="22" t="n">
        <v>8000</v>
      </c>
      <c r="E8" s="16" t="n">
        <v>6080</v>
      </c>
      <c r="F8" s="16" t="n">
        <f aca="false">_xlfn.IFNA(VLOOKUP(A8,ONHAND_TABLE,4,0),0)</f>
        <v>4154</v>
      </c>
      <c r="G8" s="16" t="n">
        <f aca="false">_xlfn.IFNA(VLOOKUP(A8,ONHAND_TABLE,6,0),0)</f>
        <v>633</v>
      </c>
      <c r="H8" s="3"/>
      <c r="I8" s="3"/>
      <c r="J8" s="3"/>
      <c r="K8" s="3"/>
      <c r="L8" s="3"/>
      <c r="M8" s="3"/>
      <c r="N8" s="3"/>
      <c r="O8" s="16" t="n">
        <f aca="false">F8-D8</f>
        <v>-3846</v>
      </c>
      <c r="P8" s="16" t="n">
        <f aca="false">C8*O8</f>
        <v>-58.6996336996337</v>
      </c>
      <c r="Q8" s="23" t="n">
        <f aca="false">$C$8*D8</f>
        <v>122.100122100122</v>
      </c>
      <c r="R8" s="24" t="n">
        <f aca="false">$C$8*E8</f>
        <v>92.7960927960928</v>
      </c>
      <c r="S8" s="24" t="n">
        <f aca="false">$C$8*F8</f>
        <v>63.4004884004884</v>
      </c>
      <c r="T8" s="24" t="n">
        <f aca="false">$C$8*G8</f>
        <v>9.66117216117216</v>
      </c>
    </row>
    <row r="9" customFormat="false" ht="22.5" hidden="false" customHeight="false" outlineLevel="0" collapsed="false">
      <c r="A9" s="19" t="s">
        <v>39</v>
      </c>
      <c r="B9" s="20" t="s">
        <v>40</v>
      </c>
      <c r="C9" s="21" t="n">
        <f aca="false">VLOOKUP(A9,CF_TABLE,2,0)</f>
        <v>0.0152625152625153</v>
      </c>
      <c r="D9" s="22" t="n">
        <v>2536</v>
      </c>
      <c r="E9" s="16" t="n">
        <v>2536</v>
      </c>
      <c r="F9" s="16" t="n">
        <f aca="false">_xlfn.IFNA(VLOOKUP(A9,ONHAND_TABLE,4,0),0)</f>
        <v>2376</v>
      </c>
      <c r="G9" s="16" t="n">
        <f aca="false">_xlfn.IFNA(VLOOKUP(A9,ONHAND_TABLE,6,0),0)</f>
        <v>775</v>
      </c>
      <c r="H9" s="3"/>
      <c r="I9" s="3"/>
      <c r="J9" s="3"/>
      <c r="K9" s="3"/>
      <c r="L9" s="3"/>
      <c r="M9" s="3"/>
      <c r="N9" s="3"/>
      <c r="O9" s="16" t="n">
        <f aca="false">F9-D9</f>
        <v>-160</v>
      </c>
      <c r="P9" s="16" t="n">
        <f aca="false">C9*O9</f>
        <v>-2.44200244200244</v>
      </c>
      <c r="Q9" s="23" t="n">
        <f aca="false">$C$9*D9</f>
        <v>38.7057387057387</v>
      </c>
      <c r="R9" s="24" t="n">
        <f aca="false">$C$9*E9</f>
        <v>38.7057387057387</v>
      </c>
      <c r="S9" s="24" t="n">
        <f aca="false">$C$9*F9</f>
        <v>36.2637362637363</v>
      </c>
      <c r="T9" s="24" t="n">
        <f aca="false">$C$9*G9</f>
        <v>11.8284493284493</v>
      </c>
    </row>
    <row r="10" customFormat="false" ht="22.5" hidden="false" customHeight="false" outlineLevel="0" collapsed="false">
      <c r="A10" s="19" t="s">
        <v>41</v>
      </c>
      <c r="B10" s="20" t="s">
        <v>42</v>
      </c>
      <c r="C10" s="21" t="n">
        <f aca="false">VLOOKUP(A10,CF_TABLE,2,0)</f>
        <v>0.0152625152625153</v>
      </c>
      <c r="D10" s="22" t="n">
        <v>14080</v>
      </c>
      <c r="E10" s="16" t="n">
        <v>5760</v>
      </c>
      <c r="F10" s="16" t="n">
        <f aca="false">_xlfn.IFNA(VLOOKUP(A10,ONHAND_TABLE,4,0),0)</f>
        <v>9529</v>
      </c>
      <c r="G10" s="16" t="n">
        <f aca="false">_xlfn.IFNA(VLOOKUP(A10,ONHAND_TABLE,6,0),0)</f>
        <v>5368</v>
      </c>
      <c r="H10" s="3"/>
      <c r="I10" s="3"/>
      <c r="J10" s="3"/>
      <c r="K10" s="3"/>
      <c r="L10" s="3"/>
      <c r="M10" s="3"/>
      <c r="N10" s="3"/>
      <c r="O10" s="16" t="n">
        <f aca="false">F10-D10</f>
        <v>-4551</v>
      </c>
      <c r="P10" s="16" t="n">
        <f aca="false">C10*O10</f>
        <v>-69.459706959707</v>
      </c>
      <c r="Q10" s="23" t="n">
        <f aca="false">$C$10*D10</f>
        <v>214.896214896215</v>
      </c>
      <c r="R10" s="24" t="n">
        <f aca="false">$C$10*E10</f>
        <v>87.9120879120879</v>
      </c>
      <c r="S10" s="24" t="n">
        <f aca="false">$C$10*F10</f>
        <v>145.436507936508</v>
      </c>
      <c r="T10" s="24" t="n">
        <f aca="false">$C$10*G10</f>
        <v>81.9291819291819</v>
      </c>
    </row>
    <row r="11" customFormat="false" ht="22.5" hidden="false" customHeight="false" outlineLevel="0" collapsed="false">
      <c r="A11" s="19" t="s">
        <v>43</v>
      </c>
      <c r="B11" s="20" t="s">
        <v>44</v>
      </c>
      <c r="C11" s="21" t="n">
        <f aca="false">VLOOKUP(A11,CF_TABLE,2,0)</f>
        <v>1</v>
      </c>
      <c r="D11" s="22" t="n">
        <v>11658</v>
      </c>
      <c r="E11" s="16" t="n">
        <v>6558</v>
      </c>
      <c r="F11" s="16" t="n">
        <f aca="false">_xlfn.IFNA(VLOOKUP(A11,ONHAND_TABLE,4,0),0)</f>
        <v>2349</v>
      </c>
      <c r="G11" s="16" t="n">
        <f aca="false">_xlfn.IFNA(VLOOKUP(A11,ONHAND_TABLE,6,0),0)</f>
        <v>966</v>
      </c>
      <c r="H11" s="3"/>
      <c r="I11" s="3"/>
      <c r="J11" s="3"/>
      <c r="K11" s="3"/>
      <c r="L11" s="3"/>
      <c r="M11" s="3"/>
      <c r="N11" s="3"/>
      <c r="O11" s="16" t="n">
        <f aca="false">F11-D11</f>
        <v>-9309</v>
      </c>
      <c r="P11" s="16" t="n">
        <f aca="false">C11*O11</f>
        <v>-9309</v>
      </c>
      <c r="Q11" s="23" t="n">
        <f aca="false">$C$11*D11</f>
        <v>11658</v>
      </c>
      <c r="R11" s="24" t="n">
        <f aca="false">$C$11*E11</f>
        <v>6558</v>
      </c>
      <c r="S11" s="24" t="n">
        <f aca="false">$C$11*F11</f>
        <v>2349</v>
      </c>
      <c r="T11" s="24" t="n">
        <f aca="false">$C$11*G11</f>
        <v>966</v>
      </c>
    </row>
    <row r="12" customFormat="false" ht="22.5" hidden="false" customHeight="false" outlineLevel="0" collapsed="false">
      <c r="A12" s="19" t="s">
        <v>45</v>
      </c>
      <c r="B12" s="20" t="s">
        <v>46</v>
      </c>
      <c r="C12" s="21" t="n">
        <f aca="false">VLOOKUP(A12,CF_TABLE,2,0)</f>
        <v>1</v>
      </c>
      <c r="D12" s="22" t="n">
        <v>0</v>
      </c>
      <c r="E12" s="16" t="n">
        <v>0</v>
      </c>
      <c r="F12" s="16" t="n">
        <f aca="false">_xlfn.IFNA(VLOOKUP(A12,ONHAND_TABLE,4,0),0)</f>
        <v>20963</v>
      </c>
      <c r="G12" s="16" t="n">
        <f aca="false">_xlfn.IFNA(VLOOKUP(A12,ONHAND_TABLE,6,0),0)</f>
        <v>17045</v>
      </c>
      <c r="H12" s="3"/>
      <c r="I12" s="3"/>
      <c r="J12" s="3"/>
      <c r="K12" s="3"/>
      <c r="L12" s="3"/>
      <c r="M12" s="3"/>
      <c r="N12" s="3"/>
      <c r="O12" s="16" t="n">
        <f aca="false">F12-D12</f>
        <v>20963</v>
      </c>
      <c r="P12" s="16" t="n">
        <f aca="false">C12*O12</f>
        <v>20963</v>
      </c>
      <c r="Q12" s="23" t="n">
        <f aca="false">$C$12*D12</f>
        <v>0</v>
      </c>
      <c r="R12" s="24" t="n">
        <f aca="false">$C$12*E12</f>
        <v>0</v>
      </c>
      <c r="S12" s="24" t="n">
        <f aca="false">$C$12*F12</f>
        <v>20963</v>
      </c>
      <c r="T12" s="24" t="n">
        <f aca="false">$C$12*G12</f>
        <v>17045</v>
      </c>
    </row>
    <row r="13" customFormat="false" ht="22.5" hidden="false" customHeight="false" outlineLevel="0" collapsed="false">
      <c r="A13" s="19" t="s">
        <v>47</v>
      </c>
      <c r="B13" s="20" t="s">
        <v>48</v>
      </c>
      <c r="C13" s="21" t="n">
        <f aca="false">VLOOKUP(A13,CF_TABLE,2,0)</f>
        <v>1</v>
      </c>
      <c r="D13" s="22" t="n">
        <v>766</v>
      </c>
      <c r="E13" s="16" t="n">
        <v>6</v>
      </c>
      <c r="F13" s="16" t="n">
        <f aca="false">_xlfn.IFNA(VLOOKUP(A13,ONHAND_TABLE,4,0),0)</f>
        <v>689</v>
      </c>
      <c r="G13" s="16" t="n">
        <f aca="false">_xlfn.IFNA(VLOOKUP(A13,ONHAND_TABLE,6,0),0)</f>
        <v>689</v>
      </c>
      <c r="H13" s="3"/>
      <c r="I13" s="3"/>
      <c r="J13" s="3"/>
      <c r="K13" s="3"/>
      <c r="L13" s="3"/>
      <c r="M13" s="3"/>
      <c r="N13" s="3"/>
      <c r="O13" s="16" t="n">
        <f aca="false">F13-D13</f>
        <v>-77</v>
      </c>
      <c r="P13" s="16" t="n">
        <f aca="false">C13*O13</f>
        <v>-77</v>
      </c>
      <c r="Q13" s="23" t="n">
        <f aca="false">$C$13*D13</f>
        <v>766</v>
      </c>
      <c r="R13" s="24" t="n">
        <f aca="false">$C$13*E13</f>
        <v>6</v>
      </c>
      <c r="S13" s="24" t="n">
        <f aca="false">$C$13*F13</f>
        <v>689</v>
      </c>
      <c r="T13" s="24" t="n">
        <f aca="false">$C$13*G13</f>
        <v>689</v>
      </c>
    </row>
    <row r="14" customFormat="false" ht="22.5" hidden="false" customHeight="false" outlineLevel="0" collapsed="false">
      <c r="A14" s="19" t="s">
        <v>49</v>
      </c>
      <c r="B14" s="20" t="s">
        <v>50</v>
      </c>
      <c r="C14" s="21" t="n">
        <f aca="false">VLOOKUP(A14,CF_TABLE,2,0)</f>
        <v>0.956043956043956</v>
      </c>
      <c r="D14" s="22" t="n">
        <v>2377</v>
      </c>
      <c r="E14" s="16" t="n">
        <v>1401</v>
      </c>
      <c r="F14" s="16" t="n">
        <f aca="false">_xlfn.IFNA(VLOOKUP(A14,ONHAND_TABLE,4,0),0)</f>
        <v>1221</v>
      </c>
      <c r="G14" s="16" t="n">
        <f aca="false">_xlfn.IFNA(VLOOKUP(A14,ONHAND_TABLE,6,0),0)</f>
        <v>16</v>
      </c>
      <c r="H14" s="3"/>
      <c r="I14" s="3"/>
      <c r="J14" s="3"/>
      <c r="K14" s="3"/>
      <c r="L14" s="3"/>
      <c r="M14" s="3"/>
      <c r="N14" s="3"/>
      <c r="O14" s="16" t="n">
        <f aca="false">F14-D14</f>
        <v>-1156</v>
      </c>
      <c r="P14" s="16" t="n">
        <f aca="false">C14*O14</f>
        <v>-1105.18681318681</v>
      </c>
      <c r="Q14" s="23" t="n">
        <f aca="false">$C$14*D14</f>
        <v>2272.51648351648</v>
      </c>
      <c r="R14" s="24" t="n">
        <f aca="false">$C$14*E14</f>
        <v>1339.41758241758</v>
      </c>
      <c r="S14" s="24" t="n">
        <f aca="false">$C$14*F14</f>
        <v>1167.32967032967</v>
      </c>
      <c r="T14" s="24" t="n">
        <f aca="false">$C$14*G14</f>
        <v>15.2967032967033</v>
      </c>
    </row>
    <row r="15" customFormat="false" ht="22.5" hidden="false" customHeight="false" outlineLevel="0" collapsed="false">
      <c r="A15" s="19" t="s">
        <v>51</v>
      </c>
      <c r="B15" s="20" t="s">
        <v>52</v>
      </c>
      <c r="C15" s="21" t="n">
        <f aca="false">VLOOKUP(A15,CF_TABLE,2,0)</f>
        <v>0.956043956043956</v>
      </c>
      <c r="D15" s="22" t="n">
        <v>109</v>
      </c>
      <c r="E15" s="16" t="n">
        <v>2</v>
      </c>
      <c r="F15" s="16" t="n">
        <f aca="false">_xlfn.IFNA(VLOOKUP(A15,ONHAND_TABLE,4,0),0)</f>
        <v>148</v>
      </c>
      <c r="G15" s="16" t="n">
        <f aca="false">_xlfn.IFNA(VLOOKUP(A15,ONHAND_TABLE,6,0),0)</f>
        <v>8</v>
      </c>
      <c r="H15" s="3"/>
      <c r="I15" s="3"/>
      <c r="J15" s="3"/>
      <c r="K15" s="3"/>
      <c r="L15" s="3"/>
      <c r="M15" s="3"/>
      <c r="N15" s="3"/>
      <c r="O15" s="16" t="n">
        <f aca="false">F15-D15</f>
        <v>39</v>
      </c>
      <c r="P15" s="16" t="n">
        <f aca="false">C15*O15</f>
        <v>37.2857142857143</v>
      </c>
      <c r="Q15" s="23" t="n">
        <f aca="false">$C$15*D15</f>
        <v>104.208791208791</v>
      </c>
      <c r="R15" s="24" t="n">
        <f aca="false">$C$15*E15</f>
        <v>1.91208791208791</v>
      </c>
      <c r="S15" s="24" t="n">
        <f aca="false">$C$15*F15</f>
        <v>141.494505494505</v>
      </c>
      <c r="T15" s="24" t="n">
        <f aca="false">$C$15*G15</f>
        <v>7.64835164835165</v>
      </c>
    </row>
    <row r="16" customFormat="false" ht="22.5" hidden="false" customHeight="false" outlineLevel="0" collapsed="false">
      <c r="A16" s="19" t="s">
        <v>53</v>
      </c>
      <c r="B16" s="20" t="s">
        <v>54</v>
      </c>
      <c r="C16" s="21" t="n">
        <f aca="false">VLOOKUP(A16,CF_TABLE,2,0)</f>
        <v>0.032967032967033</v>
      </c>
      <c r="D16" s="22" t="n">
        <v>6166</v>
      </c>
      <c r="E16" s="16" t="n">
        <v>4148</v>
      </c>
      <c r="F16" s="16" t="n">
        <f aca="false">_xlfn.IFNA(VLOOKUP(A16,ONHAND_TABLE,4,0),0)</f>
        <v>1988</v>
      </c>
      <c r="G16" s="16" t="n">
        <f aca="false">_xlfn.IFNA(VLOOKUP(A16,ONHAND_TABLE,6,0),0)</f>
        <v>-317</v>
      </c>
      <c r="H16" s="3"/>
      <c r="I16" s="3"/>
      <c r="J16" s="3"/>
      <c r="K16" s="3"/>
      <c r="L16" s="3"/>
      <c r="M16" s="3"/>
      <c r="N16" s="3"/>
      <c r="O16" s="16" t="n">
        <f aca="false">F16-D16</f>
        <v>-4178</v>
      </c>
      <c r="P16" s="16" t="n">
        <f aca="false">C16*O16</f>
        <v>-137.736263736264</v>
      </c>
      <c r="Q16" s="23" t="n">
        <f aca="false">$C$16*D16</f>
        <v>203.274725274725</v>
      </c>
      <c r="R16" s="24" t="n">
        <f aca="false">$C$16*E16</f>
        <v>136.747252747253</v>
      </c>
      <c r="S16" s="24" t="n">
        <f aca="false">$C$16*F16</f>
        <v>65.5384615384615</v>
      </c>
      <c r="T16" s="24" t="n">
        <f aca="false">$C$16*G16</f>
        <v>-10.4505494505495</v>
      </c>
    </row>
    <row r="17" customFormat="false" ht="22.5" hidden="false" customHeight="false" outlineLevel="0" collapsed="false">
      <c r="A17" s="19" t="s">
        <v>55</v>
      </c>
      <c r="B17" s="20" t="s">
        <v>56</v>
      </c>
      <c r="C17" s="21" t="n">
        <f aca="false">VLOOKUP(A17,CF_TABLE,2,0)</f>
        <v>0.0366300366300366</v>
      </c>
      <c r="D17" s="22" t="n">
        <v>954</v>
      </c>
      <c r="E17" s="16" t="n">
        <v>954</v>
      </c>
      <c r="F17" s="16" t="n">
        <f aca="false">_xlfn.IFNA(VLOOKUP(A17,ONHAND_TABLE,4,0),0)</f>
        <v>960</v>
      </c>
      <c r="G17" s="16" t="n">
        <f aca="false">_xlfn.IFNA(VLOOKUP(A17,ONHAND_TABLE,6,0),0)</f>
        <v>335</v>
      </c>
      <c r="H17" s="3"/>
      <c r="I17" s="3"/>
      <c r="J17" s="3"/>
      <c r="K17" s="3"/>
      <c r="L17" s="3"/>
      <c r="M17" s="3"/>
      <c r="N17" s="3"/>
      <c r="O17" s="16" t="n">
        <f aca="false">F17-D17</f>
        <v>6</v>
      </c>
      <c r="P17" s="16" t="n">
        <f aca="false">C17*O17</f>
        <v>0.21978021978022</v>
      </c>
      <c r="Q17" s="23" t="n">
        <f aca="false">$C$17*D17</f>
        <v>34.9450549450549</v>
      </c>
      <c r="R17" s="24" t="n">
        <f aca="false">$C$17*E17</f>
        <v>34.9450549450549</v>
      </c>
      <c r="S17" s="24" t="n">
        <f aca="false">$C$17*F17</f>
        <v>35.1648351648352</v>
      </c>
      <c r="T17" s="24" t="n">
        <f aca="false">$C$17*G17</f>
        <v>12.2710622710623</v>
      </c>
    </row>
    <row r="18" customFormat="false" ht="22.5" hidden="false" customHeight="false" outlineLevel="0" collapsed="false">
      <c r="A18" s="19" t="s">
        <v>57</v>
      </c>
      <c r="B18" s="20" t="s">
        <v>58</v>
      </c>
      <c r="C18" s="21" t="n">
        <f aca="false">VLOOKUP(A18,CF_TABLE,2,0)</f>
        <v>0.0366300366300366</v>
      </c>
      <c r="D18" s="22" t="n">
        <v>5640</v>
      </c>
      <c r="E18" s="16" t="n">
        <v>4632</v>
      </c>
      <c r="F18" s="16" t="n">
        <f aca="false">_xlfn.IFNA(VLOOKUP(A18,ONHAND_TABLE,4,0),0)</f>
        <v>1919</v>
      </c>
      <c r="G18" s="16" t="n">
        <f aca="false">_xlfn.IFNA(VLOOKUP(A18,ONHAND_TABLE,6,0),0)</f>
        <v>430</v>
      </c>
      <c r="H18" s="3"/>
      <c r="I18" s="3"/>
      <c r="J18" s="3"/>
      <c r="K18" s="3"/>
      <c r="L18" s="3"/>
      <c r="M18" s="3"/>
      <c r="N18" s="3"/>
      <c r="O18" s="16" t="n">
        <f aca="false">F18-D18</f>
        <v>-3721</v>
      </c>
      <c r="P18" s="16" t="n">
        <f aca="false">C18*O18</f>
        <v>-136.300366300366</v>
      </c>
      <c r="Q18" s="23" t="n">
        <f aca="false">$C$18*D18</f>
        <v>206.593406593407</v>
      </c>
      <c r="R18" s="24" t="n">
        <f aca="false">$C$18*E18</f>
        <v>169.67032967033</v>
      </c>
      <c r="S18" s="24" t="n">
        <f aca="false">$C$18*F18</f>
        <v>70.2930402930403</v>
      </c>
      <c r="T18" s="24" t="n">
        <f aca="false">$C$18*G18</f>
        <v>15.7509157509158</v>
      </c>
    </row>
    <row r="19" customFormat="false" ht="22.5" hidden="false" customHeight="false" outlineLevel="0" collapsed="false">
      <c r="A19" s="19" t="s">
        <v>59</v>
      </c>
      <c r="B19" s="20" t="s">
        <v>60</v>
      </c>
      <c r="C19" s="21" t="n">
        <f aca="false">VLOOKUP(A19,CF_TABLE,2,0)</f>
        <v>0.0366300366300366</v>
      </c>
      <c r="D19" s="22" t="n">
        <v>9532</v>
      </c>
      <c r="E19" s="16" t="n">
        <v>9532</v>
      </c>
      <c r="F19" s="16" t="n">
        <f aca="false">_xlfn.IFNA(VLOOKUP(A19,ONHAND_TABLE,4,0),0)</f>
        <v>3300</v>
      </c>
      <c r="G19" s="16" t="n">
        <f aca="false">_xlfn.IFNA(VLOOKUP(A19,ONHAND_TABLE,6,0),0)</f>
        <v>3299</v>
      </c>
      <c r="H19" s="3"/>
      <c r="I19" s="3"/>
      <c r="J19" s="3"/>
      <c r="K19" s="3"/>
      <c r="L19" s="3"/>
      <c r="M19" s="3"/>
      <c r="N19" s="3"/>
      <c r="O19" s="16" t="n">
        <f aca="false">F19-D19</f>
        <v>-6232</v>
      </c>
      <c r="P19" s="16" t="n">
        <f aca="false">C19*O19</f>
        <v>-228.278388278388</v>
      </c>
      <c r="Q19" s="23" t="n">
        <f aca="false">$C$19*D19</f>
        <v>349.157509157509</v>
      </c>
      <c r="R19" s="24" t="n">
        <f aca="false">$C$19*E19</f>
        <v>349.157509157509</v>
      </c>
      <c r="S19" s="24" t="n">
        <f aca="false">$C$19*F19</f>
        <v>120.879120879121</v>
      </c>
      <c r="T19" s="24" t="n">
        <f aca="false">$C$19*G19</f>
        <v>120.842490842491</v>
      </c>
    </row>
    <row r="20" customFormat="false" ht="22.5" hidden="false" customHeight="false" outlineLevel="0" collapsed="false">
      <c r="A20" s="19" t="s">
        <v>61</v>
      </c>
      <c r="B20" s="20" t="s">
        <v>62</v>
      </c>
      <c r="C20" s="21" t="n">
        <f aca="false">VLOOKUP(A20,CF_TABLE,2,0)</f>
        <v>0.0366300366300366</v>
      </c>
      <c r="D20" s="22" t="n">
        <v>1265</v>
      </c>
      <c r="E20" s="16" t="n">
        <v>1265</v>
      </c>
      <c r="F20" s="16" t="n">
        <f aca="false">_xlfn.IFNA(VLOOKUP(A20,ONHAND_TABLE,4,0),0)</f>
        <v>2667</v>
      </c>
      <c r="G20" s="16" t="n">
        <f aca="false">_xlfn.IFNA(VLOOKUP(A20,ONHAND_TABLE,6,0),0)</f>
        <v>2266</v>
      </c>
      <c r="H20" s="3"/>
      <c r="I20" s="3"/>
      <c r="J20" s="3"/>
      <c r="K20" s="3"/>
      <c r="L20" s="3"/>
      <c r="M20" s="3"/>
      <c r="N20" s="3"/>
      <c r="O20" s="16" t="n">
        <f aca="false">F20-D20</f>
        <v>1402</v>
      </c>
      <c r="P20" s="16" t="n">
        <f aca="false">C20*O20</f>
        <v>51.3553113553114</v>
      </c>
      <c r="Q20" s="23" t="n">
        <f aca="false">$C$20*D20</f>
        <v>46.3369963369963</v>
      </c>
      <c r="R20" s="24" t="n">
        <f aca="false">$C$20*E20</f>
        <v>46.3369963369963</v>
      </c>
      <c r="S20" s="24" t="n">
        <f aca="false">$C$20*F20</f>
        <v>97.6923076923077</v>
      </c>
      <c r="T20" s="24" t="n">
        <f aca="false">$C$20*G20</f>
        <v>83.003663003663</v>
      </c>
    </row>
    <row r="21" customFormat="false" ht="22.5" hidden="false" customHeight="false" outlineLevel="0" collapsed="false">
      <c r="A21" s="19" t="s">
        <v>63</v>
      </c>
      <c r="B21" s="20" t="s">
        <v>64</v>
      </c>
      <c r="C21" s="21" t="n">
        <f aca="false">VLOOKUP(A21,CF_TABLE,2,0)</f>
        <v>0.0256410256410256</v>
      </c>
      <c r="D21" s="22" t="n">
        <v>4128</v>
      </c>
      <c r="E21" s="16" t="n">
        <v>4128</v>
      </c>
      <c r="F21" s="16" t="n">
        <f aca="false">_xlfn.IFNA(VLOOKUP(A21,ONHAND_TABLE,4,0),0)</f>
        <v>7435</v>
      </c>
      <c r="G21" s="16" t="n">
        <f aca="false">_xlfn.IFNA(VLOOKUP(A21,ONHAND_TABLE,6,0),0)</f>
        <v>7434</v>
      </c>
      <c r="H21" s="3"/>
      <c r="I21" s="3"/>
      <c r="J21" s="3"/>
      <c r="K21" s="3"/>
      <c r="L21" s="3"/>
      <c r="M21" s="3"/>
      <c r="N21" s="3"/>
      <c r="O21" s="16" t="n">
        <f aca="false">F21-D21</f>
        <v>3307</v>
      </c>
      <c r="P21" s="16" t="n">
        <f aca="false">C21*O21</f>
        <v>84.7948717948718</v>
      </c>
      <c r="Q21" s="23" t="n">
        <f aca="false">$C$21*D21</f>
        <v>105.846153846154</v>
      </c>
      <c r="R21" s="24" t="n">
        <f aca="false">$C$21*E21</f>
        <v>105.846153846154</v>
      </c>
      <c r="S21" s="24" t="n">
        <f aca="false">$C$21*F21</f>
        <v>190.641025641026</v>
      </c>
      <c r="T21" s="24" t="n">
        <f aca="false">$C$21*G21</f>
        <v>190.615384615385</v>
      </c>
    </row>
    <row r="22" customFormat="false" ht="22.5" hidden="false" customHeight="false" outlineLevel="0" collapsed="false">
      <c r="A22" s="19" t="s">
        <v>65</v>
      </c>
      <c r="B22" s="20" t="s">
        <v>66</v>
      </c>
      <c r="C22" s="21" t="n">
        <v>0.032967032967033</v>
      </c>
      <c r="D22" s="27" t="n">
        <v>314</v>
      </c>
      <c r="E22" s="28" t="n">
        <v>314</v>
      </c>
      <c r="F22" s="16" t="n">
        <f aca="false">_xlfn.IFNA(VLOOKUP(A22,ONHAND_TABLE,4,0),0)</f>
        <v>259</v>
      </c>
      <c r="G22" s="16" t="n">
        <f aca="false">_xlfn.IFNA(VLOOKUP(A22,ONHAND_TABLE,6,0),0)</f>
        <v>259</v>
      </c>
      <c r="H22" s="3"/>
      <c r="I22" s="3"/>
      <c r="J22" s="3"/>
      <c r="K22" s="3"/>
      <c r="L22" s="3"/>
      <c r="M22" s="3"/>
      <c r="N22" s="3"/>
      <c r="O22" s="16" t="n">
        <f aca="false">F22-D22</f>
        <v>-55</v>
      </c>
      <c r="P22" s="16" t="n">
        <f aca="false">C22*O22</f>
        <v>-1.81318681318681</v>
      </c>
      <c r="Q22" s="23" t="n">
        <f aca="false">$C$22*D22</f>
        <v>10.3516483516484</v>
      </c>
      <c r="R22" s="24" t="n">
        <f aca="false">$C$22*E22</f>
        <v>10.3516483516484</v>
      </c>
      <c r="S22" s="24" t="n">
        <f aca="false">$C$22*F22</f>
        <v>8.53846153846154</v>
      </c>
      <c r="T22" s="24" t="n">
        <f aca="false">$C$22*G22</f>
        <v>8.53846153846154</v>
      </c>
    </row>
    <row r="23" customFormat="false" ht="22.5" hidden="false" customHeight="false" outlineLevel="0" collapsed="false">
      <c r="A23" s="29" t="s">
        <v>67</v>
      </c>
      <c r="B23" s="30" t="s">
        <v>68</v>
      </c>
      <c r="C23" s="21" t="n">
        <f aca="false">VLOOKUP(A23,CF_TABLE,2,0)</f>
        <v>0.0366300366300366</v>
      </c>
      <c r="D23" s="22" t="n">
        <v>8302</v>
      </c>
      <c r="E23" s="16" t="n">
        <v>6654</v>
      </c>
      <c r="F23" s="16" t="n">
        <f aca="false">_xlfn.IFNA(VLOOKUP(A23,ONHAND_TABLE,4,0),0)</f>
        <v>34</v>
      </c>
      <c r="G23" s="16" t="n">
        <f aca="false">_xlfn.IFNA(VLOOKUP(A23,ONHAND_TABLE,6,0),0)</f>
        <v>33</v>
      </c>
      <c r="H23" s="3"/>
      <c r="I23" s="3"/>
      <c r="J23" s="3"/>
      <c r="K23" s="3"/>
      <c r="L23" s="3"/>
      <c r="M23" s="3"/>
      <c r="N23" s="3"/>
      <c r="O23" s="16" t="n">
        <f aca="false">F23-D23</f>
        <v>-8268</v>
      </c>
      <c r="P23" s="16" t="n">
        <f aca="false">C23*O23</f>
        <v>-302.857142857143</v>
      </c>
      <c r="Q23" s="23" t="n">
        <f aca="false">$C$23*D23</f>
        <v>304.102564102564</v>
      </c>
      <c r="R23" s="24" t="n">
        <f aca="false">$C$23*E23</f>
        <v>243.736263736264</v>
      </c>
      <c r="S23" s="24" t="n">
        <f aca="false">$C$23*F23</f>
        <v>1.24542124542125</v>
      </c>
      <c r="T23" s="24" t="n">
        <f aca="false">$C$23*G23</f>
        <v>1.20879120879121</v>
      </c>
    </row>
    <row r="24" customFormat="false" ht="22.5" hidden="false" customHeight="false" outlineLevel="0" collapsed="false">
      <c r="A24" s="19" t="s">
        <v>69</v>
      </c>
      <c r="B24" s="20" t="s">
        <v>70</v>
      </c>
      <c r="C24" s="21" t="n">
        <f aca="false">VLOOKUP(A24,CF_TABLE,2,0)</f>
        <v>0.0366300366300366</v>
      </c>
      <c r="D24" s="22" t="n">
        <v>0</v>
      </c>
      <c r="E24" s="16" t="n">
        <v>0</v>
      </c>
      <c r="F24" s="16" t="n">
        <f aca="false">_xlfn.IFNA(VLOOKUP(A24,ONHAND_TABLE,4,0),0)</f>
        <v>120</v>
      </c>
      <c r="G24" s="16" t="n">
        <f aca="false">_xlfn.IFNA(VLOOKUP(A24,ONHAND_TABLE,6,0),0)</f>
        <v>119</v>
      </c>
      <c r="H24" s="3"/>
      <c r="I24" s="3"/>
      <c r="J24" s="3"/>
      <c r="K24" s="3"/>
      <c r="L24" s="3"/>
      <c r="M24" s="3"/>
      <c r="N24" s="3"/>
      <c r="O24" s="16" t="n">
        <f aca="false">F24-D24</f>
        <v>120</v>
      </c>
      <c r="P24" s="16" t="n">
        <f aca="false">C24*O24</f>
        <v>4.3956043956044</v>
      </c>
      <c r="Q24" s="23" t="n">
        <f aca="false">$C$24*D24</f>
        <v>0</v>
      </c>
      <c r="R24" s="24" t="n">
        <f aca="false">$C$24*E24</f>
        <v>0</v>
      </c>
      <c r="S24" s="24" t="n">
        <f aca="false">$C$24*F24</f>
        <v>4.3956043956044</v>
      </c>
      <c r="T24" s="24" t="n">
        <f aca="false">$C$24*G24</f>
        <v>4.35897435897436</v>
      </c>
    </row>
    <row r="25" customFormat="false" ht="22.5" hidden="false" customHeight="false" outlineLevel="0" collapsed="false">
      <c r="A25" s="19" t="s">
        <v>71</v>
      </c>
      <c r="B25" s="20" t="s">
        <v>72</v>
      </c>
      <c r="C25" s="21" t="n">
        <f aca="false">VLOOKUP(A25,CF_TABLE,2,0)</f>
        <v>1.23809523809524</v>
      </c>
      <c r="D25" s="22" t="n">
        <v>11</v>
      </c>
      <c r="E25" s="16" t="n">
        <v>11</v>
      </c>
      <c r="F25" s="16" t="n">
        <f aca="false">_xlfn.IFNA(VLOOKUP(A25,ONHAND_TABLE,4,0),0)</f>
        <v>14</v>
      </c>
      <c r="G25" s="16" t="n">
        <f aca="false">_xlfn.IFNA(VLOOKUP(A25,ONHAND_TABLE,6,0),0)</f>
        <v>13</v>
      </c>
      <c r="H25" s="3"/>
      <c r="I25" s="3"/>
      <c r="J25" s="3"/>
      <c r="K25" s="3"/>
      <c r="L25" s="3"/>
      <c r="M25" s="3"/>
      <c r="N25" s="3"/>
      <c r="O25" s="16" t="n">
        <f aca="false">F25-D25</f>
        <v>3</v>
      </c>
      <c r="P25" s="16" t="n">
        <f aca="false">C25*O25</f>
        <v>3.71428571428571</v>
      </c>
      <c r="Q25" s="23" t="n">
        <f aca="false">$C$25*D25</f>
        <v>13.6190476190476</v>
      </c>
      <c r="R25" s="24" t="n">
        <f aca="false">$C$25*E25</f>
        <v>13.6190476190476</v>
      </c>
      <c r="S25" s="24" t="n">
        <f aca="false">$C$25*F25</f>
        <v>17.3333333333333</v>
      </c>
      <c r="T25" s="24" t="n">
        <f aca="false">$C$25*G25</f>
        <v>16.0952380952381</v>
      </c>
    </row>
    <row r="26" customFormat="false" ht="22.5" hidden="false" customHeight="false" outlineLevel="0" collapsed="false">
      <c r="A26" s="19" t="s">
        <v>73</v>
      </c>
      <c r="B26" s="20" t="s">
        <v>74</v>
      </c>
      <c r="C26" s="21" t="n">
        <f aca="false">VLOOKUP(A26,CF_TABLE,2,0)</f>
        <v>0.032967032967033</v>
      </c>
      <c r="D26" s="22" t="n">
        <v>432</v>
      </c>
      <c r="E26" s="16" t="n">
        <v>288</v>
      </c>
      <c r="F26" s="16" t="n">
        <f aca="false">_xlfn.IFNA(VLOOKUP(A26,ONHAND_TABLE,4,0),0)</f>
        <v>1920</v>
      </c>
      <c r="G26" s="16" t="n">
        <f aca="false">_xlfn.IFNA(VLOOKUP(A26,ONHAND_TABLE,6,0),0)</f>
        <v>527</v>
      </c>
      <c r="H26" s="3"/>
      <c r="I26" s="3"/>
      <c r="J26" s="3"/>
      <c r="K26" s="3"/>
      <c r="L26" s="3"/>
      <c r="M26" s="3"/>
      <c r="N26" s="3"/>
      <c r="O26" s="16" t="n">
        <f aca="false">F26-D26</f>
        <v>1488</v>
      </c>
      <c r="P26" s="16" t="n">
        <f aca="false">C26*O26</f>
        <v>49.0549450549451</v>
      </c>
      <c r="Q26" s="23" t="n">
        <f aca="false">$C$26*D26</f>
        <v>14.2417582417582</v>
      </c>
      <c r="R26" s="24" t="n">
        <f aca="false">$C$26*E26</f>
        <v>9.49450549450549</v>
      </c>
      <c r="S26" s="24" t="n">
        <f aca="false">$C$26*F26</f>
        <v>63.2967032967033</v>
      </c>
      <c r="T26" s="24" t="n">
        <f aca="false">$C$26*G26</f>
        <v>17.3736263736264</v>
      </c>
    </row>
    <row r="27" customFormat="false" ht="22.5" hidden="false" customHeight="false" outlineLevel="0" collapsed="false">
      <c r="A27" s="19" t="s">
        <v>75</v>
      </c>
      <c r="B27" s="20" t="s">
        <v>76</v>
      </c>
      <c r="C27" s="21" t="n">
        <f aca="false">VLOOKUP(A27,CF_TABLE,2,0)</f>
        <v>0.032967032967033</v>
      </c>
      <c r="D27" s="22" t="n">
        <v>1031</v>
      </c>
      <c r="E27" s="16" t="n">
        <v>-25</v>
      </c>
      <c r="F27" s="16" t="n">
        <f aca="false">_xlfn.IFNA(VLOOKUP(A27,ONHAND_TABLE,4,0),0)</f>
        <v>2592</v>
      </c>
      <c r="G27" s="16" t="n">
        <f aca="false">_xlfn.IFNA(VLOOKUP(A27,ONHAND_TABLE,6,0),0)</f>
        <v>431</v>
      </c>
      <c r="H27" s="3"/>
      <c r="I27" s="3"/>
      <c r="J27" s="3"/>
      <c r="K27" s="3"/>
      <c r="L27" s="3"/>
      <c r="M27" s="3"/>
      <c r="N27" s="3"/>
      <c r="O27" s="16" t="n">
        <f aca="false">F27-D27</f>
        <v>1561</v>
      </c>
      <c r="P27" s="16" t="n">
        <f aca="false">C27*O27</f>
        <v>51.4615384615385</v>
      </c>
      <c r="Q27" s="23" t="n">
        <f aca="false">$C$27*D27</f>
        <v>33.989010989011</v>
      </c>
      <c r="R27" s="24" t="n">
        <f aca="false">$C$27*E27</f>
        <v>-0.824175824175824</v>
      </c>
      <c r="S27" s="24" t="n">
        <f aca="false">$C$27*F27</f>
        <v>85.4505494505495</v>
      </c>
      <c r="T27" s="24" t="n">
        <f aca="false">$C$27*G27</f>
        <v>14.2087912087912</v>
      </c>
    </row>
    <row r="28" customFormat="false" ht="22.5" hidden="false" customHeight="false" outlineLevel="0" collapsed="false">
      <c r="A28" s="19" t="s">
        <v>77</v>
      </c>
      <c r="B28" s="20" t="s">
        <v>78</v>
      </c>
      <c r="C28" s="21" t="n">
        <f aca="false">VLOOKUP(A28,CF_TABLE,2,0)</f>
        <v>0.043956043956044</v>
      </c>
      <c r="D28" s="22" t="n">
        <v>1920</v>
      </c>
      <c r="E28" s="16" t="n">
        <v>72</v>
      </c>
      <c r="F28" s="16" t="n">
        <f aca="false">_xlfn.IFNA(VLOOKUP(A28,ONHAND_TABLE,4,0),0)</f>
        <v>1533</v>
      </c>
      <c r="G28" s="16" t="n">
        <f aca="false">_xlfn.IFNA(VLOOKUP(A28,ONHAND_TABLE,6,0),0)</f>
        <v>1016</v>
      </c>
      <c r="H28" s="3"/>
      <c r="I28" s="3"/>
      <c r="J28" s="3"/>
      <c r="K28" s="3"/>
      <c r="L28" s="3"/>
      <c r="M28" s="3"/>
      <c r="N28" s="3"/>
      <c r="O28" s="16" t="n">
        <f aca="false">F28-D28</f>
        <v>-387</v>
      </c>
      <c r="P28" s="16" t="n">
        <f aca="false">C28*O28</f>
        <v>-17.010989010989</v>
      </c>
      <c r="Q28" s="23" t="n">
        <f aca="false">$C$28*D28</f>
        <v>84.3956043956044</v>
      </c>
      <c r="R28" s="24" t="n">
        <f aca="false">$C$28*E28</f>
        <v>3.16483516483517</v>
      </c>
      <c r="S28" s="24" t="n">
        <f aca="false">$C$28*F28</f>
        <v>67.3846153846154</v>
      </c>
      <c r="T28" s="24" t="n">
        <f aca="false">$C$28*G28</f>
        <v>44.6593406593407</v>
      </c>
    </row>
    <row r="29" customFormat="false" ht="22.5" hidden="false" customHeight="false" outlineLevel="0" collapsed="false">
      <c r="A29" s="19" t="s">
        <v>79</v>
      </c>
      <c r="B29" s="20" t="s">
        <v>80</v>
      </c>
      <c r="C29" s="21" t="n">
        <f aca="false">VLOOKUP(A29,CF_TABLE,2,0)</f>
        <v>0.032967032967033</v>
      </c>
      <c r="D29" s="22" t="n">
        <v>3384</v>
      </c>
      <c r="E29" s="16" t="n">
        <v>-456</v>
      </c>
      <c r="F29" s="16" t="n">
        <f aca="false">_xlfn.IFNA(VLOOKUP(A29,ONHAND_TABLE,4,0),0)</f>
        <v>1729</v>
      </c>
      <c r="G29" s="16" t="n">
        <f aca="false">_xlfn.IFNA(VLOOKUP(A29,ONHAND_TABLE,6,0),0)</f>
        <v>672</v>
      </c>
      <c r="H29" s="3"/>
      <c r="I29" s="3"/>
      <c r="J29" s="3"/>
      <c r="K29" s="3"/>
      <c r="L29" s="3"/>
      <c r="M29" s="3"/>
      <c r="N29" s="3"/>
      <c r="O29" s="16" t="n">
        <f aca="false">F29-D29</f>
        <v>-1655</v>
      </c>
      <c r="P29" s="16" t="n">
        <f aca="false">C29*O29</f>
        <v>-54.5604395604396</v>
      </c>
      <c r="Q29" s="23" t="n">
        <f aca="false">$C$29*D29</f>
        <v>111.56043956044</v>
      </c>
      <c r="R29" s="24" t="n">
        <f aca="false">$C$29*E29</f>
        <v>-15.032967032967</v>
      </c>
      <c r="S29" s="24" t="n">
        <f aca="false">$C$29*F29</f>
        <v>57</v>
      </c>
      <c r="T29" s="24" t="n">
        <f aca="false">$C$29*G29</f>
        <v>22.1538461538462</v>
      </c>
    </row>
    <row r="30" customFormat="false" ht="22.5" hidden="false" customHeight="false" outlineLevel="0" collapsed="false">
      <c r="A30" s="19" t="s">
        <v>81</v>
      </c>
      <c r="B30" s="20" t="s">
        <v>82</v>
      </c>
      <c r="C30" s="21" t="n">
        <f aca="false">VLOOKUP(A30,CF_TABLE,2,0)</f>
        <v>0.043956043956044</v>
      </c>
      <c r="D30" s="22" t="n">
        <v>624</v>
      </c>
      <c r="E30" s="16" t="n">
        <v>48</v>
      </c>
      <c r="F30" s="16" t="n">
        <f aca="false">_xlfn.IFNA(VLOOKUP(A30,ONHAND_TABLE,4,0),0)</f>
        <v>2736</v>
      </c>
      <c r="G30" s="16" t="n">
        <f aca="false">_xlfn.IFNA(VLOOKUP(A30,ONHAND_TABLE,6,0),0)</f>
        <v>431</v>
      </c>
      <c r="H30" s="3"/>
      <c r="I30" s="3"/>
      <c r="J30" s="3"/>
      <c r="K30" s="3"/>
      <c r="L30" s="3"/>
      <c r="M30" s="3"/>
      <c r="N30" s="3"/>
      <c r="O30" s="16" t="n">
        <f aca="false">F30-D30</f>
        <v>2112</v>
      </c>
      <c r="P30" s="16" t="n">
        <f aca="false">C30*O30</f>
        <v>92.8351648351648</v>
      </c>
      <c r="Q30" s="23" t="n">
        <f aca="false">$C$30*D30</f>
        <v>27.4285714285714</v>
      </c>
      <c r="R30" s="24" t="n">
        <f aca="false">$C$30*E30</f>
        <v>2.10989010989011</v>
      </c>
      <c r="S30" s="24" t="n">
        <f aca="false">$C$30*F30</f>
        <v>120.263736263736</v>
      </c>
      <c r="T30" s="24" t="n">
        <f aca="false">$C$30*G30</f>
        <v>18.9450549450549</v>
      </c>
    </row>
    <row r="31" customFormat="false" ht="22.5" hidden="false" customHeight="false" outlineLevel="0" collapsed="false">
      <c r="A31" s="19" t="s">
        <v>83</v>
      </c>
      <c r="B31" s="20" t="s">
        <v>84</v>
      </c>
      <c r="C31" s="21" t="n">
        <f aca="false">VLOOKUP(A31,CF_TABLE,2,0)</f>
        <v>0.956043956043956</v>
      </c>
      <c r="D31" s="22" t="n">
        <v>123</v>
      </c>
      <c r="E31" s="16" t="n">
        <v>-38</v>
      </c>
      <c r="F31" s="16" t="n">
        <f aca="false">_xlfn.IFNA(VLOOKUP(A31,ONHAND_TABLE,4,0),0)</f>
        <v>80</v>
      </c>
      <c r="G31" s="16" t="n">
        <f aca="false">_xlfn.IFNA(VLOOKUP(A31,ONHAND_TABLE,6,0),0)</f>
        <v>-148</v>
      </c>
      <c r="H31" s="3"/>
      <c r="I31" s="3"/>
      <c r="J31" s="3"/>
      <c r="K31" s="3"/>
      <c r="L31" s="3"/>
      <c r="M31" s="3"/>
      <c r="N31" s="3"/>
      <c r="O31" s="16" t="n">
        <f aca="false">F31-D31</f>
        <v>-43</v>
      </c>
      <c r="P31" s="16" t="n">
        <f aca="false">C31*O31</f>
        <v>-41.1098901098901</v>
      </c>
      <c r="Q31" s="23" t="n">
        <f aca="false">$C$31*D31</f>
        <v>117.593406593407</v>
      </c>
      <c r="R31" s="24" t="n">
        <f aca="false">$C$31*E31</f>
        <v>-36.3296703296703</v>
      </c>
      <c r="S31" s="24" t="n">
        <f aca="false">$C$31*F31</f>
        <v>76.4835164835165</v>
      </c>
      <c r="T31" s="24" t="n">
        <f aca="false">$C$31*G31</f>
        <v>-141.494505494505</v>
      </c>
    </row>
    <row r="32" customFormat="false" ht="22.5" hidden="false" customHeight="false" outlineLevel="0" collapsed="false">
      <c r="A32" s="19" t="s">
        <v>85</v>
      </c>
      <c r="B32" s="20" t="s">
        <v>86</v>
      </c>
      <c r="C32" s="21" t="n">
        <v>1</v>
      </c>
      <c r="D32" s="27" t="n">
        <v>140</v>
      </c>
      <c r="E32" s="28" t="n">
        <v>0</v>
      </c>
      <c r="F32" s="16" t="n">
        <f aca="false">_xlfn.IFNA(VLOOKUP(A32,ONHAND_TABLE,4,0),0)</f>
        <v>0</v>
      </c>
      <c r="G32" s="16" t="n">
        <f aca="false">_xlfn.IFNA(VLOOKUP(A32,ONHAND_TABLE,6,0),0)</f>
        <v>-1</v>
      </c>
      <c r="H32" s="3"/>
      <c r="I32" s="3"/>
      <c r="J32" s="3"/>
      <c r="K32" s="3"/>
      <c r="L32" s="3"/>
      <c r="M32" s="3"/>
      <c r="N32" s="3"/>
      <c r="O32" s="16" t="n">
        <f aca="false">F32-D32</f>
        <v>-140</v>
      </c>
      <c r="P32" s="16" t="n">
        <f aca="false">C32*O32</f>
        <v>-140</v>
      </c>
      <c r="Q32" s="23" t="n">
        <f aca="false">$C$32*D32</f>
        <v>140</v>
      </c>
      <c r="R32" s="24" t="n">
        <f aca="false">$C$32*E32</f>
        <v>0</v>
      </c>
      <c r="S32" s="24" t="n">
        <f aca="false">$C$32*F32</f>
        <v>0</v>
      </c>
      <c r="T32" s="24" t="n">
        <f aca="false">$C$32*G32</f>
        <v>-1</v>
      </c>
    </row>
    <row r="33" customFormat="false" ht="22.5" hidden="false" customHeight="false" outlineLevel="0" collapsed="false">
      <c r="A33" s="19" t="s">
        <v>87</v>
      </c>
      <c r="B33" s="20" t="s">
        <v>88</v>
      </c>
      <c r="C33" s="21" t="n">
        <f aca="false">VLOOKUP(A33,CF_TABLE,2,0)</f>
        <v>1</v>
      </c>
      <c r="D33" s="22" t="n">
        <v>1471</v>
      </c>
      <c r="E33" s="16" t="n">
        <v>1113</v>
      </c>
      <c r="F33" s="16" t="n">
        <f aca="false">_xlfn.IFNA(VLOOKUP(A33,ONHAND_TABLE,4,0),0)</f>
        <v>369</v>
      </c>
      <c r="G33" s="16" t="n">
        <f aca="false">_xlfn.IFNA(VLOOKUP(A33,ONHAND_TABLE,6,0),0)</f>
        <v>-97</v>
      </c>
      <c r="H33" s="3"/>
      <c r="I33" s="3"/>
      <c r="J33" s="3"/>
      <c r="K33" s="3"/>
      <c r="L33" s="3"/>
      <c r="M33" s="3"/>
      <c r="N33" s="3"/>
      <c r="O33" s="16" t="n">
        <f aca="false">F33-D33</f>
        <v>-1102</v>
      </c>
      <c r="P33" s="16" t="n">
        <f aca="false">C33*O33</f>
        <v>-1102</v>
      </c>
      <c r="Q33" s="23" t="n">
        <f aca="false">$C$33*D33</f>
        <v>1471</v>
      </c>
      <c r="R33" s="24" t="n">
        <f aca="false">$C$33*E33</f>
        <v>1113</v>
      </c>
      <c r="S33" s="24" t="n">
        <f aca="false">$C$33*F33</f>
        <v>369</v>
      </c>
      <c r="T33" s="24" t="n">
        <f aca="false">$C$33*G33</f>
        <v>-97</v>
      </c>
    </row>
    <row r="34" customFormat="false" ht="22.5" hidden="false" customHeight="false" outlineLevel="0" collapsed="false">
      <c r="A34" s="19" t="s">
        <v>89</v>
      </c>
      <c r="B34" s="20" t="s">
        <v>90</v>
      </c>
      <c r="C34" s="21" t="n">
        <f aca="false">VLOOKUP(A34,CF_TABLE,2,0)</f>
        <v>1</v>
      </c>
      <c r="D34" s="22" t="n">
        <v>78</v>
      </c>
      <c r="E34" s="16" t="n">
        <v>0</v>
      </c>
      <c r="F34" s="16" t="n">
        <f aca="false">_xlfn.IFNA(VLOOKUP(A34,ONHAND_TABLE,4,0),0)</f>
        <v>79</v>
      </c>
      <c r="G34" s="16" t="n">
        <f aca="false">_xlfn.IFNA(VLOOKUP(A34,ONHAND_TABLE,6,0),0)</f>
        <v>0</v>
      </c>
      <c r="H34" s="3"/>
      <c r="I34" s="3"/>
      <c r="J34" s="3"/>
      <c r="K34" s="3"/>
      <c r="L34" s="3"/>
      <c r="M34" s="3"/>
      <c r="N34" s="3"/>
      <c r="O34" s="16" t="n">
        <f aca="false">F34-D34</f>
        <v>1</v>
      </c>
      <c r="P34" s="16" t="n">
        <f aca="false">C34*O34</f>
        <v>1</v>
      </c>
      <c r="Q34" s="23" t="n">
        <f aca="false">$C$34*D34</f>
        <v>78</v>
      </c>
      <c r="R34" s="24" t="n">
        <f aca="false">$C$34*E34</f>
        <v>0</v>
      </c>
      <c r="S34" s="24" t="n">
        <f aca="false">$C$34*F34</f>
        <v>79</v>
      </c>
      <c r="T34" s="24" t="n">
        <f aca="false">$C$34*G34</f>
        <v>0</v>
      </c>
    </row>
    <row r="35" customFormat="false" ht="22.5" hidden="false" customHeight="false" outlineLevel="0" collapsed="false">
      <c r="A35" s="19" t="s">
        <v>91</v>
      </c>
      <c r="B35" s="20" t="s">
        <v>92</v>
      </c>
      <c r="C35" s="21" t="n">
        <f aca="false">VLOOKUP(A35,CF_TABLE,2,0)</f>
        <v>1</v>
      </c>
      <c r="D35" s="22" t="n">
        <v>78</v>
      </c>
      <c r="E35" s="16" t="n">
        <v>-39</v>
      </c>
      <c r="F35" s="16" t="n">
        <f aca="false">_xlfn.IFNA(VLOOKUP(A35,ONHAND_TABLE,4,0),0)</f>
        <v>166</v>
      </c>
      <c r="G35" s="16" t="n">
        <f aca="false">_xlfn.IFNA(VLOOKUP(A35,ONHAND_TABLE,6,0),0)</f>
        <v>9</v>
      </c>
      <c r="H35" s="3"/>
      <c r="I35" s="3"/>
      <c r="J35" s="3"/>
      <c r="K35" s="3"/>
      <c r="L35" s="3"/>
      <c r="M35" s="3"/>
      <c r="N35" s="3"/>
      <c r="O35" s="16" t="n">
        <f aca="false">F35-D35</f>
        <v>88</v>
      </c>
      <c r="P35" s="16" t="n">
        <f aca="false">C35*O35</f>
        <v>88</v>
      </c>
      <c r="Q35" s="23" t="n">
        <f aca="false">$C$35*D35</f>
        <v>78</v>
      </c>
      <c r="R35" s="24" t="n">
        <f aca="false">$C$35*E35</f>
        <v>-39</v>
      </c>
      <c r="S35" s="24" t="n">
        <f aca="false">$C$35*F35</f>
        <v>166</v>
      </c>
      <c r="T35" s="24" t="n">
        <f aca="false">$C$35*G35</f>
        <v>9</v>
      </c>
    </row>
    <row r="36" customFormat="false" ht="22.5" hidden="false" customHeight="false" outlineLevel="0" collapsed="false">
      <c r="A36" s="19" t="s">
        <v>93</v>
      </c>
      <c r="B36" s="20" t="s">
        <v>94</v>
      </c>
      <c r="C36" s="21" t="n">
        <f aca="false">VLOOKUP(A36,CF_TABLE,2,0)</f>
        <v>1</v>
      </c>
      <c r="D36" s="22" t="n">
        <v>47</v>
      </c>
      <c r="E36" s="16" t="n">
        <v>47</v>
      </c>
      <c r="F36" s="16" t="n">
        <f aca="false">_xlfn.IFNA(VLOOKUP(A36,ONHAND_TABLE,4,0),0)</f>
        <v>27</v>
      </c>
      <c r="G36" s="16" t="n">
        <f aca="false">_xlfn.IFNA(VLOOKUP(A36,ONHAND_TABLE,6,0),0)</f>
        <v>-1</v>
      </c>
      <c r="H36" s="3"/>
      <c r="I36" s="3"/>
      <c r="J36" s="3"/>
      <c r="K36" s="3"/>
      <c r="L36" s="3"/>
      <c r="M36" s="3"/>
      <c r="N36" s="3"/>
      <c r="O36" s="16" t="n">
        <f aca="false">F36-D36</f>
        <v>-20</v>
      </c>
      <c r="P36" s="16" t="n">
        <f aca="false">C36*O36</f>
        <v>-20</v>
      </c>
      <c r="Q36" s="23" t="n">
        <f aca="false">$C$36*D36</f>
        <v>47</v>
      </c>
      <c r="R36" s="24" t="n">
        <f aca="false">$C$36*E36</f>
        <v>47</v>
      </c>
      <c r="S36" s="24" t="n">
        <f aca="false">$C$36*F36</f>
        <v>27</v>
      </c>
      <c r="T36" s="24" t="n">
        <f aca="false">$C$36*G36</f>
        <v>-1</v>
      </c>
    </row>
    <row r="37" customFormat="false" ht="22.5" hidden="false" customHeight="false" outlineLevel="0" collapsed="false">
      <c r="A37" s="19" t="s">
        <v>95</v>
      </c>
      <c r="B37" s="20" t="s">
        <v>96</v>
      </c>
      <c r="C37" s="21" t="n">
        <f aca="false">VLOOKUP(A37,CF_TABLE,2,0)</f>
        <v>1</v>
      </c>
      <c r="D37" s="22" t="n">
        <v>1</v>
      </c>
      <c r="E37" s="16" t="n">
        <v>-71</v>
      </c>
      <c r="F37" s="16" t="n">
        <f aca="false">_xlfn.IFNA(VLOOKUP(A37,ONHAND_TABLE,4,0),0)</f>
        <v>206</v>
      </c>
      <c r="G37" s="16" t="n">
        <f aca="false">_xlfn.IFNA(VLOOKUP(A37,ONHAND_TABLE,6,0),0)</f>
        <v>173.999995</v>
      </c>
      <c r="H37" s="3"/>
      <c r="I37" s="3"/>
      <c r="J37" s="3"/>
      <c r="K37" s="3"/>
      <c r="L37" s="3"/>
      <c r="M37" s="3"/>
      <c r="N37" s="3"/>
      <c r="O37" s="16" t="n">
        <f aca="false">F37-D37</f>
        <v>205</v>
      </c>
      <c r="P37" s="16" t="n">
        <f aca="false">C37*O37</f>
        <v>205</v>
      </c>
      <c r="Q37" s="23" t="n">
        <f aca="false">$C$37*D37</f>
        <v>1</v>
      </c>
      <c r="R37" s="24" t="n">
        <f aca="false">$C$37*E37</f>
        <v>-71</v>
      </c>
      <c r="S37" s="24" t="n">
        <f aca="false">$C$37*F37</f>
        <v>206</v>
      </c>
      <c r="T37" s="24" t="n">
        <f aca="false">$C$37*G37</f>
        <v>173.999995</v>
      </c>
    </row>
    <row r="38" customFormat="false" ht="22.5" hidden="false" customHeight="false" outlineLevel="0" collapsed="false">
      <c r="A38" s="19" t="s">
        <v>97</v>
      </c>
      <c r="B38" s="20" t="s">
        <v>98</v>
      </c>
      <c r="C38" s="21" t="n">
        <f aca="false">VLOOKUP(A38,CF_TABLE,2,0)</f>
        <v>0.747252747252747</v>
      </c>
      <c r="D38" s="22" t="n">
        <v>0</v>
      </c>
      <c r="E38" s="16" t="n">
        <v>-141</v>
      </c>
      <c r="F38" s="16" t="n">
        <f aca="false">_xlfn.IFNA(VLOOKUP(A38,ONHAND_TABLE,4,0),0)</f>
        <v>0</v>
      </c>
      <c r="G38" s="16" t="n">
        <f aca="false">_xlfn.IFNA(VLOOKUP(A38,ONHAND_TABLE,6,0),0)</f>
        <v>0</v>
      </c>
      <c r="H38" s="3"/>
      <c r="I38" s="3"/>
      <c r="J38" s="3"/>
      <c r="K38" s="3"/>
      <c r="L38" s="3"/>
      <c r="M38" s="3"/>
      <c r="N38" s="3"/>
      <c r="O38" s="16" t="n">
        <f aca="false">F38-D38</f>
        <v>0</v>
      </c>
      <c r="P38" s="16" t="n">
        <f aca="false">C38*O38</f>
        <v>0</v>
      </c>
      <c r="Q38" s="23" t="n">
        <f aca="false">$C$38*D38</f>
        <v>0</v>
      </c>
      <c r="R38" s="24" t="n">
        <f aca="false">$C$38*E38</f>
        <v>-105.362637362637</v>
      </c>
      <c r="S38" s="24" t="n">
        <f aca="false">$C$38*F38</f>
        <v>0</v>
      </c>
      <c r="T38" s="24" t="n">
        <f aca="false">$C$38*G38</f>
        <v>0</v>
      </c>
    </row>
    <row r="39" customFormat="false" ht="22.5" hidden="false" customHeight="false" outlineLevel="0" collapsed="false">
      <c r="A39" s="19" t="s">
        <v>99</v>
      </c>
      <c r="B39" s="20" t="s">
        <v>100</v>
      </c>
      <c r="C39" s="21" t="n">
        <f aca="false">VLOOKUP(A39,CF_TABLE,2,0)</f>
        <v>0.615384615384615</v>
      </c>
      <c r="D39" s="22" t="n">
        <v>1490</v>
      </c>
      <c r="E39" s="16" t="n">
        <v>-694</v>
      </c>
      <c r="F39" s="16" t="n">
        <f aca="false">_xlfn.IFNA(VLOOKUP(A39,ONHAND_TABLE,4,0),0)</f>
        <v>192</v>
      </c>
      <c r="G39" s="16" t="n">
        <f aca="false">_xlfn.IFNA(VLOOKUP(A39,ONHAND_TABLE,6,0),0)</f>
        <v>191</v>
      </c>
      <c r="H39" s="3"/>
      <c r="I39" s="3"/>
      <c r="J39" s="3"/>
      <c r="K39" s="3"/>
      <c r="L39" s="3"/>
      <c r="M39" s="3"/>
      <c r="N39" s="3"/>
      <c r="O39" s="16" t="n">
        <f aca="false">F39-D39</f>
        <v>-1298</v>
      </c>
      <c r="P39" s="16" t="n">
        <f aca="false">C39*O39</f>
        <v>-798.769230769231</v>
      </c>
      <c r="Q39" s="23" t="n">
        <f aca="false">$C$39*D39</f>
        <v>916.923076923077</v>
      </c>
      <c r="R39" s="24" t="n">
        <f aca="false">$C$39*E39</f>
        <v>-427.076923076923</v>
      </c>
      <c r="S39" s="24" t="n">
        <f aca="false">$C$39*F39</f>
        <v>118.153846153846</v>
      </c>
      <c r="T39" s="24" t="n">
        <f aca="false">$C$39*G39</f>
        <v>117.538461538462</v>
      </c>
    </row>
    <row r="40" customFormat="false" ht="22.5" hidden="false" customHeight="false" outlineLevel="0" collapsed="false">
      <c r="A40" s="19" t="s">
        <v>101</v>
      </c>
      <c r="B40" s="20" t="s">
        <v>102</v>
      </c>
      <c r="C40" s="21" t="n">
        <f aca="false">VLOOKUP(A40,CF_TABLE,2,0)</f>
        <v>0.615384615384615</v>
      </c>
      <c r="D40" s="22" t="n">
        <v>0</v>
      </c>
      <c r="E40" s="16" t="n">
        <v>0</v>
      </c>
      <c r="F40" s="16" t="n">
        <f aca="false">_xlfn.IFNA(VLOOKUP(A40,ONHAND_TABLE,4,0),0)</f>
        <v>5489</v>
      </c>
      <c r="G40" s="16" t="n">
        <f aca="false">_xlfn.IFNA(VLOOKUP(A40,ONHAND_TABLE,6,0),0)</f>
        <v>4110</v>
      </c>
      <c r="H40" s="3"/>
      <c r="I40" s="3"/>
      <c r="J40" s="3"/>
      <c r="K40" s="3"/>
      <c r="L40" s="3"/>
      <c r="M40" s="3"/>
      <c r="N40" s="3"/>
      <c r="O40" s="16" t="n">
        <f aca="false">F40-D40</f>
        <v>5489</v>
      </c>
      <c r="P40" s="16" t="n">
        <f aca="false">C40*O40</f>
        <v>3377.84615384615</v>
      </c>
      <c r="Q40" s="23" t="n">
        <f aca="false">$C$40*D40</f>
        <v>0</v>
      </c>
      <c r="R40" s="24" t="n">
        <f aca="false">$C$40*E40</f>
        <v>0</v>
      </c>
      <c r="S40" s="24" t="n">
        <f aca="false">$C$40*F40</f>
        <v>3377.84615384615</v>
      </c>
      <c r="T40" s="24" t="n">
        <f aca="false">$C$40*G40</f>
        <v>2529.23076923077</v>
      </c>
    </row>
    <row r="41" customFormat="false" ht="22.5" hidden="false" customHeight="false" outlineLevel="0" collapsed="false">
      <c r="A41" s="19" t="s">
        <v>103</v>
      </c>
      <c r="B41" s="20" t="s">
        <v>104</v>
      </c>
      <c r="C41" s="21" t="n">
        <f aca="false">VLOOKUP(A41,CF_TABLE,2,0)</f>
        <v>0.586080586080586</v>
      </c>
      <c r="D41" s="22" t="n">
        <v>306</v>
      </c>
      <c r="E41" s="16" t="n">
        <v>21</v>
      </c>
      <c r="F41" s="16" t="n">
        <f aca="false">_xlfn.IFNA(VLOOKUP(A41,ONHAND_TABLE,4,0),0)</f>
        <v>413</v>
      </c>
      <c r="G41" s="16" t="n">
        <f aca="false">_xlfn.IFNA(VLOOKUP(A41,ONHAND_TABLE,6,0),0)</f>
        <v>16</v>
      </c>
      <c r="H41" s="3"/>
      <c r="I41" s="3"/>
      <c r="J41" s="3"/>
      <c r="K41" s="3"/>
      <c r="L41" s="3"/>
      <c r="M41" s="3"/>
      <c r="N41" s="3"/>
      <c r="O41" s="16" t="n">
        <f aca="false">F41-D41</f>
        <v>107</v>
      </c>
      <c r="P41" s="16" t="n">
        <f aca="false">C41*O41</f>
        <v>62.7106227106227</v>
      </c>
      <c r="Q41" s="23" t="n">
        <f aca="false">$C$41*D41</f>
        <v>179.340659340659</v>
      </c>
      <c r="R41" s="24" t="n">
        <f aca="false">$C$41*E41</f>
        <v>12.3076923076923</v>
      </c>
      <c r="S41" s="24" t="n">
        <f aca="false">$C$41*F41</f>
        <v>242.051282051282</v>
      </c>
      <c r="T41" s="24" t="n">
        <f aca="false">$C$41*G41</f>
        <v>9.37728937728938</v>
      </c>
    </row>
    <row r="42" customFormat="false" ht="22.5" hidden="false" customHeight="false" outlineLevel="0" collapsed="false">
      <c r="A42" s="19" t="s">
        <v>105</v>
      </c>
      <c r="B42" s="20" t="s">
        <v>106</v>
      </c>
      <c r="C42" s="21" t="n">
        <f aca="false">VLOOKUP(A42,CF_TABLE,2,0)</f>
        <v>0.586080586080586</v>
      </c>
      <c r="D42" s="22" t="n">
        <v>72</v>
      </c>
      <c r="E42" s="16" t="n">
        <v>-38</v>
      </c>
      <c r="F42" s="16" t="n">
        <f aca="false">_xlfn.IFNA(VLOOKUP(A42,ONHAND_TABLE,4,0),0)</f>
        <v>2</v>
      </c>
      <c r="G42" s="16" t="n">
        <f aca="false">_xlfn.IFNA(VLOOKUP(A42,ONHAND_TABLE,6,0),0)</f>
        <v>-93</v>
      </c>
      <c r="H42" s="3"/>
      <c r="I42" s="3"/>
      <c r="J42" s="3"/>
      <c r="K42" s="3"/>
      <c r="L42" s="3"/>
      <c r="M42" s="3"/>
      <c r="N42" s="3"/>
      <c r="O42" s="16" t="n">
        <f aca="false">F42-D42</f>
        <v>-70</v>
      </c>
      <c r="P42" s="16" t="n">
        <f aca="false">C42*O42</f>
        <v>-41.025641025641</v>
      </c>
      <c r="Q42" s="23" t="n">
        <f aca="false">$C$42*D42</f>
        <v>42.1978021978022</v>
      </c>
      <c r="R42" s="24" t="n">
        <f aca="false">$C$42*E42</f>
        <v>-22.2710622710623</v>
      </c>
      <c r="S42" s="24" t="n">
        <f aca="false">$C$42*F42</f>
        <v>1.17216117216117</v>
      </c>
      <c r="T42" s="24" t="n">
        <f aca="false">$C$42*G42</f>
        <v>-54.5054945054945</v>
      </c>
    </row>
    <row r="43" customFormat="false" ht="22.5" hidden="false" customHeight="false" outlineLevel="0" collapsed="false">
      <c r="A43" s="19" t="s">
        <v>107</v>
      </c>
      <c r="B43" s="20" t="s">
        <v>108</v>
      </c>
      <c r="C43" s="21" t="n">
        <f aca="false">VLOOKUP(A43,CF_TABLE,2,0)</f>
        <v>0.615384615384615</v>
      </c>
      <c r="D43" s="22" t="n">
        <v>58</v>
      </c>
      <c r="E43" s="16" t="n">
        <v>58</v>
      </c>
      <c r="F43" s="16" t="n">
        <f aca="false">_xlfn.IFNA(VLOOKUP(A43,ONHAND_TABLE,4,0),0)</f>
        <v>16</v>
      </c>
      <c r="G43" s="16" t="n">
        <f aca="false">_xlfn.IFNA(VLOOKUP(A43,ONHAND_TABLE,6,0),0)</f>
        <v>-1</v>
      </c>
      <c r="H43" s="3"/>
      <c r="I43" s="3"/>
      <c r="J43" s="3"/>
      <c r="K43" s="3"/>
      <c r="L43" s="3"/>
      <c r="M43" s="3"/>
      <c r="N43" s="3"/>
      <c r="O43" s="16" t="n">
        <f aca="false">F43-D43</f>
        <v>-42</v>
      </c>
      <c r="P43" s="16" t="n">
        <f aca="false">C43*O43</f>
        <v>-25.8461538461538</v>
      </c>
      <c r="Q43" s="23" t="n">
        <f aca="false">$C$43*D43</f>
        <v>35.6923076923077</v>
      </c>
      <c r="R43" s="24" t="n">
        <f aca="false">$C$43*E43</f>
        <v>35.6923076923077</v>
      </c>
      <c r="S43" s="24" t="n">
        <f aca="false">$C$43*F43</f>
        <v>9.84615384615385</v>
      </c>
      <c r="T43" s="24" t="n">
        <f aca="false">$C$43*G43</f>
        <v>-0.615384615384615</v>
      </c>
    </row>
    <row r="44" customFormat="false" ht="22.5" hidden="false" customHeight="false" outlineLevel="0" collapsed="false">
      <c r="A44" s="19" t="s">
        <v>109</v>
      </c>
      <c r="B44" s="20" t="s">
        <v>110</v>
      </c>
      <c r="C44" s="21" t="n">
        <f aca="false">VLOOKUP(A44,CF_TABLE,2,0)</f>
        <v>0.586080586080586</v>
      </c>
      <c r="D44" s="22" t="n">
        <v>90</v>
      </c>
      <c r="E44" s="16" t="n">
        <v>0</v>
      </c>
      <c r="F44" s="16" t="n">
        <f aca="false">_xlfn.IFNA(VLOOKUP(A44,ONHAND_TABLE,4,0),0)</f>
        <v>1</v>
      </c>
      <c r="G44" s="16" t="n">
        <f aca="false">_xlfn.IFNA(VLOOKUP(A44,ONHAND_TABLE,6,0),0)</f>
        <v>-108</v>
      </c>
      <c r="H44" s="3"/>
      <c r="I44" s="3"/>
      <c r="J44" s="3"/>
      <c r="K44" s="3"/>
      <c r="L44" s="3"/>
      <c r="M44" s="3"/>
      <c r="N44" s="3"/>
      <c r="O44" s="16" t="n">
        <f aca="false">F44-D44</f>
        <v>-89</v>
      </c>
      <c r="P44" s="16" t="n">
        <f aca="false">C44*O44</f>
        <v>-52.1611721611722</v>
      </c>
      <c r="Q44" s="23" t="n">
        <f aca="false">$C$44*D44</f>
        <v>52.7472527472528</v>
      </c>
      <c r="R44" s="24" t="n">
        <f aca="false">$C$44*E44</f>
        <v>0</v>
      </c>
      <c r="S44" s="24" t="n">
        <f aca="false">$C$44*F44</f>
        <v>0.586080586080586</v>
      </c>
      <c r="T44" s="24" t="n">
        <f aca="false">$C$44*G44</f>
        <v>-63.2967032967033</v>
      </c>
    </row>
    <row r="45" customFormat="false" ht="22.5" hidden="false" customHeight="false" outlineLevel="0" collapsed="false">
      <c r="A45" s="19" t="s">
        <v>111</v>
      </c>
      <c r="B45" s="20" t="s">
        <v>112</v>
      </c>
      <c r="C45" s="21" t="n">
        <f aca="false">VLOOKUP(A45,CF_TABLE,2,0)</f>
        <v>0.615384615384615</v>
      </c>
      <c r="D45" s="22" t="n">
        <v>0</v>
      </c>
      <c r="E45" s="16" t="n">
        <v>0</v>
      </c>
      <c r="F45" s="16" t="n">
        <f aca="false">_xlfn.IFNA(VLOOKUP(A45,ONHAND_TABLE,4,0),0)</f>
        <v>0</v>
      </c>
      <c r="G45" s="16" t="n">
        <f aca="false">_xlfn.IFNA(VLOOKUP(A45,ONHAND_TABLE,6,0),0)</f>
        <v>-1</v>
      </c>
      <c r="H45" s="3"/>
      <c r="I45" s="3"/>
      <c r="J45" s="3"/>
      <c r="K45" s="3"/>
      <c r="L45" s="3"/>
      <c r="M45" s="3"/>
      <c r="N45" s="3"/>
      <c r="O45" s="16" t="n">
        <f aca="false">F45-D45</f>
        <v>0</v>
      </c>
      <c r="P45" s="16" t="n">
        <f aca="false">C45*O45</f>
        <v>0</v>
      </c>
      <c r="Q45" s="23" t="n">
        <f aca="false">$C$45*D45</f>
        <v>0</v>
      </c>
      <c r="R45" s="24" t="n">
        <f aca="false">$C$45*E45</f>
        <v>0</v>
      </c>
      <c r="S45" s="24" t="n">
        <f aca="false">$C$45*F45</f>
        <v>0</v>
      </c>
      <c r="T45" s="24" t="n">
        <f aca="false">$C$45*G45</f>
        <v>-0.615384615384615</v>
      </c>
    </row>
    <row r="46" customFormat="false" ht="22.5" hidden="false" customHeight="false" outlineLevel="0" collapsed="false">
      <c r="A46" s="19" t="s">
        <v>113</v>
      </c>
      <c r="B46" s="20" t="s">
        <v>114</v>
      </c>
      <c r="C46" s="21" t="n">
        <f aca="false">VLOOKUP(A46,CF_TABLE,2,0)</f>
        <v>0.615384615384615</v>
      </c>
      <c r="D46" s="22" t="n">
        <v>608</v>
      </c>
      <c r="E46" s="16" t="n">
        <v>-247</v>
      </c>
      <c r="F46" s="16" t="n">
        <f aca="false">_xlfn.IFNA(VLOOKUP(A46,ONHAND_TABLE,4,0),0)</f>
        <v>883</v>
      </c>
      <c r="G46" s="16" t="n">
        <f aca="false">_xlfn.IFNA(VLOOKUP(A46,ONHAND_TABLE,6,0),0)</f>
        <v>-1911</v>
      </c>
      <c r="H46" s="3"/>
      <c r="I46" s="3"/>
      <c r="J46" s="3"/>
      <c r="K46" s="3"/>
      <c r="L46" s="3"/>
      <c r="M46" s="3"/>
      <c r="N46" s="3"/>
      <c r="O46" s="16" t="n">
        <f aca="false">F46-D46</f>
        <v>275</v>
      </c>
      <c r="P46" s="16" t="n">
        <f aca="false">C46*O46</f>
        <v>169.230769230769</v>
      </c>
      <c r="Q46" s="23" t="n">
        <f aca="false">$C$46*D46</f>
        <v>374.153846153846</v>
      </c>
      <c r="R46" s="24" t="n">
        <f aca="false">$C$46*E46</f>
        <v>-152</v>
      </c>
      <c r="S46" s="24" t="n">
        <f aca="false">$C$46*F46</f>
        <v>543.384615384615</v>
      </c>
      <c r="T46" s="24" t="n">
        <f aca="false">$C$46*G46</f>
        <v>-1176</v>
      </c>
    </row>
    <row r="47" customFormat="false" ht="22.5" hidden="false" customHeight="false" outlineLevel="0" collapsed="false">
      <c r="A47" s="19" t="s">
        <v>115</v>
      </c>
      <c r="B47" s="20" t="s">
        <v>116</v>
      </c>
      <c r="C47" s="21" t="n">
        <f aca="false">VLOOKUP(A47,CF_TABLE,2,0)</f>
        <v>0.615384615384615</v>
      </c>
      <c r="D47" s="22" t="n">
        <v>0</v>
      </c>
      <c r="E47" s="16" t="n">
        <v>0</v>
      </c>
      <c r="F47" s="16" t="n">
        <f aca="false">_xlfn.IFNA(VLOOKUP(A47,ONHAND_TABLE,4,0),0)</f>
        <v>214</v>
      </c>
      <c r="G47" s="16" t="n">
        <f aca="false">_xlfn.IFNA(VLOOKUP(A47,ONHAND_TABLE,6,0),0)</f>
        <v>85</v>
      </c>
      <c r="H47" s="3"/>
      <c r="I47" s="3"/>
      <c r="J47" s="3"/>
      <c r="K47" s="3"/>
      <c r="L47" s="3"/>
      <c r="M47" s="3"/>
      <c r="N47" s="3"/>
      <c r="O47" s="16" t="n">
        <f aca="false">F47-D47</f>
        <v>214</v>
      </c>
      <c r="P47" s="16" t="n">
        <f aca="false">C47*O47</f>
        <v>131.692307692308</v>
      </c>
      <c r="Q47" s="23" t="n">
        <f aca="false">$C$47*D47</f>
        <v>0</v>
      </c>
      <c r="R47" s="24" t="n">
        <f aca="false">$C$47*E47</f>
        <v>0</v>
      </c>
      <c r="S47" s="24" t="n">
        <f aca="false">$C$47*F47</f>
        <v>131.692307692308</v>
      </c>
      <c r="T47" s="24" t="n">
        <f aca="false">$C$47*G47</f>
        <v>52.3076923076923</v>
      </c>
    </row>
    <row r="48" customFormat="false" ht="22.5" hidden="false" customHeight="false" outlineLevel="0" collapsed="false">
      <c r="A48" s="19" t="s">
        <v>117</v>
      </c>
      <c r="B48" s="20" t="s">
        <v>118</v>
      </c>
      <c r="C48" s="21" t="n">
        <f aca="false">VLOOKUP(A48,CF_TABLE,2,0)</f>
        <v>0.0659340659340659</v>
      </c>
      <c r="D48" s="22" t="n">
        <v>167</v>
      </c>
      <c r="E48" s="16" t="n">
        <v>167</v>
      </c>
      <c r="F48" s="16" t="n">
        <f aca="false">_xlfn.IFNA(VLOOKUP(A48,ONHAND_TABLE,4,0),0)</f>
        <v>440</v>
      </c>
      <c r="G48" s="16" t="n">
        <f aca="false">_xlfn.IFNA(VLOOKUP(A48,ONHAND_TABLE,6,0),0)</f>
        <v>439</v>
      </c>
      <c r="H48" s="3"/>
      <c r="I48" s="3"/>
      <c r="J48" s="3"/>
      <c r="K48" s="3"/>
      <c r="L48" s="3"/>
      <c r="M48" s="3"/>
      <c r="N48" s="3"/>
      <c r="O48" s="16" t="n">
        <f aca="false">F48-D48</f>
        <v>273</v>
      </c>
      <c r="P48" s="16" t="n">
        <f aca="false">C48*O48</f>
        <v>18</v>
      </c>
      <c r="Q48" s="23" t="n">
        <f aca="false">$C$48*D48</f>
        <v>11.010989010989</v>
      </c>
      <c r="R48" s="24" t="n">
        <f aca="false">$C$48*E48</f>
        <v>11.010989010989</v>
      </c>
      <c r="S48" s="24" t="n">
        <f aca="false">$C$48*F48</f>
        <v>29.010989010989</v>
      </c>
      <c r="T48" s="24" t="n">
        <f aca="false">$C$48*G48</f>
        <v>28.9450549450549</v>
      </c>
    </row>
    <row r="49" customFormat="false" ht="22.5" hidden="false" customHeight="false" outlineLevel="0" collapsed="false">
      <c r="A49" s="19" t="s">
        <v>119</v>
      </c>
      <c r="B49" s="20" t="s">
        <v>120</v>
      </c>
      <c r="C49" s="21" t="n">
        <f aca="false">VLOOKUP(A49,CF_TABLE,2,0)</f>
        <v>0.956043956043956</v>
      </c>
      <c r="D49" s="22" t="n">
        <v>80</v>
      </c>
      <c r="E49" s="16" t="n">
        <v>30</v>
      </c>
      <c r="F49" s="16" t="n">
        <f aca="false">_xlfn.IFNA(VLOOKUP(A49,ONHAND_TABLE,4,0),0)</f>
        <v>15</v>
      </c>
      <c r="G49" s="16" t="n">
        <f aca="false">_xlfn.IFNA(VLOOKUP(A49,ONHAND_TABLE,6,0),0)</f>
        <v>14</v>
      </c>
      <c r="H49" s="3"/>
      <c r="I49" s="3"/>
      <c r="J49" s="3"/>
      <c r="K49" s="3"/>
      <c r="L49" s="3"/>
      <c r="M49" s="3"/>
      <c r="N49" s="3"/>
      <c r="O49" s="16" t="n">
        <f aca="false">F49-D49</f>
        <v>-65</v>
      </c>
      <c r="P49" s="16" t="n">
        <f aca="false">C49*O49</f>
        <v>-62.1428571428572</v>
      </c>
      <c r="Q49" s="23" t="n">
        <f aca="false">$C$49*D49</f>
        <v>76.4835164835165</v>
      </c>
      <c r="R49" s="24" t="n">
        <f aca="false">$C$49*E49</f>
        <v>28.6813186813187</v>
      </c>
      <c r="S49" s="24" t="n">
        <f aca="false">$C$49*F49</f>
        <v>14.3406593406593</v>
      </c>
      <c r="T49" s="24" t="n">
        <f aca="false">$C$49*G49</f>
        <v>13.3846153846154</v>
      </c>
    </row>
    <row r="50" customFormat="false" ht="22.5" hidden="false" customHeight="false" outlineLevel="0" collapsed="false">
      <c r="A50" s="19" t="s">
        <v>121</v>
      </c>
      <c r="B50" s="20" t="s">
        <v>122</v>
      </c>
      <c r="C50" s="21" t="n">
        <f aca="false">VLOOKUP(A50,CF_TABLE,2,0)</f>
        <v>0.0152625152625153</v>
      </c>
      <c r="D50" s="22" t="n">
        <v>3456</v>
      </c>
      <c r="E50" s="16" t="n">
        <v>3456</v>
      </c>
      <c r="F50" s="16" t="n">
        <f aca="false">_xlfn.IFNA(VLOOKUP(A50,ONHAND_TABLE,4,0),0)</f>
        <v>1372</v>
      </c>
      <c r="G50" s="16" t="n">
        <f aca="false">_xlfn.IFNA(VLOOKUP(A50,ONHAND_TABLE,6,0),0)</f>
        <v>-789</v>
      </c>
      <c r="H50" s="3"/>
      <c r="I50" s="3"/>
      <c r="J50" s="3"/>
      <c r="K50" s="3"/>
      <c r="L50" s="3"/>
      <c r="M50" s="3"/>
      <c r="N50" s="3"/>
      <c r="O50" s="16" t="n">
        <f aca="false">F50-D50</f>
        <v>-2084</v>
      </c>
      <c r="P50" s="16" t="n">
        <f aca="false">C50*O50</f>
        <v>-31.8070818070818</v>
      </c>
      <c r="Q50" s="23" t="n">
        <f aca="false">$C$50*D50</f>
        <v>52.7472527472527</v>
      </c>
      <c r="R50" s="24" t="n">
        <f aca="false">$C$50*E50</f>
        <v>52.7472527472527</v>
      </c>
      <c r="S50" s="24" t="n">
        <f aca="false">$C$50*F50</f>
        <v>20.9401709401709</v>
      </c>
      <c r="T50" s="24" t="n">
        <f aca="false">$C$50*G50</f>
        <v>-12.0421245421245</v>
      </c>
    </row>
    <row r="51" customFormat="false" ht="22.5" hidden="false" customHeight="false" outlineLevel="0" collapsed="false">
      <c r="A51" s="19" t="s">
        <v>123</v>
      </c>
      <c r="B51" s="20" t="s">
        <v>124</v>
      </c>
      <c r="C51" s="21" t="n">
        <f aca="false">VLOOKUP(A51,CF_TABLE,2,0)</f>
        <v>1.11355311355311</v>
      </c>
      <c r="D51" s="22" t="n">
        <v>474</v>
      </c>
      <c r="E51" s="16" t="n">
        <v>-249</v>
      </c>
      <c r="F51" s="16" t="n">
        <f aca="false">_xlfn.IFNA(VLOOKUP(A51,ONHAND_TABLE,4,0),0)</f>
        <v>780</v>
      </c>
      <c r="G51" s="16" t="n">
        <f aca="false">_xlfn.IFNA(VLOOKUP(A51,ONHAND_TABLE,6,0),0)</f>
        <v>-57</v>
      </c>
      <c r="H51" s="3"/>
      <c r="I51" s="3"/>
      <c r="J51" s="3"/>
      <c r="K51" s="3"/>
      <c r="L51" s="3"/>
      <c r="M51" s="3"/>
      <c r="N51" s="3"/>
      <c r="O51" s="16" t="n">
        <f aca="false">F51-D51</f>
        <v>306</v>
      </c>
      <c r="P51" s="16" t="n">
        <f aca="false">C51*O51</f>
        <v>340.747252747253</v>
      </c>
      <c r="Q51" s="23" t="n">
        <f aca="false">$C$51*D51</f>
        <v>527.824175824176</v>
      </c>
      <c r="R51" s="24" t="n">
        <f aca="false">$C$51*E51</f>
        <v>-277.274725274725</v>
      </c>
      <c r="S51" s="24" t="n">
        <f aca="false">$C$51*F51</f>
        <v>868.571428571429</v>
      </c>
      <c r="T51" s="24" t="n">
        <f aca="false">$C$51*G51</f>
        <v>-63.4725274725275</v>
      </c>
    </row>
    <row r="52" customFormat="false" ht="22.5" hidden="false" customHeight="false" outlineLevel="0" collapsed="false">
      <c r="A52" s="19" t="s">
        <v>125</v>
      </c>
      <c r="B52" s="20" t="s">
        <v>126</v>
      </c>
      <c r="C52" s="21" t="n">
        <f aca="false">VLOOKUP(A52,CF_TABLE,2,0)</f>
        <v>1</v>
      </c>
      <c r="D52" s="22" t="n">
        <v>1835</v>
      </c>
      <c r="E52" s="16" t="n">
        <v>1835</v>
      </c>
      <c r="F52" s="16" t="n">
        <f aca="false">_xlfn.IFNA(VLOOKUP(A52,ONHAND_TABLE,4,0),0)</f>
        <v>744</v>
      </c>
      <c r="G52" s="16" t="n">
        <f aca="false">_xlfn.IFNA(VLOOKUP(A52,ONHAND_TABLE,6,0),0)</f>
        <v>2</v>
      </c>
      <c r="H52" s="3"/>
      <c r="I52" s="3"/>
      <c r="J52" s="3"/>
      <c r="K52" s="3"/>
      <c r="L52" s="3"/>
      <c r="M52" s="3"/>
      <c r="N52" s="3"/>
      <c r="O52" s="16" t="n">
        <f aca="false">F52-D52</f>
        <v>-1091</v>
      </c>
      <c r="P52" s="16" t="n">
        <f aca="false">C52*O52</f>
        <v>-1091</v>
      </c>
      <c r="Q52" s="23" t="n">
        <f aca="false">$C$52*D52</f>
        <v>1835</v>
      </c>
      <c r="R52" s="24" t="n">
        <f aca="false">$C$52*E52</f>
        <v>1835</v>
      </c>
      <c r="S52" s="24" t="n">
        <f aca="false">$C$52*F52</f>
        <v>744</v>
      </c>
      <c r="T52" s="24" t="n">
        <f aca="false">$C$52*G52</f>
        <v>2</v>
      </c>
    </row>
    <row r="53" customFormat="false" ht="22.5" hidden="false" customHeight="false" outlineLevel="0" collapsed="false">
      <c r="A53" s="19" t="s">
        <v>127</v>
      </c>
      <c r="B53" s="20" t="s">
        <v>128</v>
      </c>
      <c r="C53" s="21" t="n">
        <f aca="false">VLOOKUP(A53,CF_TABLE,2,0)</f>
        <v>0.0152625152625153</v>
      </c>
      <c r="D53" s="22" t="n">
        <v>441</v>
      </c>
      <c r="E53" s="16" t="n">
        <v>441</v>
      </c>
      <c r="F53" s="16" t="n">
        <f aca="false">_xlfn.IFNA(VLOOKUP(A53,ONHAND_TABLE,4,0),0)</f>
        <v>1737</v>
      </c>
      <c r="G53" s="16" t="n">
        <f aca="false">_xlfn.IFNA(VLOOKUP(A53,ONHAND_TABLE,6,0),0)</f>
        <v>1088</v>
      </c>
      <c r="H53" s="3"/>
      <c r="I53" s="3"/>
      <c r="J53" s="3"/>
      <c r="K53" s="3"/>
      <c r="L53" s="3"/>
      <c r="M53" s="3"/>
      <c r="N53" s="3"/>
      <c r="O53" s="16" t="n">
        <f aca="false">F53-D53</f>
        <v>1296</v>
      </c>
      <c r="P53" s="16" t="n">
        <f aca="false">C53*O53</f>
        <v>19.7802197802198</v>
      </c>
      <c r="Q53" s="23" t="n">
        <f aca="false">$C$53*D53</f>
        <v>6.73076923076923</v>
      </c>
      <c r="R53" s="24" t="n">
        <f aca="false">$C$53*E53</f>
        <v>6.73076923076923</v>
      </c>
      <c r="S53" s="24" t="n">
        <f aca="false">$C$53*F53</f>
        <v>26.510989010989</v>
      </c>
      <c r="T53" s="24" t="n">
        <f aca="false">$C$53*G53</f>
        <v>16.6056166056166</v>
      </c>
    </row>
    <row r="54" customFormat="false" ht="22.5" hidden="false" customHeight="false" outlineLevel="0" collapsed="false">
      <c r="A54" s="19" t="s">
        <v>129</v>
      </c>
      <c r="B54" s="20" t="s">
        <v>130</v>
      </c>
      <c r="C54" s="21" t="n">
        <f aca="false">VLOOKUP(A54,CF_TABLE,2,0)</f>
        <v>0.956043956043956</v>
      </c>
      <c r="D54" s="22" t="n">
        <v>0</v>
      </c>
      <c r="E54" s="16" t="n">
        <v>0</v>
      </c>
      <c r="F54" s="16" t="n">
        <f aca="false">_xlfn.IFNA(VLOOKUP(A54,ONHAND_TABLE,4,0),0)</f>
        <v>0</v>
      </c>
      <c r="G54" s="16" t="n">
        <f aca="false">_xlfn.IFNA(VLOOKUP(A54,ONHAND_TABLE,6,0),0)</f>
        <v>-1</v>
      </c>
      <c r="H54" s="3"/>
      <c r="I54" s="3"/>
      <c r="J54" s="3"/>
      <c r="K54" s="3"/>
      <c r="L54" s="3"/>
      <c r="M54" s="3"/>
      <c r="N54" s="3"/>
      <c r="O54" s="16" t="n">
        <f aca="false">F54-D54</f>
        <v>0</v>
      </c>
      <c r="P54" s="16" t="n">
        <f aca="false">C54*O54</f>
        <v>0</v>
      </c>
      <c r="Q54" s="23" t="n">
        <f aca="false">$C$54*D54</f>
        <v>0</v>
      </c>
      <c r="R54" s="24" t="n">
        <f aca="false">$C$54*E54</f>
        <v>0</v>
      </c>
      <c r="S54" s="24" t="n">
        <f aca="false">$C$54*F54</f>
        <v>0</v>
      </c>
      <c r="T54" s="24" t="n">
        <f aca="false">$C$54*G54</f>
        <v>-0.956043956043956</v>
      </c>
    </row>
    <row r="55" customFormat="false" ht="22.5" hidden="false" customHeight="false" outlineLevel="0" collapsed="false">
      <c r="A55" s="19" t="s">
        <v>131</v>
      </c>
      <c r="B55" s="20" t="s">
        <v>132</v>
      </c>
      <c r="C55" s="21" t="n">
        <f aca="false">VLOOKUP(A55,CF_TABLE,2,0)</f>
        <v>0.956043956043956</v>
      </c>
      <c r="D55" s="22" t="n">
        <v>1947</v>
      </c>
      <c r="E55" s="16" t="n">
        <v>1747</v>
      </c>
      <c r="F55" s="16" t="n">
        <f aca="false">_xlfn.IFNA(VLOOKUP(A55,ONHAND_TABLE,4,0),0)</f>
        <v>120</v>
      </c>
      <c r="G55" s="16" t="n">
        <f aca="false">_xlfn.IFNA(VLOOKUP(A55,ONHAND_TABLE,6,0),0)</f>
        <v>-81</v>
      </c>
      <c r="H55" s="3"/>
      <c r="I55" s="3"/>
      <c r="J55" s="3"/>
      <c r="K55" s="3"/>
      <c r="L55" s="3"/>
      <c r="M55" s="3"/>
      <c r="N55" s="3"/>
      <c r="O55" s="16" t="n">
        <f aca="false">F55-D55</f>
        <v>-1827</v>
      </c>
      <c r="P55" s="16" t="n">
        <f aca="false">C55*O55</f>
        <v>-1746.69230769231</v>
      </c>
      <c r="Q55" s="23" t="n">
        <f aca="false">$C$55*D55</f>
        <v>1861.41758241758</v>
      </c>
      <c r="R55" s="24" t="n">
        <f aca="false">$C$55*E55</f>
        <v>1670.20879120879</v>
      </c>
      <c r="S55" s="24" t="n">
        <f aca="false">$C$55*F55</f>
        <v>114.725274725275</v>
      </c>
      <c r="T55" s="24" t="n">
        <f aca="false">$C$55*G55</f>
        <v>-77.4395604395604</v>
      </c>
    </row>
    <row r="56" customFormat="false" ht="22.5" hidden="false" customHeight="false" outlineLevel="0" collapsed="false">
      <c r="A56" s="19" t="s">
        <v>133</v>
      </c>
      <c r="B56" s="20" t="s">
        <v>134</v>
      </c>
      <c r="C56" s="21" t="n">
        <f aca="false">VLOOKUP(A56,CF_TABLE,2,0)</f>
        <v>0.956043956043956</v>
      </c>
      <c r="D56" s="22" t="n">
        <v>168</v>
      </c>
      <c r="E56" s="16" t="n">
        <v>40</v>
      </c>
      <c r="F56" s="16" t="n">
        <f aca="false">_xlfn.IFNA(VLOOKUP(A56,ONHAND_TABLE,4,0),0)</f>
        <v>0</v>
      </c>
      <c r="G56" s="16" t="n">
        <f aca="false">_xlfn.IFNA(VLOOKUP(A56,ONHAND_TABLE,6,0),0)</f>
        <v>-1</v>
      </c>
      <c r="H56" s="3"/>
      <c r="I56" s="3"/>
      <c r="J56" s="3"/>
      <c r="K56" s="3"/>
      <c r="L56" s="3"/>
      <c r="M56" s="3"/>
      <c r="N56" s="3"/>
      <c r="O56" s="16" t="n">
        <f aca="false">F56-D56</f>
        <v>-168</v>
      </c>
      <c r="P56" s="16" t="n">
        <f aca="false">C56*O56</f>
        <v>-160.615384615385</v>
      </c>
      <c r="Q56" s="23" t="n">
        <f aca="false">$C$56*D56</f>
        <v>160.615384615385</v>
      </c>
      <c r="R56" s="24" t="n">
        <f aca="false">$C$56*E56</f>
        <v>38.2417582417582</v>
      </c>
      <c r="S56" s="24" t="n">
        <f aca="false">$C$56*F56</f>
        <v>0</v>
      </c>
      <c r="T56" s="24" t="n">
        <f aca="false">$C$56*G56</f>
        <v>-0.956043956043956</v>
      </c>
    </row>
    <row r="57" customFormat="false" ht="22.5" hidden="false" customHeight="false" outlineLevel="0" collapsed="false">
      <c r="A57" s="19" t="s">
        <v>135</v>
      </c>
      <c r="B57" s="20" t="s">
        <v>136</v>
      </c>
      <c r="C57" s="21" t="n">
        <f aca="false">VLOOKUP(A57,CF_TABLE,2,0)</f>
        <v>1.23809523809524</v>
      </c>
      <c r="D57" s="22" t="n">
        <v>1</v>
      </c>
      <c r="E57" s="16" t="n">
        <v>1</v>
      </c>
      <c r="F57" s="16" t="n">
        <f aca="false">_xlfn.IFNA(VLOOKUP(A57,ONHAND_TABLE,4,0),0)</f>
        <v>47</v>
      </c>
      <c r="G57" s="16" t="n">
        <f aca="false">_xlfn.IFNA(VLOOKUP(A57,ONHAND_TABLE,6,0),0)</f>
        <v>8</v>
      </c>
      <c r="H57" s="3"/>
      <c r="I57" s="3"/>
      <c r="J57" s="3"/>
      <c r="K57" s="3"/>
      <c r="L57" s="3"/>
      <c r="M57" s="3"/>
      <c r="N57" s="3"/>
      <c r="O57" s="16" t="n">
        <f aca="false">F57-D57</f>
        <v>46</v>
      </c>
      <c r="P57" s="16" t="n">
        <f aca="false">C57*O57</f>
        <v>56.952380952381</v>
      </c>
      <c r="Q57" s="23" t="n">
        <f aca="false">$C$57*D57</f>
        <v>1.23809523809524</v>
      </c>
      <c r="R57" s="24" t="n">
        <f aca="false">$C$57*E57</f>
        <v>1.23809523809524</v>
      </c>
      <c r="S57" s="24" t="n">
        <f aca="false">$C$57*F57</f>
        <v>58.1904761904762</v>
      </c>
      <c r="T57" s="24" t="n">
        <f aca="false">$C$57*G57</f>
        <v>9.90476190476191</v>
      </c>
    </row>
    <row r="58" customFormat="false" ht="22.5" hidden="false" customHeight="false" outlineLevel="0" collapsed="false">
      <c r="A58" s="19" t="s">
        <v>137</v>
      </c>
      <c r="B58" s="20" t="s">
        <v>138</v>
      </c>
      <c r="C58" s="21" t="n">
        <f aca="false">VLOOKUP(A58,CF_TABLE,2,0)</f>
        <v>0.956043956043956</v>
      </c>
      <c r="D58" s="22" t="n">
        <v>8</v>
      </c>
      <c r="E58" s="16" t="n">
        <v>0</v>
      </c>
      <c r="F58" s="16" t="n">
        <f aca="false">_xlfn.IFNA(VLOOKUP(A58,ONHAND_TABLE,4,0),0)</f>
        <v>0</v>
      </c>
      <c r="G58" s="16" t="n">
        <f aca="false">_xlfn.IFNA(VLOOKUP(A58,ONHAND_TABLE,6,0),0)</f>
        <v>-1</v>
      </c>
      <c r="H58" s="3"/>
      <c r="I58" s="3"/>
      <c r="J58" s="3"/>
      <c r="K58" s="3"/>
      <c r="L58" s="3"/>
      <c r="M58" s="3"/>
      <c r="N58" s="3"/>
      <c r="O58" s="16" t="n">
        <f aca="false">F58-D58</f>
        <v>-8</v>
      </c>
      <c r="P58" s="16" t="n">
        <f aca="false">C58*O58</f>
        <v>-7.64835164835165</v>
      </c>
      <c r="Q58" s="23" t="n">
        <f aca="false">$C$58*D58</f>
        <v>7.64835164835165</v>
      </c>
      <c r="R58" s="24" t="n">
        <f aca="false">$C$58*E58</f>
        <v>0</v>
      </c>
      <c r="S58" s="24" t="n">
        <f aca="false">$C$58*F58</f>
        <v>0</v>
      </c>
      <c r="T58" s="24" t="n">
        <f aca="false">$C$58*G58</f>
        <v>-0.956043956043956</v>
      </c>
    </row>
    <row r="59" customFormat="false" ht="22.5" hidden="false" customHeight="false" outlineLevel="0" collapsed="false">
      <c r="A59" s="19" t="s">
        <v>139</v>
      </c>
      <c r="B59" s="20" t="s">
        <v>140</v>
      </c>
      <c r="C59" s="21" t="n">
        <f aca="false">VLOOKUP(A59,CF_TABLE,2,0)</f>
        <v>1.06227106227106</v>
      </c>
      <c r="D59" s="22" t="n">
        <v>113</v>
      </c>
      <c r="E59" s="16" t="n">
        <v>5</v>
      </c>
      <c r="F59" s="16" t="n">
        <f aca="false">_xlfn.IFNA(VLOOKUP(A59,ONHAND_TABLE,4,0),0)</f>
        <v>0</v>
      </c>
      <c r="G59" s="16" t="n">
        <f aca="false">_xlfn.IFNA(VLOOKUP(A59,ONHAND_TABLE,6,0),0)</f>
        <v>-1</v>
      </c>
      <c r="H59" s="3"/>
      <c r="I59" s="3"/>
      <c r="J59" s="3"/>
      <c r="K59" s="3"/>
      <c r="L59" s="3"/>
      <c r="M59" s="3"/>
      <c r="N59" s="3"/>
      <c r="O59" s="16" t="n">
        <f aca="false">F59-D59</f>
        <v>-113</v>
      </c>
      <c r="P59" s="16" t="n">
        <f aca="false">C59*O59</f>
        <v>-120.03663003663</v>
      </c>
      <c r="Q59" s="23" t="n">
        <f aca="false">$C$59*D59</f>
        <v>120.03663003663</v>
      </c>
      <c r="R59" s="24" t="n">
        <f aca="false">$C$59*E59</f>
        <v>5.31135531135531</v>
      </c>
      <c r="S59" s="24" t="n">
        <f aca="false">$C$59*F59</f>
        <v>0</v>
      </c>
      <c r="T59" s="24" t="n">
        <f aca="false">$C$59*G59</f>
        <v>-1.06227106227106</v>
      </c>
    </row>
    <row r="60" customFormat="false" ht="22.5" hidden="false" customHeight="false" outlineLevel="0" collapsed="false">
      <c r="A60" s="19" t="s">
        <v>141</v>
      </c>
      <c r="B60" s="20" t="s">
        <v>142</v>
      </c>
      <c r="C60" s="21" t="n">
        <f aca="false">VLOOKUP(A60,CF_TABLE,2,0)</f>
        <v>1</v>
      </c>
      <c r="D60" s="22" t="n">
        <v>0</v>
      </c>
      <c r="E60" s="16" t="n">
        <v>0</v>
      </c>
      <c r="F60" s="16" t="n">
        <f aca="false">_xlfn.IFNA(VLOOKUP(A60,ONHAND_TABLE,4,0),0)</f>
        <v>29</v>
      </c>
      <c r="G60" s="16" t="n">
        <f aca="false">_xlfn.IFNA(VLOOKUP(A60,ONHAND_TABLE,6,0),0)</f>
        <v>28</v>
      </c>
      <c r="H60" s="3"/>
      <c r="I60" s="3"/>
      <c r="J60" s="3"/>
      <c r="K60" s="3"/>
      <c r="L60" s="3"/>
      <c r="M60" s="3"/>
      <c r="N60" s="3"/>
      <c r="O60" s="16" t="n">
        <f aca="false">F60-D60</f>
        <v>29</v>
      </c>
      <c r="P60" s="16" t="n">
        <f aca="false">C60*O60</f>
        <v>29</v>
      </c>
      <c r="Q60" s="23" t="n">
        <f aca="false">$C$60*D60</f>
        <v>0</v>
      </c>
      <c r="R60" s="24" t="n">
        <f aca="false">$C$60*E60</f>
        <v>0</v>
      </c>
      <c r="S60" s="24" t="n">
        <f aca="false">$C$60*F60</f>
        <v>29</v>
      </c>
      <c r="T60" s="24" t="n">
        <f aca="false">$C$60*G60</f>
        <v>28</v>
      </c>
    </row>
    <row r="61" customFormat="false" ht="22.5" hidden="false" customHeight="false" outlineLevel="0" collapsed="false">
      <c r="A61" s="19" t="s">
        <v>143</v>
      </c>
      <c r="B61" s="20" t="s">
        <v>144</v>
      </c>
      <c r="C61" s="21" t="n">
        <f aca="false">VLOOKUP(A61,CF_TABLE,2,0)</f>
        <v>0.0366300366300366</v>
      </c>
      <c r="D61" s="22" t="n">
        <v>9450</v>
      </c>
      <c r="E61" s="16" t="n">
        <v>-2166</v>
      </c>
      <c r="F61" s="16" t="n">
        <f aca="false">_xlfn.IFNA(VLOOKUP(A61,ONHAND_TABLE,4,0),0)</f>
        <v>4550</v>
      </c>
      <c r="G61" s="16" t="n">
        <f aca="false">_xlfn.IFNA(VLOOKUP(A61,ONHAND_TABLE,6,0),0)</f>
        <v>-3899</v>
      </c>
      <c r="H61" s="3"/>
      <c r="I61" s="3"/>
      <c r="J61" s="3"/>
      <c r="K61" s="3"/>
      <c r="L61" s="3"/>
      <c r="M61" s="3"/>
      <c r="N61" s="3"/>
      <c r="O61" s="16" t="n">
        <f aca="false">F61-D61</f>
        <v>-4900</v>
      </c>
      <c r="P61" s="16" t="n">
        <f aca="false">C61*O61</f>
        <v>-179.48717948718</v>
      </c>
      <c r="Q61" s="23" t="n">
        <f aca="false">$C$61*D61</f>
        <v>346.153846153846</v>
      </c>
      <c r="R61" s="24" t="n">
        <f aca="false">$C$61*E61</f>
        <v>-79.3406593406593</v>
      </c>
      <c r="S61" s="24" t="n">
        <f aca="false">$C$61*F61</f>
        <v>166.666666666667</v>
      </c>
      <c r="T61" s="24" t="n">
        <f aca="false">$C$61*G61</f>
        <v>-142.820512820513</v>
      </c>
    </row>
    <row r="62" customFormat="false" ht="22.5" hidden="false" customHeight="false" outlineLevel="0" collapsed="false">
      <c r="A62" s="19" t="s">
        <v>145</v>
      </c>
      <c r="B62" s="20" t="s">
        <v>146</v>
      </c>
      <c r="C62" s="21" t="n">
        <f aca="false">VLOOKUP(A62,CF_TABLE,2,0)</f>
        <v>0.032967032967033</v>
      </c>
      <c r="D62" s="22" t="n">
        <v>4208</v>
      </c>
      <c r="E62" s="16" t="n">
        <v>-912</v>
      </c>
      <c r="F62" s="16" t="n">
        <f aca="false">_xlfn.IFNA(VLOOKUP(A62,ONHAND_TABLE,4,0),0)</f>
        <v>1763</v>
      </c>
      <c r="G62" s="16" t="n">
        <f aca="false">_xlfn.IFNA(VLOOKUP(A62,ONHAND_TABLE,6,0),0)</f>
        <v>1482</v>
      </c>
      <c r="H62" s="3"/>
      <c r="I62" s="3"/>
      <c r="J62" s="3"/>
      <c r="K62" s="3"/>
      <c r="L62" s="3"/>
      <c r="M62" s="3"/>
      <c r="N62" s="3"/>
      <c r="O62" s="16" t="n">
        <f aca="false">F62-D62</f>
        <v>-2445</v>
      </c>
      <c r="P62" s="16" t="n">
        <f aca="false">C62*O62</f>
        <v>-80.6043956043956</v>
      </c>
      <c r="Q62" s="23" t="n">
        <f aca="false">$C$62*D62</f>
        <v>138.725274725275</v>
      </c>
      <c r="R62" s="24" t="n">
        <f aca="false">$C$62*E62</f>
        <v>-30.0659340659341</v>
      </c>
      <c r="S62" s="24" t="n">
        <f aca="false">$C$62*F62</f>
        <v>58.1208791208791</v>
      </c>
      <c r="T62" s="24" t="n">
        <f aca="false">$C$62*G62</f>
        <v>48.8571428571429</v>
      </c>
    </row>
    <row r="63" customFormat="false" ht="22.5" hidden="false" customHeight="false" outlineLevel="0" collapsed="false">
      <c r="A63" s="19" t="s">
        <v>147</v>
      </c>
      <c r="B63" s="20" t="s">
        <v>148</v>
      </c>
      <c r="C63" s="21" t="n">
        <f aca="false">VLOOKUP(A63,CF_TABLE,2,0)</f>
        <v>0.032967032967033</v>
      </c>
      <c r="D63" s="22" t="n">
        <v>3744</v>
      </c>
      <c r="E63" s="16" t="n">
        <v>3744</v>
      </c>
      <c r="F63" s="16" t="n">
        <f aca="false">_xlfn.IFNA(VLOOKUP(A63,ONHAND_TABLE,4,0),0)</f>
        <v>5505</v>
      </c>
      <c r="G63" s="16" t="n">
        <f aca="false">_xlfn.IFNA(VLOOKUP(A63,ONHAND_TABLE,6,0),0)</f>
        <v>5504</v>
      </c>
      <c r="H63" s="3"/>
      <c r="I63" s="3"/>
      <c r="J63" s="3"/>
      <c r="K63" s="3"/>
      <c r="L63" s="3"/>
      <c r="M63" s="3"/>
      <c r="N63" s="3"/>
      <c r="O63" s="16" t="n">
        <f aca="false">F63-D63</f>
        <v>1761</v>
      </c>
      <c r="P63" s="16" t="n">
        <f aca="false">C63*O63</f>
        <v>58.0549450549451</v>
      </c>
      <c r="Q63" s="23" t="n">
        <f aca="false">$C$63*D63</f>
        <v>123.428571428571</v>
      </c>
      <c r="R63" s="24" t="n">
        <f aca="false">$C$63*E63</f>
        <v>123.428571428571</v>
      </c>
      <c r="S63" s="24" t="n">
        <f aca="false">$C$63*F63</f>
        <v>181.483516483517</v>
      </c>
      <c r="T63" s="24" t="n">
        <f aca="false">$C$63*G63</f>
        <v>181.450549450549</v>
      </c>
    </row>
    <row r="64" customFormat="false" ht="22.5" hidden="false" customHeight="false" outlineLevel="0" collapsed="false">
      <c r="A64" s="19" t="s">
        <v>149</v>
      </c>
      <c r="B64" s="20" t="s">
        <v>150</v>
      </c>
      <c r="C64" s="21" t="n">
        <f aca="false">VLOOKUP(A64,CF_TABLE,2,0)</f>
        <v>1.23809523809524</v>
      </c>
      <c r="D64" s="22" t="n">
        <v>0</v>
      </c>
      <c r="E64" s="16" t="n">
        <v>0</v>
      </c>
      <c r="F64" s="16" t="n">
        <f aca="false">_xlfn.IFNA(VLOOKUP(A64,ONHAND_TABLE,4,0),0)</f>
        <v>0</v>
      </c>
      <c r="G64" s="16" t="n">
        <f aca="false">_xlfn.IFNA(VLOOKUP(A64,ONHAND_TABLE,6,0),0)</f>
        <v>0</v>
      </c>
      <c r="H64" s="3"/>
      <c r="I64" s="3"/>
      <c r="J64" s="3"/>
      <c r="K64" s="3"/>
      <c r="L64" s="3"/>
      <c r="M64" s="3"/>
      <c r="N64" s="3"/>
      <c r="O64" s="16" t="n">
        <f aca="false">F64-D64</f>
        <v>0</v>
      </c>
      <c r="P64" s="16" t="n">
        <f aca="false">C64*O64</f>
        <v>0</v>
      </c>
      <c r="Q64" s="23" t="n">
        <f aca="false">$C$64*D64</f>
        <v>0</v>
      </c>
      <c r="R64" s="24" t="n">
        <f aca="false">$C$64*E64</f>
        <v>0</v>
      </c>
      <c r="S64" s="24" t="n">
        <f aca="false">$C$64*F64</f>
        <v>0</v>
      </c>
      <c r="T64" s="24" t="n">
        <f aca="false">$C$64*G64</f>
        <v>0</v>
      </c>
    </row>
    <row r="65" customFormat="false" ht="22.5" hidden="false" customHeight="false" outlineLevel="0" collapsed="false">
      <c r="A65" s="29" t="s">
        <v>151</v>
      </c>
      <c r="B65" s="30" t="s">
        <v>152</v>
      </c>
      <c r="C65" s="21" t="n">
        <f aca="false">VLOOKUP(A65,CF_TABLE,2,0)</f>
        <v>0.00915750915750916</v>
      </c>
      <c r="D65" s="22" t="n">
        <v>640</v>
      </c>
      <c r="E65" s="16" t="n">
        <v>640</v>
      </c>
      <c r="F65" s="16" t="n">
        <f aca="false">_xlfn.IFNA(VLOOKUP(A65,ONHAND_TABLE,4,0),0)</f>
        <v>0</v>
      </c>
      <c r="G65" s="16" t="n">
        <f aca="false">_xlfn.IFNA(VLOOKUP(A65,ONHAND_TABLE,6,0),0)</f>
        <v>0</v>
      </c>
      <c r="H65" s="3"/>
      <c r="I65" s="3"/>
      <c r="J65" s="3"/>
      <c r="K65" s="3"/>
      <c r="L65" s="3"/>
      <c r="M65" s="3"/>
      <c r="N65" s="3"/>
      <c r="O65" s="16" t="n">
        <f aca="false">F65-D65</f>
        <v>-640</v>
      </c>
      <c r="P65" s="16" t="n">
        <f aca="false">C65*O65</f>
        <v>-5.86080586080586</v>
      </c>
      <c r="Q65" s="23" t="n">
        <f aca="false">$C$65*D65</f>
        <v>5.86080586080586</v>
      </c>
      <c r="R65" s="24" t="n">
        <f aca="false">$C$65*E65</f>
        <v>5.86080586080586</v>
      </c>
      <c r="S65" s="24" t="n">
        <f aca="false">$C$65*F65</f>
        <v>0</v>
      </c>
      <c r="T65" s="24" t="n">
        <f aca="false">$C$65*G65</f>
        <v>0</v>
      </c>
    </row>
    <row r="66" customFormat="false" ht="22.5" hidden="false" customHeight="false" outlineLevel="0" collapsed="false">
      <c r="A66" s="29" t="s">
        <v>153</v>
      </c>
      <c r="B66" s="30" t="s">
        <v>154</v>
      </c>
      <c r="C66" s="21" t="n">
        <f aca="false">VLOOKUP(A66,CF_TABLE,2,0)</f>
        <v>1.07692307692308</v>
      </c>
      <c r="D66" s="22" t="n">
        <v>72</v>
      </c>
      <c r="E66" s="16" t="n">
        <v>-4</v>
      </c>
      <c r="F66" s="16" t="n">
        <f aca="false">_xlfn.IFNA(VLOOKUP(A66,ONHAND_TABLE,4,0),0)</f>
        <v>175</v>
      </c>
      <c r="G66" s="16" t="n">
        <f aca="false">_xlfn.IFNA(VLOOKUP(A66,ONHAND_TABLE,6,0),0)</f>
        <v>64</v>
      </c>
      <c r="H66" s="3"/>
      <c r="I66" s="3"/>
      <c r="J66" s="3"/>
      <c r="K66" s="3"/>
      <c r="L66" s="3"/>
      <c r="M66" s="3"/>
      <c r="N66" s="3"/>
      <c r="O66" s="16" t="n">
        <f aca="false">F66-D66</f>
        <v>103</v>
      </c>
      <c r="P66" s="16" t="n">
        <f aca="false">C66*O66</f>
        <v>110.923076923077</v>
      </c>
      <c r="Q66" s="23" t="n">
        <f aca="false">$C$66*D66</f>
        <v>77.5384615384615</v>
      </c>
      <c r="R66" s="24" t="n">
        <f aca="false">$C$66*E66</f>
        <v>-4.30769230769231</v>
      </c>
      <c r="S66" s="24" t="n">
        <f aca="false">$C$66*F66</f>
        <v>188.461538461538</v>
      </c>
      <c r="T66" s="24" t="n">
        <f aca="false">$C$66*G66</f>
        <v>68.9230769230769</v>
      </c>
    </row>
    <row r="67" customFormat="false" ht="22.5" hidden="false" customHeight="false" outlineLevel="0" collapsed="false">
      <c r="A67" s="29" t="s">
        <v>155</v>
      </c>
      <c r="B67" s="30" t="s">
        <v>156</v>
      </c>
      <c r="C67" s="21" t="n">
        <f aca="false">VLOOKUP(A67,CF_TABLE,2,0)</f>
        <v>0.0152625152625153</v>
      </c>
      <c r="D67" s="22" t="n">
        <v>12528</v>
      </c>
      <c r="E67" s="16" t="n">
        <v>12528</v>
      </c>
      <c r="F67" s="16" t="n">
        <f aca="false">_xlfn.IFNA(VLOOKUP(A67,ONHAND_TABLE,4,0),0)</f>
        <v>2375</v>
      </c>
      <c r="G67" s="16" t="n">
        <f aca="false">_xlfn.IFNA(VLOOKUP(A67,ONHAND_TABLE,6,0),0)</f>
        <v>2374</v>
      </c>
      <c r="H67" s="3"/>
      <c r="I67" s="3"/>
      <c r="J67" s="3"/>
      <c r="K67" s="3"/>
      <c r="L67" s="3"/>
      <c r="M67" s="3"/>
      <c r="N67" s="3"/>
      <c r="O67" s="16" t="n">
        <f aca="false">F67-D67</f>
        <v>-10153</v>
      </c>
      <c r="P67" s="16" t="n">
        <f aca="false">C67*O67</f>
        <v>-154.960317460317</v>
      </c>
      <c r="Q67" s="23" t="n">
        <f aca="false">$C$67*D67</f>
        <v>191.208791208791</v>
      </c>
      <c r="R67" s="24" t="n">
        <f aca="false">$C$67*E67</f>
        <v>191.208791208791</v>
      </c>
      <c r="S67" s="24" t="n">
        <f aca="false">$C$67*F67</f>
        <v>36.2484737484737</v>
      </c>
      <c r="T67" s="24" t="n">
        <f aca="false">$C$67*G67</f>
        <v>36.2332112332112</v>
      </c>
    </row>
    <row r="68" customFormat="false" ht="22.5" hidden="false" customHeight="false" outlineLevel="0" collapsed="false">
      <c r="A68" s="19" t="s">
        <v>157</v>
      </c>
      <c r="B68" s="20" t="s">
        <v>158</v>
      </c>
      <c r="C68" s="21" t="n">
        <f aca="false">VLOOKUP(A68,CF_TABLE,2,0)</f>
        <v>0.032967032967033</v>
      </c>
      <c r="D68" s="22" t="n">
        <v>550</v>
      </c>
      <c r="E68" s="16" t="n">
        <v>550</v>
      </c>
      <c r="F68" s="16" t="n">
        <f aca="false">_xlfn.IFNA(VLOOKUP(A68,ONHAND_TABLE,4,0),0)</f>
        <v>728</v>
      </c>
      <c r="G68" s="16" t="n">
        <f aca="false">_xlfn.IFNA(VLOOKUP(A68,ONHAND_TABLE,6,0),0)</f>
        <v>727</v>
      </c>
      <c r="H68" s="3"/>
      <c r="I68" s="3"/>
      <c r="J68" s="3"/>
      <c r="K68" s="3"/>
      <c r="L68" s="3"/>
      <c r="M68" s="3"/>
      <c r="N68" s="3"/>
      <c r="O68" s="16" t="n">
        <f aca="false">F68-D68</f>
        <v>178</v>
      </c>
      <c r="P68" s="16" t="n">
        <f aca="false">C68*O68</f>
        <v>5.86813186813187</v>
      </c>
      <c r="Q68" s="23" t="n">
        <f aca="false">$C$68*D68</f>
        <v>18.1318681318681</v>
      </c>
      <c r="R68" s="24" t="n">
        <f aca="false">$C$68*E68</f>
        <v>18.1318681318681</v>
      </c>
      <c r="S68" s="24" t="n">
        <f aca="false">$C$68*F68</f>
        <v>24</v>
      </c>
      <c r="T68" s="24" t="n">
        <f aca="false">$C$68*G68</f>
        <v>23.967032967033</v>
      </c>
    </row>
    <row r="69" customFormat="false" ht="22.5" hidden="false" customHeight="false" outlineLevel="0" collapsed="false">
      <c r="A69" s="19" t="s">
        <v>159</v>
      </c>
      <c r="B69" s="20" t="s">
        <v>160</v>
      </c>
      <c r="C69" s="21" t="n">
        <f aca="false">VLOOKUP(A69,CF_TABLE,2,0)</f>
        <v>1</v>
      </c>
      <c r="D69" s="22" t="n">
        <v>130</v>
      </c>
      <c r="E69" s="16" t="n">
        <v>91</v>
      </c>
      <c r="F69" s="16" t="n">
        <f aca="false">_xlfn.IFNA(VLOOKUP(A69,ONHAND_TABLE,4,0),0)</f>
        <v>39</v>
      </c>
      <c r="G69" s="16" t="n">
        <f aca="false">_xlfn.IFNA(VLOOKUP(A69,ONHAND_TABLE,6,0),0)</f>
        <v>-1</v>
      </c>
      <c r="H69" s="3"/>
      <c r="I69" s="3"/>
      <c r="J69" s="3"/>
      <c r="K69" s="3"/>
      <c r="L69" s="3"/>
      <c r="M69" s="3"/>
      <c r="N69" s="3"/>
      <c r="O69" s="16" t="n">
        <f aca="false">F69-D69</f>
        <v>-91</v>
      </c>
      <c r="P69" s="16" t="n">
        <f aca="false">C69*O69</f>
        <v>-91</v>
      </c>
      <c r="Q69" s="23" t="n">
        <f aca="false">$C$69*D69</f>
        <v>130</v>
      </c>
      <c r="R69" s="24" t="n">
        <f aca="false">$C$69*E69</f>
        <v>91</v>
      </c>
      <c r="S69" s="24" t="n">
        <f aca="false">$C$69*F69</f>
        <v>39</v>
      </c>
      <c r="T69" s="24" t="n">
        <f aca="false">$C$69*G69</f>
        <v>-1</v>
      </c>
    </row>
    <row r="70" customFormat="false" ht="22.5" hidden="false" customHeight="false" outlineLevel="0" collapsed="false">
      <c r="A70" s="19" t="s">
        <v>161</v>
      </c>
      <c r="B70" s="20" t="s">
        <v>162</v>
      </c>
      <c r="C70" s="21" t="n">
        <f aca="false">VLOOKUP(A70,CF_TABLE,2,0)</f>
        <v>0.032967032967033</v>
      </c>
      <c r="D70" s="22" t="n">
        <v>48</v>
      </c>
      <c r="E70" s="16" t="n">
        <v>48</v>
      </c>
      <c r="F70" s="16" t="n">
        <f aca="false">_xlfn.IFNA(VLOOKUP(A70,ONHAND_TABLE,4,0),0)</f>
        <v>96</v>
      </c>
      <c r="G70" s="16" t="n">
        <f aca="false">_xlfn.IFNA(VLOOKUP(A70,ONHAND_TABLE,6,0),0)</f>
        <v>-1</v>
      </c>
      <c r="H70" s="3"/>
      <c r="I70" s="3"/>
      <c r="J70" s="3"/>
      <c r="K70" s="3"/>
      <c r="L70" s="3"/>
      <c r="M70" s="3"/>
      <c r="N70" s="3"/>
      <c r="O70" s="16" t="n">
        <f aca="false">F70-D70</f>
        <v>48</v>
      </c>
      <c r="P70" s="16" t="n">
        <f aca="false">C70*O70</f>
        <v>1.58241758241758</v>
      </c>
      <c r="Q70" s="23" t="n">
        <f aca="false">$C$70*D70</f>
        <v>1.58241758241758</v>
      </c>
      <c r="R70" s="24" t="n">
        <f aca="false">$C$70*E70</f>
        <v>1.58241758241758</v>
      </c>
      <c r="S70" s="24" t="n">
        <f aca="false">$C$70*F70</f>
        <v>3.16483516483517</v>
      </c>
      <c r="T70" s="24" t="n">
        <f aca="false">$C$70*G70</f>
        <v>-0.032967032967033</v>
      </c>
    </row>
    <row r="71" customFormat="false" ht="22.5" hidden="false" customHeight="false" outlineLevel="0" collapsed="false">
      <c r="A71" s="19" t="s">
        <v>8</v>
      </c>
      <c r="B71" s="20" t="s">
        <v>163</v>
      </c>
      <c r="C71" s="21" t="n">
        <f aca="false">VLOOKUP(A71,CF_TABLE,2,0)</f>
        <v>1.14285714285714</v>
      </c>
      <c r="D71" s="22" t="n">
        <v>7044</v>
      </c>
      <c r="E71" s="16" t="n">
        <v>4538</v>
      </c>
      <c r="F71" s="16" t="n">
        <f aca="false">_xlfn.IFNA(VLOOKUP(A71,ONHAND_TABLE,4,0),0)</f>
        <v>3227</v>
      </c>
      <c r="G71" s="16" t="n">
        <f aca="false">_xlfn.IFNA(VLOOKUP(A71,ONHAND_TABLE,6,0),0)</f>
        <v>1059</v>
      </c>
      <c r="H71" s="3"/>
      <c r="I71" s="3"/>
      <c r="J71" s="3"/>
      <c r="K71" s="3"/>
      <c r="L71" s="3"/>
      <c r="M71" s="3"/>
      <c r="N71" s="3"/>
      <c r="O71" s="16" t="n">
        <f aca="false">F71-D71</f>
        <v>-3817</v>
      </c>
      <c r="P71" s="16" t="n">
        <f aca="false">C71*O71</f>
        <v>-4362.28571428571</v>
      </c>
      <c r="Q71" s="23" t="n">
        <f aca="false">$C$71*D71</f>
        <v>8050.28571428571</v>
      </c>
      <c r="R71" s="24" t="n">
        <f aca="false">$C$71*E71</f>
        <v>5186.28571428571</v>
      </c>
      <c r="S71" s="24" t="n">
        <f aca="false">$C$71*F71</f>
        <v>3688</v>
      </c>
      <c r="T71" s="24" t="n">
        <f aca="false">$C$71*G71</f>
        <v>1210.28571428571</v>
      </c>
    </row>
    <row r="72" customFormat="false" ht="22.5" hidden="false" customHeight="false" outlineLevel="0" collapsed="false">
      <c r="A72" s="19" t="s">
        <v>164</v>
      </c>
      <c r="B72" s="20" t="s">
        <v>165</v>
      </c>
      <c r="C72" s="21" t="n">
        <f aca="false">VLOOKUP(A72,CF_TABLE,2,0)</f>
        <v>0.032967032967033</v>
      </c>
      <c r="D72" s="22" t="n">
        <v>2656</v>
      </c>
      <c r="E72" s="16" t="n">
        <v>1600</v>
      </c>
      <c r="F72" s="16" t="n">
        <f aca="false">_xlfn.IFNA(VLOOKUP(A72,ONHAND_TABLE,4,0),0)</f>
        <v>974</v>
      </c>
      <c r="G72" s="16" t="n">
        <f aca="false">_xlfn.IFNA(VLOOKUP(A72,ONHAND_TABLE,6,0),0)</f>
        <v>-1139</v>
      </c>
      <c r="H72" s="3"/>
      <c r="I72" s="3"/>
      <c r="J72" s="3"/>
      <c r="K72" s="3"/>
      <c r="L72" s="3"/>
      <c r="M72" s="3"/>
      <c r="N72" s="3"/>
      <c r="O72" s="16" t="n">
        <f aca="false">F72-D72</f>
        <v>-1682</v>
      </c>
      <c r="P72" s="16" t="n">
        <f aca="false">C72*O72</f>
        <v>-55.4505494505495</v>
      </c>
      <c r="Q72" s="23" t="n">
        <f aca="false">$C$72*D72</f>
        <v>87.5604395604396</v>
      </c>
      <c r="R72" s="24" t="n">
        <f aca="false">$C$72*E72</f>
        <v>52.7472527472528</v>
      </c>
      <c r="S72" s="24" t="n">
        <f aca="false">$C$72*F72</f>
        <v>32.1098901098901</v>
      </c>
      <c r="T72" s="24" t="n">
        <f aca="false">$C$72*G72</f>
        <v>-37.5494505494505</v>
      </c>
    </row>
    <row r="73" customFormat="false" ht="22.5" hidden="false" customHeight="false" outlineLevel="0" collapsed="false">
      <c r="A73" s="19" t="s">
        <v>166</v>
      </c>
      <c r="B73" s="20" t="s">
        <v>167</v>
      </c>
      <c r="C73" s="21" t="n">
        <f aca="false">VLOOKUP(A73,CF_TABLE,2,0)</f>
        <v>1</v>
      </c>
      <c r="D73" s="22" t="n">
        <v>106</v>
      </c>
      <c r="E73" s="16" t="n">
        <v>4</v>
      </c>
      <c r="F73" s="16" t="n">
        <f aca="false">_xlfn.IFNA(VLOOKUP(A73,ONHAND_TABLE,4,0),0)</f>
        <v>390</v>
      </c>
      <c r="G73" s="16" t="n">
        <f aca="false">_xlfn.IFNA(VLOOKUP(A73,ONHAND_TABLE,6,0),0)</f>
        <v>-40</v>
      </c>
      <c r="H73" s="3"/>
      <c r="I73" s="3"/>
      <c r="J73" s="3"/>
      <c r="K73" s="3"/>
      <c r="L73" s="3"/>
      <c r="M73" s="3"/>
      <c r="N73" s="3"/>
      <c r="O73" s="16" t="n">
        <f aca="false">F73-D73</f>
        <v>284</v>
      </c>
      <c r="P73" s="16" t="n">
        <f aca="false">C73*O73</f>
        <v>284</v>
      </c>
      <c r="Q73" s="23" t="n">
        <f aca="false">$C$73*D73</f>
        <v>106</v>
      </c>
      <c r="R73" s="24" t="n">
        <f aca="false">$C$73*E73</f>
        <v>4</v>
      </c>
      <c r="S73" s="24" t="n">
        <f aca="false">$C$73*F73</f>
        <v>390</v>
      </c>
      <c r="T73" s="24" t="n">
        <f aca="false">$C$73*G73</f>
        <v>-40</v>
      </c>
    </row>
    <row r="74" customFormat="false" ht="22.5" hidden="false" customHeight="false" outlineLevel="0" collapsed="false">
      <c r="A74" s="19" t="s">
        <v>168</v>
      </c>
      <c r="B74" s="20" t="s">
        <v>169</v>
      </c>
      <c r="C74" s="21" t="n">
        <f aca="false">VLOOKUP(A74,CF_TABLE,2,0)</f>
        <v>0.0152625152625153</v>
      </c>
      <c r="D74" s="22" t="n">
        <v>14435</v>
      </c>
      <c r="E74" s="16" t="n">
        <v>13139</v>
      </c>
      <c r="F74" s="16" t="n">
        <f aca="false">_xlfn.IFNA(VLOOKUP(A74,ONHAND_TABLE,4,0),0)</f>
        <v>3191</v>
      </c>
      <c r="G74" s="16" t="n">
        <f aca="false">_xlfn.IFNA(VLOOKUP(A74,ONHAND_TABLE,6,0),0)</f>
        <v>2542</v>
      </c>
      <c r="H74" s="3"/>
      <c r="I74" s="3"/>
      <c r="J74" s="3"/>
      <c r="K74" s="3"/>
      <c r="L74" s="3"/>
      <c r="M74" s="3"/>
      <c r="N74" s="3"/>
      <c r="O74" s="16" t="n">
        <f aca="false">F74-D74</f>
        <v>-11244</v>
      </c>
      <c r="P74" s="16" t="n">
        <f aca="false">C74*O74</f>
        <v>-171.611721611722</v>
      </c>
      <c r="Q74" s="23" t="n">
        <f aca="false">$C$74*D74</f>
        <v>220.314407814408</v>
      </c>
      <c r="R74" s="24" t="n">
        <f aca="false">$C$74*E74</f>
        <v>200.534188034188</v>
      </c>
      <c r="S74" s="24" t="n">
        <f aca="false">$C$74*F74</f>
        <v>48.7026862026862</v>
      </c>
      <c r="T74" s="24" t="n">
        <f aca="false">$C$74*G74</f>
        <v>38.7973137973138</v>
      </c>
    </row>
    <row r="75" customFormat="false" ht="22.5" hidden="false" customHeight="false" outlineLevel="0" collapsed="false">
      <c r="A75" s="19" t="s">
        <v>170</v>
      </c>
      <c r="B75" s="20" t="s">
        <v>171</v>
      </c>
      <c r="C75" s="21" t="n">
        <f aca="false">VLOOKUP(A75,CF_TABLE,2,0)</f>
        <v>0.032967032967033</v>
      </c>
      <c r="D75" s="22" t="n">
        <v>3054</v>
      </c>
      <c r="E75" s="16" t="n">
        <v>894</v>
      </c>
      <c r="F75" s="16" t="n">
        <f aca="false">_xlfn.IFNA(VLOOKUP(A75,ONHAND_TABLE,4,0),0)</f>
        <v>4512</v>
      </c>
      <c r="G75" s="16" t="n">
        <f aca="false">_xlfn.IFNA(VLOOKUP(A75,ONHAND_TABLE,6,0),0)</f>
        <v>1487</v>
      </c>
      <c r="H75" s="3"/>
      <c r="I75" s="3"/>
      <c r="J75" s="3"/>
      <c r="K75" s="3"/>
      <c r="L75" s="3"/>
      <c r="M75" s="3"/>
      <c r="N75" s="3"/>
      <c r="O75" s="16" t="n">
        <f aca="false">F75-D75</f>
        <v>1458</v>
      </c>
      <c r="P75" s="16" t="n">
        <f aca="false">C75*O75</f>
        <v>48.0659340659341</v>
      </c>
      <c r="Q75" s="23" t="n">
        <f aca="false">$C$75*D75</f>
        <v>100.681318681319</v>
      </c>
      <c r="R75" s="24" t="n">
        <f aca="false">$C$75*E75</f>
        <v>29.4725274725275</v>
      </c>
      <c r="S75" s="24" t="n">
        <f aca="false">$C$75*F75</f>
        <v>148.747252747253</v>
      </c>
      <c r="T75" s="24" t="n">
        <f aca="false">$C$75*G75</f>
        <v>49.021978021978</v>
      </c>
    </row>
    <row r="76" customFormat="false" ht="22.5" hidden="false" customHeight="false" outlineLevel="0" collapsed="false">
      <c r="A76" s="19" t="s">
        <v>172</v>
      </c>
      <c r="B76" s="20" t="s">
        <v>173</v>
      </c>
      <c r="C76" s="21" t="n">
        <f aca="false">VLOOKUP(A76,CF_TABLE,2,0)</f>
        <v>0.0152625152625153</v>
      </c>
      <c r="D76" s="22" t="n">
        <v>1340</v>
      </c>
      <c r="E76" s="16" t="n">
        <v>908</v>
      </c>
      <c r="F76" s="16" t="n">
        <f aca="false">_xlfn.IFNA(VLOOKUP(A76,ONHAND_TABLE,4,0),0)</f>
        <v>905</v>
      </c>
      <c r="G76" s="16" t="n">
        <f aca="false">_xlfn.IFNA(VLOOKUP(A76,ONHAND_TABLE,6,0),0)</f>
        <v>472</v>
      </c>
      <c r="H76" s="3"/>
      <c r="I76" s="3"/>
      <c r="J76" s="3"/>
      <c r="K76" s="3"/>
      <c r="L76" s="3"/>
      <c r="M76" s="3"/>
      <c r="N76" s="3"/>
      <c r="O76" s="16" t="n">
        <f aca="false">F76-D76</f>
        <v>-435</v>
      </c>
      <c r="P76" s="16" t="n">
        <f aca="false">C76*O76</f>
        <v>-6.63919413919414</v>
      </c>
      <c r="Q76" s="23" t="n">
        <f aca="false">$C$76*D76</f>
        <v>20.4517704517704</v>
      </c>
      <c r="R76" s="24" t="n">
        <f aca="false">$C$76*E76</f>
        <v>13.8583638583639</v>
      </c>
      <c r="S76" s="24" t="n">
        <f aca="false">$C$76*F76</f>
        <v>13.8125763125763</v>
      </c>
      <c r="T76" s="24" t="n">
        <f aca="false">$C$76*G76</f>
        <v>7.2039072039072</v>
      </c>
    </row>
    <row r="77" customFormat="false" ht="22.5" hidden="false" customHeight="false" outlineLevel="0" collapsed="false">
      <c r="A77" s="19" t="s">
        <v>174</v>
      </c>
      <c r="B77" s="20" t="s">
        <v>175</v>
      </c>
      <c r="C77" s="21" t="n">
        <f aca="false">VLOOKUP(A77,CF_TABLE,2,0)</f>
        <v>1</v>
      </c>
      <c r="D77" s="22" t="n">
        <v>158</v>
      </c>
      <c r="E77" s="16" t="n">
        <v>2</v>
      </c>
      <c r="F77" s="16" t="n">
        <f aca="false">_xlfn.IFNA(VLOOKUP(A77,ONHAND_TABLE,4,0),0)</f>
        <v>0</v>
      </c>
      <c r="G77" s="16" t="n">
        <f aca="false">_xlfn.IFNA(VLOOKUP(A77,ONHAND_TABLE,6,0),0)</f>
        <v>-1</v>
      </c>
      <c r="H77" s="3"/>
      <c r="I77" s="3"/>
      <c r="J77" s="3"/>
      <c r="K77" s="3"/>
      <c r="L77" s="3"/>
      <c r="M77" s="3"/>
      <c r="N77" s="3"/>
      <c r="O77" s="16" t="n">
        <f aca="false">F77-D77</f>
        <v>-158</v>
      </c>
      <c r="P77" s="16" t="n">
        <f aca="false">C77*O77</f>
        <v>-158</v>
      </c>
      <c r="Q77" s="23" t="n">
        <f aca="false">$C$77*D77</f>
        <v>158</v>
      </c>
      <c r="R77" s="24" t="n">
        <f aca="false">$C$77*E77</f>
        <v>2</v>
      </c>
      <c r="S77" s="24" t="n">
        <f aca="false">$C$77*F77</f>
        <v>0</v>
      </c>
      <c r="T77" s="24" t="n">
        <f aca="false">$C$77*G77</f>
        <v>-1</v>
      </c>
    </row>
    <row r="78" customFormat="false" ht="22.5" hidden="false" customHeight="false" outlineLevel="0" collapsed="false">
      <c r="A78" s="19" t="s">
        <v>176</v>
      </c>
      <c r="B78" s="20" t="s">
        <v>177</v>
      </c>
      <c r="C78" s="21" t="n">
        <f aca="false">VLOOKUP(A78,CF_TABLE,2,0)</f>
        <v>0.032967032967033</v>
      </c>
      <c r="D78" s="22" t="n">
        <v>9952</v>
      </c>
      <c r="E78" s="16" t="n">
        <v>2944</v>
      </c>
      <c r="F78" s="16" t="n">
        <f aca="false">_xlfn.IFNA(VLOOKUP(A78,ONHAND_TABLE,4,0),0)</f>
        <v>20327</v>
      </c>
      <c r="G78" s="16" t="n">
        <f aca="false">_xlfn.IFNA(VLOOKUP(A78,ONHAND_TABLE,6,0),0)</f>
        <v>-1034</v>
      </c>
      <c r="H78" s="3"/>
      <c r="I78" s="3"/>
      <c r="J78" s="3"/>
      <c r="K78" s="3"/>
      <c r="L78" s="3"/>
      <c r="M78" s="3"/>
      <c r="N78" s="3"/>
      <c r="O78" s="16" t="n">
        <f aca="false">F78-D78</f>
        <v>10375</v>
      </c>
      <c r="P78" s="16" t="n">
        <f aca="false">C78*O78</f>
        <v>342.032967032967</v>
      </c>
      <c r="Q78" s="23" t="n">
        <f aca="false">$C$78*D78</f>
        <v>328.087912087912</v>
      </c>
      <c r="R78" s="24" t="n">
        <f aca="false">$C$78*E78</f>
        <v>97.0549450549451</v>
      </c>
      <c r="S78" s="24" t="n">
        <f aca="false">$C$78*F78</f>
        <v>670.120879120879</v>
      </c>
      <c r="T78" s="24" t="n">
        <f aca="false">$C$78*G78</f>
        <v>-34.0879120879121</v>
      </c>
    </row>
    <row r="79" customFormat="false" ht="22.5" hidden="false" customHeight="false" outlineLevel="0" collapsed="false">
      <c r="A79" s="19" t="s">
        <v>178</v>
      </c>
      <c r="B79" s="20" t="s">
        <v>179</v>
      </c>
      <c r="C79" s="21" t="n">
        <f aca="false">VLOOKUP(A79,CF_TABLE,2,0)</f>
        <v>0.0152625152625153</v>
      </c>
      <c r="D79" s="22" t="n">
        <v>7763</v>
      </c>
      <c r="E79" s="16" t="n">
        <v>4955</v>
      </c>
      <c r="F79" s="16" t="n">
        <f aca="false">_xlfn.IFNA(VLOOKUP(A79,ONHAND_TABLE,4,0),0)</f>
        <v>10152</v>
      </c>
      <c r="G79" s="16" t="n">
        <f aca="false">_xlfn.IFNA(VLOOKUP(A79,ONHAND_TABLE,6,0),0)</f>
        <v>7991</v>
      </c>
      <c r="H79" s="3"/>
      <c r="I79" s="3"/>
      <c r="J79" s="3"/>
      <c r="K79" s="3"/>
      <c r="L79" s="3"/>
      <c r="M79" s="3"/>
      <c r="N79" s="3"/>
      <c r="O79" s="16" t="n">
        <f aca="false">F79-D79</f>
        <v>2389</v>
      </c>
      <c r="P79" s="16" t="n">
        <f aca="false">C79*O79</f>
        <v>36.462148962149</v>
      </c>
      <c r="Q79" s="23" t="n">
        <f aca="false">$C$79*D79</f>
        <v>118.482905982906</v>
      </c>
      <c r="R79" s="24" t="n">
        <f aca="false">$C$79*E79</f>
        <v>75.6257631257631</v>
      </c>
      <c r="S79" s="24" t="n">
        <f aca="false">$C$79*F79</f>
        <v>154.945054945055</v>
      </c>
      <c r="T79" s="24" t="n">
        <f aca="false">$C$79*G79</f>
        <v>121.962759462759</v>
      </c>
    </row>
    <row r="80" customFormat="false" ht="22.5" hidden="false" customHeight="false" outlineLevel="0" collapsed="false">
      <c r="A80" s="19" t="s">
        <v>180</v>
      </c>
      <c r="B80" s="20" t="s">
        <v>181</v>
      </c>
      <c r="C80" s="21" t="n">
        <f aca="false">VLOOKUP(A80,CF_TABLE,2,0)</f>
        <v>0.032967032967033</v>
      </c>
      <c r="D80" s="22" t="n">
        <v>3618</v>
      </c>
      <c r="E80" s="16" t="n">
        <v>2418</v>
      </c>
      <c r="F80" s="16" t="n">
        <f aca="false">_xlfn.IFNA(VLOOKUP(A80,ONHAND_TABLE,4,0),0)</f>
        <v>672</v>
      </c>
      <c r="G80" s="16" t="n">
        <f aca="false">_xlfn.IFNA(VLOOKUP(A80,ONHAND_TABLE,6,0),0)</f>
        <v>671</v>
      </c>
      <c r="H80" s="3"/>
      <c r="I80" s="3"/>
      <c r="J80" s="3"/>
      <c r="K80" s="3"/>
      <c r="L80" s="3"/>
      <c r="M80" s="3"/>
      <c r="N80" s="3"/>
      <c r="O80" s="16" t="n">
        <f aca="false">F80-D80</f>
        <v>-2946</v>
      </c>
      <c r="P80" s="16" t="n">
        <f aca="false">C80*O80</f>
        <v>-97.1208791208791</v>
      </c>
      <c r="Q80" s="23" t="n">
        <f aca="false">$C$80*D80</f>
        <v>119.274725274725</v>
      </c>
      <c r="R80" s="24" t="n">
        <f aca="false">$C$80*E80</f>
        <v>79.7142857142857</v>
      </c>
      <c r="S80" s="24" t="n">
        <f aca="false">$C$80*F80</f>
        <v>22.1538461538462</v>
      </c>
      <c r="T80" s="24" t="n">
        <f aca="false">$C$80*G80</f>
        <v>22.1208791208791</v>
      </c>
    </row>
    <row r="81" customFormat="false" ht="22.5" hidden="false" customHeight="false" outlineLevel="0" collapsed="false">
      <c r="A81" s="19" t="s">
        <v>182</v>
      </c>
      <c r="B81" s="20" t="s">
        <v>183</v>
      </c>
      <c r="C81" s="21" t="n">
        <f aca="false">VLOOKUP(A81,CF_TABLE,2,0)</f>
        <v>0.043956043956044</v>
      </c>
      <c r="D81" s="22" t="n">
        <v>0</v>
      </c>
      <c r="E81" s="16" t="n">
        <v>0</v>
      </c>
      <c r="F81" s="16" t="n">
        <f aca="false">_xlfn.IFNA(VLOOKUP(A81,ONHAND_TABLE,4,0),0)</f>
        <v>0</v>
      </c>
      <c r="G81" s="16" t="n">
        <f aca="false">_xlfn.IFNA(VLOOKUP(A81,ONHAND_TABLE,6,0),0)</f>
        <v>0</v>
      </c>
      <c r="H81" s="3"/>
      <c r="I81" s="3"/>
      <c r="J81" s="3"/>
      <c r="K81" s="3"/>
      <c r="L81" s="3"/>
      <c r="M81" s="3"/>
      <c r="N81" s="3"/>
      <c r="O81" s="16" t="n">
        <f aca="false">F81-D81</f>
        <v>0</v>
      </c>
      <c r="P81" s="16" t="n">
        <f aca="false">C81*O81</f>
        <v>0</v>
      </c>
      <c r="Q81" s="23" t="n">
        <f aca="false">$C$81*D81</f>
        <v>0</v>
      </c>
      <c r="R81" s="24" t="n">
        <f aca="false">$C$81*E81</f>
        <v>0</v>
      </c>
      <c r="S81" s="24" t="n">
        <f aca="false">$C$81*F81</f>
        <v>0</v>
      </c>
      <c r="T81" s="24" t="n">
        <f aca="false">$C$81*G81</f>
        <v>0</v>
      </c>
    </row>
    <row r="82" customFormat="false" ht="22.5" hidden="false" customHeight="false" outlineLevel="0" collapsed="false">
      <c r="A82" s="19" t="s">
        <v>184</v>
      </c>
      <c r="B82" s="20" t="s">
        <v>130</v>
      </c>
      <c r="C82" s="21" t="n">
        <f aca="false">VLOOKUP(A82,CF_TABLE,2,0)</f>
        <v>0.956043956043956</v>
      </c>
      <c r="D82" s="22" t="n">
        <v>1359</v>
      </c>
      <c r="E82" s="16" t="n">
        <v>479</v>
      </c>
      <c r="F82" s="16" t="n">
        <f aca="false">_xlfn.IFNA(VLOOKUP(A82,ONHAND_TABLE,4,0),0)</f>
        <v>591</v>
      </c>
      <c r="G82" s="16" t="n">
        <f aca="false">_xlfn.IFNA(VLOOKUP(A82,ONHAND_TABLE,6,0),0)</f>
        <v>-370</v>
      </c>
      <c r="H82" s="3"/>
      <c r="I82" s="3"/>
      <c r="J82" s="3"/>
      <c r="K82" s="3"/>
      <c r="L82" s="3"/>
      <c r="M82" s="3"/>
      <c r="N82" s="3"/>
      <c r="O82" s="16" t="n">
        <f aca="false">F82-D82</f>
        <v>-768</v>
      </c>
      <c r="P82" s="16" t="n">
        <f aca="false">C82*O82</f>
        <v>-734.241758241758</v>
      </c>
      <c r="Q82" s="23" t="n">
        <f aca="false">$C$82*D82</f>
        <v>1299.26373626374</v>
      </c>
      <c r="R82" s="24" t="n">
        <f aca="false">$C$82*E82</f>
        <v>457.945054945055</v>
      </c>
      <c r="S82" s="24" t="n">
        <f aca="false">$C$82*F82</f>
        <v>565.021978021978</v>
      </c>
      <c r="T82" s="24" t="n">
        <f aca="false">$C$82*G82</f>
        <v>-353.736263736264</v>
      </c>
    </row>
    <row r="83" customFormat="false" ht="23" hidden="false" customHeight="false" outlineLevel="0" collapsed="false">
      <c r="A83" s="19" t="s">
        <v>185</v>
      </c>
      <c r="B83" s="20" t="s">
        <v>186</v>
      </c>
      <c r="C83" s="21" t="n">
        <f aca="false">VLOOKUP(A83,CF_TABLE,2,0)</f>
        <v>1</v>
      </c>
      <c r="D83" s="31" t="n">
        <v>199</v>
      </c>
      <c r="E83" s="32" t="n">
        <v>46</v>
      </c>
      <c r="F83" s="32" t="n">
        <f aca="false">_xlfn.IFNA(VLOOKUP(A83,ONHAND_TABLE,4,0),0)</f>
        <v>127</v>
      </c>
      <c r="G83" s="16" t="n">
        <f aca="false">_xlfn.IFNA(VLOOKUP(A83,ONHAND_TABLE,6,0),0)</f>
        <v>-2</v>
      </c>
      <c r="H83" s="3"/>
      <c r="I83" s="3"/>
      <c r="J83" s="3"/>
      <c r="K83" s="3"/>
      <c r="L83" s="3"/>
      <c r="M83" s="3"/>
      <c r="N83" s="3"/>
      <c r="O83" s="16" t="n">
        <f aca="false">F83-D83</f>
        <v>-72</v>
      </c>
      <c r="P83" s="16" t="n">
        <f aca="false">C83*O83</f>
        <v>-72</v>
      </c>
      <c r="Q83" s="33" t="n">
        <f aca="false">$C$83*D83</f>
        <v>199</v>
      </c>
      <c r="R83" s="34" t="n">
        <f aca="false">$C$83*E83</f>
        <v>46</v>
      </c>
      <c r="S83" s="34" t="n">
        <f aca="false">$C$83*F83</f>
        <v>127</v>
      </c>
      <c r="T83" s="34" t="n">
        <f aca="false">$C$83*G83</f>
        <v>-2</v>
      </c>
    </row>
    <row r="84" customFormat="false" ht="14.5" hidden="false" customHeight="false" outlineLevel="0" collapsed="false">
      <c r="G84" s="35" t="s">
        <v>187</v>
      </c>
      <c r="H84" s="36"/>
      <c r="I84" s="36"/>
      <c r="J84" s="36"/>
      <c r="K84" s="36"/>
      <c r="L84" s="36"/>
      <c r="M84" s="36"/>
      <c r="N84" s="36"/>
      <c r="O84" s="37"/>
      <c r="P84" s="36"/>
      <c r="Q84" s="38" t="n">
        <f aca="false">SUM(Q2:Q83)</f>
        <v>40382.4084249084</v>
      </c>
      <c r="R84" s="38" t="n">
        <f aca="false">SUM(R2:R83)</f>
        <v>20462.7234432234</v>
      </c>
      <c r="S84" s="38" t="n">
        <f aca="false">SUM(S2:S83)</f>
        <v>42007.9377289377</v>
      </c>
      <c r="T84" s="38" t="n">
        <f aca="false">SUM(T2:T83)</f>
        <v>22867.4945004945</v>
      </c>
    </row>
  </sheetData>
  <conditionalFormatting sqref="P:P">
    <cfRule type="cellIs" priority="2" operator="greaterThan" aboveAverage="0" equalAverage="0" bottom="0" percent="0" rank="0" text="" dxfId="0">
      <formula>600</formula>
    </cfRule>
    <cfRule type="cellIs" priority="3" operator="lessThan" aboveAverage="0" equalAverage="0" bottom="0" percent="0" rank="0" text="" dxfId="1">
      <formula>-600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3" activeCellId="0" sqref="F23"/>
    </sheetView>
  </sheetViews>
  <sheetFormatPr defaultRowHeight="14.5" outlineLevelRow="0" outlineLevelCol="0"/>
  <cols>
    <col collapsed="false" customWidth="true" hidden="false" outlineLevel="0" max="1" min="1" style="0" width="8.57"/>
    <col collapsed="false" customWidth="true" hidden="false" outlineLevel="0" max="2" min="2" style="0" width="22.91"/>
    <col collapsed="false" customWidth="true" hidden="false" outlineLevel="0" max="1025" min="3" style="0" width="8.57"/>
  </cols>
  <sheetData>
    <row r="1" customFormat="false" ht="14.5" hidden="false" customHeight="false" outlineLevel="0" collapsed="false">
      <c r="A1" s="39" t="s">
        <v>188</v>
      </c>
      <c r="B1" s="39" t="s">
        <v>189</v>
      </c>
      <c r="C1" s="39" t="s">
        <v>190</v>
      </c>
      <c r="D1" s="39" t="s">
        <v>191</v>
      </c>
      <c r="E1" s="39" t="s">
        <v>192</v>
      </c>
      <c r="F1" s="39" t="s">
        <v>193</v>
      </c>
      <c r="G1" s="39"/>
    </row>
    <row r="2" customFormat="false" ht="14.5" hidden="false" customHeight="false" outlineLevel="0" collapsed="false">
      <c r="A2" s="39" t="s">
        <v>25</v>
      </c>
      <c r="B2" s="39" t="s">
        <v>26</v>
      </c>
      <c r="C2" s="39"/>
      <c r="D2" s="40" t="n">
        <v>9510</v>
      </c>
      <c r="E2" s="40" t="n">
        <v>217</v>
      </c>
      <c r="F2" s="40" t="n">
        <v>9293</v>
      </c>
      <c r="G2" s="39"/>
    </row>
    <row r="3" customFormat="false" ht="14.5" hidden="false" customHeight="false" outlineLevel="0" collapsed="false">
      <c r="A3" s="39" t="s">
        <v>27</v>
      </c>
      <c r="B3" s="39" t="s">
        <v>28</v>
      </c>
      <c r="C3" s="39"/>
      <c r="D3" s="40" t="n">
        <v>5245</v>
      </c>
      <c r="E3" s="40" t="n">
        <v>1841</v>
      </c>
      <c r="F3" s="40" t="n">
        <v>3404</v>
      </c>
      <c r="G3" s="39"/>
    </row>
    <row r="4" customFormat="false" ht="14.5" hidden="false" customHeight="false" outlineLevel="0" collapsed="false">
      <c r="A4" s="39" t="s">
        <v>29</v>
      </c>
      <c r="B4" s="39" t="s">
        <v>30</v>
      </c>
      <c r="C4" s="39"/>
      <c r="D4" s="40" t="n">
        <v>0</v>
      </c>
      <c r="E4" s="40" t="n">
        <v>6</v>
      </c>
      <c r="F4" s="40" t="n">
        <v>-6</v>
      </c>
      <c r="G4" s="39"/>
    </row>
    <row r="5" customFormat="false" ht="14.5" hidden="false" customHeight="false" outlineLevel="0" collapsed="false">
      <c r="A5" s="39" t="s">
        <v>31</v>
      </c>
      <c r="B5" s="39" t="s">
        <v>32</v>
      </c>
      <c r="C5" s="39"/>
      <c r="D5" s="40" t="n">
        <v>41256</v>
      </c>
      <c r="E5" s="40" t="n">
        <v>14165</v>
      </c>
      <c r="F5" s="40" t="n">
        <v>27091</v>
      </c>
      <c r="G5" s="39"/>
    </row>
    <row r="6" customFormat="false" ht="14.5" hidden="false" customHeight="false" outlineLevel="0" collapsed="false">
      <c r="A6" s="39" t="s">
        <v>33</v>
      </c>
      <c r="B6" s="39" t="s">
        <v>34</v>
      </c>
      <c r="C6" s="39"/>
      <c r="D6" s="40" t="n">
        <v>25</v>
      </c>
      <c r="E6" s="40" t="n">
        <v>138</v>
      </c>
      <c r="F6" s="40" t="n">
        <v>-113</v>
      </c>
      <c r="G6" s="39"/>
    </row>
    <row r="7" customFormat="false" ht="14.5" hidden="false" customHeight="false" outlineLevel="0" collapsed="false">
      <c r="A7" s="39" t="s">
        <v>35</v>
      </c>
      <c r="B7" s="39" t="s">
        <v>36</v>
      </c>
      <c r="C7" s="39"/>
      <c r="D7" s="40" t="n">
        <v>1600</v>
      </c>
      <c r="E7" s="40" t="n">
        <v>161</v>
      </c>
      <c r="F7" s="40" t="n">
        <v>1439</v>
      </c>
      <c r="G7" s="39"/>
    </row>
    <row r="8" customFormat="false" ht="14.5" hidden="false" customHeight="false" outlineLevel="0" collapsed="false">
      <c r="A8" s="39" t="s">
        <v>37</v>
      </c>
      <c r="B8" s="39" t="s">
        <v>38</v>
      </c>
      <c r="C8" s="39"/>
      <c r="D8" s="40" t="n">
        <v>4154</v>
      </c>
      <c r="E8" s="40" t="n">
        <v>3521</v>
      </c>
      <c r="F8" s="40" t="n">
        <v>633</v>
      </c>
      <c r="G8" s="39"/>
    </row>
    <row r="9" customFormat="false" ht="14.5" hidden="false" customHeight="false" outlineLevel="0" collapsed="false">
      <c r="A9" s="39" t="s">
        <v>39</v>
      </c>
      <c r="B9" s="39" t="s">
        <v>40</v>
      </c>
      <c r="C9" s="39"/>
      <c r="D9" s="40" t="n">
        <v>2376</v>
      </c>
      <c r="E9" s="40" t="n">
        <v>1601</v>
      </c>
      <c r="F9" s="40" t="n">
        <v>775</v>
      </c>
      <c r="G9" s="39"/>
    </row>
    <row r="10" customFormat="false" ht="14.5" hidden="false" customHeight="false" outlineLevel="0" collapsed="false">
      <c r="A10" s="39" t="s">
        <v>41</v>
      </c>
      <c r="B10" s="39" t="s">
        <v>42</v>
      </c>
      <c r="C10" s="39"/>
      <c r="D10" s="40" t="n">
        <v>9529</v>
      </c>
      <c r="E10" s="40" t="n">
        <v>4161</v>
      </c>
      <c r="F10" s="40" t="n">
        <v>5368</v>
      </c>
      <c r="G10" s="39"/>
    </row>
    <row r="11" customFormat="false" ht="14.5" hidden="false" customHeight="false" outlineLevel="0" collapsed="false">
      <c r="A11" s="39" t="s">
        <v>194</v>
      </c>
      <c r="B11" s="39" t="s">
        <v>195</v>
      </c>
      <c r="C11" s="39"/>
      <c r="D11" s="40" t="n">
        <v>0</v>
      </c>
      <c r="E11" s="40" t="n">
        <v>0</v>
      </c>
      <c r="F11" s="40" t="n">
        <v>0</v>
      </c>
      <c r="G11" s="39"/>
    </row>
    <row r="12" customFormat="false" ht="14.5" hidden="false" customHeight="false" outlineLevel="0" collapsed="false">
      <c r="A12" s="39" t="s">
        <v>43</v>
      </c>
      <c r="B12" s="39" t="s">
        <v>44</v>
      </c>
      <c r="C12" s="39"/>
      <c r="D12" s="40" t="n">
        <v>2349</v>
      </c>
      <c r="E12" s="40" t="n">
        <v>1383</v>
      </c>
      <c r="F12" s="40" t="n">
        <v>966</v>
      </c>
      <c r="G12" s="39"/>
    </row>
    <row r="13" customFormat="false" ht="14.5" hidden="false" customHeight="false" outlineLevel="0" collapsed="false">
      <c r="A13" s="39" t="s">
        <v>45</v>
      </c>
      <c r="B13" s="39" t="s">
        <v>46</v>
      </c>
      <c r="C13" s="39"/>
      <c r="D13" s="40" t="n">
        <v>20963</v>
      </c>
      <c r="E13" s="40" t="n">
        <v>3918</v>
      </c>
      <c r="F13" s="40" t="n">
        <v>17045</v>
      </c>
      <c r="G13" s="39"/>
    </row>
    <row r="14" customFormat="false" ht="14.5" hidden="false" customHeight="false" outlineLevel="0" collapsed="false">
      <c r="A14" s="39" t="s">
        <v>47</v>
      </c>
      <c r="B14" s="39" t="s">
        <v>48</v>
      </c>
      <c r="C14" s="39"/>
      <c r="D14" s="40" t="n">
        <v>689</v>
      </c>
      <c r="E14" s="40" t="n">
        <v>0</v>
      </c>
      <c r="F14" s="40" t="n">
        <v>689</v>
      </c>
      <c r="G14" s="39"/>
    </row>
    <row r="15" customFormat="false" ht="14.5" hidden="false" customHeight="false" outlineLevel="0" collapsed="false">
      <c r="A15" s="39" t="s">
        <v>49</v>
      </c>
      <c r="B15" s="39" t="s">
        <v>50</v>
      </c>
      <c r="C15" s="39"/>
      <c r="D15" s="40" t="n">
        <v>1221</v>
      </c>
      <c r="E15" s="40" t="n">
        <v>1205</v>
      </c>
      <c r="F15" s="40" t="n">
        <v>16</v>
      </c>
      <c r="G15" s="39"/>
    </row>
    <row r="16" customFormat="false" ht="14.5" hidden="false" customHeight="false" outlineLevel="0" collapsed="false">
      <c r="A16" s="39" t="s">
        <v>51</v>
      </c>
      <c r="B16" s="39" t="s">
        <v>52</v>
      </c>
      <c r="C16" s="39"/>
      <c r="D16" s="40" t="n">
        <v>148</v>
      </c>
      <c r="E16" s="40" t="n">
        <v>140</v>
      </c>
      <c r="F16" s="40" t="n">
        <v>8</v>
      </c>
      <c r="G16" s="39"/>
    </row>
    <row r="17" customFormat="false" ht="14.5" hidden="false" customHeight="false" outlineLevel="0" collapsed="false">
      <c r="A17" s="39" t="s">
        <v>53</v>
      </c>
      <c r="B17" s="39" t="s">
        <v>54</v>
      </c>
      <c r="C17" s="39"/>
      <c r="D17" s="40" t="n">
        <v>1988</v>
      </c>
      <c r="E17" s="40" t="n">
        <v>2305</v>
      </c>
      <c r="F17" s="40" t="n">
        <v>-317</v>
      </c>
      <c r="G17" s="39"/>
    </row>
    <row r="18" customFormat="false" ht="14.5" hidden="false" customHeight="false" outlineLevel="0" collapsed="false">
      <c r="A18" s="39" t="s">
        <v>55</v>
      </c>
      <c r="B18" s="39" t="s">
        <v>56</v>
      </c>
      <c r="C18" s="39" t="s">
        <v>196</v>
      </c>
      <c r="D18" s="40" t="n">
        <v>960</v>
      </c>
      <c r="E18" s="40" t="n">
        <v>625</v>
      </c>
      <c r="F18" s="40" t="n">
        <v>335</v>
      </c>
      <c r="G18" s="39"/>
    </row>
    <row r="19" customFormat="false" ht="14.5" hidden="false" customHeight="false" outlineLevel="0" collapsed="false">
      <c r="A19" s="39" t="s">
        <v>57</v>
      </c>
      <c r="B19" s="39" t="s">
        <v>58</v>
      </c>
      <c r="C19" s="39"/>
      <c r="D19" s="40" t="n">
        <v>1919</v>
      </c>
      <c r="E19" s="40" t="n">
        <v>1489</v>
      </c>
      <c r="F19" s="40" t="n">
        <v>430</v>
      </c>
      <c r="G19" s="39"/>
    </row>
    <row r="20" customFormat="false" ht="14.5" hidden="false" customHeight="false" outlineLevel="0" collapsed="false">
      <c r="A20" s="39" t="s">
        <v>197</v>
      </c>
      <c r="B20" s="39" t="s">
        <v>60</v>
      </c>
      <c r="C20" s="39"/>
      <c r="D20" s="40" t="n">
        <v>0</v>
      </c>
      <c r="E20" s="40" t="n">
        <v>1</v>
      </c>
      <c r="F20" s="40" t="n">
        <v>-1</v>
      </c>
      <c r="G20" s="39"/>
    </row>
    <row r="21" customFormat="false" ht="14.5" hidden="false" customHeight="false" outlineLevel="0" collapsed="false">
      <c r="A21" s="39" t="s">
        <v>59</v>
      </c>
      <c r="B21" s="39" t="s">
        <v>198</v>
      </c>
      <c r="C21" s="39"/>
      <c r="D21" s="40" t="n">
        <v>3300</v>
      </c>
      <c r="E21" s="40" t="n">
        <v>1</v>
      </c>
      <c r="F21" s="40" t="n">
        <v>3299</v>
      </c>
      <c r="G21" s="39"/>
    </row>
    <row r="22" customFormat="false" ht="14.5" hidden="false" customHeight="false" outlineLevel="0" collapsed="false">
      <c r="A22" s="39" t="s">
        <v>61</v>
      </c>
      <c r="B22" s="39" t="s">
        <v>62</v>
      </c>
      <c r="C22" s="39"/>
      <c r="D22" s="40" t="n">
        <v>2667</v>
      </c>
      <c r="E22" s="40" t="n">
        <v>401</v>
      </c>
      <c r="F22" s="40" t="n">
        <v>2266</v>
      </c>
      <c r="G22" s="39"/>
    </row>
    <row r="23" customFormat="false" ht="14.5" hidden="false" customHeight="false" outlineLevel="0" collapsed="false">
      <c r="A23" s="39" t="s">
        <v>63</v>
      </c>
      <c r="B23" s="39" t="s">
        <v>64</v>
      </c>
      <c r="C23" s="39"/>
      <c r="D23" s="40" t="n">
        <v>7435</v>
      </c>
      <c r="E23" s="40" t="n">
        <v>1</v>
      </c>
      <c r="F23" s="40" t="n">
        <v>7434</v>
      </c>
      <c r="G23" s="39"/>
    </row>
    <row r="24" customFormat="false" ht="14.5" hidden="false" customHeight="false" outlineLevel="0" collapsed="false">
      <c r="A24" s="39" t="s">
        <v>65</v>
      </c>
      <c r="B24" s="39" t="s">
        <v>66</v>
      </c>
      <c r="C24" s="39"/>
      <c r="D24" s="40" t="n">
        <v>259</v>
      </c>
      <c r="E24" s="40" t="n">
        <v>0</v>
      </c>
      <c r="F24" s="40" t="n">
        <v>259</v>
      </c>
      <c r="G24" s="39"/>
    </row>
    <row r="25" customFormat="false" ht="14.5" hidden="false" customHeight="false" outlineLevel="0" collapsed="false">
      <c r="A25" s="39" t="s">
        <v>67</v>
      </c>
      <c r="B25" s="39" t="s">
        <v>68</v>
      </c>
      <c r="C25" s="39"/>
      <c r="D25" s="40" t="n">
        <v>34</v>
      </c>
      <c r="E25" s="40" t="n">
        <v>1</v>
      </c>
      <c r="F25" s="40" t="n">
        <v>33</v>
      </c>
      <c r="G25" s="39"/>
    </row>
    <row r="26" customFormat="false" ht="14.5" hidden="false" customHeight="false" outlineLevel="0" collapsed="false">
      <c r="A26" s="39" t="s">
        <v>69</v>
      </c>
      <c r="B26" s="39" t="s">
        <v>199</v>
      </c>
      <c r="C26" s="39"/>
      <c r="D26" s="40" t="n">
        <v>120</v>
      </c>
      <c r="E26" s="40" t="n">
        <v>1</v>
      </c>
      <c r="F26" s="40" t="n">
        <v>119</v>
      </c>
      <c r="G26" s="39"/>
    </row>
    <row r="27" customFormat="false" ht="14.5" hidden="false" customHeight="false" outlineLevel="0" collapsed="false">
      <c r="A27" s="39" t="s">
        <v>71</v>
      </c>
      <c r="B27" s="39" t="s">
        <v>72</v>
      </c>
      <c r="C27" s="39"/>
      <c r="D27" s="40" t="n">
        <v>14</v>
      </c>
      <c r="E27" s="40" t="n">
        <v>1</v>
      </c>
      <c r="F27" s="40" t="n">
        <v>13</v>
      </c>
      <c r="G27" s="39"/>
    </row>
    <row r="28" customFormat="false" ht="14.5" hidden="false" customHeight="false" outlineLevel="0" collapsed="false">
      <c r="A28" s="39" t="s">
        <v>73</v>
      </c>
      <c r="B28" s="39" t="s">
        <v>74</v>
      </c>
      <c r="C28" s="39"/>
      <c r="D28" s="40" t="n">
        <v>1920</v>
      </c>
      <c r="E28" s="40" t="n">
        <v>1393</v>
      </c>
      <c r="F28" s="40" t="n">
        <v>527</v>
      </c>
      <c r="G28" s="39"/>
    </row>
    <row r="29" customFormat="false" ht="14.5" hidden="false" customHeight="false" outlineLevel="0" collapsed="false">
      <c r="A29" s="39" t="s">
        <v>75</v>
      </c>
      <c r="B29" s="39" t="s">
        <v>76</v>
      </c>
      <c r="C29" s="39" t="s">
        <v>200</v>
      </c>
      <c r="D29" s="40" t="n">
        <v>2592</v>
      </c>
      <c r="E29" s="40" t="n">
        <v>2161</v>
      </c>
      <c r="F29" s="40" t="n">
        <v>431</v>
      </c>
      <c r="G29" s="39"/>
    </row>
    <row r="30" customFormat="false" ht="14.5" hidden="false" customHeight="false" outlineLevel="0" collapsed="false">
      <c r="A30" s="39" t="s">
        <v>77</v>
      </c>
      <c r="B30" s="39" t="s">
        <v>78</v>
      </c>
      <c r="C30" s="39"/>
      <c r="D30" s="40" t="n">
        <v>1533</v>
      </c>
      <c r="E30" s="40" t="n">
        <v>517</v>
      </c>
      <c r="F30" s="40" t="n">
        <v>1016</v>
      </c>
      <c r="G30" s="39"/>
    </row>
    <row r="31" customFormat="false" ht="14.5" hidden="false" customHeight="false" outlineLevel="0" collapsed="false">
      <c r="A31" s="39" t="s">
        <v>79</v>
      </c>
      <c r="B31" s="39" t="s">
        <v>80</v>
      </c>
      <c r="C31" s="39"/>
      <c r="D31" s="40" t="n">
        <v>1729</v>
      </c>
      <c r="E31" s="40" t="n">
        <v>1057</v>
      </c>
      <c r="F31" s="40" t="n">
        <v>672</v>
      </c>
      <c r="G31" s="39"/>
    </row>
    <row r="32" customFormat="false" ht="14.5" hidden="false" customHeight="false" outlineLevel="0" collapsed="false">
      <c r="A32" s="39" t="s">
        <v>201</v>
      </c>
      <c r="B32" s="39" t="s">
        <v>202</v>
      </c>
      <c r="C32" s="39"/>
      <c r="D32" s="40" t="n">
        <v>0</v>
      </c>
      <c r="E32" s="40" t="n">
        <v>0</v>
      </c>
      <c r="F32" s="40" t="n">
        <v>0</v>
      </c>
      <c r="G32" s="39"/>
    </row>
    <row r="33" customFormat="false" ht="14.5" hidden="false" customHeight="false" outlineLevel="0" collapsed="false">
      <c r="A33" s="39" t="s">
        <v>203</v>
      </c>
      <c r="B33" s="39" t="s">
        <v>204</v>
      </c>
      <c r="C33" s="39"/>
      <c r="D33" s="40" t="n">
        <v>0</v>
      </c>
      <c r="E33" s="40" t="n">
        <v>0</v>
      </c>
      <c r="F33" s="40" t="n">
        <v>0</v>
      </c>
      <c r="G33" s="39"/>
    </row>
    <row r="34" customFormat="false" ht="14.5" hidden="false" customHeight="false" outlineLevel="0" collapsed="false">
      <c r="A34" s="39" t="s">
        <v>81</v>
      </c>
      <c r="B34" s="39" t="s">
        <v>82</v>
      </c>
      <c r="C34" s="39" t="s">
        <v>205</v>
      </c>
      <c r="D34" s="40" t="n">
        <v>2736</v>
      </c>
      <c r="E34" s="40" t="n">
        <v>2305</v>
      </c>
      <c r="F34" s="40" t="n">
        <v>431</v>
      </c>
      <c r="G34" s="39"/>
    </row>
    <row r="35" customFormat="false" ht="14.5" hidden="false" customHeight="false" outlineLevel="0" collapsed="false">
      <c r="A35" s="39" t="s">
        <v>206</v>
      </c>
      <c r="B35" s="39" t="s">
        <v>207</v>
      </c>
      <c r="C35" s="39" t="s">
        <v>208</v>
      </c>
      <c r="D35" s="40" t="n">
        <v>0</v>
      </c>
      <c r="E35" s="40" t="n">
        <v>0</v>
      </c>
      <c r="F35" s="40" t="n">
        <v>0</v>
      </c>
      <c r="G35" s="39"/>
    </row>
    <row r="36" customFormat="false" ht="14.5" hidden="false" customHeight="false" outlineLevel="0" collapsed="false">
      <c r="A36" s="39" t="s">
        <v>83</v>
      </c>
      <c r="B36" s="39" t="s">
        <v>84</v>
      </c>
      <c r="C36" s="39"/>
      <c r="D36" s="40" t="n">
        <v>80</v>
      </c>
      <c r="E36" s="40" t="n">
        <v>228</v>
      </c>
      <c r="F36" s="40" t="n">
        <v>-148</v>
      </c>
      <c r="G36" s="39"/>
    </row>
    <row r="37" customFormat="false" ht="14.5" hidden="false" customHeight="false" outlineLevel="0" collapsed="false">
      <c r="A37" s="39" t="s">
        <v>209</v>
      </c>
      <c r="B37" s="39" t="s">
        <v>210</v>
      </c>
      <c r="C37" s="39"/>
      <c r="D37" s="40" t="n">
        <v>0</v>
      </c>
      <c r="E37" s="40" t="n">
        <v>0</v>
      </c>
      <c r="F37" s="40" t="n">
        <v>0</v>
      </c>
      <c r="G37" s="39"/>
    </row>
    <row r="38" customFormat="false" ht="14.5" hidden="false" customHeight="false" outlineLevel="0" collapsed="false">
      <c r="A38" s="39" t="s">
        <v>85</v>
      </c>
      <c r="B38" s="39" t="s">
        <v>86</v>
      </c>
      <c r="C38" s="39"/>
      <c r="D38" s="40" t="n">
        <v>0</v>
      </c>
      <c r="E38" s="40" t="n">
        <v>1</v>
      </c>
      <c r="F38" s="40" t="n">
        <v>-1</v>
      </c>
      <c r="G38" s="39"/>
    </row>
    <row r="39" customFormat="false" ht="14.5" hidden="false" customHeight="false" outlineLevel="0" collapsed="false">
      <c r="A39" s="39" t="s">
        <v>87</v>
      </c>
      <c r="B39" s="39" t="s">
        <v>88</v>
      </c>
      <c r="C39" s="39"/>
      <c r="D39" s="40" t="n">
        <v>369</v>
      </c>
      <c r="E39" s="40" t="n">
        <v>466</v>
      </c>
      <c r="F39" s="40" t="n">
        <v>-97</v>
      </c>
      <c r="G39" s="39"/>
    </row>
    <row r="40" customFormat="false" ht="14.5" hidden="false" customHeight="false" outlineLevel="0" collapsed="false">
      <c r="A40" s="39" t="s">
        <v>89</v>
      </c>
      <c r="B40" s="39" t="s">
        <v>90</v>
      </c>
      <c r="C40" s="39"/>
      <c r="D40" s="40" t="n">
        <v>79</v>
      </c>
      <c r="E40" s="40" t="n">
        <v>79</v>
      </c>
      <c r="F40" s="40" t="n">
        <v>0</v>
      </c>
      <c r="G40" s="39"/>
    </row>
    <row r="41" customFormat="false" ht="14.5" hidden="false" customHeight="false" outlineLevel="0" collapsed="false">
      <c r="A41" s="39" t="s">
        <v>91</v>
      </c>
      <c r="B41" s="39" t="s">
        <v>92</v>
      </c>
      <c r="C41" s="39"/>
      <c r="D41" s="40" t="n">
        <v>166</v>
      </c>
      <c r="E41" s="40" t="n">
        <v>157</v>
      </c>
      <c r="F41" s="40" t="n">
        <v>9</v>
      </c>
      <c r="G41" s="39"/>
    </row>
    <row r="42" customFormat="false" ht="14.5" hidden="false" customHeight="false" outlineLevel="0" collapsed="false">
      <c r="A42" s="39" t="s">
        <v>93</v>
      </c>
      <c r="B42" s="39" t="s">
        <v>94</v>
      </c>
      <c r="C42" s="39"/>
      <c r="D42" s="40" t="n">
        <v>27</v>
      </c>
      <c r="E42" s="40" t="n">
        <v>28</v>
      </c>
      <c r="F42" s="40" t="n">
        <v>-1</v>
      </c>
      <c r="G42" s="39"/>
    </row>
    <row r="43" customFormat="false" ht="14.5" hidden="false" customHeight="false" outlineLevel="0" collapsed="false">
      <c r="A43" s="39" t="s">
        <v>95</v>
      </c>
      <c r="B43" s="39" t="s">
        <v>96</v>
      </c>
      <c r="C43" s="39"/>
      <c r="D43" s="40" t="n">
        <v>206</v>
      </c>
      <c r="E43" s="40" t="n">
        <v>32.000005</v>
      </c>
      <c r="F43" s="40" t="n">
        <v>173.999995</v>
      </c>
      <c r="G43" s="39"/>
    </row>
    <row r="44" customFormat="false" ht="14.5" hidden="false" customHeight="false" outlineLevel="0" collapsed="false">
      <c r="A44" s="39" t="s">
        <v>97</v>
      </c>
      <c r="B44" s="39" t="s">
        <v>98</v>
      </c>
      <c r="C44" s="39" t="s">
        <v>211</v>
      </c>
      <c r="D44" s="40" t="n">
        <v>0</v>
      </c>
      <c r="E44" s="40" t="n">
        <v>0</v>
      </c>
      <c r="F44" s="40" t="n">
        <v>0</v>
      </c>
      <c r="G44" s="39"/>
    </row>
    <row r="45" customFormat="false" ht="14.5" hidden="false" customHeight="false" outlineLevel="0" collapsed="false">
      <c r="A45" s="39" t="s">
        <v>99</v>
      </c>
      <c r="B45" s="39" t="s">
        <v>100</v>
      </c>
      <c r="C45" s="39" t="s">
        <v>212</v>
      </c>
      <c r="D45" s="40" t="n">
        <v>192</v>
      </c>
      <c r="E45" s="40" t="n">
        <v>1</v>
      </c>
      <c r="F45" s="40" t="n">
        <v>191</v>
      </c>
      <c r="G45" s="39"/>
    </row>
    <row r="46" customFormat="false" ht="14.5" hidden="false" customHeight="false" outlineLevel="0" collapsed="false">
      <c r="A46" s="39" t="s">
        <v>101</v>
      </c>
      <c r="B46" s="39" t="s">
        <v>102</v>
      </c>
      <c r="C46" s="39" t="s">
        <v>212</v>
      </c>
      <c r="D46" s="40" t="n">
        <v>5489</v>
      </c>
      <c r="E46" s="40" t="n">
        <v>1379</v>
      </c>
      <c r="F46" s="40" t="n">
        <v>4110</v>
      </c>
      <c r="G46" s="39"/>
    </row>
    <row r="47" customFormat="false" ht="14.5" hidden="false" customHeight="false" outlineLevel="0" collapsed="false">
      <c r="A47" s="39" t="s">
        <v>103</v>
      </c>
      <c r="B47" s="39" t="s">
        <v>104</v>
      </c>
      <c r="C47" s="39" t="s">
        <v>213</v>
      </c>
      <c r="D47" s="40" t="n">
        <v>413</v>
      </c>
      <c r="E47" s="40" t="n">
        <v>397</v>
      </c>
      <c r="F47" s="40" t="n">
        <v>16</v>
      </c>
      <c r="G47" s="39"/>
    </row>
    <row r="48" customFormat="false" ht="14.5" hidden="false" customHeight="false" outlineLevel="0" collapsed="false">
      <c r="A48" s="39" t="s">
        <v>105</v>
      </c>
      <c r="B48" s="39" t="s">
        <v>106</v>
      </c>
      <c r="C48" s="39" t="s">
        <v>213</v>
      </c>
      <c r="D48" s="40" t="n">
        <v>2</v>
      </c>
      <c r="E48" s="40" t="n">
        <v>95</v>
      </c>
      <c r="F48" s="40" t="n">
        <v>-93</v>
      </c>
      <c r="G48" s="39"/>
    </row>
    <row r="49" customFormat="false" ht="14.5" hidden="false" customHeight="false" outlineLevel="0" collapsed="false">
      <c r="A49" s="39" t="s">
        <v>107</v>
      </c>
      <c r="B49" s="39" t="s">
        <v>108</v>
      </c>
      <c r="C49" s="39" t="s">
        <v>212</v>
      </c>
      <c r="D49" s="40" t="n">
        <v>16</v>
      </c>
      <c r="E49" s="40" t="n">
        <v>17</v>
      </c>
      <c r="F49" s="40" t="n">
        <v>-1</v>
      </c>
      <c r="G49" s="39"/>
    </row>
    <row r="50" customFormat="false" ht="14.5" hidden="false" customHeight="false" outlineLevel="0" collapsed="false">
      <c r="A50" s="39" t="s">
        <v>214</v>
      </c>
      <c r="B50" s="39" t="s">
        <v>215</v>
      </c>
      <c r="C50" s="39" t="s">
        <v>212</v>
      </c>
      <c r="D50" s="40" t="n">
        <v>0</v>
      </c>
      <c r="E50" s="40" t="n">
        <v>0</v>
      </c>
      <c r="F50" s="40" t="n">
        <v>0</v>
      </c>
      <c r="G50" s="39"/>
    </row>
    <row r="51" customFormat="false" ht="14.5" hidden="false" customHeight="false" outlineLevel="0" collapsed="false">
      <c r="A51" s="39" t="s">
        <v>109</v>
      </c>
      <c r="B51" s="39" t="s">
        <v>110</v>
      </c>
      <c r="C51" s="39" t="s">
        <v>213</v>
      </c>
      <c r="D51" s="40" t="n">
        <v>1</v>
      </c>
      <c r="E51" s="40" t="n">
        <v>109</v>
      </c>
      <c r="F51" s="40" t="n">
        <v>-108</v>
      </c>
      <c r="G51" s="39"/>
    </row>
    <row r="52" customFormat="false" ht="14.5" hidden="false" customHeight="false" outlineLevel="0" collapsed="false">
      <c r="A52" s="39" t="s">
        <v>216</v>
      </c>
      <c r="B52" s="39" t="s">
        <v>217</v>
      </c>
      <c r="C52" s="39" t="s">
        <v>212</v>
      </c>
      <c r="D52" s="40" t="n">
        <v>0</v>
      </c>
      <c r="E52" s="40" t="n">
        <v>0</v>
      </c>
      <c r="F52" s="40" t="n">
        <v>0</v>
      </c>
      <c r="G52" s="39"/>
    </row>
    <row r="53" customFormat="false" ht="14.5" hidden="false" customHeight="false" outlineLevel="0" collapsed="false">
      <c r="A53" s="39" t="s">
        <v>218</v>
      </c>
      <c r="B53" s="39" t="s">
        <v>219</v>
      </c>
      <c r="C53" s="39"/>
      <c r="D53" s="40" t="n">
        <v>0</v>
      </c>
      <c r="E53" s="40" t="n">
        <v>0</v>
      </c>
      <c r="F53" s="40" t="n">
        <v>0</v>
      </c>
      <c r="G53" s="39"/>
    </row>
    <row r="54" customFormat="false" ht="14.5" hidden="false" customHeight="false" outlineLevel="0" collapsed="false">
      <c r="A54" s="39" t="s">
        <v>111</v>
      </c>
      <c r="B54" s="39" t="s">
        <v>220</v>
      </c>
      <c r="C54" s="39" t="s">
        <v>212</v>
      </c>
      <c r="D54" s="40" t="n">
        <v>0</v>
      </c>
      <c r="E54" s="40" t="n">
        <v>1</v>
      </c>
      <c r="F54" s="40" t="n">
        <v>-1</v>
      </c>
      <c r="G54" s="39"/>
    </row>
    <row r="55" customFormat="false" ht="14.5" hidden="false" customHeight="false" outlineLevel="0" collapsed="false">
      <c r="A55" s="39" t="s">
        <v>113</v>
      </c>
      <c r="B55" s="39" t="s">
        <v>114</v>
      </c>
      <c r="C55" s="39" t="s">
        <v>212</v>
      </c>
      <c r="D55" s="40" t="n">
        <v>883</v>
      </c>
      <c r="E55" s="40" t="n">
        <v>2794</v>
      </c>
      <c r="F55" s="40" t="n">
        <v>-1911</v>
      </c>
      <c r="G55" s="39"/>
    </row>
    <row r="56" customFormat="false" ht="14.5" hidden="false" customHeight="false" outlineLevel="0" collapsed="false">
      <c r="A56" s="39" t="s">
        <v>115</v>
      </c>
      <c r="B56" s="39" t="s">
        <v>221</v>
      </c>
      <c r="C56" s="39" t="s">
        <v>212</v>
      </c>
      <c r="D56" s="40" t="n">
        <v>214</v>
      </c>
      <c r="E56" s="40" t="n">
        <v>129</v>
      </c>
      <c r="F56" s="40" t="n">
        <v>85</v>
      </c>
      <c r="G56" s="39"/>
    </row>
    <row r="57" customFormat="false" ht="14.5" hidden="false" customHeight="false" outlineLevel="0" collapsed="false">
      <c r="A57" s="39" t="s">
        <v>117</v>
      </c>
      <c r="B57" s="39" t="s">
        <v>118</v>
      </c>
      <c r="C57" s="39"/>
      <c r="D57" s="40" t="n">
        <v>440</v>
      </c>
      <c r="E57" s="40" t="n">
        <v>1</v>
      </c>
      <c r="F57" s="40" t="n">
        <v>439</v>
      </c>
      <c r="G57" s="39"/>
    </row>
    <row r="58" customFormat="false" ht="14.5" hidden="false" customHeight="false" outlineLevel="0" collapsed="false">
      <c r="A58" s="39" t="s">
        <v>119</v>
      </c>
      <c r="B58" s="39" t="s">
        <v>120</v>
      </c>
      <c r="C58" s="39"/>
      <c r="D58" s="40" t="n">
        <v>15</v>
      </c>
      <c r="E58" s="40" t="n">
        <v>1</v>
      </c>
      <c r="F58" s="40" t="n">
        <v>14</v>
      </c>
      <c r="G58" s="39"/>
    </row>
    <row r="59" customFormat="false" ht="14.5" hidden="false" customHeight="false" outlineLevel="0" collapsed="false">
      <c r="A59" s="39" t="s">
        <v>121</v>
      </c>
      <c r="B59" s="39" t="s">
        <v>122</v>
      </c>
      <c r="C59" s="39"/>
      <c r="D59" s="40" t="n">
        <v>1372</v>
      </c>
      <c r="E59" s="40" t="n">
        <v>2161</v>
      </c>
      <c r="F59" s="40" t="n">
        <v>-789</v>
      </c>
      <c r="G59" s="39"/>
    </row>
    <row r="60" customFormat="false" ht="14.5" hidden="false" customHeight="false" outlineLevel="0" collapsed="false">
      <c r="A60" s="39" t="s">
        <v>123</v>
      </c>
      <c r="B60" s="39" t="s">
        <v>124</v>
      </c>
      <c r="C60" s="39"/>
      <c r="D60" s="40" t="n">
        <v>780</v>
      </c>
      <c r="E60" s="40" t="n">
        <v>837</v>
      </c>
      <c r="F60" s="40" t="n">
        <v>-57</v>
      </c>
      <c r="G60" s="39"/>
    </row>
    <row r="61" customFormat="false" ht="14.5" hidden="false" customHeight="false" outlineLevel="0" collapsed="false">
      <c r="A61" s="39" t="s">
        <v>125</v>
      </c>
      <c r="B61" s="39" t="s">
        <v>126</v>
      </c>
      <c r="C61" s="39"/>
      <c r="D61" s="40" t="n">
        <v>744</v>
      </c>
      <c r="E61" s="40" t="n">
        <v>742</v>
      </c>
      <c r="F61" s="40" t="n">
        <v>2</v>
      </c>
      <c r="G61" s="39"/>
    </row>
    <row r="62" customFormat="false" ht="14.5" hidden="false" customHeight="false" outlineLevel="0" collapsed="false">
      <c r="A62" s="39" t="s">
        <v>127</v>
      </c>
      <c r="B62" s="39" t="s">
        <v>128</v>
      </c>
      <c r="C62" s="39"/>
      <c r="D62" s="40" t="n">
        <v>1737</v>
      </c>
      <c r="E62" s="40" t="n">
        <v>649</v>
      </c>
      <c r="F62" s="40" t="n">
        <v>1088</v>
      </c>
      <c r="G62" s="39"/>
    </row>
    <row r="63" customFormat="false" ht="14.5" hidden="false" customHeight="false" outlineLevel="0" collapsed="false">
      <c r="A63" s="39" t="s">
        <v>129</v>
      </c>
      <c r="B63" s="39" t="s">
        <v>222</v>
      </c>
      <c r="C63" s="39"/>
      <c r="D63" s="40" t="n">
        <v>0</v>
      </c>
      <c r="E63" s="40" t="n">
        <v>1</v>
      </c>
      <c r="F63" s="40" t="n">
        <v>-1</v>
      </c>
      <c r="G63" s="39"/>
    </row>
    <row r="64" customFormat="false" ht="14.5" hidden="false" customHeight="false" outlineLevel="0" collapsed="false">
      <c r="A64" s="39" t="s">
        <v>131</v>
      </c>
      <c r="B64" s="39" t="s">
        <v>132</v>
      </c>
      <c r="C64" s="39" t="s">
        <v>223</v>
      </c>
      <c r="D64" s="40" t="n">
        <v>120</v>
      </c>
      <c r="E64" s="40" t="n">
        <v>201</v>
      </c>
      <c r="F64" s="40" t="n">
        <v>-81</v>
      </c>
      <c r="G64" s="39"/>
    </row>
    <row r="65" customFormat="false" ht="14.5" hidden="false" customHeight="false" outlineLevel="0" collapsed="false">
      <c r="A65" s="39" t="s">
        <v>133</v>
      </c>
      <c r="B65" s="39" t="s">
        <v>134</v>
      </c>
      <c r="C65" s="39" t="s">
        <v>224</v>
      </c>
      <c r="D65" s="40" t="n">
        <v>0</v>
      </c>
      <c r="E65" s="40" t="n">
        <v>1</v>
      </c>
      <c r="F65" s="40" t="n">
        <v>-1</v>
      </c>
      <c r="G65" s="39"/>
    </row>
    <row r="66" customFormat="false" ht="14.5" hidden="false" customHeight="false" outlineLevel="0" collapsed="false">
      <c r="A66" s="39" t="s">
        <v>135</v>
      </c>
      <c r="B66" s="39" t="s">
        <v>136</v>
      </c>
      <c r="C66" s="39"/>
      <c r="D66" s="40" t="n">
        <v>47</v>
      </c>
      <c r="E66" s="40" t="n">
        <v>39</v>
      </c>
      <c r="F66" s="40" t="n">
        <v>8</v>
      </c>
      <c r="G66" s="39"/>
    </row>
    <row r="67" customFormat="false" ht="14.5" hidden="false" customHeight="false" outlineLevel="0" collapsed="false">
      <c r="A67" s="39" t="s">
        <v>137</v>
      </c>
      <c r="B67" s="39" t="s">
        <v>138</v>
      </c>
      <c r="C67" s="39"/>
      <c r="D67" s="40" t="n">
        <v>0</v>
      </c>
      <c r="E67" s="40" t="n">
        <v>1</v>
      </c>
      <c r="F67" s="40" t="n">
        <v>-1</v>
      </c>
      <c r="G67" s="39"/>
    </row>
    <row r="68" customFormat="false" ht="14.5" hidden="false" customHeight="false" outlineLevel="0" collapsed="false">
      <c r="A68" s="39" t="s">
        <v>139</v>
      </c>
      <c r="B68" s="39" t="s">
        <v>140</v>
      </c>
      <c r="C68" s="39" t="s">
        <v>208</v>
      </c>
      <c r="D68" s="40" t="n">
        <v>0</v>
      </c>
      <c r="E68" s="40" t="n">
        <v>1</v>
      </c>
      <c r="F68" s="40" t="n">
        <v>-1</v>
      </c>
      <c r="G68" s="39"/>
    </row>
    <row r="69" customFormat="false" ht="14.5" hidden="false" customHeight="false" outlineLevel="0" collapsed="false">
      <c r="A69" s="39" t="s">
        <v>141</v>
      </c>
      <c r="B69" s="39" t="s">
        <v>225</v>
      </c>
      <c r="C69" s="39"/>
      <c r="D69" s="40" t="n">
        <v>29</v>
      </c>
      <c r="E69" s="40" t="n">
        <v>1</v>
      </c>
      <c r="F69" s="40" t="n">
        <v>28</v>
      </c>
      <c r="G69" s="39"/>
    </row>
    <row r="70" customFormat="false" ht="14.5" hidden="false" customHeight="false" outlineLevel="0" collapsed="false">
      <c r="A70" s="39" t="s">
        <v>143</v>
      </c>
      <c r="B70" s="39" t="s">
        <v>144</v>
      </c>
      <c r="C70" s="39" t="s">
        <v>223</v>
      </c>
      <c r="D70" s="40" t="n">
        <v>4550</v>
      </c>
      <c r="E70" s="40" t="n">
        <v>8449</v>
      </c>
      <c r="F70" s="40" t="n">
        <v>-3899</v>
      </c>
      <c r="G70" s="39"/>
    </row>
    <row r="71" customFormat="false" ht="14.5" hidden="false" customHeight="false" outlineLevel="0" collapsed="false">
      <c r="A71" s="39" t="s">
        <v>145</v>
      </c>
      <c r="B71" s="39" t="s">
        <v>146</v>
      </c>
      <c r="C71" s="39"/>
      <c r="D71" s="40" t="n">
        <v>1763</v>
      </c>
      <c r="E71" s="40" t="n">
        <v>281</v>
      </c>
      <c r="F71" s="40" t="n">
        <v>1482</v>
      </c>
      <c r="G71" s="39"/>
    </row>
    <row r="72" customFormat="false" ht="14.5" hidden="false" customHeight="false" outlineLevel="0" collapsed="false">
      <c r="A72" s="39" t="s">
        <v>226</v>
      </c>
      <c r="B72" s="39" t="s">
        <v>227</v>
      </c>
      <c r="C72" s="39" t="s">
        <v>224</v>
      </c>
      <c r="D72" s="40" t="n">
        <v>0</v>
      </c>
      <c r="E72" s="40" t="n">
        <v>0</v>
      </c>
      <c r="F72" s="40" t="n">
        <v>0</v>
      </c>
      <c r="G72" s="39"/>
    </row>
    <row r="73" customFormat="false" ht="14.5" hidden="false" customHeight="false" outlineLevel="0" collapsed="false">
      <c r="A73" s="39" t="s">
        <v>147</v>
      </c>
      <c r="B73" s="39" t="s">
        <v>148</v>
      </c>
      <c r="C73" s="39"/>
      <c r="D73" s="40" t="n">
        <v>5505</v>
      </c>
      <c r="E73" s="40" t="n">
        <v>1</v>
      </c>
      <c r="F73" s="40" t="n">
        <v>5504</v>
      </c>
      <c r="G73" s="39"/>
    </row>
    <row r="74" customFormat="false" ht="14.5" hidden="false" customHeight="false" outlineLevel="0" collapsed="false">
      <c r="A74" s="39" t="s">
        <v>149</v>
      </c>
      <c r="B74" s="39" t="s">
        <v>228</v>
      </c>
      <c r="C74" s="39"/>
      <c r="D74" s="40" t="n">
        <v>0</v>
      </c>
      <c r="E74" s="40" t="n">
        <v>0</v>
      </c>
      <c r="F74" s="40" t="n">
        <v>0</v>
      </c>
      <c r="G74" s="39"/>
    </row>
    <row r="75" customFormat="false" ht="14.5" hidden="false" customHeight="false" outlineLevel="0" collapsed="false">
      <c r="A75" s="39" t="s">
        <v>153</v>
      </c>
      <c r="B75" s="39" t="s">
        <v>154</v>
      </c>
      <c r="C75" s="39"/>
      <c r="D75" s="40" t="n">
        <v>175</v>
      </c>
      <c r="E75" s="40" t="n">
        <v>111</v>
      </c>
      <c r="F75" s="40" t="n">
        <v>64</v>
      </c>
      <c r="G75" s="39"/>
    </row>
    <row r="76" customFormat="false" ht="14.5" hidden="false" customHeight="false" outlineLevel="0" collapsed="false">
      <c r="A76" s="39" t="s">
        <v>155</v>
      </c>
      <c r="B76" s="39" t="s">
        <v>156</v>
      </c>
      <c r="C76" s="39"/>
      <c r="D76" s="40" t="n">
        <v>2375</v>
      </c>
      <c r="E76" s="40" t="n">
        <v>1</v>
      </c>
      <c r="F76" s="40" t="n">
        <v>2374</v>
      </c>
      <c r="G76" s="39"/>
    </row>
    <row r="77" customFormat="false" ht="14.5" hidden="false" customHeight="false" outlineLevel="0" collapsed="false">
      <c r="A77" s="39" t="s">
        <v>157</v>
      </c>
      <c r="B77" s="39" t="s">
        <v>158</v>
      </c>
      <c r="C77" s="39"/>
      <c r="D77" s="40" t="n">
        <v>728</v>
      </c>
      <c r="E77" s="40" t="n">
        <v>1</v>
      </c>
      <c r="F77" s="40" t="n">
        <v>727</v>
      </c>
      <c r="G77" s="39"/>
    </row>
    <row r="78" customFormat="false" ht="14.5" hidden="false" customHeight="false" outlineLevel="0" collapsed="false">
      <c r="A78" s="39" t="s">
        <v>159</v>
      </c>
      <c r="B78" s="39" t="s">
        <v>160</v>
      </c>
      <c r="C78" s="39"/>
      <c r="D78" s="40" t="n">
        <v>39</v>
      </c>
      <c r="E78" s="40" t="n">
        <v>40</v>
      </c>
      <c r="F78" s="40" t="n">
        <v>-1</v>
      </c>
      <c r="G78" s="39"/>
    </row>
    <row r="79" customFormat="false" ht="14.5" hidden="false" customHeight="false" outlineLevel="0" collapsed="false">
      <c r="A79" s="39" t="s">
        <v>161</v>
      </c>
      <c r="B79" s="39" t="s">
        <v>162</v>
      </c>
      <c r="C79" s="39"/>
      <c r="D79" s="40" t="n">
        <v>96</v>
      </c>
      <c r="E79" s="40" t="n">
        <v>97</v>
      </c>
      <c r="F79" s="40" t="n">
        <v>-1</v>
      </c>
      <c r="G79" s="39"/>
    </row>
    <row r="80" customFormat="false" ht="14.5" hidden="false" customHeight="false" outlineLevel="0" collapsed="false">
      <c r="A80" s="39" t="s">
        <v>8</v>
      </c>
      <c r="B80" s="39" t="s">
        <v>163</v>
      </c>
      <c r="C80" s="39"/>
      <c r="D80" s="40" t="n">
        <v>3227</v>
      </c>
      <c r="E80" s="40" t="n">
        <v>2168</v>
      </c>
      <c r="F80" s="40" t="n">
        <v>1059</v>
      </c>
      <c r="G80" s="39"/>
    </row>
    <row r="81" customFormat="false" ht="14.5" hidden="false" customHeight="false" outlineLevel="0" collapsed="false">
      <c r="A81" s="39" t="s">
        <v>164</v>
      </c>
      <c r="B81" s="39" t="s">
        <v>165</v>
      </c>
      <c r="C81" s="39"/>
      <c r="D81" s="40" t="n">
        <v>974</v>
      </c>
      <c r="E81" s="40" t="n">
        <v>2113</v>
      </c>
      <c r="F81" s="40" t="n">
        <v>-1139</v>
      </c>
      <c r="G81" s="39"/>
    </row>
    <row r="82" customFormat="false" ht="14.5" hidden="false" customHeight="false" outlineLevel="0" collapsed="false">
      <c r="A82" s="39" t="s">
        <v>166</v>
      </c>
      <c r="B82" s="39" t="s">
        <v>167</v>
      </c>
      <c r="C82" s="39"/>
      <c r="D82" s="40" t="n">
        <v>390</v>
      </c>
      <c r="E82" s="40" t="n">
        <v>430</v>
      </c>
      <c r="F82" s="40" t="n">
        <v>-40</v>
      </c>
      <c r="G82" s="39"/>
    </row>
    <row r="83" customFormat="false" ht="14.5" hidden="false" customHeight="false" outlineLevel="0" collapsed="false">
      <c r="A83" s="39" t="s">
        <v>168</v>
      </c>
      <c r="B83" s="39" t="s">
        <v>169</v>
      </c>
      <c r="C83" s="39"/>
      <c r="D83" s="40" t="n">
        <v>3191</v>
      </c>
      <c r="E83" s="40" t="n">
        <v>649</v>
      </c>
      <c r="F83" s="40" t="n">
        <v>2542</v>
      </c>
      <c r="G83" s="39"/>
    </row>
    <row r="84" customFormat="false" ht="14.5" hidden="false" customHeight="false" outlineLevel="0" collapsed="false">
      <c r="A84" s="39" t="s">
        <v>170</v>
      </c>
      <c r="B84" s="39" t="s">
        <v>171</v>
      </c>
      <c r="C84" s="39"/>
      <c r="D84" s="40" t="n">
        <v>4512</v>
      </c>
      <c r="E84" s="40" t="n">
        <v>3025</v>
      </c>
      <c r="F84" s="40" t="n">
        <v>1487</v>
      </c>
      <c r="G84" s="39"/>
    </row>
    <row r="85" customFormat="false" ht="14.5" hidden="false" customHeight="false" outlineLevel="0" collapsed="false">
      <c r="A85" s="39" t="s">
        <v>229</v>
      </c>
      <c r="B85" s="39" t="s">
        <v>230</v>
      </c>
      <c r="C85" s="39"/>
      <c r="D85" s="40" t="n">
        <v>0</v>
      </c>
      <c r="E85" s="40" t="n">
        <v>0</v>
      </c>
      <c r="F85" s="40" t="n">
        <v>0</v>
      </c>
      <c r="G85" s="39"/>
    </row>
    <row r="86" customFormat="false" ht="14.5" hidden="false" customHeight="false" outlineLevel="0" collapsed="false">
      <c r="A86" s="39" t="s">
        <v>172</v>
      </c>
      <c r="B86" s="39" t="s">
        <v>173</v>
      </c>
      <c r="C86" s="39"/>
      <c r="D86" s="40" t="n">
        <v>905</v>
      </c>
      <c r="E86" s="40" t="n">
        <v>433</v>
      </c>
      <c r="F86" s="40" t="n">
        <v>472</v>
      </c>
      <c r="G86" s="39"/>
    </row>
    <row r="87" customFormat="false" ht="14.5" hidden="false" customHeight="false" outlineLevel="0" collapsed="false">
      <c r="A87" s="39" t="s">
        <v>174</v>
      </c>
      <c r="B87" s="39" t="s">
        <v>175</v>
      </c>
      <c r="C87" s="39"/>
      <c r="D87" s="40" t="n">
        <v>0</v>
      </c>
      <c r="E87" s="40" t="n">
        <v>1</v>
      </c>
      <c r="F87" s="40" t="n">
        <v>-1</v>
      </c>
      <c r="G87" s="39"/>
    </row>
    <row r="88" customFormat="false" ht="14.5" hidden="false" customHeight="false" outlineLevel="0" collapsed="false">
      <c r="A88" s="39" t="s">
        <v>176</v>
      </c>
      <c r="B88" s="39" t="s">
        <v>177</v>
      </c>
      <c r="C88" s="39"/>
      <c r="D88" s="40" t="n">
        <v>20327</v>
      </c>
      <c r="E88" s="40" t="n">
        <v>21361</v>
      </c>
      <c r="F88" s="40" t="n">
        <v>-1034</v>
      </c>
      <c r="G88" s="39"/>
    </row>
    <row r="89" customFormat="false" ht="14.5" hidden="false" customHeight="false" outlineLevel="0" collapsed="false">
      <c r="A89" s="39" t="s">
        <v>178</v>
      </c>
      <c r="B89" s="39" t="s">
        <v>179</v>
      </c>
      <c r="C89" s="39"/>
      <c r="D89" s="40" t="n">
        <v>10152</v>
      </c>
      <c r="E89" s="40" t="n">
        <v>2161</v>
      </c>
      <c r="F89" s="40" t="n">
        <v>7991</v>
      </c>
      <c r="G89" s="39"/>
    </row>
    <row r="90" customFormat="false" ht="14.5" hidden="false" customHeight="false" outlineLevel="0" collapsed="false">
      <c r="A90" s="39" t="s">
        <v>180</v>
      </c>
      <c r="B90" s="39" t="s">
        <v>181</v>
      </c>
      <c r="C90" s="39"/>
      <c r="D90" s="40" t="n">
        <v>672</v>
      </c>
      <c r="E90" s="40" t="n">
        <v>1</v>
      </c>
      <c r="F90" s="40" t="n">
        <v>671</v>
      </c>
      <c r="G90" s="39"/>
    </row>
    <row r="91" customFormat="false" ht="14.5" hidden="false" customHeight="false" outlineLevel="0" collapsed="false">
      <c r="A91" s="39" t="s">
        <v>182</v>
      </c>
      <c r="B91" s="39" t="s">
        <v>231</v>
      </c>
      <c r="C91" s="39"/>
      <c r="D91" s="40" t="n">
        <v>0</v>
      </c>
      <c r="E91" s="40" t="n">
        <v>0</v>
      </c>
      <c r="F91" s="40" t="n">
        <v>0</v>
      </c>
      <c r="G91" s="39"/>
    </row>
    <row r="92" customFormat="false" ht="14.5" hidden="false" customHeight="false" outlineLevel="0" collapsed="false">
      <c r="A92" s="39" t="s">
        <v>184</v>
      </c>
      <c r="B92" s="39" t="s">
        <v>130</v>
      </c>
      <c r="C92" s="39"/>
      <c r="D92" s="40" t="n">
        <v>591</v>
      </c>
      <c r="E92" s="40" t="n">
        <v>961</v>
      </c>
      <c r="F92" s="40" t="n">
        <v>-370</v>
      </c>
      <c r="G92" s="39"/>
    </row>
    <row r="93" customFormat="false" ht="14.5" hidden="false" customHeight="false" outlineLevel="0" collapsed="false">
      <c r="A93" s="39" t="s">
        <v>185</v>
      </c>
      <c r="B93" s="39" t="s">
        <v>186</v>
      </c>
      <c r="C93" s="39"/>
      <c r="D93" s="40" t="n">
        <v>127</v>
      </c>
      <c r="E93" s="40" t="n">
        <v>129</v>
      </c>
      <c r="F93" s="40" t="n">
        <v>-2</v>
      </c>
      <c r="G93" s="39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1" activeCellId="0" sqref="C11"/>
    </sheetView>
  </sheetViews>
  <sheetFormatPr defaultRowHeight="14.5" outlineLevelRow="0" outlineLevelCol="0"/>
  <cols>
    <col collapsed="false" customWidth="true" hidden="false" outlineLevel="0" max="1" min="1" style="0" width="8.57"/>
    <col collapsed="false" customWidth="true" hidden="false" outlineLevel="0" max="2" min="2" style="0" width="25.72"/>
    <col collapsed="false" customWidth="true" hidden="false" outlineLevel="0" max="3" min="3" style="0" width="69"/>
    <col collapsed="false" customWidth="true" hidden="false" outlineLevel="0" max="1025" min="4" style="0" width="8.57"/>
  </cols>
  <sheetData>
    <row r="1" customFormat="false" ht="14.5" hidden="false" customHeight="false" outlineLevel="0" collapsed="false">
      <c r="A1" s="0" t="s">
        <v>232</v>
      </c>
      <c r="B1" s="0" t="s">
        <v>233</v>
      </c>
      <c r="C1" s="0" t="s">
        <v>234</v>
      </c>
    </row>
    <row r="2" customFormat="false" ht="22.5" hidden="false" customHeight="false" outlineLevel="0" collapsed="false">
      <c r="A2" s="41" t="s">
        <v>25</v>
      </c>
      <c r="B2" s="42" t="n">
        <v>0.0152625152625153</v>
      </c>
      <c r="C2" s="19" t="s">
        <v>26</v>
      </c>
    </row>
    <row r="3" customFormat="false" ht="22.5" hidden="false" customHeight="false" outlineLevel="0" collapsed="false">
      <c r="A3" s="41" t="s">
        <v>27</v>
      </c>
      <c r="B3" s="42" t="n">
        <v>0.0152625152625153</v>
      </c>
      <c r="C3" s="19" t="s">
        <v>28</v>
      </c>
    </row>
    <row r="4" customFormat="false" ht="22.5" hidden="false" customHeight="false" outlineLevel="0" collapsed="false">
      <c r="A4" s="41" t="s">
        <v>29</v>
      </c>
      <c r="B4" s="42" t="n">
        <v>0.0152625152625153</v>
      </c>
      <c r="C4" s="19" t="s">
        <v>30</v>
      </c>
    </row>
    <row r="5" customFormat="false" ht="22.5" hidden="false" customHeight="false" outlineLevel="0" collapsed="false">
      <c r="A5" s="41" t="s">
        <v>31</v>
      </c>
      <c r="B5" s="42" t="n">
        <v>0.032967032967033</v>
      </c>
      <c r="C5" s="19" t="s">
        <v>32</v>
      </c>
    </row>
    <row r="6" customFormat="false" ht="22.5" hidden="false" customHeight="false" outlineLevel="0" collapsed="false">
      <c r="A6" s="41" t="s">
        <v>33</v>
      </c>
      <c r="B6" s="42" t="n">
        <v>1.07692307692308</v>
      </c>
      <c r="C6" s="19" t="s">
        <v>34</v>
      </c>
    </row>
    <row r="7" customFormat="false" ht="22.5" hidden="false" customHeight="false" outlineLevel="0" collapsed="false">
      <c r="A7" s="41" t="s">
        <v>35</v>
      </c>
      <c r="B7" s="42" t="n">
        <v>0.0152625152625153</v>
      </c>
      <c r="C7" s="19" t="s">
        <v>36</v>
      </c>
    </row>
    <row r="8" customFormat="false" ht="22.5" hidden="false" customHeight="false" outlineLevel="0" collapsed="false">
      <c r="A8" s="41" t="s">
        <v>37</v>
      </c>
      <c r="B8" s="42" t="n">
        <v>0.0152625152625153</v>
      </c>
      <c r="C8" s="19" t="s">
        <v>38</v>
      </c>
    </row>
    <row r="9" customFormat="false" ht="22.5" hidden="false" customHeight="false" outlineLevel="0" collapsed="false">
      <c r="A9" s="41" t="s">
        <v>39</v>
      </c>
      <c r="B9" s="42" t="n">
        <v>0.0152625152625153</v>
      </c>
      <c r="C9" s="19" t="s">
        <v>40</v>
      </c>
    </row>
    <row r="10" customFormat="false" ht="22.5" hidden="false" customHeight="false" outlineLevel="0" collapsed="false">
      <c r="A10" s="41" t="s">
        <v>41</v>
      </c>
      <c r="B10" s="42" t="n">
        <v>0.0152625152625153</v>
      </c>
      <c r="C10" s="19" t="s">
        <v>42</v>
      </c>
    </row>
    <row r="11" customFormat="false" ht="23" hidden="false" customHeight="false" outlineLevel="0" collapsed="false">
      <c r="A11" s="43" t="s">
        <v>43</v>
      </c>
      <c r="B11" s="42" t="n">
        <v>1</v>
      </c>
      <c r="C11" s="19" t="s">
        <v>44</v>
      </c>
    </row>
    <row r="12" customFormat="false" ht="23" hidden="false" customHeight="false" outlineLevel="0" collapsed="false">
      <c r="A12" s="43" t="s">
        <v>45</v>
      </c>
      <c r="B12" s="42" t="n">
        <v>1</v>
      </c>
      <c r="C12" s="19" t="s">
        <v>46</v>
      </c>
    </row>
    <row r="13" customFormat="false" ht="22.5" hidden="false" customHeight="false" outlineLevel="0" collapsed="false">
      <c r="A13" s="41" t="s">
        <v>47</v>
      </c>
      <c r="B13" s="42" t="n">
        <v>1</v>
      </c>
      <c r="C13" s="19" t="s">
        <v>48</v>
      </c>
    </row>
    <row r="14" customFormat="false" ht="22.5" hidden="false" customHeight="false" outlineLevel="0" collapsed="false">
      <c r="A14" s="41" t="s">
        <v>49</v>
      </c>
      <c r="B14" s="42" t="n">
        <v>0.956043956043956</v>
      </c>
      <c r="C14" s="19" t="s">
        <v>50</v>
      </c>
    </row>
    <row r="15" customFormat="false" ht="22.5" hidden="false" customHeight="false" outlineLevel="0" collapsed="false">
      <c r="A15" s="41" t="s">
        <v>51</v>
      </c>
      <c r="B15" s="42" t="n">
        <v>0.956043956043956</v>
      </c>
      <c r="C15" s="19" t="s">
        <v>52</v>
      </c>
    </row>
    <row r="16" customFormat="false" ht="22.5" hidden="false" customHeight="false" outlineLevel="0" collapsed="false">
      <c r="A16" s="41" t="s">
        <v>53</v>
      </c>
      <c r="B16" s="42" t="n">
        <v>0.032967032967033</v>
      </c>
      <c r="C16" s="19" t="s">
        <v>54</v>
      </c>
    </row>
    <row r="17" customFormat="false" ht="22.5" hidden="false" customHeight="false" outlineLevel="0" collapsed="false">
      <c r="A17" s="41" t="s">
        <v>55</v>
      </c>
      <c r="B17" s="42" t="n">
        <v>0.0366300366300366</v>
      </c>
      <c r="C17" s="19" t="s">
        <v>56</v>
      </c>
    </row>
    <row r="18" customFormat="false" ht="22.5" hidden="false" customHeight="false" outlineLevel="0" collapsed="false">
      <c r="A18" s="41" t="s">
        <v>57</v>
      </c>
      <c r="B18" s="42" t="n">
        <v>0.0366300366300366</v>
      </c>
      <c r="C18" s="19" t="s">
        <v>58</v>
      </c>
    </row>
    <row r="19" customFormat="false" ht="22.5" hidden="false" customHeight="false" outlineLevel="0" collapsed="false">
      <c r="A19" s="41" t="s">
        <v>59</v>
      </c>
      <c r="B19" s="42" t="n">
        <v>0.0366300366300366</v>
      </c>
      <c r="C19" s="19" t="s">
        <v>60</v>
      </c>
    </row>
    <row r="20" customFormat="false" ht="22.5" hidden="false" customHeight="false" outlineLevel="0" collapsed="false">
      <c r="A20" s="41" t="s">
        <v>61</v>
      </c>
      <c r="B20" s="42" t="n">
        <v>0.0366300366300366</v>
      </c>
      <c r="C20" s="19" t="s">
        <v>62</v>
      </c>
    </row>
    <row r="21" customFormat="false" ht="22.5" hidden="false" customHeight="false" outlineLevel="0" collapsed="false">
      <c r="A21" s="41" t="s">
        <v>63</v>
      </c>
      <c r="B21" s="42" t="n">
        <v>0.0256410256410256</v>
      </c>
      <c r="C21" s="19" t="s">
        <v>64</v>
      </c>
    </row>
    <row r="22" customFormat="false" ht="22.5" hidden="false" customHeight="false" outlineLevel="0" collapsed="false">
      <c r="A22" s="41" t="s">
        <v>67</v>
      </c>
      <c r="B22" s="42" t="n">
        <v>0.0366300366300366</v>
      </c>
      <c r="C22" s="29" t="s">
        <v>68</v>
      </c>
    </row>
    <row r="23" customFormat="false" ht="22.5" hidden="false" customHeight="false" outlineLevel="0" collapsed="false">
      <c r="A23" s="41" t="s">
        <v>69</v>
      </c>
      <c r="B23" s="42" t="n">
        <v>0.0366300366300366</v>
      </c>
      <c r="C23" s="19" t="s">
        <v>70</v>
      </c>
    </row>
    <row r="24" customFormat="false" ht="22.5" hidden="false" customHeight="false" outlineLevel="0" collapsed="false">
      <c r="A24" s="41" t="s">
        <v>71</v>
      </c>
      <c r="B24" s="42" t="n">
        <v>1.23809523809524</v>
      </c>
      <c r="C24" s="19" t="s">
        <v>72</v>
      </c>
    </row>
    <row r="25" customFormat="false" ht="22.5" hidden="false" customHeight="false" outlineLevel="0" collapsed="false">
      <c r="A25" s="41" t="s">
        <v>73</v>
      </c>
      <c r="B25" s="42" t="n">
        <v>0.032967032967033</v>
      </c>
      <c r="C25" s="19" t="s">
        <v>74</v>
      </c>
    </row>
    <row r="26" customFormat="false" ht="22.5" hidden="false" customHeight="false" outlineLevel="0" collapsed="false">
      <c r="A26" s="41" t="s">
        <v>75</v>
      </c>
      <c r="B26" s="42" t="n">
        <v>0.032967032967033</v>
      </c>
      <c r="C26" s="19" t="s">
        <v>76</v>
      </c>
    </row>
    <row r="27" customFormat="false" ht="22.5" hidden="false" customHeight="false" outlineLevel="0" collapsed="false">
      <c r="A27" s="41" t="s">
        <v>77</v>
      </c>
      <c r="B27" s="42" t="n">
        <v>0.043956043956044</v>
      </c>
      <c r="C27" s="19" t="s">
        <v>78</v>
      </c>
    </row>
    <row r="28" customFormat="false" ht="22.5" hidden="false" customHeight="false" outlineLevel="0" collapsed="false">
      <c r="A28" s="41" t="s">
        <v>79</v>
      </c>
      <c r="B28" s="42" t="n">
        <v>0.032967032967033</v>
      </c>
      <c r="C28" s="19" t="s">
        <v>80</v>
      </c>
    </row>
    <row r="29" customFormat="false" ht="22.5" hidden="false" customHeight="false" outlineLevel="0" collapsed="false">
      <c r="A29" s="41" t="s">
        <v>81</v>
      </c>
      <c r="B29" s="42" t="n">
        <v>0.043956043956044</v>
      </c>
      <c r="C29" s="19" t="s">
        <v>82</v>
      </c>
    </row>
    <row r="30" customFormat="false" ht="22.5" hidden="false" customHeight="false" outlineLevel="0" collapsed="false">
      <c r="A30" s="41" t="s">
        <v>83</v>
      </c>
      <c r="B30" s="42" t="n">
        <v>0.956043956043956</v>
      </c>
      <c r="C30" s="19" t="s">
        <v>84</v>
      </c>
    </row>
    <row r="31" customFormat="false" ht="22.5" hidden="false" customHeight="false" outlineLevel="0" collapsed="false">
      <c r="A31" s="41" t="s">
        <v>87</v>
      </c>
      <c r="B31" s="42" t="n">
        <v>1</v>
      </c>
      <c r="C31" s="19" t="s">
        <v>88</v>
      </c>
    </row>
    <row r="32" customFormat="false" ht="22.5" hidden="false" customHeight="false" outlineLevel="0" collapsed="false">
      <c r="A32" s="41" t="s">
        <v>89</v>
      </c>
      <c r="B32" s="42" t="n">
        <v>1</v>
      </c>
      <c r="C32" s="19" t="s">
        <v>90</v>
      </c>
    </row>
    <row r="33" customFormat="false" ht="22.5" hidden="false" customHeight="false" outlineLevel="0" collapsed="false">
      <c r="A33" s="41" t="s">
        <v>91</v>
      </c>
      <c r="B33" s="42" t="n">
        <v>1</v>
      </c>
      <c r="C33" s="19" t="s">
        <v>92</v>
      </c>
    </row>
    <row r="34" customFormat="false" ht="22.5" hidden="false" customHeight="false" outlineLevel="0" collapsed="false">
      <c r="A34" s="41" t="s">
        <v>93</v>
      </c>
      <c r="B34" s="42" t="n">
        <v>1</v>
      </c>
      <c r="C34" s="19" t="s">
        <v>94</v>
      </c>
    </row>
    <row r="35" customFormat="false" ht="22.5" hidden="false" customHeight="false" outlineLevel="0" collapsed="false">
      <c r="A35" s="41" t="s">
        <v>95</v>
      </c>
      <c r="B35" s="42" t="n">
        <v>1</v>
      </c>
      <c r="C35" s="19" t="s">
        <v>96</v>
      </c>
    </row>
    <row r="36" customFormat="false" ht="22.5" hidden="false" customHeight="false" outlineLevel="0" collapsed="false">
      <c r="A36" s="41" t="s">
        <v>97</v>
      </c>
      <c r="B36" s="42" t="n">
        <v>0.747252747252747</v>
      </c>
      <c r="C36" s="19" t="s">
        <v>98</v>
      </c>
    </row>
    <row r="37" customFormat="false" ht="22.5" hidden="false" customHeight="false" outlineLevel="0" collapsed="false">
      <c r="A37" s="41" t="s">
        <v>99</v>
      </c>
      <c r="B37" s="42" t="n">
        <v>0.615384615384615</v>
      </c>
      <c r="C37" s="19" t="s">
        <v>100</v>
      </c>
    </row>
    <row r="38" customFormat="false" ht="22.5" hidden="false" customHeight="false" outlineLevel="0" collapsed="false">
      <c r="A38" s="44" t="s">
        <v>101</v>
      </c>
      <c r="B38" s="42" t="n">
        <v>0.615384615384615</v>
      </c>
      <c r="C38" s="19" t="s">
        <v>102</v>
      </c>
    </row>
    <row r="39" customFormat="false" ht="22.5" hidden="false" customHeight="false" outlineLevel="0" collapsed="false">
      <c r="A39" s="41" t="s">
        <v>103</v>
      </c>
      <c r="B39" s="42" t="n">
        <v>0.586080586080586</v>
      </c>
      <c r="C39" s="19" t="s">
        <v>104</v>
      </c>
    </row>
    <row r="40" customFormat="false" ht="22.5" hidden="false" customHeight="false" outlineLevel="0" collapsed="false">
      <c r="A40" s="41" t="s">
        <v>105</v>
      </c>
      <c r="B40" s="42" t="n">
        <v>0.586080586080586</v>
      </c>
      <c r="C40" s="19" t="s">
        <v>106</v>
      </c>
    </row>
    <row r="41" customFormat="false" ht="22.5" hidden="false" customHeight="false" outlineLevel="0" collapsed="false">
      <c r="A41" s="41" t="s">
        <v>107</v>
      </c>
      <c r="B41" s="42" t="n">
        <v>0.615384615384615</v>
      </c>
      <c r="C41" s="19" t="s">
        <v>108</v>
      </c>
    </row>
    <row r="42" customFormat="false" ht="22.5" hidden="false" customHeight="false" outlineLevel="0" collapsed="false">
      <c r="A42" s="41" t="s">
        <v>109</v>
      </c>
      <c r="B42" s="42" t="n">
        <v>0.586080586080586</v>
      </c>
      <c r="C42" s="19" t="s">
        <v>110</v>
      </c>
    </row>
    <row r="43" customFormat="false" ht="22.5" hidden="false" customHeight="false" outlineLevel="0" collapsed="false">
      <c r="A43" s="41" t="s">
        <v>111</v>
      </c>
      <c r="B43" s="42" t="n">
        <v>0.615384615384615</v>
      </c>
      <c r="C43" s="19" t="s">
        <v>112</v>
      </c>
    </row>
    <row r="44" customFormat="false" ht="22.5" hidden="false" customHeight="false" outlineLevel="0" collapsed="false">
      <c r="A44" s="41" t="s">
        <v>113</v>
      </c>
      <c r="B44" s="42" t="n">
        <v>0.615384615384615</v>
      </c>
      <c r="C44" s="19" t="s">
        <v>114</v>
      </c>
    </row>
    <row r="45" customFormat="false" ht="22.5" hidden="false" customHeight="false" outlineLevel="0" collapsed="false">
      <c r="A45" s="41" t="s">
        <v>115</v>
      </c>
      <c r="B45" s="42" t="n">
        <v>0.615384615384615</v>
      </c>
      <c r="C45" s="19" t="s">
        <v>116</v>
      </c>
    </row>
    <row r="46" customFormat="false" ht="22.5" hidden="false" customHeight="false" outlineLevel="0" collapsed="false">
      <c r="A46" s="41" t="s">
        <v>117</v>
      </c>
      <c r="B46" s="42" t="n">
        <v>0.0659340659340659</v>
      </c>
      <c r="C46" s="19" t="s">
        <v>118</v>
      </c>
    </row>
    <row r="47" customFormat="false" ht="22.5" hidden="false" customHeight="false" outlineLevel="0" collapsed="false">
      <c r="A47" s="41" t="s">
        <v>119</v>
      </c>
      <c r="B47" s="42" t="n">
        <v>0.956043956043956</v>
      </c>
      <c r="C47" s="19" t="s">
        <v>120</v>
      </c>
    </row>
    <row r="48" customFormat="false" ht="22.5" hidden="false" customHeight="false" outlineLevel="0" collapsed="false">
      <c r="A48" s="41" t="s">
        <v>121</v>
      </c>
      <c r="B48" s="42" t="n">
        <v>0.0152625152625153</v>
      </c>
      <c r="C48" s="19" t="s">
        <v>122</v>
      </c>
    </row>
    <row r="49" customFormat="false" ht="22.5" hidden="false" customHeight="false" outlineLevel="0" collapsed="false">
      <c r="A49" s="41" t="s">
        <v>123</v>
      </c>
      <c r="B49" s="42" t="n">
        <v>1.11355311355311</v>
      </c>
      <c r="C49" s="19" t="s">
        <v>124</v>
      </c>
    </row>
    <row r="50" customFormat="false" ht="22.5" hidden="false" customHeight="false" outlineLevel="0" collapsed="false">
      <c r="A50" s="41" t="s">
        <v>125</v>
      </c>
      <c r="B50" s="42" t="n">
        <v>1</v>
      </c>
      <c r="C50" s="19" t="s">
        <v>126</v>
      </c>
    </row>
    <row r="51" customFormat="false" ht="22.5" hidden="false" customHeight="false" outlineLevel="0" collapsed="false">
      <c r="A51" s="41" t="s">
        <v>127</v>
      </c>
      <c r="B51" s="42" t="n">
        <v>0.0152625152625153</v>
      </c>
      <c r="C51" s="19" t="s">
        <v>128</v>
      </c>
    </row>
    <row r="52" customFormat="false" ht="22.5" hidden="false" customHeight="false" outlineLevel="0" collapsed="false">
      <c r="A52" s="19" t="s">
        <v>129</v>
      </c>
      <c r="B52" s="42" t="n">
        <v>0.956043956043956</v>
      </c>
      <c r="C52" s="20" t="s">
        <v>130</v>
      </c>
    </row>
    <row r="53" customFormat="false" ht="22.5" hidden="false" customHeight="false" outlineLevel="0" collapsed="false">
      <c r="A53" s="41" t="s">
        <v>131</v>
      </c>
      <c r="B53" s="42" t="n">
        <v>0.956043956043956</v>
      </c>
      <c r="C53" s="19" t="s">
        <v>132</v>
      </c>
    </row>
    <row r="54" customFormat="false" ht="22.5" hidden="false" customHeight="false" outlineLevel="0" collapsed="false">
      <c r="A54" s="41" t="s">
        <v>133</v>
      </c>
      <c r="B54" s="42" t="n">
        <v>0.956043956043956</v>
      </c>
      <c r="C54" s="19" t="s">
        <v>134</v>
      </c>
    </row>
    <row r="55" customFormat="false" ht="22.5" hidden="false" customHeight="false" outlineLevel="0" collapsed="false">
      <c r="A55" s="41" t="s">
        <v>135</v>
      </c>
      <c r="B55" s="42" t="n">
        <v>1.23809523809524</v>
      </c>
      <c r="C55" s="19" t="s">
        <v>136</v>
      </c>
    </row>
    <row r="56" customFormat="false" ht="22.5" hidden="false" customHeight="false" outlineLevel="0" collapsed="false">
      <c r="A56" s="41" t="s">
        <v>137</v>
      </c>
      <c r="B56" s="42" t="n">
        <v>0.956043956043956</v>
      </c>
      <c r="C56" s="19" t="s">
        <v>138</v>
      </c>
    </row>
    <row r="57" customFormat="false" ht="22.5" hidden="false" customHeight="false" outlineLevel="0" collapsed="false">
      <c r="A57" s="41" t="s">
        <v>139</v>
      </c>
      <c r="B57" s="42" t="n">
        <v>1.06227106227106</v>
      </c>
      <c r="C57" s="19" t="s">
        <v>140</v>
      </c>
    </row>
    <row r="58" customFormat="false" ht="22.5" hidden="false" customHeight="false" outlineLevel="0" collapsed="false">
      <c r="A58" s="41" t="s">
        <v>141</v>
      </c>
      <c r="B58" s="42" t="n">
        <v>1</v>
      </c>
      <c r="C58" s="19" t="s">
        <v>142</v>
      </c>
    </row>
    <row r="59" customFormat="false" ht="22.5" hidden="false" customHeight="false" outlineLevel="0" collapsed="false">
      <c r="A59" s="41" t="s">
        <v>143</v>
      </c>
      <c r="B59" s="42" t="n">
        <v>0.0366300366300366</v>
      </c>
      <c r="C59" s="19" t="s">
        <v>144</v>
      </c>
    </row>
    <row r="60" customFormat="false" ht="22.5" hidden="false" customHeight="false" outlineLevel="0" collapsed="false">
      <c r="A60" s="41" t="s">
        <v>145</v>
      </c>
      <c r="B60" s="42" t="n">
        <v>0.032967032967033</v>
      </c>
      <c r="C60" s="19" t="s">
        <v>146</v>
      </c>
    </row>
    <row r="61" customFormat="false" ht="22.5" hidden="false" customHeight="false" outlineLevel="0" collapsed="false">
      <c r="A61" s="41" t="s">
        <v>147</v>
      </c>
      <c r="B61" s="42" t="n">
        <v>0.032967032967033</v>
      </c>
      <c r="C61" s="19" t="s">
        <v>148</v>
      </c>
    </row>
    <row r="62" customFormat="false" ht="22.5" hidden="false" customHeight="false" outlineLevel="0" collapsed="false">
      <c r="A62" s="41" t="s">
        <v>149</v>
      </c>
      <c r="B62" s="42" t="n">
        <v>1.23809523809524</v>
      </c>
      <c r="C62" s="19" t="s">
        <v>150</v>
      </c>
    </row>
    <row r="63" customFormat="false" ht="22.5" hidden="false" customHeight="false" outlineLevel="0" collapsed="false">
      <c r="A63" s="41" t="s">
        <v>151</v>
      </c>
      <c r="B63" s="42" t="n">
        <v>0.00915750915750916</v>
      </c>
      <c r="C63" s="29" t="s">
        <v>152</v>
      </c>
    </row>
    <row r="64" customFormat="false" ht="22.5" hidden="false" customHeight="false" outlineLevel="0" collapsed="false">
      <c r="A64" s="41" t="s">
        <v>153</v>
      </c>
      <c r="B64" s="42" t="n">
        <v>1.07692307692308</v>
      </c>
      <c r="C64" s="29" t="s">
        <v>154</v>
      </c>
    </row>
    <row r="65" customFormat="false" ht="22.5" hidden="false" customHeight="false" outlineLevel="0" collapsed="false">
      <c r="A65" s="41" t="s">
        <v>155</v>
      </c>
      <c r="B65" s="42" t="n">
        <v>0.0152625152625153</v>
      </c>
      <c r="C65" s="29" t="s">
        <v>156</v>
      </c>
    </row>
    <row r="66" customFormat="false" ht="22.5" hidden="false" customHeight="false" outlineLevel="0" collapsed="false">
      <c r="A66" s="41" t="s">
        <v>157</v>
      </c>
      <c r="B66" s="42" t="n">
        <v>0.032967032967033</v>
      </c>
      <c r="C66" s="19" t="s">
        <v>158</v>
      </c>
    </row>
    <row r="67" customFormat="false" ht="22.5" hidden="false" customHeight="false" outlineLevel="0" collapsed="false">
      <c r="A67" s="41" t="s">
        <v>159</v>
      </c>
      <c r="B67" s="42" t="n">
        <v>1</v>
      </c>
      <c r="C67" s="19" t="s">
        <v>160</v>
      </c>
    </row>
    <row r="68" customFormat="false" ht="22.5" hidden="false" customHeight="false" outlineLevel="0" collapsed="false">
      <c r="A68" s="41" t="s">
        <v>161</v>
      </c>
      <c r="B68" s="42" t="n">
        <v>0.032967032967033</v>
      </c>
      <c r="C68" s="19" t="s">
        <v>162</v>
      </c>
    </row>
    <row r="69" customFormat="false" ht="22.5" hidden="false" customHeight="false" outlineLevel="0" collapsed="false">
      <c r="A69" s="44" t="s">
        <v>8</v>
      </c>
      <c r="B69" s="45" t="n">
        <v>1.14285714285714</v>
      </c>
      <c r="C69" s="46" t="s">
        <v>163</v>
      </c>
    </row>
    <row r="70" customFormat="false" ht="22.5" hidden="false" customHeight="false" outlineLevel="0" collapsed="false">
      <c r="A70" s="41" t="s">
        <v>164</v>
      </c>
      <c r="B70" s="42" t="n">
        <v>0.032967032967033</v>
      </c>
      <c r="C70" s="19" t="s">
        <v>165</v>
      </c>
    </row>
    <row r="71" customFormat="false" ht="22.5" hidden="false" customHeight="false" outlineLevel="0" collapsed="false">
      <c r="A71" s="41" t="s">
        <v>166</v>
      </c>
      <c r="B71" s="42" t="n">
        <v>1</v>
      </c>
      <c r="C71" s="19" t="s">
        <v>167</v>
      </c>
    </row>
    <row r="72" customFormat="false" ht="22.5" hidden="false" customHeight="false" outlineLevel="0" collapsed="false">
      <c r="A72" s="41" t="s">
        <v>168</v>
      </c>
      <c r="B72" s="42" t="n">
        <v>0.0152625152625153</v>
      </c>
      <c r="C72" s="19" t="s">
        <v>169</v>
      </c>
    </row>
    <row r="73" customFormat="false" ht="22.5" hidden="false" customHeight="false" outlineLevel="0" collapsed="false">
      <c r="A73" s="41" t="s">
        <v>170</v>
      </c>
      <c r="B73" s="42" t="n">
        <v>0.032967032967033</v>
      </c>
      <c r="C73" s="19" t="s">
        <v>171</v>
      </c>
    </row>
    <row r="74" customFormat="false" ht="22.5" hidden="false" customHeight="false" outlineLevel="0" collapsed="false">
      <c r="A74" s="41" t="s">
        <v>172</v>
      </c>
      <c r="B74" s="42" t="n">
        <v>0.0152625152625153</v>
      </c>
      <c r="C74" s="19" t="s">
        <v>173</v>
      </c>
    </row>
    <row r="75" customFormat="false" ht="22.5" hidden="false" customHeight="false" outlineLevel="0" collapsed="false">
      <c r="A75" s="41" t="s">
        <v>174</v>
      </c>
      <c r="B75" s="42" t="n">
        <v>1</v>
      </c>
      <c r="C75" s="19" t="s">
        <v>175</v>
      </c>
    </row>
    <row r="76" customFormat="false" ht="22.5" hidden="false" customHeight="false" outlineLevel="0" collapsed="false">
      <c r="A76" s="41" t="s">
        <v>176</v>
      </c>
      <c r="B76" s="42" t="n">
        <v>0.032967032967033</v>
      </c>
      <c r="C76" s="19" t="s">
        <v>177</v>
      </c>
    </row>
    <row r="77" customFormat="false" ht="22.5" hidden="false" customHeight="false" outlineLevel="0" collapsed="false">
      <c r="A77" s="41" t="s">
        <v>178</v>
      </c>
      <c r="B77" s="42" t="n">
        <v>0.0152625152625153</v>
      </c>
      <c r="C77" s="19" t="s">
        <v>179</v>
      </c>
    </row>
    <row r="78" customFormat="false" ht="22.5" hidden="false" customHeight="false" outlineLevel="0" collapsed="false">
      <c r="A78" s="41" t="s">
        <v>180</v>
      </c>
      <c r="B78" s="42" t="n">
        <v>0.032967032967033</v>
      </c>
      <c r="C78" s="19" t="s">
        <v>181</v>
      </c>
    </row>
    <row r="79" customFormat="false" ht="22.5" hidden="false" customHeight="false" outlineLevel="0" collapsed="false">
      <c r="A79" s="41" t="s">
        <v>182</v>
      </c>
      <c r="B79" s="42" t="n">
        <v>0.043956043956044</v>
      </c>
      <c r="C79" s="19" t="s">
        <v>183</v>
      </c>
    </row>
    <row r="80" customFormat="false" ht="22.5" hidden="false" customHeight="false" outlineLevel="0" collapsed="false">
      <c r="A80" s="44" t="s">
        <v>184</v>
      </c>
      <c r="B80" s="42" t="n">
        <v>0.956043956043956</v>
      </c>
      <c r="C80" s="19" t="s">
        <v>130</v>
      </c>
    </row>
    <row r="81" customFormat="false" ht="22.5" hidden="false" customHeight="false" outlineLevel="0" collapsed="false">
      <c r="A81" s="41" t="s">
        <v>185</v>
      </c>
      <c r="B81" s="42" t="n">
        <v>1</v>
      </c>
      <c r="C81" s="19" t="s">
        <v>186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LibreOffice/5.3.0.3$MacOSX_X86_64 LibreOffice_project/7074905676c47b82bbcfbea1aeefc84afe1c50e1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2019-05-20T22:04:16Z</dcterms:created>
  <dc:creator>Mohan Valluri</dc:creator>
  <dc:description/>
  <dc:language>en-US</dc:language>
  <cp:lastModifiedBy>Mohan Valluri</cp:lastModifiedBy>
  <dcterms:modified xsi:type="dcterms:W3CDTF">2019-05-21T23:11:24Z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