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_\Desktop\A-B testing\"/>
    </mc:Choice>
  </mc:AlternateContent>
  <xr:revisionPtr revIDLastSave="0" documentId="13_ncr:1_{0BE0287C-9547-42B1-A466-B1B8F2ED9F32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Control" sheetId="1" r:id="rId1"/>
    <sheet name="Experiment" sheetId="2" r:id="rId2"/>
    <sheet name="sign test" sheetId="3" r:id="rId3"/>
    <sheet name="retention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2" i="4" l="1"/>
  <c r="J31" i="4"/>
  <c r="J29" i="4"/>
  <c r="J28" i="4"/>
  <c r="N11" i="4"/>
  <c r="M11" i="4"/>
  <c r="M10" i="4"/>
  <c r="M9" i="4"/>
  <c r="M8" i="4"/>
  <c r="N6" i="4"/>
  <c r="O6" i="4"/>
  <c r="M6" i="4"/>
  <c r="O5" i="4"/>
  <c r="O4" i="4"/>
  <c r="N5" i="4"/>
  <c r="N4" i="4"/>
  <c r="M5" i="4"/>
  <c r="M4" i="4"/>
  <c r="J26" i="4"/>
  <c r="J25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" i="4"/>
  <c r="M2" i="3" l="1"/>
  <c r="N26" i="3"/>
  <c r="N25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" i="3"/>
  <c r="J26" i="3"/>
  <c r="J2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" i="3"/>
  <c r="I49" i="2"/>
  <c r="H49" i="2"/>
  <c r="H48" i="2"/>
  <c r="H47" i="2"/>
  <c r="H46" i="2"/>
  <c r="J44" i="2"/>
  <c r="I44" i="2"/>
  <c r="H44" i="2"/>
  <c r="J43" i="2"/>
  <c r="I43" i="2"/>
  <c r="H43" i="2"/>
  <c r="J42" i="2"/>
  <c r="I42" i="2"/>
  <c r="H42" i="2"/>
  <c r="H37" i="2" l="1"/>
  <c r="I38" i="2" s="1"/>
  <c r="H38" i="2"/>
  <c r="H36" i="2"/>
  <c r="H35" i="2"/>
  <c r="J33" i="2"/>
  <c r="J32" i="2"/>
  <c r="J31" i="2"/>
  <c r="I33" i="2"/>
  <c r="H33" i="2"/>
  <c r="H32" i="2"/>
  <c r="I32" i="2"/>
  <c r="H9" i="2"/>
  <c r="H31" i="2"/>
  <c r="I31" i="2"/>
  <c r="I24" i="2"/>
  <c r="H24" i="2"/>
  <c r="H23" i="2"/>
  <c r="H22" i="2"/>
  <c r="H20" i="2"/>
  <c r="H19" i="2"/>
  <c r="H18" i="2"/>
  <c r="H17" i="2"/>
  <c r="I16" i="2"/>
  <c r="H16" i="2"/>
  <c r="I13" i="2"/>
  <c r="H13" i="2"/>
  <c r="H12" i="2"/>
  <c r="H11" i="2"/>
  <c r="H10" i="2"/>
  <c r="G5" i="1"/>
  <c r="H6" i="2"/>
  <c r="I5" i="2"/>
  <c r="H5" i="2"/>
  <c r="H4" i="2"/>
  <c r="H3" i="2"/>
  <c r="H2" i="2"/>
  <c r="G2" i="1"/>
</calcChain>
</file>

<file path=xl/sharedStrings.xml><?xml version="1.0" encoding="utf-8"?>
<sst xmlns="http://schemas.openxmlformats.org/spreadsheetml/2006/main" count="195" uniqueCount="97">
  <si>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</si>
  <si>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</si>
  <si>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</si>
  <si>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</si>
  <si>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</si>
  <si>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</si>
  <si>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</si>
  <si>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</si>
  <si>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</si>
  <si>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</si>
  <si>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</si>
  <si>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</si>
  <si>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</si>
  <si>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</si>
  <si>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</si>
  <si>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</si>
  <si>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</si>
  <si>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</si>
  <si>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</si>
  <si>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</si>
  <si>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</si>
  <si>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</si>
  <si>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</si>
  <si>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</si>
  <si>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</si>
  <si>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</si>
  <si>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</si>
  <si>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</si>
  <si>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</si>
  <si>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</si>
  <si>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</si>
  <si>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</si>
  <si>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</si>
  <si>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</si>
  <si>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</si>
  <si>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</si>
  <si>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</si>
  <si>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</si>
  <si>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</si>
  <si>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</si>
  <si>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</si>
  <si>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</si>
  <si>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pageview</t>
  </si>
  <si>
    <t>clicks</t>
  </si>
  <si>
    <t>observed proportion</t>
  </si>
  <si>
    <t>m</t>
  </si>
  <si>
    <t>ci</t>
  </si>
  <si>
    <t>ctp</t>
  </si>
  <si>
    <t>total clicks</t>
  </si>
  <si>
    <t>total pageviews</t>
  </si>
  <si>
    <t>contorl</t>
  </si>
  <si>
    <t>control</t>
  </si>
  <si>
    <t>control observed ctp</t>
  </si>
  <si>
    <t>experiment observed ctp</t>
  </si>
  <si>
    <t>se</t>
  </si>
  <si>
    <t>SE</t>
  </si>
  <si>
    <t>pooled ctp (expected value)</t>
  </si>
  <si>
    <t>CI</t>
  </si>
  <si>
    <t>M</t>
  </si>
  <si>
    <t>d (difference)</t>
  </si>
  <si>
    <t>CI = d+- m</t>
  </si>
  <si>
    <t>sanity check: CTP</t>
  </si>
  <si>
    <t>sanity check: # of clicks</t>
  </si>
  <si>
    <t>sanity check: # of pageviews</t>
  </si>
  <si>
    <t>experiment</t>
  </si>
  <si>
    <t>Effective size test</t>
  </si>
  <si>
    <t>paramateric way</t>
  </si>
  <si>
    <t>Gross Conversion</t>
  </si>
  <si>
    <t># enrollment</t>
  </si>
  <si>
    <t># click</t>
  </si>
  <si>
    <t>rate</t>
  </si>
  <si>
    <t>total</t>
  </si>
  <si>
    <t>d</t>
  </si>
  <si>
    <t>Net Conversion</t>
  </si>
  <si>
    <t># payments</t>
  </si>
  <si>
    <t>C Clicks</t>
  </si>
  <si>
    <t>C Enrollments</t>
  </si>
  <si>
    <t>C Payments</t>
  </si>
  <si>
    <t>E Clicks</t>
  </si>
  <si>
    <t>E Enrollments</t>
  </si>
  <si>
    <t>E Payments</t>
  </si>
  <si>
    <t>C net conversion</t>
  </si>
  <si>
    <t>E net conversion</t>
  </si>
  <si>
    <t>C gross conversion</t>
  </si>
  <si>
    <t>E gross conversion</t>
  </si>
  <si>
    <t>is success</t>
  </si>
  <si>
    <t>C retention</t>
  </si>
  <si>
    <t>E retention</t>
  </si>
  <si>
    <t>is_success</t>
  </si>
  <si>
    <t>effetive size test</t>
  </si>
  <si>
    <t># payment</t>
  </si>
  <si>
    <t>date</t>
  </si>
  <si>
    <t>total is</t>
  </si>
  <si>
    <t>weekday is</t>
  </si>
  <si>
    <t>weekday</t>
  </si>
  <si>
    <t>weekend is</t>
  </si>
  <si>
    <t>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</si>
</sst>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1" fillId="3" borderId="0" xfId="0" applyFont="1" applyFill="1" applyAlignment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0"/>
  <sheetViews>
    <sheetView workbookViewId="0">
      <pane ySplit="1" topLeftCell="A2" activePane="bottomLeft" state="frozen"/>
      <selection pane="bottomLeft" activeCell="A2" sqref="A2:A24"/>
    </sheetView>
  </sheetViews>
  <sheetFormatPr defaultColWidth="14.453125" defaultRowHeight="15.75" customHeight="1" x14ac:dyDescent="0.25"/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42</v>
      </c>
    </row>
    <row r="2" spans="1:7" ht="15.75" customHeight="1" x14ac:dyDescent="0.25">
      <c r="A2" s="1" t="s">
        <v>5</v>
      </c>
      <c r="B2" s="3">
        <v>7723</v>
      </c>
      <c r="C2" s="3">
        <v>687</v>
      </c>
      <c r="D2" s="3">
        <v>134</v>
      </c>
      <c r="E2" s="3">
        <v>70</v>
      </c>
      <c r="G2">
        <f>SUM(B2:B38)</f>
        <v>345543</v>
      </c>
    </row>
    <row r="3" spans="1:7" ht="15.75" customHeight="1" x14ac:dyDescent="0.25">
      <c r="A3" s="1" t="s">
        <v>6</v>
      </c>
      <c r="B3" s="3">
        <v>9102</v>
      </c>
      <c r="C3" s="3">
        <v>779</v>
      </c>
      <c r="D3" s="3">
        <v>147</v>
      </c>
      <c r="E3" s="3">
        <v>70</v>
      </c>
    </row>
    <row r="4" spans="1:7" ht="15.75" customHeight="1" x14ac:dyDescent="0.25">
      <c r="A4" s="1" t="s">
        <v>7</v>
      </c>
      <c r="B4" s="3">
        <v>10511</v>
      </c>
      <c r="C4" s="3">
        <v>909</v>
      </c>
      <c r="D4" s="3">
        <v>167</v>
      </c>
      <c r="E4" s="3">
        <v>95</v>
      </c>
      <c r="G4" t="s">
        <v>43</v>
      </c>
    </row>
    <row r="5" spans="1:7" ht="15.75" customHeight="1" x14ac:dyDescent="0.25">
      <c r="A5" s="1" t="s">
        <v>8</v>
      </c>
      <c r="B5" s="3">
        <v>9871</v>
      </c>
      <c r="C5" s="3">
        <v>836</v>
      </c>
      <c r="D5" s="3">
        <v>156</v>
      </c>
      <c r="E5" s="3">
        <v>105</v>
      </c>
      <c r="G5">
        <f>SUM(C2:C38)</f>
        <v>28378</v>
      </c>
    </row>
    <row r="6" spans="1:7" ht="15.75" customHeight="1" x14ac:dyDescent="0.25">
      <c r="A6" s="1" t="s">
        <v>9</v>
      </c>
      <c r="B6" s="3">
        <v>10014</v>
      </c>
      <c r="C6" s="3">
        <v>837</v>
      </c>
      <c r="D6" s="3">
        <v>163</v>
      </c>
      <c r="E6" s="3">
        <v>64</v>
      </c>
    </row>
    <row r="7" spans="1:7" ht="15.75" customHeight="1" x14ac:dyDescent="0.25">
      <c r="A7" s="1" t="s">
        <v>10</v>
      </c>
      <c r="B7" s="3">
        <v>9670</v>
      </c>
      <c r="C7" s="3">
        <v>823</v>
      </c>
      <c r="D7" s="3">
        <v>138</v>
      </c>
      <c r="E7" s="3">
        <v>82</v>
      </c>
      <c r="G7" t="s">
        <v>47</v>
      </c>
    </row>
    <row r="8" spans="1:7" ht="15.75" customHeight="1" x14ac:dyDescent="0.25">
      <c r="A8" s="1" t="s">
        <v>11</v>
      </c>
      <c r="B8" s="3">
        <v>9008</v>
      </c>
      <c r="C8" s="3">
        <v>748</v>
      </c>
      <c r="D8" s="3">
        <v>146</v>
      </c>
      <c r="E8" s="3">
        <v>76</v>
      </c>
    </row>
    <row r="9" spans="1:7" ht="15.75" customHeight="1" x14ac:dyDescent="0.25">
      <c r="A9" s="1" t="s">
        <v>12</v>
      </c>
      <c r="B9" s="3">
        <v>7434</v>
      </c>
      <c r="C9" s="3">
        <v>632</v>
      </c>
      <c r="D9" s="3">
        <v>110</v>
      </c>
      <c r="E9" s="3">
        <v>70</v>
      </c>
    </row>
    <row r="10" spans="1:7" ht="15.75" customHeight="1" x14ac:dyDescent="0.25">
      <c r="A10" s="1" t="s">
        <v>13</v>
      </c>
      <c r="B10" s="3">
        <v>8459</v>
      </c>
      <c r="C10" s="3">
        <v>691</v>
      </c>
      <c r="D10" s="3">
        <v>131</v>
      </c>
      <c r="E10" s="3">
        <v>60</v>
      </c>
    </row>
    <row r="11" spans="1:7" ht="15.75" customHeight="1" x14ac:dyDescent="0.25">
      <c r="A11" s="1" t="s">
        <v>14</v>
      </c>
      <c r="B11" s="3">
        <v>10667</v>
      </c>
      <c r="C11" s="3">
        <v>861</v>
      </c>
      <c r="D11" s="3">
        <v>165</v>
      </c>
      <c r="E11" s="3">
        <v>97</v>
      </c>
    </row>
    <row r="12" spans="1:7" ht="15.75" customHeight="1" x14ac:dyDescent="0.25">
      <c r="A12" s="1" t="s">
        <v>15</v>
      </c>
      <c r="B12" s="3">
        <v>10660</v>
      </c>
      <c r="C12" s="3">
        <v>867</v>
      </c>
      <c r="D12" s="3">
        <v>196</v>
      </c>
      <c r="E12" s="3">
        <v>105</v>
      </c>
    </row>
    <row r="13" spans="1:7" ht="15.75" customHeight="1" x14ac:dyDescent="0.25">
      <c r="A13" s="1" t="s">
        <v>16</v>
      </c>
      <c r="B13" s="3">
        <v>9947</v>
      </c>
      <c r="C13" s="3">
        <v>838</v>
      </c>
      <c r="D13" s="3">
        <v>162</v>
      </c>
      <c r="E13" s="3">
        <v>92</v>
      </c>
    </row>
    <row r="14" spans="1:7" ht="15.75" customHeight="1" x14ac:dyDescent="0.25">
      <c r="A14" s="1" t="s">
        <v>17</v>
      </c>
      <c r="B14" s="3">
        <v>8324</v>
      </c>
      <c r="C14" s="3">
        <v>665</v>
      </c>
      <c r="D14" s="3">
        <v>127</v>
      </c>
      <c r="E14" s="3">
        <v>56</v>
      </c>
    </row>
    <row r="15" spans="1:7" ht="15.75" customHeight="1" x14ac:dyDescent="0.25">
      <c r="A15" s="1" t="s">
        <v>18</v>
      </c>
      <c r="B15" s="3">
        <v>9434</v>
      </c>
      <c r="C15" s="3">
        <v>673</v>
      </c>
      <c r="D15" s="3">
        <v>220</v>
      </c>
      <c r="E15" s="3">
        <v>122</v>
      </c>
    </row>
    <row r="16" spans="1:7" ht="15.75" customHeight="1" x14ac:dyDescent="0.25">
      <c r="A16" s="1" t="s">
        <v>19</v>
      </c>
      <c r="B16" s="3">
        <v>8687</v>
      </c>
      <c r="C16" s="3">
        <v>691</v>
      </c>
      <c r="D16" s="3">
        <v>176</v>
      </c>
      <c r="E16" s="3">
        <v>128</v>
      </c>
    </row>
    <row r="17" spans="1:5" ht="15.75" customHeight="1" x14ac:dyDescent="0.25">
      <c r="A17" s="1" t="s">
        <v>20</v>
      </c>
      <c r="B17" s="3">
        <v>8896</v>
      </c>
      <c r="C17" s="3">
        <v>708</v>
      </c>
      <c r="D17" s="3">
        <v>161</v>
      </c>
      <c r="E17" s="3">
        <v>104</v>
      </c>
    </row>
    <row r="18" spans="1:5" ht="15.75" customHeight="1" x14ac:dyDescent="0.25">
      <c r="A18" s="1" t="s">
        <v>21</v>
      </c>
      <c r="B18" s="3">
        <v>9535</v>
      </c>
      <c r="C18" s="3">
        <v>759</v>
      </c>
      <c r="D18" s="3">
        <v>233</v>
      </c>
      <c r="E18" s="3">
        <v>124</v>
      </c>
    </row>
    <row r="19" spans="1:5" ht="15.75" customHeight="1" x14ac:dyDescent="0.25">
      <c r="A19" s="1" t="s">
        <v>22</v>
      </c>
      <c r="B19" s="3">
        <v>9363</v>
      </c>
      <c r="C19" s="3">
        <v>736</v>
      </c>
      <c r="D19" s="3">
        <v>154</v>
      </c>
      <c r="E19" s="3">
        <v>91</v>
      </c>
    </row>
    <row r="20" spans="1:5" ht="15.75" customHeight="1" x14ac:dyDescent="0.25">
      <c r="A20" s="1" t="s">
        <v>23</v>
      </c>
      <c r="B20" s="3">
        <v>9327</v>
      </c>
      <c r="C20" s="3">
        <v>739</v>
      </c>
      <c r="D20" s="3">
        <v>196</v>
      </c>
      <c r="E20" s="3">
        <v>86</v>
      </c>
    </row>
    <row r="21" spans="1:5" ht="15.75" customHeight="1" x14ac:dyDescent="0.25">
      <c r="A21" s="1" t="s">
        <v>24</v>
      </c>
      <c r="B21" s="3">
        <v>9345</v>
      </c>
      <c r="C21" s="3">
        <v>734</v>
      </c>
      <c r="D21" s="3">
        <v>167</v>
      </c>
      <c r="E21" s="3">
        <v>75</v>
      </c>
    </row>
    <row r="22" spans="1:5" ht="12.5" x14ac:dyDescent="0.25">
      <c r="A22" s="1" t="s">
        <v>25</v>
      </c>
      <c r="B22" s="3">
        <v>8890</v>
      </c>
      <c r="C22" s="3">
        <v>706</v>
      </c>
      <c r="D22" s="3">
        <v>174</v>
      </c>
      <c r="E22" s="3">
        <v>101</v>
      </c>
    </row>
    <row r="23" spans="1:5" ht="12.5" x14ac:dyDescent="0.25">
      <c r="A23" s="1" t="s">
        <v>26</v>
      </c>
      <c r="B23" s="3">
        <v>8460</v>
      </c>
      <c r="C23" s="3">
        <v>681</v>
      </c>
      <c r="D23" s="3">
        <v>156</v>
      </c>
      <c r="E23" s="3">
        <v>93</v>
      </c>
    </row>
    <row r="24" spans="1:5" ht="12.5" x14ac:dyDescent="0.25">
      <c r="A24" s="1" t="s">
        <v>27</v>
      </c>
      <c r="B24" s="3">
        <v>8836</v>
      </c>
      <c r="C24" s="3">
        <v>693</v>
      </c>
      <c r="D24" s="3">
        <v>206</v>
      </c>
      <c r="E24" s="3">
        <v>67</v>
      </c>
    </row>
    <row r="25" spans="1:5" ht="12.5" x14ac:dyDescent="0.25">
      <c r="A25" s="1" t="s">
        <v>28</v>
      </c>
      <c r="B25" s="3">
        <v>9437</v>
      </c>
      <c r="C25" s="3">
        <v>788</v>
      </c>
      <c r="D25" s="1"/>
      <c r="E25" s="4"/>
    </row>
    <row r="26" spans="1:5" ht="12.5" x14ac:dyDescent="0.25">
      <c r="A26" s="1" t="s">
        <v>29</v>
      </c>
      <c r="B26" s="3">
        <v>9420</v>
      </c>
      <c r="C26" s="3">
        <v>781</v>
      </c>
      <c r="D26" s="1"/>
      <c r="E26" s="4"/>
    </row>
    <row r="27" spans="1:5" ht="12.5" x14ac:dyDescent="0.25">
      <c r="A27" s="1" t="s">
        <v>30</v>
      </c>
      <c r="B27" s="3">
        <v>9570</v>
      </c>
      <c r="C27" s="3">
        <v>805</v>
      </c>
      <c r="D27" s="1"/>
      <c r="E27" s="4"/>
    </row>
    <row r="28" spans="1:5" ht="12.5" x14ac:dyDescent="0.25">
      <c r="A28" s="1" t="s">
        <v>31</v>
      </c>
      <c r="B28" s="3">
        <v>9921</v>
      </c>
      <c r="C28" s="3">
        <v>830</v>
      </c>
      <c r="D28" s="1"/>
      <c r="E28" s="4"/>
    </row>
    <row r="29" spans="1:5" ht="12.5" x14ac:dyDescent="0.25">
      <c r="A29" s="1" t="s">
        <v>32</v>
      </c>
      <c r="B29" s="3">
        <v>9424</v>
      </c>
      <c r="C29" s="3">
        <v>781</v>
      </c>
      <c r="D29" s="1"/>
      <c r="E29" s="4"/>
    </row>
    <row r="30" spans="1:5" ht="12.5" x14ac:dyDescent="0.25">
      <c r="A30" s="1" t="s">
        <v>33</v>
      </c>
      <c r="B30" s="3">
        <v>9010</v>
      </c>
      <c r="C30" s="3">
        <v>756</v>
      </c>
      <c r="D30" s="1"/>
      <c r="E30" s="4"/>
    </row>
    <row r="31" spans="1:5" ht="12.5" x14ac:dyDescent="0.25">
      <c r="A31" s="1" t="s">
        <v>34</v>
      </c>
      <c r="B31" s="3">
        <v>9656</v>
      </c>
      <c r="C31" s="3">
        <v>825</v>
      </c>
      <c r="D31" s="1"/>
      <c r="E31" s="4"/>
    </row>
    <row r="32" spans="1:5" ht="12.5" x14ac:dyDescent="0.25">
      <c r="A32" s="1" t="s">
        <v>35</v>
      </c>
      <c r="B32" s="3">
        <v>10419</v>
      </c>
      <c r="C32" s="3">
        <v>874</v>
      </c>
      <c r="D32" s="1"/>
      <c r="E32" s="4"/>
    </row>
    <row r="33" spans="1:5" ht="12.5" x14ac:dyDescent="0.25">
      <c r="A33" s="1" t="s">
        <v>36</v>
      </c>
      <c r="B33" s="3">
        <v>9880</v>
      </c>
      <c r="C33" s="3">
        <v>830</v>
      </c>
      <c r="D33" s="1"/>
      <c r="E33" s="4"/>
    </row>
    <row r="34" spans="1:5" ht="12.5" x14ac:dyDescent="0.25">
      <c r="A34" s="1" t="s">
        <v>37</v>
      </c>
      <c r="B34" s="3">
        <v>10134</v>
      </c>
      <c r="C34" s="3">
        <v>801</v>
      </c>
      <c r="D34" s="1"/>
      <c r="E34" s="4"/>
    </row>
    <row r="35" spans="1:5" ht="12.5" x14ac:dyDescent="0.25">
      <c r="A35" s="1" t="s">
        <v>38</v>
      </c>
      <c r="B35" s="3">
        <v>9717</v>
      </c>
      <c r="C35" s="3">
        <v>814</v>
      </c>
      <c r="D35" s="1"/>
      <c r="E35" s="4"/>
    </row>
    <row r="36" spans="1:5" ht="12.5" x14ac:dyDescent="0.25">
      <c r="A36" s="1" t="s">
        <v>39</v>
      </c>
      <c r="B36" s="3">
        <v>9192</v>
      </c>
      <c r="C36" s="3">
        <v>735</v>
      </c>
      <c r="D36" s="1"/>
      <c r="E36" s="4"/>
    </row>
    <row r="37" spans="1:5" ht="12.5" x14ac:dyDescent="0.25">
      <c r="A37" s="1" t="s">
        <v>40</v>
      </c>
      <c r="B37" s="3">
        <v>8630</v>
      </c>
      <c r="C37" s="3">
        <v>743</v>
      </c>
      <c r="D37" s="1"/>
      <c r="E37" s="4"/>
    </row>
    <row r="38" spans="1:5" ht="12.5" x14ac:dyDescent="0.25">
      <c r="A38" s="1" t="s">
        <v>41</v>
      </c>
      <c r="B38" s="3">
        <v>8970</v>
      </c>
      <c r="C38" s="3">
        <v>722</v>
      </c>
      <c r="D38" s="1"/>
      <c r="E38" s="4"/>
    </row>
    <row r="39" spans="1:5" ht="12.5" x14ac:dyDescent="0.25">
      <c r="A39" s="1"/>
      <c r="B39" s="3"/>
      <c r="C39" s="3"/>
      <c r="D39" s="1"/>
      <c r="E39" s="4"/>
    </row>
    <row r="40" spans="1:5" ht="12.5" x14ac:dyDescent="0.25">
      <c r="A40" s="1"/>
      <c r="B40" s="3"/>
      <c r="C40" s="3"/>
      <c r="D40" s="1"/>
      <c r="E4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workbookViewId="0">
      <pane ySplit="1" topLeftCell="A26" activePane="bottomLeft" state="frozen"/>
      <selection pane="bottomLeft" activeCell="G29" sqref="G29:J38"/>
    </sheetView>
  </sheetViews>
  <sheetFormatPr defaultColWidth="14.453125" defaultRowHeight="15.75" customHeight="1" x14ac:dyDescent="0.25"/>
  <cols>
    <col min="6" max="6" width="10.08984375" customWidth="1"/>
    <col min="7" max="7" width="25.90625" customWidth="1"/>
    <col min="8" max="8" width="17.90625" customWidth="1"/>
  </cols>
  <sheetData>
    <row r="1" spans="1:11" ht="15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/>
      <c r="G1" s="9"/>
      <c r="H1" s="9"/>
      <c r="J1" s="5"/>
    </row>
    <row r="2" spans="1:11" ht="15.75" customHeight="1" x14ac:dyDescent="0.25">
      <c r="A2" s="1" t="s">
        <v>5</v>
      </c>
      <c r="B2" s="3">
        <v>7716</v>
      </c>
      <c r="C2" s="3">
        <v>686</v>
      </c>
      <c r="D2" s="3">
        <v>105</v>
      </c>
      <c r="E2" s="3">
        <v>34</v>
      </c>
      <c r="F2" s="3"/>
      <c r="G2" s="7" t="s">
        <v>63</v>
      </c>
      <c r="H2">
        <f>SUM(B2:B38)</f>
        <v>344660</v>
      </c>
      <c r="I2" s="5" t="s">
        <v>64</v>
      </c>
      <c r="J2">
        <v>345543</v>
      </c>
      <c r="K2" t="s">
        <v>50</v>
      </c>
    </row>
    <row r="3" spans="1:11" ht="15.75" customHeight="1" x14ac:dyDescent="0.25">
      <c r="A3" s="1" t="s">
        <v>6</v>
      </c>
      <c r="B3" s="3">
        <v>9288</v>
      </c>
      <c r="C3" s="3">
        <v>785</v>
      </c>
      <c r="D3" s="3">
        <v>116</v>
      </c>
      <c r="E3" s="3">
        <v>91</v>
      </c>
      <c r="F3" s="3"/>
      <c r="G3" t="s">
        <v>44</v>
      </c>
      <c r="H3">
        <f>SQRT((0.5*0.5)/(345543+344660))</f>
        <v>6.0184074029432473E-4</v>
      </c>
    </row>
    <row r="4" spans="1:11" ht="15.75" customHeight="1" x14ac:dyDescent="0.25">
      <c r="A4" s="1" t="s">
        <v>7</v>
      </c>
      <c r="B4" s="3">
        <v>10480</v>
      </c>
      <c r="C4" s="3">
        <v>884</v>
      </c>
      <c r="D4" s="3">
        <v>145</v>
      </c>
      <c r="E4" s="3">
        <v>79</v>
      </c>
      <c r="F4" s="3"/>
      <c r="G4" s="5" t="s">
        <v>54</v>
      </c>
      <c r="H4">
        <f>H3*1.96</f>
        <v>1.1796078509768765E-3</v>
      </c>
    </row>
    <row r="5" spans="1:11" ht="15.75" customHeight="1" x14ac:dyDescent="0.25">
      <c r="A5" s="1" t="s">
        <v>8</v>
      </c>
      <c r="B5" s="3">
        <v>9867</v>
      </c>
      <c r="C5" s="3">
        <v>827</v>
      </c>
      <c r="D5" s="3">
        <v>138</v>
      </c>
      <c r="E5" s="3">
        <v>92</v>
      </c>
      <c r="F5" s="3"/>
      <c r="G5" t="s">
        <v>45</v>
      </c>
      <c r="H5">
        <f>0.5-H4</f>
        <v>0.49882039214902313</v>
      </c>
      <c r="I5">
        <f>0.5+H4</f>
        <v>0.50117960785097693</v>
      </c>
    </row>
    <row r="6" spans="1:11" ht="15.75" customHeight="1" x14ac:dyDescent="0.25">
      <c r="A6" s="1" t="s">
        <v>9</v>
      </c>
      <c r="B6" s="3">
        <v>9793</v>
      </c>
      <c r="C6" s="3">
        <v>832</v>
      </c>
      <c r="D6" s="3">
        <v>140</v>
      </c>
      <c r="E6" s="3">
        <v>94</v>
      </c>
      <c r="F6" s="3"/>
      <c r="G6" t="s">
        <v>46</v>
      </c>
      <c r="H6">
        <f>345543/(345543+344660)</f>
        <v>0.50063966688061334</v>
      </c>
    </row>
    <row r="7" spans="1:11" ht="15.75" customHeight="1" x14ac:dyDescent="0.25">
      <c r="A7" s="1" t="s">
        <v>10</v>
      </c>
      <c r="B7" s="3">
        <v>9500</v>
      </c>
      <c r="C7" s="3">
        <v>788</v>
      </c>
      <c r="D7" s="3">
        <v>129</v>
      </c>
      <c r="E7" s="3">
        <v>61</v>
      </c>
      <c r="F7" s="3"/>
    </row>
    <row r="8" spans="1:11" ht="15.75" customHeight="1" x14ac:dyDescent="0.25">
      <c r="A8" s="1" t="s">
        <v>11</v>
      </c>
      <c r="B8" s="3">
        <v>9088</v>
      </c>
      <c r="C8" s="3">
        <v>780</v>
      </c>
      <c r="D8" s="3">
        <v>127</v>
      </c>
      <c r="E8" s="3">
        <v>44</v>
      </c>
      <c r="F8" s="3"/>
      <c r="G8" s="8" t="s">
        <v>62</v>
      </c>
      <c r="H8" s="7" t="s">
        <v>43</v>
      </c>
      <c r="J8" t="s">
        <v>51</v>
      </c>
    </row>
    <row r="9" spans="1:11" ht="15.75" customHeight="1" x14ac:dyDescent="0.25">
      <c r="A9" s="1" t="s">
        <v>12</v>
      </c>
      <c r="B9" s="3">
        <v>7664</v>
      </c>
      <c r="C9" s="3">
        <v>652</v>
      </c>
      <c r="D9" s="3">
        <v>94</v>
      </c>
      <c r="E9" s="3">
        <v>62</v>
      </c>
      <c r="F9" s="3"/>
      <c r="H9">
        <f>SUM(C2:C38)</f>
        <v>28325</v>
      </c>
      <c r="J9">
        <v>28378</v>
      </c>
    </row>
    <row r="10" spans="1:11" ht="15.75" customHeight="1" x14ac:dyDescent="0.25">
      <c r="A10" s="1" t="s">
        <v>13</v>
      </c>
      <c r="B10" s="3">
        <v>8434</v>
      </c>
      <c r="C10" s="3">
        <v>697</v>
      </c>
      <c r="D10" s="3">
        <v>120</v>
      </c>
      <c r="E10" s="3">
        <v>77</v>
      </c>
      <c r="F10" s="3"/>
      <c r="G10" t="s">
        <v>44</v>
      </c>
      <c r="H10">
        <f>28378/(28378+28325)</f>
        <v>0.50046734740666277</v>
      </c>
    </row>
    <row r="11" spans="1:11" ht="15.75" customHeight="1" x14ac:dyDescent="0.25">
      <c r="A11" s="1" t="s">
        <v>14</v>
      </c>
      <c r="B11" s="3">
        <v>10496</v>
      </c>
      <c r="C11" s="3">
        <v>860</v>
      </c>
      <c r="D11" s="3">
        <v>153</v>
      </c>
      <c r="E11" s="3">
        <v>98</v>
      </c>
      <c r="F11" s="3"/>
      <c r="G11" s="5" t="s">
        <v>54</v>
      </c>
      <c r="H11">
        <f>SQRT((0.5*0.5)/( 28378+28325))</f>
        <v>2.0997470796992519E-3</v>
      </c>
    </row>
    <row r="12" spans="1:11" ht="15.75" customHeight="1" x14ac:dyDescent="0.25">
      <c r="A12" s="1" t="s">
        <v>15</v>
      </c>
      <c r="B12" s="3">
        <v>10551</v>
      </c>
      <c r="C12" s="3">
        <v>864</v>
      </c>
      <c r="D12" s="3">
        <v>143</v>
      </c>
      <c r="E12" s="3">
        <v>71</v>
      </c>
      <c r="F12" s="3"/>
      <c r="G12" t="s">
        <v>45</v>
      </c>
      <c r="H12">
        <f>1.96*H11</f>
        <v>4.1155042762105335E-3</v>
      </c>
    </row>
    <row r="13" spans="1:11" ht="15.75" customHeight="1" x14ac:dyDescent="0.25">
      <c r="A13" s="1" t="s">
        <v>16</v>
      </c>
      <c r="B13" s="3">
        <v>9737</v>
      </c>
      <c r="C13" s="3">
        <v>801</v>
      </c>
      <c r="D13" s="3">
        <v>128</v>
      </c>
      <c r="E13" s="3">
        <v>70</v>
      </c>
      <c r="F13" s="3"/>
      <c r="G13" t="s">
        <v>46</v>
      </c>
      <c r="H13">
        <f>0.5-H12</f>
        <v>0.49588449572378945</v>
      </c>
      <c r="I13">
        <f>0.5+H12</f>
        <v>0.50411550427621055</v>
      </c>
    </row>
    <row r="14" spans="1:11" ht="15.75" customHeight="1" x14ac:dyDescent="0.25">
      <c r="A14" s="1" t="s">
        <v>17</v>
      </c>
      <c r="B14" s="3">
        <v>8176</v>
      </c>
      <c r="C14" s="3">
        <v>642</v>
      </c>
      <c r="D14" s="3">
        <v>122</v>
      </c>
      <c r="E14" s="3">
        <v>68</v>
      </c>
      <c r="F14" s="3"/>
    </row>
    <row r="15" spans="1:11" ht="15.75" customHeight="1" x14ac:dyDescent="0.25">
      <c r="A15" s="1" t="s">
        <v>18</v>
      </c>
      <c r="B15" s="3">
        <v>9402</v>
      </c>
      <c r="C15" s="3">
        <v>697</v>
      </c>
      <c r="D15" s="3">
        <v>194</v>
      </c>
      <c r="E15" s="3">
        <v>94</v>
      </c>
      <c r="F15" s="3"/>
      <c r="G15" s="8" t="s">
        <v>61</v>
      </c>
      <c r="H15" s="7" t="s">
        <v>48</v>
      </c>
      <c r="I15" t="s">
        <v>49</v>
      </c>
    </row>
    <row r="16" spans="1:11" ht="15.75" customHeight="1" x14ac:dyDescent="0.25">
      <c r="A16" s="1" t="s">
        <v>19</v>
      </c>
      <c r="B16" s="3">
        <v>8669</v>
      </c>
      <c r="C16" s="3">
        <v>669</v>
      </c>
      <c r="D16" s="3">
        <v>127</v>
      </c>
      <c r="E16" s="3">
        <v>81</v>
      </c>
      <c r="F16" s="3"/>
      <c r="H16">
        <f>H9+Control!G5</f>
        <v>56703</v>
      </c>
      <c r="I16">
        <f>H2+Control!G2</f>
        <v>690203</v>
      </c>
    </row>
    <row r="17" spans="1:10" ht="15.75" customHeight="1" x14ac:dyDescent="0.25">
      <c r="A17" s="1" t="s">
        <v>20</v>
      </c>
      <c r="B17" s="3">
        <v>8881</v>
      </c>
      <c r="C17" s="3">
        <v>693</v>
      </c>
      <c r="D17" s="3">
        <v>153</v>
      </c>
      <c r="E17" s="3">
        <v>101</v>
      </c>
      <c r="F17" s="3"/>
      <c r="G17" s="5" t="s">
        <v>56</v>
      </c>
      <c r="H17">
        <f>H16/I16</f>
        <v>8.2154090897895257E-2</v>
      </c>
    </row>
    <row r="18" spans="1:10" ht="15.75" customHeight="1" x14ac:dyDescent="0.25">
      <c r="A18" s="1" t="s">
        <v>21</v>
      </c>
      <c r="B18" s="3">
        <v>9655</v>
      </c>
      <c r="C18" s="3">
        <v>771</v>
      </c>
      <c r="D18" s="3">
        <v>213</v>
      </c>
      <c r="E18" s="3">
        <v>119</v>
      </c>
      <c r="F18" s="3"/>
      <c r="G18" t="s">
        <v>52</v>
      </c>
      <c r="H18">
        <f>J9/J2</f>
        <v>8.2125813574576823E-2</v>
      </c>
    </row>
    <row r="19" spans="1:10" ht="15.75" customHeight="1" x14ac:dyDescent="0.25">
      <c r="A19" s="1" t="s">
        <v>22</v>
      </c>
      <c r="B19" s="3">
        <v>9396</v>
      </c>
      <c r="C19" s="3">
        <v>736</v>
      </c>
      <c r="D19" s="3">
        <v>162</v>
      </c>
      <c r="E19" s="3">
        <v>120</v>
      </c>
      <c r="F19" s="3"/>
      <c r="G19" t="s">
        <v>53</v>
      </c>
      <c r="H19">
        <f>H9/H2</f>
        <v>8.2182440666163759E-2</v>
      </c>
    </row>
    <row r="20" spans="1:10" ht="15.75" customHeight="1" x14ac:dyDescent="0.25">
      <c r="A20" s="1" t="s">
        <v>23</v>
      </c>
      <c r="B20" s="3">
        <v>9262</v>
      </c>
      <c r="C20" s="3">
        <v>727</v>
      </c>
      <c r="D20" s="3">
        <v>201</v>
      </c>
      <c r="E20" s="3">
        <v>96</v>
      </c>
      <c r="F20" s="3"/>
      <c r="G20" s="5" t="s">
        <v>59</v>
      </c>
      <c r="H20">
        <f>H19-H18</f>
        <v>5.6627091586936018E-5</v>
      </c>
    </row>
    <row r="21" spans="1:10" ht="15.75" customHeight="1" x14ac:dyDescent="0.25">
      <c r="A21" s="1" t="s">
        <v>24</v>
      </c>
      <c r="B21" s="3">
        <v>9308</v>
      </c>
      <c r="C21" s="3">
        <v>728</v>
      </c>
      <c r="D21" s="3">
        <v>207</v>
      </c>
      <c r="E21" s="3">
        <v>67</v>
      </c>
      <c r="F21" s="3"/>
    </row>
    <row r="22" spans="1:10" ht="14" x14ac:dyDescent="0.3">
      <c r="A22" s="1" t="s">
        <v>25</v>
      </c>
      <c r="B22" s="3">
        <v>8715</v>
      </c>
      <c r="C22" s="3">
        <v>722</v>
      </c>
      <c r="D22" s="3">
        <v>182</v>
      </c>
      <c r="E22" s="3">
        <v>123</v>
      </c>
      <c r="F22" s="3"/>
      <c r="G22" s="5" t="s">
        <v>55</v>
      </c>
      <c r="H22" s="6">
        <f>SQRT(0.082154091*(1-0.082154091)*((1/344660)+(1/ 345543)))</f>
        <v>6.6106081601275052E-4</v>
      </c>
    </row>
    <row r="23" spans="1:10" ht="12.5" x14ac:dyDescent="0.25">
      <c r="A23" s="1" t="s">
        <v>26</v>
      </c>
      <c r="B23" s="3">
        <v>8448</v>
      </c>
      <c r="C23" s="3">
        <v>695</v>
      </c>
      <c r="D23" s="3">
        <v>142</v>
      </c>
      <c r="E23" s="3">
        <v>100</v>
      </c>
      <c r="F23" s="3"/>
      <c r="G23" s="5" t="s">
        <v>58</v>
      </c>
      <c r="H23">
        <f>H22*1.96</f>
        <v>1.295679199384991E-3</v>
      </c>
    </row>
    <row r="24" spans="1:10" ht="12.5" x14ac:dyDescent="0.25">
      <c r="A24" s="1" t="s">
        <v>27</v>
      </c>
      <c r="B24" s="3">
        <v>8836</v>
      </c>
      <c r="C24" s="3">
        <v>724</v>
      </c>
      <c r="D24" s="3">
        <v>182</v>
      </c>
      <c r="E24" s="3">
        <v>103</v>
      </c>
      <c r="F24" s="3"/>
      <c r="G24" s="5" t="s">
        <v>60</v>
      </c>
      <c r="H24">
        <f>H20-H23</f>
        <v>-1.239052107798055E-3</v>
      </c>
      <c r="I24">
        <f>H20+H23</f>
        <v>1.3523062909719271E-3</v>
      </c>
    </row>
    <row r="25" spans="1:10" ht="12.5" x14ac:dyDescent="0.25">
      <c r="A25" s="1" t="s">
        <v>28</v>
      </c>
      <c r="B25" s="3">
        <v>9359</v>
      </c>
      <c r="C25" s="3">
        <v>789</v>
      </c>
      <c r="D25" s="4"/>
      <c r="E25" s="4"/>
      <c r="F25" s="4"/>
    </row>
    <row r="26" spans="1:10" ht="12.5" x14ac:dyDescent="0.25">
      <c r="A26" s="1" t="s">
        <v>29</v>
      </c>
      <c r="B26" s="3">
        <v>9427</v>
      </c>
      <c r="C26" s="3">
        <v>743</v>
      </c>
      <c r="D26" s="4"/>
      <c r="E26" s="4"/>
      <c r="F26" s="4"/>
    </row>
    <row r="27" spans="1:10" ht="12.5" x14ac:dyDescent="0.25">
      <c r="A27" s="1" t="s">
        <v>30</v>
      </c>
      <c r="B27" s="3">
        <v>9633</v>
      </c>
      <c r="C27" s="3">
        <v>808</v>
      </c>
      <c r="D27" s="4"/>
      <c r="E27" s="4"/>
      <c r="F27" s="4"/>
      <c r="G27" s="8" t="s">
        <v>65</v>
      </c>
      <c r="H27" s="8" t="s">
        <v>66</v>
      </c>
    </row>
    <row r="28" spans="1:10" ht="12.5" x14ac:dyDescent="0.25">
      <c r="A28" s="1" t="s">
        <v>31</v>
      </c>
      <c r="B28" s="3">
        <v>9842</v>
      </c>
      <c r="C28" s="3">
        <v>831</v>
      </c>
      <c r="D28" s="4"/>
      <c r="E28" s="4"/>
      <c r="F28" s="4"/>
    </row>
    <row r="29" spans="1:10" ht="12.5" x14ac:dyDescent="0.25">
      <c r="A29" s="1" t="s">
        <v>32</v>
      </c>
      <c r="B29" s="3">
        <v>9272</v>
      </c>
      <c r="C29" s="3">
        <v>767</v>
      </c>
      <c r="D29" s="4"/>
      <c r="E29" s="4"/>
      <c r="F29" s="4"/>
      <c r="G29" s="8" t="s">
        <v>67</v>
      </c>
    </row>
    <row r="30" spans="1:10" ht="12.5" x14ac:dyDescent="0.25">
      <c r="A30" s="1" t="s">
        <v>33</v>
      </c>
      <c r="B30" s="3">
        <v>8969</v>
      </c>
      <c r="C30" s="3">
        <v>760</v>
      </c>
      <c r="D30" s="4"/>
      <c r="E30" s="4"/>
      <c r="F30" s="4"/>
      <c r="G30" s="5"/>
      <c r="H30" s="5" t="s">
        <v>51</v>
      </c>
      <c r="I30" s="5" t="s">
        <v>64</v>
      </c>
      <c r="J30" s="5" t="s">
        <v>71</v>
      </c>
    </row>
    <row r="31" spans="1:10" ht="12.5" x14ac:dyDescent="0.25">
      <c r="A31" s="1" t="s">
        <v>34</v>
      </c>
      <c r="B31" s="3">
        <v>9697</v>
      </c>
      <c r="C31" s="3">
        <v>850</v>
      </c>
      <c r="D31" s="4"/>
      <c r="E31" s="4"/>
      <c r="F31" s="4"/>
      <c r="G31" s="5" t="s">
        <v>68</v>
      </c>
      <c r="H31">
        <f>SUM(Control!D2:D24)</f>
        <v>3785</v>
      </c>
      <c r="I31">
        <f>SUM(D2:D24)</f>
        <v>3423</v>
      </c>
      <c r="J31">
        <f>I31+H31</f>
        <v>7208</v>
      </c>
    </row>
    <row r="32" spans="1:10" ht="12.5" x14ac:dyDescent="0.25">
      <c r="A32" s="1" t="s">
        <v>35</v>
      </c>
      <c r="B32" s="3">
        <v>10445</v>
      </c>
      <c r="C32" s="3">
        <v>851</v>
      </c>
      <c r="D32" s="4"/>
      <c r="E32" s="4"/>
      <c r="F32" s="4"/>
      <c r="G32" s="5" t="s">
        <v>69</v>
      </c>
      <c r="H32">
        <f>SUM(Control!C2:C24)</f>
        <v>17293</v>
      </c>
      <c r="I32">
        <f>SUM(C2:C24)</f>
        <v>17260</v>
      </c>
      <c r="J32">
        <f>I32+H32</f>
        <v>34553</v>
      </c>
    </row>
    <row r="33" spans="1:10" ht="12.5" x14ac:dyDescent="0.25">
      <c r="A33" s="1" t="s">
        <v>36</v>
      </c>
      <c r="B33" s="3">
        <v>9931</v>
      </c>
      <c r="C33" s="3">
        <v>831</v>
      </c>
      <c r="D33" s="4"/>
      <c r="E33" s="4"/>
      <c r="F33" s="4"/>
      <c r="G33" s="5" t="s">
        <v>70</v>
      </c>
      <c r="H33">
        <f>H31/H32</f>
        <v>0.2188746891805933</v>
      </c>
      <c r="I33">
        <f>I31/I32</f>
        <v>0.19831981460023174</v>
      </c>
      <c r="J33">
        <f>J31/J32</f>
        <v>0.20860706740369866</v>
      </c>
    </row>
    <row r="34" spans="1:10" ht="12.5" x14ac:dyDescent="0.25">
      <c r="A34" s="1" t="s">
        <v>37</v>
      </c>
      <c r="B34" s="3">
        <v>10042</v>
      </c>
      <c r="C34" s="3">
        <v>802</v>
      </c>
      <c r="D34" s="4"/>
      <c r="E34" s="4"/>
      <c r="F34" s="4"/>
    </row>
    <row r="35" spans="1:10" ht="12.5" x14ac:dyDescent="0.25">
      <c r="A35" s="1" t="s">
        <v>38</v>
      </c>
      <c r="B35" s="3">
        <v>9721</v>
      </c>
      <c r="C35" s="3">
        <v>829</v>
      </c>
      <c r="D35" s="4"/>
      <c r="E35" s="4"/>
      <c r="F35" s="4"/>
      <c r="G35" s="5" t="s">
        <v>55</v>
      </c>
      <c r="H35">
        <f>SQRT(0.208607067*(1-0.208607067)*((1/17293)+(1/17260)))</f>
        <v>4.3716753821109004E-3</v>
      </c>
    </row>
    <row r="36" spans="1:10" ht="12.5" x14ac:dyDescent="0.25">
      <c r="A36" s="1" t="s">
        <v>39</v>
      </c>
      <c r="B36" s="3">
        <v>9304</v>
      </c>
      <c r="C36" s="3">
        <v>770</v>
      </c>
      <c r="D36" s="4"/>
      <c r="E36" s="4"/>
      <c r="F36" s="4"/>
      <c r="G36" s="5" t="s">
        <v>45</v>
      </c>
      <c r="H36">
        <f>H35*1.96</f>
        <v>8.5684837489373653E-3</v>
      </c>
    </row>
    <row r="37" spans="1:10" ht="12.5" x14ac:dyDescent="0.25">
      <c r="A37" s="1" t="s">
        <v>40</v>
      </c>
      <c r="B37" s="3">
        <v>8668</v>
      </c>
      <c r="C37" s="3">
        <v>724</v>
      </c>
      <c r="D37" s="4"/>
      <c r="E37" s="4"/>
      <c r="F37" s="4"/>
      <c r="G37" s="5" t="s">
        <v>72</v>
      </c>
      <c r="H37">
        <f>I33-H33</f>
        <v>-2.0554874580361565E-2</v>
      </c>
    </row>
    <row r="38" spans="1:10" ht="12.5" x14ac:dyDescent="0.25">
      <c r="A38" s="1" t="s">
        <v>41</v>
      </c>
      <c r="B38" s="3">
        <v>8988</v>
      </c>
      <c r="C38" s="3">
        <v>710</v>
      </c>
      <c r="D38" s="4"/>
      <c r="E38" s="4"/>
      <c r="F38" s="4"/>
      <c r="G38" s="5" t="s">
        <v>57</v>
      </c>
      <c r="H38">
        <f>H37-H36</f>
        <v>-2.912335832929893E-2</v>
      </c>
      <c r="I38">
        <f>H37+H36</f>
        <v>-1.19863908314242E-2</v>
      </c>
    </row>
    <row r="40" spans="1:10" ht="15.75" customHeight="1" x14ac:dyDescent="0.25">
      <c r="G40" s="8" t="s">
        <v>73</v>
      </c>
    </row>
    <row r="41" spans="1:10" ht="15.75" customHeight="1" x14ac:dyDescent="0.25">
      <c r="G41" s="5"/>
      <c r="H41" s="5" t="s">
        <v>51</v>
      </c>
      <c r="I41" s="5" t="s">
        <v>64</v>
      </c>
      <c r="J41" s="5" t="s">
        <v>71</v>
      </c>
    </row>
    <row r="42" spans="1:10" ht="15.75" customHeight="1" x14ac:dyDescent="0.25">
      <c r="G42" s="5" t="s">
        <v>74</v>
      </c>
      <c r="H42">
        <f>SUM(Control!E2:E24)</f>
        <v>2033</v>
      </c>
      <c r="I42">
        <f>SUM(E2:E24)</f>
        <v>1945</v>
      </c>
      <c r="J42">
        <f>SUM(H42:I42)</f>
        <v>3978</v>
      </c>
    </row>
    <row r="43" spans="1:10" ht="15.75" customHeight="1" x14ac:dyDescent="0.25">
      <c r="G43" s="5" t="s">
        <v>69</v>
      </c>
      <c r="H43">
        <f>SUM(Control!C2:C24)</f>
        <v>17293</v>
      </c>
      <c r="I43">
        <f>SUM(C2:C24)</f>
        <v>17260</v>
      </c>
      <c r="J43">
        <f>SUM(H43:I43)</f>
        <v>34553</v>
      </c>
    </row>
    <row r="44" spans="1:10" ht="15.75" customHeight="1" x14ac:dyDescent="0.25">
      <c r="G44" s="5" t="s">
        <v>70</v>
      </c>
      <c r="H44">
        <f>H42/H43</f>
        <v>0.11756201931417337</v>
      </c>
      <c r="I44">
        <f>I42/I43</f>
        <v>0.1126882966396292</v>
      </c>
      <c r="J44">
        <f>J42/J43</f>
        <v>0.11512748531241861</v>
      </c>
    </row>
    <row r="46" spans="1:10" ht="15.75" customHeight="1" x14ac:dyDescent="0.25">
      <c r="G46" s="5" t="s">
        <v>55</v>
      </c>
      <c r="H46">
        <f>SQRT(0.115127485*(1-0.115127485)*((1/17293)+(1/17260)))</f>
        <v>3.4341335088791006E-3</v>
      </c>
    </row>
    <row r="47" spans="1:10" ht="15.75" customHeight="1" x14ac:dyDescent="0.25">
      <c r="G47" s="5" t="s">
        <v>45</v>
      </c>
      <c r="H47">
        <f>1.96*H46</f>
        <v>6.7309016774030374E-3</v>
      </c>
    </row>
    <row r="48" spans="1:10" ht="15.75" customHeight="1" x14ac:dyDescent="0.25">
      <c r="G48" s="5" t="s">
        <v>72</v>
      </c>
      <c r="H48">
        <f>I44-H44</f>
        <v>-4.8737226745441675E-3</v>
      </c>
    </row>
    <row r="49" spans="7:9" ht="15.75" customHeight="1" x14ac:dyDescent="0.25">
      <c r="G49" s="5" t="s">
        <v>57</v>
      </c>
      <c r="H49">
        <f>H48-H47</f>
        <v>-1.1604624351947205E-2</v>
      </c>
      <c r="I49">
        <f>H48+H47</f>
        <v>1.8571790028588699E-3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B8183-A06E-413F-ABE6-BD3DD9FB8635}">
  <dimension ref="A1:N40"/>
  <sheetViews>
    <sheetView workbookViewId="0">
      <selection activeCell="M3" sqref="M3"/>
    </sheetView>
  </sheetViews>
  <sheetFormatPr defaultRowHeight="12.5" x14ac:dyDescent="0.25"/>
  <cols>
    <col min="1" max="1" width="7" customWidth="1"/>
    <col min="2" max="2" width="12.08984375" customWidth="1"/>
    <col min="3" max="3" width="10.453125" customWidth="1"/>
    <col min="4" max="4" width="9.26953125" customWidth="1"/>
    <col min="5" max="6" width="12" customWidth="1"/>
    <col min="8" max="8" width="17" customWidth="1"/>
    <col min="9" max="9" width="16.36328125" customWidth="1"/>
    <col min="10" max="10" width="9.453125" customWidth="1"/>
    <col min="11" max="11" width="6.7265625" customWidth="1"/>
    <col min="12" max="13" width="13.90625" customWidth="1"/>
  </cols>
  <sheetData>
    <row r="1" spans="1:14" x14ac:dyDescent="0.25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H1" s="2" t="s">
        <v>83</v>
      </c>
      <c r="I1" s="2" t="s">
        <v>84</v>
      </c>
      <c r="J1" s="2" t="s">
        <v>85</v>
      </c>
      <c r="L1" s="2" t="s">
        <v>81</v>
      </c>
      <c r="M1" s="2" t="s">
        <v>82</v>
      </c>
      <c r="N1" s="2" t="s">
        <v>85</v>
      </c>
    </row>
    <row r="2" spans="1:14" x14ac:dyDescent="0.25">
      <c r="A2" s="3">
        <v>687</v>
      </c>
      <c r="B2" s="3">
        <v>134</v>
      </c>
      <c r="C2" s="3">
        <v>70</v>
      </c>
      <c r="D2" s="3">
        <v>686</v>
      </c>
      <c r="E2" s="3">
        <v>105</v>
      </c>
      <c r="F2" s="3">
        <v>34</v>
      </c>
      <c r="H2">
        <f>B2/A2</f>
        <v>0.1950509461426492</v>
      </c>
      <c r="I2">
        <f>E2/D2</f>
        <v>0.15306122448979592</v>
      </c>
      <c r="J2">
        <f>IF(I2&gt;H2,1,0)</f>
        <v>0</v>
      </c>
      <c r="L2">
        <f>C2/A2</f>
        <v>0.10189228529839883</v>
      </c>
      <c r="M2">
        <f>F2/D2</f>
        <v>4.9562682215743441E-2</v>
      </c>
      <c r="N2">
        <f>IF(M2&gt;L2,1,0)</f>
        <v>0</v>
      </c>
    </row>
    <row r="3" spans="1:14" x14ac:dyDescent="0.25">
      <c r="A3" s="3">
        <v>779</v>
      </c>
      <c r="B3" s="3">
        <v>147</v>
      </c>
      <c r="C3" s="3">
        <v>70</v>
      </c>
      <c r="D3" s="3">
        <v>785</v>
      </c>
      <c r="E3" s="3">
        <v>116</v>
      </c>
      <c r="F3" s="3">
        <v>91</v>
      </c>
      <c r="H3">
        <f t="shared" ref="H3:H24" si="0">B3/A3</f>
        <v>0.18870346598202825</v>
      </c>
      <c r="I3">
        <f t="shared" ref="I3:I24" si="1">E3/D3</f>
        <v>0.14777070063694267</v>
      </c>
      <c r="J3">
        <f t="shared" ref="J3:J24" si="2">IF(I3&gt;H3,1,0)</f>
        <v>0</v>
      </c>
      <c r="L3">
        <f t="shared" ref="L3:L24" si="3">C3/A3</f>
        <v>8.9858793324775352E-2</v>
      </c>
      <c r="M3">
        <f t="shared" ref="M3:M24" si="4">F3/D3</f>
        <v>0.11592356687898089</v>
      </c>
      <c r="N3">
        <f t="shared" ref="N3:N24" si="5">IF(M3&gt;L3,1,0)</f>
        <v>1</v>
      </c>
    </row>
    <row r="4" spans="1:14" x14ac:dyDescent="0.25">
      <c r="A4" s="3">
        <v>909</v>
      </c>
      <c r="B4" s="3">
        <v>167</v>
      </c>
      <c r="C4" s="3">
        <v>95</v>
      </c>
      <c r="D4" s="3">
        <v>884</v>
      </c>
      <c r="E4" s="3">
        <v>145</v>
      </c>
      <c r="F4" s="3">
        <v>79</v>
      </c>
      <c r="H4">
        <f t="shared" si="0"/>
        <v>0.18371837183718373</v>
      </c>
      <c r="I4">
        <f t="shared" si="1"/>
        <v>0.16402714932126697</v>
      </c>
      <c r="J4">
        <f t="shared" si="2"/>
        <v>0</v>
      </c>
      <c r="L4">
        <f t="shared" si="3"/>
        <v>0.10451045104510451</v>
      </c>
      <c r="M4">
        <f t="shared" si="4"/>
        <v>8.9366515837104074E-2</v>
      </c>
      <c r="N4">
        <f t="shared" si="5"/>
        <v>0</v>
      </c>
    </row>
    <row r="5" spans="1:14" x14ac:dyDescent="0.25">
      <c r="A5" s="3">
        <v>836</v>
      </c>
      <c r="B5" s="3">
        <v>156</v>
      </c>
      <c r="C5" s="3">
        <v>105</v>
      </c>
      <c r="D5" s="3">
        <v>827</v>
      </c>
      <c r="E5" s="3">
        <v>138</v>
      </c>
      <c r="F5" s="3">
        <v>92</v>
      </c>
      <c r="H5">
        <f t="shared" si="0"/>
        <v>0.18660287081339713</v>
      </c>
      <c r="I5">
        <f t="shared" si="1"/>
        <v>0.16686819830713423</v>
      </c>
      <c r="J5">
        <f t="shared" si="2"/>
        <v>0</v>
      </c>
      <c r="L5">
        <f t="shared" si="3"/>
        <v>0.1255980861244019</v>
      </c>
      <c r="M5">
        <f t="shared" si="4"/>
        <v>0.11124546553808948</v>
      </c>
      <c r="N5">
        <f t="shared" si="5"/>
        <v>0</v>
      </c>
    </row>
    <row r="6" spans="1:14" x14ac:dyDescent="0.25">
      <c r="A6" s="3">
        <v>837</v>
      </c>
      <c r="B6" s="3">
        <v>163</v>
      </c>
      <c r="C6" s="3">
        <v>64</v>
      </c>
      <c r="D6" s="3">
        <v>832</v>
      </c>
      <c r="E6" s="3">
        <v>140</v>
      </c>
      <c r="F6" s="3">
        <v>94</v>
      </c>
      <c r="H6">
        <f t="shared" si="0"/>
        <v>0.19474313022700118</v>
      </c>
      <c r="I6">
        <f t="shared" si="1"/>
        <v>0.16826923076923078</v>
      </c>
      <c r="J6">
        <f t="shared" si="2"/>
        <v>0</v>
      </c>
      <c r="L6">
        <f t="shared" si="3"/>
        <v>7.6463560334528072E-2</v>
      </c>
      <c r="M6">
        <f t="shared" si="4"/>
        <v>0.11298076923076923</v>
      </c>
      <c r="N6">
        <f t="shared" si="5"/>
        <v>1</v>
      </c>
    </row>
    <row r="7" spans="1:14" x14ac:dyDescent="0.25">
      <c r="A7" s="3">
        <v>823</v>
      </c>
      <c r="B7" s="3">
        <v>138</v>
      </c>
      <c r="C7" s="3">
        <v>82</v>
      </c>
      <c r="D7" s="3">
        <v>788</v>
      </c>
      <c r="E7" s="3">
        <v>129</v>
      </c>
      <c r="F7" s="3">
        <v>61</v>
      </c>
      <c r="H7">
        <f t="shared" si="0"/>
        <v>0.16767922235722965</v>
      </c>
      <c r="I7">
        <f t="shared" si="1"/>
        <v>0.16370558375634517</v>
      </c>
      <c r="J7">
        <f t="shared" si="2"/>
        <v>0</v>
      </c>
      <c r="L7">
        <f t="shared" si="3"/>
        <v>9.9635479951397321E-2</v>
      </c>
      <c r="M7">
        <f t="shared" si="4"/>
        <v>7.7411167512690351E-2</v>
      </c>
      <c r="N7">
        <f t="shared" si="5"/>
        <v>0</v>
      </c>
    </row>
    <row r="8" spans="1:14" x14ac:dyDescent="0.25">
      <c r="A8" s="3">
        <v>748</v>
      </c>
      <c r="B8" s="3">
        <v>146</v>
      </c>
      <c r="C8" s="3">
        <v>76</v>
      </c>
      <c r="D8" s="3">
        <v>780</v>
      </c>
      <c r="E8" s="3">
        <v>127</v>
      </c>
      <c r="F8" s="3">
        <v>44</v>
      </c>
      <c r="H8">
        <f t="shared" si="0"/>
        <v>0.19518716577540107</v>
      </c>
      <c r="I8">
        <f t="shared" si="1"/>
        <v>0.16282051282051282</v>
      </c>
      <c r="J8">
        <f t="shared" si="2"/>
        <v>0</v>
      </c>
      <c r="L8">
        <f t="shared" si="3"/>
        <v>0.10160427807486631</v>
      </c>
      <c r="M8">
        <f t="shared" si="4"/>
        <v>5.6410256410256411E-2</v>
      </c>
      <c r="N8">
        <f t="shared" si="5"/>
        <v>0</v>
      </c>
    </row>
    <row r="9" spans="1:14" x14ac:dyDescent="0.25">
      <c r="A9" s="3">
        <v>632</v>
      </c>
      <c r="B9" s="3">
        <v>110</v>
      </c>
      <c r="C9" s="3">
        <v>70</v>
      </c>
      <c r="D9" s="3">
        <v>652</v>
      </c>
      <c r="E9" s="3">
        <v>94</v>
      </c>
      <c r="F9" s="3">
        <v>62</v>
      </c>
      <c r="H9">
        <f t="shared" si="0"/>
        <v>0.17405063291139242</v>
      </c>
      <c r="I9">
        <f t="shared" si="1"/>
        <v>0.14417177914110429</v>
      </c>
      <c r="J9">
        <f t="shared" si="2"/>
        <v>0</v>
      </c>
      <c r="L9">
        <f t="shared" si="3"/>
        <v>0.11075949367088607</v>
      </c>
      <c r="M9">
        <f t="shared" si="4"/>
        <v>9.5092024539877307E-2</v>
      </c>
      <c r="N9">
        <f t="shared" si="5"/>
        <v>0</v>
      </c>
    </row>
    <row r="10" spans="1:14" x14ac:dyDescent="0.25">
      <c r="A10" s="3">
        <v>691</v>
      </c>
      <c r="B10" s="3">
        <v>131</v>
      </c>
      <c r="C10" s="3">
        <v>60</v>
      </c>
      <c r="D10" s="3">
        <v>697</v>
      </c>
      <c r="E10" s="3">
        <v>120</v>
      </c>
      <c r="F10" s="3">
        <v>77</v>
      </c>
      <c r="H10">
        <f t="shared" si="0"/>
        <v>0.18958031837916064</v>
      </c>
      <c r="I10">
        <f t="shared" si="1"/>
        <v>0.17216642754662842</v>
      </c>
      <c r="J10">
        <f t="shared" si="2"/>
        <v>0</v>
      </c>
      <c r="L10">
        <f t="shared" si="3"/>
        <v>8.6830680173661356E-2</v>
      </c>
      <c r="M10">
        <f t="shared" si="4"/>
        <v>0.11047345767575323</v>
      </c>
      <c r="N10">
        <f t="shared" si="5"/>
        <v>1</v>
      </c>
    </row>
    <row r="11" spans="1:14" x14ac:dyDescent="0.25">
      <c r="A11" s="3">
        <v>861</v>
      </c>
      <c r="B11" s="3">
        <v>165</v>
      </c>
      <c r="C11" s="3">
        <v>97</v>
      </c>
      <c r="D11" s="3">
        <v>860</v>
      </c>
      <c r="E11" s="3">
        <v>153</v>
      </c>
      <c r="F11" s="3">
        <v>98</v>
      </c>
      <c r="H11">
        <f t="shared" si="0"/>
        <v>0.19163763066202091</v>
      </c>
      <c r="I11">
        <f t="shared" si="1"/>
        <v>0.17790697674418604</v>
      </c>
      <c r="J11">
        <f t="shared" si="2"/>
        <v>0</v>
      </c>
      <c r="L11">
        <f t="shared" si="3"/>
        <v>0.11265969802555169</v>
      </c>
      <c r="M11">
        <f t="shared" si="4"/>
        <v>0.11395348837209303</v>
      </c>
      <c r="N11">
        <f t="shared" si="5"/>
        <v>1</v>
      </c>
    </row>
    <row r="12" spans="1:14" x14ac:dyDescent="0.25">
      <c r="A12" s="3">
        <v>867</v>
      </c>
      <c r="B12" s="3">
        <v>196</v>
      </c>
      <c r="C12" s="3">
        <v>105</v>
      </c>
      <c r="D12" s="3">
        <v>864</v>
      </c>
      <c r="E12" s="3">
        <v>143</v>
      </c>
      <c r="F12" s="3">
        <v>71</v>
      </c>
      <c r="H12">
        <f t="shared" si="0"/>
        <v>0.22606689734717417</v>
      </c>
      <c r="I12">
        <f t="shared" si="1"/>
        <v>0.16550925925925927</v>
      </c>
      <c r="J12">
        <f t="shared" si="2"/>
        <v>0</v>
      </c>
      <c r="L12">
        <f t="shared" si="3"/>
        <v>0.12110726643598616</v>
      </c>
      <c r="M12">
        <f t="shared" si="4"/>
        <v>8.217592592592593E-2</v>
      </c>
      <c r="N12">
        <f t="shared" si="5"/>
        <v>0</v>
      </c>
    </row>
    <row r="13" spans="1:14" x14ac:dyDescent="0.25">
      <c r="A13" s="3">
        <v>838</v>
      </c>
      <c r="B13" s="3">
        <v>162</v>
      </c>
      <c r="C13" s="3">
        <v>92</v>
      </c>
      <c r="D13" s="3">
        <v>801</v>
      </c>
      <c r="E13" s="3">
        <v>128</v>
      </c>
      <c r="F13" s="3">
        <v>70</v>
      </c>
      <c r="H13">
        <f t="shared" si="0"/>
        <v>0.19331742243436753</v>
      </c>
      <c r="I13">
        <f t="shared" si="1"/>
        <v>0.15980024968789014</v>
      </c>
      <c r="J13">
        <f t="shared" si="2"/>
        <v>0</v>
      </c>
      <c r="L13">
        <f t="shared" si="3"/>
        <v>0.10978520286396182</v>
      </c>
      <c r="M13">
        <f t="shared" si="4"/>
        <v>8.7390761548064924E-2</v>
      </c>
      <c r="N13">
        <f t="shared" si="5"/>
        <v>0</v>
      </c>
    </row>
    <row r="14" spans="1:14" x14ac:dyDescent="0.25">
      <c r="A14" s="3">
        <v>665</v>
      </c>
      <c r="B14" s="3">
        <v>127</v>
      </c>
      <c r="C14" s="3">
        <v>56</v>
      </c>
      <c r="D14" s="3">
        <v>642</v>
      </c>
      <c r="E14" s="3">
        <v>122</v>
      </c>
      <c r="F14" s="3">
        <v>68</v>
      </c>
      <c r="H14">
        <f t="shared" si="0"/>
        <v>0.19097744360902255</v>
      </c>
      <c r="I14">
        <f t="shared" si="1"/>
        <v>0.19003115264797507</v>
      </c>
      <c r="J14">
        <f t="shared" si="2"/>
        <v>0</v>
      </c>
      <c r="L14">
        <f t="shared" si="3"/>
        <v>8.4210526315789472E-2</v>
      </c>
      <c r="M14">
        <f t="shared" si="4"/>
        <v>0.1059190031152648</v>
      </c>
      <c r="N14">
        <f t="shared" si="5"/>
        <v>1</v>
      </c>
    </row>
    <row r="15" spans="1:14" x14ac:dyDescent="0.25">
      <c r="A15" s="3">
        <v>673</v>
      </c>
      <c r="B15" s="3">
        <v>220</v>
      </c>
      <c r="C15" s="3">
        <v>122</v>
      </c>
      <c r="D15" s="3">
        <v>697</v>
      </c>
      <c r="E15" s="3">
        <v>194</v>
      </c>
      <c r="F15" s="3">
        <v>94</v>
      </c>
      <c r="H15">
        <f t="shared" si="0"/>
        <v>0.32689450222882616</v>
      </c>
      <c r="I15">
        <f t="shared" si="1"/>
        <v>0.27833572453371591</v>
      </c>
      <c r="J15">
        <f t="shared" si="2"/>
        <v>0</v>
      </c>
      <c r="L15">
        <f t="shared" si="3"/>
        <v>0.1812778603268945</v>
      </c>
      <c r="M15">
        <f t="shared" si="4"/>
        <v>0.13486370157819225</v>
      </c>
      <c r="N15">
        <f t="shared" si="5"/>
        <v>0</v>
      </c>
    </row>
    <row r="16" spans="1:14" x14ac:dyDescent="0.25">
      <c r="A16" s="3">
        <v>691</v>
      </c>
      <c r="B16" s="3">
        <v>176</v>
      </c>
      <c r="C16" s="3">
        <v>128</v>
      </c>
      <c r="D16" s="3">
        <v>669</v>
      </c>
      <c r="E16" s="3">
        <v>127</v>
      </c>
      <c r="F16" s="3">
        <v>81</v>
      </c>
      <c r="H16">
        <f t="shared" si="0"/>
        <v>0.25470332850940663</v>
      </c>
      <c r="I16">
        <f t="shared" si="1"/>
        <v>0.18983557548579971</v>
      </c>
      <c r="J16">
        <f t="shared" si="2"/>
        <v>0</v>
      </c>
      <c r="L16">
        <f t="shared" si="3"/>
        <v>0.18523878437047755</v>
      </c>
      <c r="M16">
        <f t="shared" si="4"/>
        <v>0.1210762331838565</v>
      </c>
      <c r="N16">
        <f t="shared" si="5"/>
        <v>0</v>
      </c>
    </row>
    <row r="17" spans="1:14" x14ac:dyDescent="0.25">
      <c r="A17" s="3">
        <v>708</v>
      </c>
      <c r="B17" s="3">
        <v>161</v>
      </c>
      <c r="C17" s="3">
        <v>104</v>
      </c>
      <c r="D17" s="3">
        <v>693</v>
      </c>
      <c r="E17" s="3">
        <v>153</v>
      </c>
      <c r="F17" s="3">
        <v>101</v>
      </c>
      <c r="H17">
        <f t="shared" si="0"/>
        <v>0.22740112994350281</v>
      </c>
      <c r="I17">
        <f t="shared" si="1"/>
        <v>0.22077922077922077</v>
      </c>
      <c r="J17">
        <f t="shared" si="2"/>
        <v>0</v>
      </c>
      <c r="L17">
        <f t="shared" si="3"/>
        <v>0.14689265536723164</v>
      </c>
      <c r="M17">
        <f t="shared" si="4"/>
        <v>0.14574314574314573</v>
      </c>
      <c r="N17">
        <f t="shared" si="5"/>
        <v>0</v>
      </c>
    </row>
    <row r="18" spans="1:14" x14ac:dyDescent="0.25">
      <c r="A18" s="3">
        <v>759</v>
      </c>
      <c r="B18" s="3">
        <v>233</v>
      </c>
      <c r="C18" s="3">
        <v>124</v>
      </c>
      <c r="D18" s="3">
        <v>771</v>
      </c>
      <c r="E18" s="3">
        <v>213</v>
      </c>
      <c r="F18" s="3">
        <v>119</v>
      </c>
      <c r="H18">
        <f t="shared" si="0"/>
        <v>0.30698287220026349</v>
      </c>
      <c r="I18">
        <f t="shared" si="1"/>
        <v>0.27626459143968873</v>
      </c>
      <c r="J18">
        <f t="shared" si="2"/>
        <v>0</v>
      </c>
      <c r="L18">
        <f t="shared" si="3"/>
        <v>0.16337285902503293</v>
      </c>
      <c r="M18">
        <f t="shared" si="4"/>
        <v>0.15434500648508431</v>
      </c>
      <c r="N18">
        <f t="shared" si="5"/>
        <v>0</v>
      </c>
    </row>
    <row r="19" spans="1:14" x14ac:dyDescent="0.25">
      <c r="A19" s="3">
        <v>736</v>
      </c>
      <c r="B19" s="3">
        <v>154</v>
      </c>
      <c r="C19" s="3">
        <v>91</v>
      </c>
      <c r="D19" s="3">
        <v>736</v>
      </c>
      <c r="E19" s="3">
        <v>162</v>
      </c>
      <c r="F19" s="3">
        <v>120</v>
      </c>
      <c r="H19">
        <f t="shared" si="0"/>
        <v>0.20923913043478262</v>
      </c>
      <c r="I19">
        <f t="shared" si="1"/>
        <v>0.22010869565217392</v>
      </c>
      <c r="J19">
        <f t="shared" si="2"/>
        <v>1</v>
      </c>
      <c r="L19">
        <f t="shared" si="3"/>
        <v>0.12364130434782608</v>
      </c>
      <c r="M19">
        <f t="shared" si="4"/>
        <v>0.16304347826086957</v>
      </c>
      <c r="N19">
        <f t="shared" si="5"/>
        <v>1</v>
      </c>
    </row>
    <row r="20" spans="1:14" x14ac:dyDescent="0.25">
      <c r="A20" s="3">
        <v>739</v>
      </c>
      <c r="B20" s="3">
        <v>196</v>
      </c>
      <c r="C20" s="3">
        <v>86</v>
      </c>
      <c r="D20" s="3">
        <v>727</v>
      </c>
      <c r="E20" s="3">
        <v>201</v>
      </c>
      <c r="F20" s="3">
        <v>96</v>
      </c>
      <c r="H20">
        <f t="shared" si="0"/>
        <v>0.26522327469553453</v>
      </c>
      <c r="I20">
        <f t="shared" si="1"/>
        <v>0.27647867950481431</v>
      </c>
      <c r="J20">
        <f t="shared" si="2"/>
        <v>1</v>
      </c>
      <c r="L20">
        <f t="shared" si="3"/>
        <v>0.11637347767253045</v>
      </c>
      <c r="M20">
        <f t="shared" si="4"/>
        <v>0.13204951856946354</v>
      </c>
      <c r="N20">
        <f t="shared" si="5"/>
        <v>1</v>
      </c>
    </row>
    <row r="21" spans="1:14" x14ac:dyDescent="0.25">
      <c r="A21" s="3">
        <v>734</v>
      </c>
      <c r="B21" s="3">
        <v>167</v>
      </c>
      <c r="C21" s="3">
        <v>75</v>
      </c>
      <c r="D21" s="3">
        <v>728</v>
      </c>
      <c r="E21" s="3">
        <v>207</v>
      </c>
      <c r="F21" s="3">
        <v>67</v>
      </c>
      <c r="H21">
        <f t="shared" si="0"/>
        <v>0.22752043596730245</v>
      </c>
      <c r="I21">
        <f t="shared" si="1"/>
        <v>0.28434065934065933</v>
      </c>
      <c r="J21">
        <f t="shared" si="2"/>
        <v>1</v>
      </c>
      <c r="L21">
        <f t="shared" si="3"/>
        <v>0.10217983651226158</v>
      </c>
      <c r="M21">
        <f t="shared" si="4"/>
        <v>9.2032967032967039E-2</v>
      </c>
      <c r="N21">
        <f t="shared" si="5"/>
        <v>0</v>
      </c>
    </row>
    <row r="22" spans="1:14" x14ac:dyDescent="0.25">
      <c r="A22" s="3">
        <v>706</v>
      </c>
      <c r="B22" s="3">
        <v>174</v>
      </c>
      <c r="C22" s="3">
        <v>101</v>
      </c>
      <c r="D22" s="3">
        <v>722</v>
      </c>
      <c r="E22" s="3">
        <v>182</v>
      </c>
      <c r="F22" s="3">
        <v>123</v>
      </c>
      <c r="H22">
        <f t="shared" si="0"/>
        <v>0.24645892351274787</v>
      </c>
      <c r="I22">
        <f t="shared" si="1"/>
        <v>0.25207756232686979</v>
      </c>
      <c r="J22">
        <f t="shared" si="2"/>
        <v>1</v>
      </c>
      <c r="L22">
        <f t="shared" si="3"/>
        <v>0.14305949008498584</v>
      </c>
      <c r="M22">
        <f t="shared" si="4"/>
        <v>0.17036011080332411</v>
      </c>
      <c r="N22">
        <f t="shared" si="5"/>
        <v>1</v>
      </c>
    </row>
    <row r="23" spans="1:14" x14ac:dyDescent="0.25">
      <c r="A23" s="3">
        <v>681</v>
      </c>
      <c r="B23" s="3">
        <v>156</v>
      </c>
      <c r="C23" s="3">
        <v>93</v>
      </c>
      <c r="D23" s="3">
        <v>695</v>
      </c>
      <c r="E23" s="3">
        <v>142</v>
      </c>
      <c r="F23" s="3">
        <v>100</v>
      </c>
      <c r="H23">
        <f t="shared" si="0"/>
        <v>0.22907488986784141</v>
      </c>
      <c r="I23">
        <f t="shared" si="1"/>
        <v>0.20431654676258992</v>
      </c>
      <c r="J23">
        <f t="shared" si="2"/>
        <v>0</v>
      </c>
      <c r="L23">
        <f t="shared" si="3"/>
        <v>0.13656387665198239</v>
      </c>
      <c r="M23">
        <f t="shared" si="4"/>
        <v>0.14388489208633093</v>
      </c>
      <c r="N23">
        <f t="shared" si="5"/>
        <v>1</v>
      </c>
    </row>
    <row r="24" spans="1:14" x14ac:dyDescent="0.25">
      <c r="A24" s="3">
        <v>693</v>
      </c>
      <c r="B24" s="3">
        <v>206</v>
      </c>
      <c r="C24" s="3">
        <v>67</v>
      </c>
      <c r="D24" s="3">
        <v>724</v>
      </c>
      <c r="E24" s="3">
        <v>182</v>
      </c>
      <c r="F24" s="3">
        <v>103</v>
      </c>
      <c r="H24">
        <f t="shared" si="0"/>
        <v>0.29725829725829728</v>
      </c>
      <c r="I24">
        <f t="shared" si="1"/>
        <v>0.25138121546961328</v>
      </c>
      <c r="J24">
        <f t="shared" si="2"/>
        <v>0</v>
      </c>
      <c r="L24">
        <f t="shared" si="3"/>
        <v>9.6681096681096687E-2</v>
      </c>
      <c r="M24">
        <f t="shared" si="4"/>
        <v>0.14226519337016574</v>
      </c>
      <c r="N24">
        <f t="shared" si="5"/>
        <v>1</v>
      </c>
    </row>
    <row r="25" spans="1:14" x14ac:dyDescent="0.25">
      <c r="A25" s="3">
        <v>788</v>
      </c>
      <c r="B25" s="2"/>
      <c r="C25" s="4"/>
      <c r="D25" s="3">
        <v>789</v>
      </c>
      <c r="E25" s="4"/>
      <c r="F25" s="4"/>
      <c r="J25">
        <f>SUM(J2:J24)</f>
        <v>4</v>
      </c>
      <c r="N25">
        <f>SUM(N2:N24)</f>
        <v>10</v>
      </c>
    </row>
    <row r="26" spans="1:14" x14ac:dyDescent="0.25">
      <c r="A26" s="3">
        <v>781</v>
      </c>
      <c r="B26" s="2"/>
      <c r="C26" s="4"/>
      <c r="D26" s="3">
        <v>743</v>
      </c>
      <c r="E26" s="4"/>
      <c r="F26" s="4"/>
      <c r="J26">
        <f>COUNT(J2:J24)</f>
        <v>23</v>
      </c>
      <c r="N26">
        <f>COUNT(N2:N24)</f>
        <v>23</v>
      </c>
    </row>
    <row r="27" spans="1:14" x14ac:dyDescent="0.25">
      <c r="A27" s="3">
        <v>805</v>
      </c>
      <c r="B27" s="2"/>
      <c r="C27" s="4"/>
      <c r="D27" s="3">
        <v>808</v>
      </c>
      <c r="E27" s="4"/>
      <c r="F27" s="4"/>
    </row>
    <row r="28" spans="1:14" x14ac:dyDescent="0.25">
      <c r="A28" s="3">
        <v>830</v>
      </c>
      <c r="B28" s="2"/>
      <c r="C28" s="4"/>
      <c r="D28" s="3">
        <v>831</v>
      </c>
      <c r="E28" s="4"/>
      <c r="F28" s="4"/>
    </row>
    <row r="29" spans="1:14" x14ac:dyDescent="0.25">
      <c r="A29" s="3">
        <v>781</v>
      </c>
      <c r="B29" s="2"/>
      <c r="C29" s="4"/>
      <c r="D29" s="3">
        <v>767</v>
      </c>
      <c r="E29" s="4"/>
      <c r="F29" s="4"/>
    </row>
    <row r="30" spans="1:14" x14ac:dyDescent="0.25">
      <c r="A30" s="3">
        <v>756</v>
      </c>
      <c r="B30" s="2"/>
      <c r="C30" s="4"/>
      <c r="D30" s="3">
        <v>760</v>
      </c>
      <c r="E30" s="4"/>
      <c r="F30" s="4"/>
    </row>
    <row r="31" spans="1:14" x14ac:dyDescent="0.25">
      <c r="A31" s="3">
        <v>825</v>
      </c>
      <c r="B31" s="2"/>
      <c r="C31" s="4"/>
      <c r="D31" s="3">
        <v>850</v>
      </c>
      <c r="E31" s="4"/>
      <c r="F31" s="4"/>
    </row>
    <row r="32" spans="1:14" x14ac:dyDescent="0.25">
      <c r="A32" s="3">
        <v>874</v>
      </c>
      <c r="B32" s="2"/>
      <c r="C32" s="4"/>
      <c r="D32" s="3">
        <v>851</v>
      </c>
      <c r="E32" s="4"/>
      <c r="F32" s="4"/>
    </row>
    <row r="33" spans="1:6" x14ac:dyDescent="0.25">
      <c r="A33" s="3">
        <v>830</v>
      </c>
      <c r="B33" s="2"/>
      <c r="C33" s="4"/>
      <c r="D33" s="3">
        <v>831</v>
      </c>
      <c r="E33" s="4"/>
      <c r="F33" s="4"/>
    </row>
    <row r="34" spans="1:6" x14ac:dyDescent="0.25">
      <c r="A34" s="3">
        <v>801</v>
      </c>
      <c r="B34" s="2"/>
      <c r="C34" s="4"/>
      <c r="D34" s="3">
        <v>802</v>
      </c>
      <c r="E34" s="4"/>
      <c r="F34" s="4"/>
    </row>
    <row r="35" spans="1:6" x14ac:dyDescent="0.25">
      <c r="A35" s="3">
        <v>814</v>
      </c>
      <c r="B35" s="2"/>
      <c r="C35" s="4"/>
      <c r="D35" s="3">
        <v>829</v>
      </c>
      <c r="E35" s="4"/>
      <c r="F35" s="4"/>
    </row>
    <row r="36" spans="1:6" x14ac:dyDescent="0.25">
      <c r="A36" s="3">
        <v>735</v>
      </c>
      <c r="B36" s="2"/>
      <c r="C36" s="4"/>
      <c r="D36" s="3">
        <v>770</v>
      </c>
      <c r="E36" s="4"/>
      <c r="F36" s="4"/>
    </row>
    <row r="37" spans="1:6" x14ac:dyDescent="0.25">
      <c r="A37" s="3">
        <v>743</v>
      </c>
      <c r="B37" s="2"/>
      <c r="C37" s="4"/>
      <c r="D37" s="3">
        <v>724</v>
      </c>
      <c r="E37" s="4"/>
      <c r="F37" s="4"/>
    </row>
    <row r="38" spans="1:6" x14ac:dyDescent="0.25">
      <c r="A38" s="3">
        <v>722</v>
      </c>
      <c r="B38" s="2"/>
      <c r="C38" s="4"/>
      <c r="D38" s="3">
        <v>710</v>
      </c>
      <c r="E38" s="4"/>
      <c r="F38" s="4"/>
    </row>
    <row r="39" spans="1:6" x14ac:dyDescent="0.25">
      <c r="A39" s="3"/>
      <c r="B39" s="2"/>
      <c r="C39" s="4"/>
    </row>
    <row r="40" spans="1:6" x14ac:dyDescent="0.25">
      <c r="A40" s="3"/>
      <c r="B40" s="2"/>
      <c r="C4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7635-3DAF-4875-9E97-39FAC3B68A9D}">
  <dimension ref="A1:O40"/>
  <sheetViews>
    <sheetView tabSelected="1" topLeftCell="A19" workbookViewId="0">
      <selection activeCell="J33" sqref="J33"/>
    </sheetView>
  </sheetViews>
  <sheetFormatPr defaultRowHeight="12.5" x14ac:dyDescent="0.25"/>
  <cols>
    <col min="1" max="2" width="12.81640625" customWidth="1"/>
    <col min="4" max="5" width="13.08984375" customWidth="1"/>
    <col min="7" max="7" width="11.81640625" customWidth="1"/>
    <col min="8" max="8" width="10.81640625" customWidth="1"/>
    <col min="9" max="9" width="10.36328125" customWidth="1"/>
    <col min="10" max="10" width="11.90625" customWidth="1"/>
    <col min="11" max="11" width="14.54296875" customWidth="1"/>
    <col min="12" max="12" width="16.36328125" customWidth="1"/>
    <col min="13" max="13" width="9.54296875" customWidth="1"/>
    <col min="14" max="14" width="10.453125" customWidth="1"/>
  </cols>
  <sheetData>
    <row r="1" spans="1:15" x14ac:dyDescent="0.25">
      <c r="A1" s="2" t="s">
        <v>76</v>
      </c>
      <c r="B1" s="2" t="s">
        <v>77</v>
      </c>
      <c r="D1" s="2" t="s">
        <v>79</v>
      </c>
      <c r="E1" s="2" t="s">
        <v>80</v>
      </c>
      <c r="G1" s="2" t="s">
        <v>86</v>
      </c>
      <c r="H1" s="2" t="s">
        <v>87</v>
      </c>
      <c r="J1" s="2" t="s">
        <v>88</v>
      </c>
      <c r="K1" s="2" t="s">
        <v>91</v>
      </c>
    </row>
    <row r="2" spans="1:15" x14ac:dyDescent="0.25">
      <c r="A2" s="3">
        <v>134</v>
      </c>
      <c r="B2" s="3">
        <v>70</v>
      </c>
      <c r="D2" s="3">
        <v>105</v>
      </c>
      <c r="E2" s="3">
        <v>34</v>
      </c>
      <c r="G2">
        <f>B2/A2</f>
        <v>0.52238805970149249</v>
      </c>
      <c r="H2">
        <f>E2/D2</f>
        <v>0.32380952380952382</v>
      </c>
      <c r="J2">
        <f>IF(H2&gt;G2,1,0)</f>
        <v>0</v>
      </c>
      <c r="K2" s="10" t="s">
        <v>5</v>
      </c>
      <c r="L2" s="8" t="s">
        <v>89</v>
      </c>
    </row>
    <row r="3" spans="1:15" x14ac:dyDescent="0.25">
      <c r="A3" s="3">
        <v>147</v>
      </c>
      <c r="B3" s="3">
        <v>70</v>
      </c>
      <c r="D3" s="3">
        <v>116</v>
      </c>
      <c r="E3" s="3">
        <v>91</v>
      </c>
      <c r="G3">
        <f t="shared" ref="G3:G24" si="0">B3/A3</f>
        <v>0.47619047619047616</v>
      </c>
      <c r="H3">
        <f t="shared" ref="H3:H24" si="1">E3/D3</f>
        <v>0.78448275862068961</v>
      </c>
      <c r="J3">
        <f t="shared" ref="J3:J24" si="2">IF(H3&gt;G3,1,0)</f>
        <v>1</v>
      </c>
      <c r="K3" s="10" t="s">
        <v>6</v>
      </c>
      <c r="L3" s="5"/>
      <c r="M3" s="5" t="s">
        <v>51</v>
      </c>
      <c r="N3" s="5" t="s">
        <v>64</v>
      </c>
      <c r="O3" s="5" t="s">
        <v>71</v>
      </c>
    </row>
    <row r="4" spans="1:15" x14ac:dyDescent="0.25">
      <c r="A4" s="3">
        <v>167</v>
      </c>
      <c r="B4" s="3">
        <v>95</v>
      </c>
      <c r="D4" s="3">
        <v>145</v>
      </c>
      <c r="E4" s="3">
        <v>79</v>
      </c>
      <c r="G4">
        <f t="shared" si="0"/>
        <v>0.56886227544910184</v>
      </c>
      <c r="H4">
        <f t="shared" si="1"/>
        <v>0.54482758620689653</v>
      </c>
      <c r="J4">
        <f t="shared" si="2"/>
        <v>0</v>
      </c>
      <c r="K4" s="2" t="s">
        <v>7</v>
      </c>
      <c r="L4" s="5" t="s">
        <v>90</v>
      </c>
      <c r="M4">
        <f>SUM(B2:B24)</f>
        <v>2033</v>
      </c>
      <c r="N4">
        <f>SUM(E2:E24)</f>
        <v>1945</v>
      </c>
      <c r="O4">
        <f>SUM(M4:N4)</f>
        <v>3978</v>
      </c>
    </row>
    <row r="5" spans="1:15" x14ac:dyDescent="0.25">
      <c r="A5" s="3">
        <v>156</v>
      </c>
      <c r="B5" s="3">
        <v>105</v>
      </c>
      <c r="D5" s="3">
        <v>138</v>
      </c>
      <c r="E5" s="3">
        <v>92</v>
      </c>
      <c r="G5">
        <f t="shared" si="0"/>
        <v>0.67307692307692313</v>
      </c>
      <c r="H5">
        <f t="shared" si="1"/>
        <v>0.66666666666666663</v>
      </c>
      <c r="J5">
        <f t="shared" si="2"/>
        <v>0</v>
      </c>
      <c r="K5" s="2" t="s">
        <v>8</v>
      </c>
      <c r="L5" s="5" t="s">
        <v>68</v>
      </c>
      <c r="M5">
        <f>SUM(A2:A24)</f>
        <v>3785</v>
      </c>
      <c r="N5">
        <f>SUM(D2:D24)</f>
        <v>3423</v>
      </c>
      <c r="O5">
        <f>SUM(M5:N5)</f>
        <v>7208</v>
      </c>
    </row>
    <row r="6" spans="1:15" x14ac:dyDescent="0.25">
      <c r="A6" s="3">
        <v>163</v>
      </c>
      <c r="B6" s="3">
        <v>64</v>
      </c>
      <c r="D6" s="3">
        <v>140</v>
      </c>
      <c r="E6" s="3">
        <v>94</v>
      </c>
      <c r="G6">
        <f t="shared" si="0"/>
        <v>0.39263803680981596</v>
      </c>
      <c r="H6">
        <f t="shared" si="1"/>
        <v>0.67142857142857137</v>
      </c>
      <c r="J6">
        <f t="shared" si="2"/>
        <v>1</v>
      </c>
      <c r="K6" s="2" t="s">
        <v>9</v>
      </c>
      <c r="L6" s="5" t="s">
        <v>70</v>
      </c>
      <c r="M6">
        <f>M4/M5</f>
        <v>0.53712021136063404</v>
      </c>
      <c r="N6">
        <f t="shared" ref="N6:O6" si="3">N4/N5</f>
        <v>0.5682150160677768</v>
      </c>
      <c r="O6">
        <f t="shared" si="3"/>
        <v>0.55188679245283023</v>
      </c>
    </row>
    <row r="7" spans="1:15" x14ac:dyDescent="0.25">
      <c r="A7" s="3">
        <v>138</v>
      </c>
      <c r="B7" s="3">
        <v>82</v>
      </c>
      <c r="D7" s="3">
        <v>129</v>
      </c>
      <c r="E7" s="3">
        <v>61</v>
      </c>
      <c r="G7">
        <f t="shared" si="0"/>
        <v>0.59420289855072461</v>
      </c>
      <c r="H7">
        <f t="shared" si="1"/>
        <v>0.47286821705426357</v>
      </c>
      <c r="J7">
        <f t="shared" si="2"/>
        <v>0</v>
      </c>
      <c r="K7" s="2" t="s">
        <v>10</v>
      </c>
    </row>
    <row r="8" spans="1:15" ht="14" x14ac:dyDescent="0.3">
      <c r="A8" s="3">
        <v>146</v>
      </c>
      <c r="B8" s="3">
        <v>76</v>
      </c>
      <c r="D8" s="3">
        <v>127</v>
      </c>
      <c r="E8" s="3">
        <v>44</v>
      </c>
      <c r="G8">
        <f t="shared" si="0"/>
        <v>0.52054794520547942</v>
      </c>
      <c r="H8">
        <f t="shared" si="1"/>
        <v>0.34645669291338582</v>
      </c>
      <c r="J8">
        <f t="shared" si="2"/>
        <v>0</v>
      </c>
      <c r="K8" s="2" t="s">
        <v>11</v>
      </c>
      <c r="L8" s="5" t="s">
        <v>55</v>
      </c>
      <c r="M8" s="6">
        <f>SQRT(0.551887*(1-0.551887)*((1/3785)+(1/3423)))</f>
        <v>1.1729779580617699E-2</v>
      </c>
    </row>
    <row r="9" spans="1:15" x14ac:dyDescent="0.25">
      <c r="A9" s="3">
        <v>110</v>
      </c>
      <c r="B9" s="3">
        <v>70</v>
      </c>
      <c r="D9" s="3">
        <v>94</v>
      </c>
      <c r="E9" s="3">
        <v>62</v>
      </c>
      <c r="G9">
        <f t="shared" si="0"/>
        <v>0.63636363636363635</v>
      </c>
      <c r="H9">
        <f t="shared" si="1"/>
        <v>0.65957446808510634</v>
      </c>
      <c r="J9">
        <f t="shared" si="2"/>
        <v>1</v>
      </c>
      <c r="K9" s="10" t="s">
        <v>12</v>
      </c>
      <c r="L9" s="5" t="s">
        <v>45</v>
      </c>
      <c r="M9">
        <f>M8*1.96</f>
        <v>2.2990367978010691E-2</v>
      </c>
    </row>
    <row r="10" spans="1:15" x14ac:dyDescent="0.25">
      <c r="A10" s="3">
        <v>131</v>
      </c>
      <c r="B10" s="3">
        <v>60</v>
      </c>
      <c r="D10" s="3">
        <v>120</v>
      </c>
      <c r="E10" s="3">
        <v>77</v>
      </c>
      <c r="G10">
        <f t="shared" si="0"/>
        <v>0.4580152671755725</v>
      </c>
      <c r="H10">
        <f t="shared" si="1"/>
        <v>0.64166666666666672</v>
      </c>
      <c r="J10">
        <f t="shared" si="2"/>
        <v>1</v>
      </c>
      <c r="K10" s="10" t="s">
        <v>13</v>
      </c>
      <c r="L10" s="5" t="s">
        <v>72</v>
      </c>
      <c r="M10">
        <f>N6-M6</f>
        <v>3.1094804707142765E-2</v>
      </c>
    </row>
    <row r="11" spans="1:15" x14ac:dyDescent="0.25">
      <c r="A11" s="3">
        <v>165</v>
      </c>
      <c r="B11" s="3">
        <v>97</v>
      </c>
      <c r="D11" s="3">
        <v>153</v>
      </c>
      <c r="E11" s="3">
        <v>98</v>
      </c>
      <c r="G11">
        <f t="shared" si="0"/>
        <v>0.58787878787878789</v>
      </c>
      <c r="H11">
        <f t="shared" si="1"/>
        <v>0.64052287581699341</v>
      </c>
      <c r="J11">
        <f t="shared" si="2"/>
        <v>1</v>
      </c>
      <c r="K11" s="2" t="s">
        <v>14</v>
      </c>
      <c r="L11" s="5" t="s">
        <v>57</v>
      </c>
      <c r="M11">
        <f>M10-M9</f>
        <v>8.1044367291320737E-3</v>
      </c>
      <c r="N11">
        <f>M10+M9</f>
        <v>5.4085172685153456E-2</v>
      </c>
    </row>
    <row r="12" spans="1:15" x14ac:dyDescent="0.25">
      <c r="A12" s="3">
        <v>196</v>
      </c>
      <c r="B12" s="3">
        <v>105</v>
      </c>
      <c r="D12" s="3">
        <v>143</v>
      </c>
      <c r="E12" s="3">
        <v>71</v>
      </c>
      <c r="G12">
        <f t="shared" si="0"/>
        <v>0.5357142857142857</v>
      </c>
      <c r="H12">
        <f t="shared" si="1"/>
        <v>0.49650349650349651</v>
      </c>
      <c r="J12">
        <f t="shared" si="2"/>
        <v>0</v>
      </c>
      <c r="K12" s="2" t="s">
        <v>15</v>
      </c>
    </row>
    <row r="13" spans="1:15" x14ac:dyDescent="0.25">
      <c r="A13" s="3">
        <v>162</v>
      </c>
      <c r="B13" s="3">
        <v>92</v>
      </c>
      <c r="D13" s="3">
        <v>128</v>
      </c>
      <c r="E13" s="3">
        <v>70</v>
      </c>
      <c r="G13">
        <f t="shared" si="0"/>
        <v>0.5679012345679012</v>
      </c>
      <c r="H13">
        <f t="shared" si="1"/>
        <v>0.546875</v>
      </c>
      <c r="J13">
        <f t="shared" si="2"/>
        <v>0</v>
      </c>
      <c r="K13" s="2" t="s">
        <v>16</v>
      </c>
    </row>
    <row r="14" spans="1:15" x14ac:dyDescent="0.25">
      <c r="A14" s="3">
        <v>127</v>
      </c>
      <c r="B14" s="3">
        <v>56</v>
      </c>
      <c r="D14" s="3">
        <v>122</v>
      </c>
      <c r="E14" s="3">
        <v>68</v>
      </c>
      <c r="G14">
        <f t="shared" si="0"/>
        <v>0.44094488188976377</v>
      </c>
      <c r="H14">
        <f t="shared" si="1"/>
        <v>0.55737704918032782</v>
      </c>
      <c r="J14">
        <f t="shared" si="2"/>
        <v>1</v>
      </c>
      <c r="K14" s="2" t="s">
        <v>17</v>
      </c>
    </row>
    <row r="15" spans="1:15" x14ac:dyDescent="0.25">
      <c r="A15" s="3">
        <v>220</v>
      </c>
      <c r="B15" s="3">
        <v>122</v>
      </c>
      <c r="D15" s="3">
        <v>194</v>
      </c>
      <c r="E15" s="3">
        <v>94</v>
      </c>
      <c r="G15">
        <f t="shared" si="0"/>
        <v>0.55454545454545456</v>
      </c>
      <c r="H15">
        <f t="shared" si="1"/>
        <v>0.4845360824742268</v>
      </c>
      <c r="J15">
        <f t="shared" si="2"/>
        <v>0</v>
      </c>
      <c r="K15" s="2" t="s">
        <v>18</v>
      </c>
    </row>
    <row r="16" spans="1:15" x14ac:dyDescent="0.25">
      <c r="A16" s="3">
        <v>176</v>
      </c>
      <c r="B16" s="3">
        <v>128</v>
      </c>
      <c r="D16" s="3">
        <v>127</v>
      </c>
      <c r="E16" s="3">
        <v>81</v>
      </c>
      <c r="G16">
        <f t="shared" si="0"/>
        <v>0.72727272727272729</v>
      </c>
      <c r="H16">
        <f t="shared" si="1"/>
        <v>0.63779527559055116</v>
      </c>
      <c r="J16">
        <f t="shared" si="2"/>
        <v>0</v>
      </c>
      <c r="K16" s="10" t="s">
        <v>19</v>
      </c>
    </row>
    <row r="17" spans="1:11" x14ac:dyDescent="0.25">
      <c r="A17" s="3">
        <v>161</v>
      </c>
      <c r="B17" s="3">
        <v>104</v>
      </c>
      <c r="D17" s="3">
        <v>153</v>
      </c>
      <c r="E17" s="3">
        <v>101</v>
      </c>
      <c r="G17">
        <f t="shared" si="0"/>
        <v>0.64596273291925466</v>
      </c>
      <c r="H17">
        <f t="shared" si="1"/>
        <v>0.66013071895424835</v>
      </c>
      <c r="J17">
        <f t="shared" si="2"/>
        <v>1</v>
      </c>
      <c r="K17" s="10" t="s">
        <v>20</v>
      </c>
    </row>
    <row r="18" spans="1:11" x14ac:dyDescent="0.25">
      <c r="A18" s="3">
        <v>233</v>
      </c>
      <c r="B18" s="3">
        <v>124</v>
      </c>
      <c r="D18" s="3">
        <v>213</v>
      </c>
      <c r="E18" s="3">
        <v>119</v>
      </c>
      <c r="G18">
        <f t="shared" si="0"/>
        <v>0.53218884120171672</v>
      </c>
      <c r="H18">
        <f t="shared" si="1"/>
        <v>0.55868544600938963</v>
      </c>
      <c r="J18">
        <f t="shared" si="2"/>
        <v>1</v>
      </c>
      <c r="K18" s="2" t="s">
        <v>21</v>
      </c>
    </row>
    <row r="19" spans="1:11" x14ac:dyDescent="0.25">
      <c r="A19" s="3">
        <v>154</v>
      </c>
      <c r="B19" s="3">
        <v>91</v>
      </c>
      <c r="D19" s="3">
        <v>162</v>
      </c>
      <c r="E19" s="3">
        <v>120</v>
      </c>
      <c r="G19">
        <f t="shared" si="0"/>
        <v>0.59090909090909094</v>
      </c>
      <c r="H19">
        <f t="shared" si="1"/>
        <v>0.7407407407407407</v>
      </c>
      <c r="J19">
        <f t="shared" si="2"/>
        <v>1</v>
      </c>
      <c r="K19" s="2" t="s">
        <v>22</v>
      </c>
    </row>
    <row r="20" spans="1:11" x14ac:dyDescent="0.25">
      <c r="A20" s="3">
        <v>196</v>
      </c>
      <c r="B20" s="3">
        <v>86</v>
      </c>
      <c r="D20" s="3">
        <v>201</v>
      </c>
      <c r="E20" s="3">
        <v>96</v>
      </c>
      <c r="G20">
        <f t="shared" si="0"/>
        <v>0.43877551020408162</v>
      </c>
      <c r="H20">
        <f t="shared" si="1"/>
        <v>0.47761194029850745</v>
      </c>
      <c r="J20">
        <f t="shared" si="2"/>
        <v>1</v>
      </c>
      <c r="K20" s="2" t="s">
        <v>23</v>
      </c>
    </row>
    <row r="21" spans="1:11" x14ac:dyDescent="0.25">
      <c r="A21" s="3">
        <v>167</v>
      </c>
      <c r="B21" s="3">
        <v>75</v>
      </c>
      <c r="D21" s="3">
        <v>207</v>
      </c>
      <c r="E21" s="3">
        <v>67</v>
      </c>
      <c r="G21">
        <f t="shared" si="0"/>
        <v>0.44910179640718562</v>
      </c>
      <c r="H21">
        <f t="shared" si="1"/>
        <v>0.32367149758454106</v>
      </c>
      <c r="J21">
        <f t="shared" si="2"/>
        <v>0</v>
      </c>
      <c r="K21" s="2" t="s">
        <v>24</v>
      </c>
    </row>
    <row r="22" spans="1:11" x14ac:dyDescent="0.25">
      <c r="A22" s="3">
        <v>174</v>
      </c>
      <c r="B22" s="3">
        <v>101</v>
      </c>
      <c r="D22" s="3">
        <v>182</v>
      </c>
      <c r="E22" s="3">
        <v>123</v>
      </c>
      <c r="G22">
        <f t="shared" si="0"/>
        <v>0.58045977011494254</v>
      </c>
      <c r="H22">
        <f t="shared" si="1"/>
        <v>0.67582417582417587</v>
      </c>
      <c r="J22">
        <f t="shared" si="2"/>
        <v>1</v>
      </c>
      <c r="K22" s="2" t="s">
        <v>25</v>
      </c>
    </row>
    <row r="23" spans="1:11" x14ac:dyDescent="0.25">
      <c r="A23" s="3">
        <v>156</v>
      </c>
      <c r="B23" s="3">
        <v>93</v>
      </c>
      <c r="D23" s="3">
        <v>142</v>
      </c>
      <c r="E23" s="3">
        <v>100</v>
      </c>
      <c r="G23">
        <f t="shared" si="0"/>
        <v>0.59615384615384615</v>
      </c>
      <c r="H23">
        <f t="shared" si="1"/>
        <v>0.70422535211267601</v>
      </c>
      <c r="J23">
        <f t="shared" si="2"/>
        <v>1</v>
      </c>
      <c r="K23" s="10" t="s">
        <v>26</v>
      </c>
    </row>
    <row r="24" spans="1:11" x14ac:dyDescent="0.25">
      <c r="A24" s="3">
        <v>206</v>
      </c>
      <c r="B24" s="3">
        <v>67</v>
      </c>
      <c r="D24" s="3">
        <v>182</v>
      </c>
      <c r="E24" s="3">
        <v>103</v>
      </c>
      <c r="G24">
        <f t="shared" si="0"/>
        <v>0.32524271844660196</v>
      </c>
      <c r="H24">
        <f t="shared" si="1"/>
        <v>0.56593406593406592</v>
      </c>
      <c r="J24">
        <f t="shared" si="2"/>
        <v>1</v>
      </c>
      <c r="K24" s="10" t="s">
        <v>27</v>
      </c>
    </row>
    <row r="25" spans="1:11" x14ac:dyDescent="0.25">
      <c r="A25" s="2"/>
      <c r="B25" s="4"/>
      <c r="D25" s="4"/>
      <c r="E25" s="4"/>
      <c r="I25" s="5" t="s">
        <v>92</v>
      </c>
      <c r="J25">
        <f>SUM(J2:J24)</f>
        <v>13</v>
      </c>
    </row>
    <row r="26" spans="1:11" x14ac:dyDescent="0.25">
      <c r="A26" s="2"/>
      <c r="B26" s="4"/>
      <c r="D26" s="4"/>
      <c r="E26" s="4"/>
      <c r="I26" s="5" t="s">
        <v>71</v>
      </c>
      <c r="J26">
        <f>COUNT(J2:J24)</f>
        <v>23</v>
      </c>
    </row>
    <row r="27" spans="1:11" x14ac:dyDescent="0.25">
      <c r="A27" s="2"/>
      <c r="B27" s="4"/>
      <c r="D27" s="4"/>
      <c r="E27" s="4"/>
    </row>
    <row r="28" spans="1:11" x14ac:dyDescent="0.25">
      <c r="A28" s="2"/>
      <c r="B28" s="4"/>
      <c r="D28" s="4"/>
      <c r="E28" s="4"/>
      <c r="I28" s="5" t="s">
        <v>93</v>
      </c>
      <c r="J28">
        <f>SUM(J4:J8,J11:J15,J18:J22)</f>
        <v>7</v>
      </c>
    </row>
    <row r="29" spans="1:11" x14ac:dyDescent="0.25">
      <c r="A29" s="2"/>
      <c r="B29" s="4"/>
      <c r="D29" s="4"/>
      <c r="E29" s="4"/>
      <c r="I29" s="5" t="s">
        <v>94</v>
      </c>
      <c r="J29">
        <f>COUNT(J4:J8,J11:J15,J18:J22)</f>
        <v>15</v>
      </c>
    </row>
    <row r="30" spans="1:11" x14ac:dyDescent="0.25">
      <c r="A30" s="2"/>
      <c r="B30" s="4"/>
      <c r="D30" s="4"/>
      <c r="E30" s="4"/>
    </row>
    <row r="31" spans="1:11" x14ac:dyDescent="0.25">
      <c r="A31" s="2"/>
      <c r="B31" s="4"/>
      <c r="D31" s="4"/>
      <c r="E31" s="4"/>
      <c r="I31" s="5" t="s">
        <v>95</v>
      </c>
      <c r="J31">
        <f>SUM(J2:J3,J9:J10,J16:J17,J23:J24)</f>
        <v>6</v>
      </c>
    </row>
    <row r="32" spans="1:11" x14ac:dyDescent="0.25">
      <c r="A32" s="2"/>
      <c r="B32" s="4"/>
      <c r="D32" s="4"/>
      <c r="E32" s="4"/>
      <c r="I32" s="5" t="s">
        <v>96</v>
      </c>
      <c r="J32">
        <f>COUNT(J2:J3,J9:J10,J16:J17,J23:J24)</f>
        <v>8</v>
      </c>
    </row>
    <row r="33" spans="1:5" x14ac:dyDescent="0.25">
      <c r="A33" s="2"/>
      <c r="B33" s="4"/>
      <c r="D33" s="4"/>
      <c r="E33" s="4"/>
    </row>
    <row r="34" spans="1:5" x14ac:dyDescent="0.25">
      <c r="A34" s="2"/>
      <c r="B34" s="4"/>
      <c r="D34" s="4"/>
      <c r="E34" s="4"/>
    </row>
    <row r="35" spans="1:5" x14ac:dyDescent="0.25">
      <c r="A35" s="2"/>
      <c r="B35" s="4"/>
      <c r="D35" s="4"/>
      <c r="E35" s="4"/>
    </row>
    <row r="36" spans="1:5" x14ac:dyDescent="0.25">
      <c r="A36" s="2"/>
      <c r="B36" s="4"/>
      <c r="D36" s="4"/>
      <c r="E36" s="4"/>
    </row>
    <row r="37" spans="1:5" x14ac:dyDescent="0.25">
      <c r="A37" s="2"/>
      <c r="B37" s="4"/>
      <c r="D37" s="4"/>
      <c r="E37" s="4"/>
    </row>
    <row r="38" spans="1:5" x14ac:dyDescent="0.25">
      <c r="A38" s="2"/>
      <c r="B38" s="4"/>
      <c r="D38" s="4"/>
      <c r="E38" s="4"/>
    </row>
    <row r="39" spans="1:5" x14ac:dyDescent="0.25">
      <c r="A39" s="2"/>
      <c r="B39" s="4"/>
    </row>
    <row r="40" spans="1:5" x14ac:dyDescent="0.25">
      <c r="A40" s="2"/>
      <c r="B4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</vt:lpstr>
      <vt:lpstr>Experiment</vt:lpstr>
      <vt:lpstr>sign test</vt:lpstr>
      <vt:lpstr>retention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 Zhang</cp:lastModifiedBy>
  <dcterms:modified xsi:type="dcterms:W3CDTF">2020-01-21T17:43:35Z</dcterms:modified>
</cp:coreProperties>
</file>