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<sst xmlns="http://schemas.openxmlformats.org/spreadsheetml/2006/main" count="52" uniqueCount="40">
  <si>
    <t xml:space="preserve">Malt Type</t>
  </si>
  <si>
    <t xml:space="preserve">PPG Steep</t>
  </si>
  <si>
    <t xml:space="preserve">regular ppg</t>
  </si>
  <si>
    <t xml:space="preserve">Yield</t>
  </si>
  <si>
    <t xml:space="preserve">Lintner</t>
  </si>
  <si>
    <t xml:space="preserve">2 Row Base Malt</t>
  </si>
  <si>
    <t xml:space="preserve">--</t>
  </si>
  <si>
    <t xml:space="preserve">6 Row Base Malt</t>
  </si>
  <si>
    <t xml:space="preserve">2 Row British Pale Malt</t>
  </si>
  <si>
    <t xml:space="preserve">Biscuit/Victory Malt</t>
  </si>
  <si>
    <t xml:space="preserve">Vienna Malt</t>
  </si>
  <si>
    <t xml:space="preserve">Munich Malt</t>
  </si>
  <si>
    <t xml:space="preserve">Brown Malt</t>
  </si>
  <si>
    <t xml:space="preserve">yield</t>
  </si>
  <si>
    <t xml:space="preserve">ppg steep</t>
  </si>
  <si>
    <t xml:space="preserve">Regression</t>
  </si>
  <si>
    <t xml:space="preserve">Dextrin Malt</t>
  </si>
  <si>
    <t xml:space="preserve">Light Crystal (10 - 15L)</t>
  </si>
  <si>
    <t xml:space="preserve">Regression Model</t>
  </si>
  <si>
    <t xml:space="preserve">Linear</t>
  </si>
  <si>
    <t xml:space="preserve">Pale Crystal (25 - 40L)</t>
  </si>
  <si>
    <t xml:space="preserve">R^2</t>
  </si>
  <si>
    <t xml:space="preserve">Medium Crystal (60 - 75L)</t>
  </si>
  <si>
    <t xml:space="preserve">Standard Error</t>
  </si>
  <si>
    <t xml:space="preserve">Dark Crystal (120L)</t>
  </si>
  <si>
    <t xml:space="preserve">Special B</t>
  </si>
  <si>
    <t xml:space="preserve">Slope</t>
  </si>
  <si>
    <t xml:space="preserve">Chocolate Malt</t>
  </si>
  <si>
    <t xml:space="preserve">Intercept</t>
  </si>
  <si>
    <t xml:space="preserve">Roast Barley</t>
  </si>
  <si>
    <t xml:space="preserve">Black Patent Malt</t>
  </si>
  <si>
    <t xml:space="preserve">Wheat Malt</t>
  </si>
  <si>
    <t xml:space="preserve">Rye Malt</t>
  </si>
  <si>
    <t xml:space="preserve">Oatmeal (Flaked)</t>
  </si>
  <si>
    <t xml:space="preserve">Corn (Flaked)</t>
  </si>
  <si>
    <t xml:space="preserve">Barley (Flaked)</t>
  </si>
  <si>
    <t xml:space="preserve">Wheat (Flaked)</t>
  </si>
  <si>
    <t xml:space="preserve">Rice (Flaked)</t>
  </si>
  <si>
    <t xml:space="preserve">Malto - Dextrin Powder</t>
  </si>
  <si>
    <t xml:space="preserve">Sugar (Corn, Cane)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</si>
</sst>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Sheet1!$J$8</c:f>
              <c:strCache>
                <c:ptCount val="1"/>
                <c:pt idx="0">
                  <c:v>ppg steep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Sheet1!$I$9:$I$18</c:f>
              <c:numCache>
                <c:formatCode>General</c:formatCode>
                <c:ptCount val="10"/>
                <c:pt idx="0">
                  <c:v>0.7</c:v>
                </c:pt>
                <c:pt idx="1">
                  <c:v>0.67</c:v>
                </c:pt>
                <c:pt idx="2">
                  <c:v>0.69</c:v>
                </c:pt>
                <c:pt idx="3">
                  <c:v>0.74</c:v>
                </c:pt>
                <c:pt idx="4">
                  <c:v>0.69</c:v>
                </c:pt>
                <c:pt idx="5">
                  <c:v>0.69</c:v>
                </c:pt>
                <c:pt idx="6">
                  <c:v>0.65</c:v>
                </c:pt>
                <c:pt idx="7">
                  <c:v>0.6</c:v>
                </c:pt>
                <c:pt idx="8">
                  <c:v>0.55</c:v>
                </c:pt>
                <c:pt idx="9">
                  <c:v>0.55</c:v>
                </c:pt>
              </c:numCache>
            </c:numRef>
          </c:xVal>
          <c:yVal>
            <c:numRef>
              <c:f>Sheet1!$J$9:$J$18</c:f>
              <c:numCache>
                <c:formatCode>General</c:formatCode>
                <c:ptCount val="10"/>
                <c:pt idx="0">
                  <c:v>8</c:v>
                </c:pt>
                <c:pt idx="1">
                  <c:v>4</c:v>
                </c:pt>
                <c:pt idx="2">
                  <c:v>14</c:v>
                </c:pt>
                <c:pt idx="3">
                  <c:v>22</c:v>
                </c:pt>
                <c:pt idx="4">
                  <c:v>18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21</c:v>
                </c:pt>
                <c:pt idx="9">
                  <c:v>21</c:v>
                </c:pt>
              </c:numCache>
            </c:numRef>
          </c:yVal>
          <c:smooth val="0"/>
        </c:ser>
        <c:axId val="94909534"/>
        <c:axId val="23361307"/>
      </c:scatterChart>
      <c:valAx>
        <c:axId val="949095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361307"/>
        <c:crosses val="autoZero"/>
        <c:crossBetween val="midCat"/>
      </c:valAx>
      <c:valAx>
        <c:axId val="233613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9095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390240</xdr:colOff>
      <xdr:row>27</xdr:row>
      <xdr:rowOff>28800</xdr:rowOff>
    </xdr:from>
    <xdr:to>
      <xdr:col>10</xdr:col>
      <xdr:colOff>463680</xdr:colOff>
      <xdr:row>47</xdr:row>
      <xdr:rowOff>19080</xdr:rowOff>
    </xdr:to>
    <xdr:graphicFrame>
      <xdr:nvGraphicFramePr>
        <xdr:cNvPr id="0" name=""/>
        <xdr:cNvGraphicFramePr/>
      </xdr:nvGraphicFramePr>
      <xdr:xfrm>
        <a:off x="4456440" y="4417920"/>
        <a:ext cx="57632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2.8" zeroHeight="false" outlineLevelRow="0" outlineLevelCol="0"/>
  <cols>
    <col collapsed="false" customWidth="true" hidden="false" outlineLevel="0" max="1" min="1" style="0" width="34.59"/>
    <col collapsed="false" customWidth="false" hidden="false" outlineLevel="0" max="11" min="2" style="0" width="11.52"/>
    <col collapsed="false" customWidth="true" hidden="false" outlineLevel="0" max="12" min="12" style="0" width="16.53"/>
    <col collapsed="false" customWidth="true" hidden="false" outlineLevel="0" max="13" min="13" style="0" width="17.6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f aca="false">46*D2</f>
        <v>35.88</v>
      </c>
      <c r="D2" s="0" t="n">
        <v>0.78</v>
      </c>
      <c r="E2" s="0" t="n">
        <v>140</v>
      </c>
    </row>
    <row r="3" customFormat="false" ht="12.8" hidden="false" customHeight="false" outlineLevel="0" collapsed="false">
      <c r="A3" s="1" t="s">
        <v>7</v>
      </c>
      <c r="B3" s="1" t="s">
        <v>6</v>
      </c>
      <c r="C3" s="1" t="n">
        <f aca="false">46*D3</f>
        <v>35.88</v>
      </c>
      <c r="D3" s="0" t="n">
        <v>0.78</v>
      </c>
      <c r="E3" s="0" t="n">
        <v>160</v>
      </c>
    </row>
    <row r="4" customFormat="false" ht="12.8" hidden="false" customHeight="false" outlineLevel="0" collapsed="false">
      <c r="A4" s="1" t="s">
        <v>8</v>
      </c>
      <c r="B4" s="1" t="s">
        <v>6</v>
      </c>
      <c r="C4" s="1" t="n">
        <f aca="false">46*D4</f>
        <v>36.34</v>
      </c>
      <c r="D4" s="0" t="n">
        <v>0.79</v>
      </c>
      <c r="E4" s="0" t="n">
        <v>60</v>
      </c>
    </row>
    <row r="5" customFormat="false" ht="12.8" hidden="false" customHeight="false" outlineLevel="0" collapsed="false">
      <c r="A5" s="1" t="s">
        <v>9</v>
      </c>
      <c r="B5" s="1" t="s">
        <v>6</v>
      </c>
      <c r="C5" s="1" t="n">
        <f aca="false">46*D5</f>
        <v>36.34</v>
      </c>
      <c r="D5" s="0" t="n">
        <v>0.79</v>
      </c>
      <c r="E5" s="0" t="n">
        <v>6</v>
      </c>
    </row>
    <row r="6" customFormat="false" ht="12.8" hidden="false" customHeight="false" outlineLevel="0" collapsed="false">
      <c r="A6" s="1" t="s">
        <v>10</v>
      </c>
      <c r="B6" s="1" t="s">
        <v>6</v>
      </c>
      <c r="C6" s="1" t="n">
        <f aca="false">46*D6</f>
        <v>35.88</v>
      </c>
      <c r="D6" s="0" t="n">
        <v>0.78</v>
      </c>
      <c r="E6" s="0" t="n">
        <v>50</v>
      </c>
    </row>
    <row r="7" customFormat="false" ht="12.8" hidden="false" customHeight="false" outlineLevel="0" collapsed="false">
      <c r="A7" s="1" t="s">
        <v>11</v>
      </c>
      <c r="B7" s="1" t="s">
        <v>6</v>
      </c>
      <c r="C7" s="1" t="n">
        <f aca="false">46*D7</f>
        <v>36.8</v>
      </c>
      <c r="D7" s="0" t="n">
        <v>0.8</v>
      </c>
      <c r="E7" s="0" t="n">
        <v>72</v>
      </c>
    </row>
    <row r="8" customFormat="false" ht="12.8" hidden="false" customHeight="false" outlineLevel="0" collapsed="false">
      <c r="A8" s="1" t="s">
        <v>12</v>
      </c>
      <c r="B8" s="1" t="n">
        <v>8</v>
      </c>
      <c r="C8" s="1" t="n">
        <f aca="false">46*D8</f>
        <v>32.2</v>
      </c>
      <c r="D8" s="0" t="n">
        <v>0.7</v>
      </c>
      <c r="E8" s="0" t="n">
        <v>0</v>
      </c>
      <c r="F8" s="0" t="n">
        <f aca="false">B8/C8</f>
        <v>0.248447204968944</v>
      </c>
      <c r="I8" s="0" t="s">
        <v>13</v>
      </c>
      <c r="J8" s="0" t="s">
        <v>14</v>
      </c>
      <c r="L8" s="2" t="s">
        <v>15</v>
      </c>
    </row>
    <row r="9" customFormat="false" ht="12.8" hidden="false" customHeight="false" outlineLevel="0" collapsed="false">
      <c r="A9" s="1" t="s">
        <v>16</v>
      </c>
      <c r="B9" s="1" t="n">
        <v>4</v>
      </c>
      <c r="C9" s="1" t="n">
        <f aca="false">46*D9</f>
        <v>30.82</v>
      </c>
      <c r="D9" s="0" t="n">
        <v>0.67</v>
      </c>
      <c r="E9" s="0" t="n">
        <v>0</v>
      </c>
      <c r="F9" s="0" t="n">
        <f aca="false">B9/C9</f>
        <v>0.129785853341986</v>
      </c>
      <c r="I9" s="0" t="n">
        <v>0.7</v>
      </c>
      <c r="J9" s="1" t="n">
        <v>8</v>
      </c>
    </row>
    <row r="10" customFormat="false" ht="12.8" hidden="false" customHeight="false" outlineLevel="0" collapsed="false">
      <c r="A10" s="1" t="s">
        <v>17</v>
      </c>
      <c r="B10" s="1" t="n">
        <v>14</v>
      </c>
      <c r="C10" s="1" t="n">
        <f aca="false">46*D10</f>
        <v>31.74</v>
      </c>
      <c r="D10" s="0" t="n">
        <v>0.69</v>
      </c>
      <c r="E10" s="0" t="n">
        <v>0</v>
      </c>
      <c r="F10" s="0" t="n">
        <f aca="false">B10/C10</f>
        <v>0.441083805923125</v>
      </c>
      <c r="I10" s="0" t="n">
        <v>0.67</v>
      </c>
      <c r="J10" s="1" t="n">
        <v>4</v>
      </c>
      <c r="L10" s="0" t="s">
        <v>18</v>
      </c>
      <c r="M10" s="0" t="s">
        <v>19</v>
      </c>
    </row>
    <row r="11" customFormat="false" ht="12.8" hidden="false" customHeight="false" outlineLevel="0" collapsed="false">
      <c r="A11" s="1" t="s">
        <v>20</v>
      </c>
      <c r="B11" s="1" t="n">
        <v>22</v>
      </c>
      <c r="C11" s="1" t="n">
        <f aca="false">46*D11</f>
        <v>34.04</v>
      </c>
      <c r="D11" s="0" t="n">
        <v>0.74</v>
      </c>
      <c r="E11" s="0" t="n">
        <v>0</v>
      </c>
      <c r="F11" s="0" t="n">
        <f aca="false">B11/C11</f>
        <v>0.646298472385429</v>
      </c>
      <c r="I11" s="0" t="n">
        <v>0.69</v>
      </c>
      <c r="J11" s="1" t="n">
        <v>14</v>
      </c>
      <c r="L11" s="0" t="s">
        <v>21</v>
      </c>
      <c r="M11" s="0" t="n">
        <f aca="false" t="array" ref="M11:M11">RSQ($J$8:$J$18 , $I$8:$I$18)</f>
        <v>0.0932951754055551</v>
      </c>
    </row>
    <row r="12" customFormat="false" ht="12.8" hidden="false" customHeight="false" outlineLevel="0" collapsed="false">
      <c r="A12" s="1" t="s">
        <v>22</v>
      </c>
      <c r="B12" s="1" t="n">
        <v>18</v>
      </c>
      <c r="C12" s="1" t="n">
        <f aca="false">46*D12</f>
        <v>31.74</v>
      </c>
      <c r="D12" s="0" t="n">
        <v>0.69</v>
      </c>
      <c r="E12" s="0" t="n">
        <v>0</v>
      </c>
      <c r="F12" s="0" t="n">
        <f aca="false">B12/C12</f>
        <v>0.56710775047259</v>
      </c>
      <c r="I12" s="0" t="n">
        <v>0.74</v>
      </c>
      <c r="J12" s="1" t="n">
        <v>22</v>
      </c>
      <c r="L12" s="0" t="s">
        <v>23</v>
      </c>
      <c r="M12" s="0" t="n">
        <f aca="false" t="array" ref="M12:M12">STEYX($J$8:$J$18 , $I$8:$I$18)</f>
        <v>5.83593179996381</v>
      </c>
    </row>
    <row r="13" customFormat="false" ht="12.8" hidden="false" customHeight="false" outlineLevel="0" collapsed="false">
      <c r="A13" s="1" t="s">
        <v>24</v>
      </c>
      <c r="B13" s="1" t="n">
        <v>16</v>
      </c>
      <c r="C13" s="1" t="n">
        <f aca="false">46*D13</f>
        <v>31.74</v>
      </c>
      <c r="D13" s="0" t="n">
        <v>0.69</v>
      </c>
      <c r="E13" s="0" t="n">
        <v>0</v>
      </c>
      <c r="F13" s="0" t="n">
        <f aca="false">B13/C13</f>
        <v>0.504095778197858</v>
      </c>
      <c r="I13" s="0" t="n">
        <v>0.69</v>
      </c>
      <c r="J13" s="1" t="n">
        <v>18</v>
      </c>
    </row>
    <row r="14" customFormat="false" ht="12.8" hidden="false" customHeight="false" outlineLevel="0" collapsed="false">
      <c r="A14" s="1" t="s">
        <v>25</v>
      </c>
      <c r="B14" s="1" t="n">
        <v>16</v>
      </c>
      <c r="C14" s="1" t="n">
        <f aca="false">46*D14</f>
        <v>29.9</v>
      </c>
      <c r="D14" s="0" t="n">
        <v>0.65</v>
      </c>
      <c r="E14" s="0" t="n">
        <v>0</v>
      </c>
      <c r="F14" s="0" t="n">
        <f aca="false">B14/C14</f>
        <v>0.535117056856187</v>
      </c>
      <c r="I14" s="0" t="n">
        <v>0.69</v>
      </c>
      <c r="J14" s="1" t="n">
        <v>16</v>
      </c>
      <c r="L14" s="0" t="s">
        <v>26</v>
      </c>
      <c r="M14" s="0" t="n">
        <f aca="false" t="array" ref="M14:M14">SLOPE($J$8:$J$18 , $I$8:$I$18)</f>
        <v>-27.0871499607433</v>
      </c>
    </row>
    <row r="15" customFormat="false" ht="12.8" hidden="false" customHeight="false" outlineLevel="0" collapsed="false">
      <c r="A15" s="1" t="s">
        <v>27</v>
      </c>
      <c r="B15" s="1" t="n">
        <v>15</v>
      </c>
      <c r="C15" s="1" t="n">
        <f aca="false">46*D15</f>
        <v>27.6</v>
      </c>
      <c r="D15" s="0" t="n">
        <v>0.6</v>
      </c>
      <c r="E15" s="0" t="n">
        <v>0</v>
      </c>
      <c r="F15" s="0" t="n">
        <f aca="false">B15/C15</f>
        <v>0.543478260869565</v>
      </c>
      <c r="I15" s="0" t="n">
        <v>0.65</v>
      </c>
      <c r="J15" s="1" t="n">
        <v>16</v>
      </c>
      <c r="L15" s="0" t="s">
        <v>28</v>
      </c>
      <c r="M15" s="0" t="n">
        <f aca="false" t="array" ref="M15:M15">INTERCEPT($J$8:$J$18 , $I$8:$I$18)</f>
        <v>33.1879089243654</v>
      </c>
    </row>
    <row r="16" customFormat="false" ht="12.8" hidden="false" customHeight="false" outlineLevel="0" collapsed="false">
      <c r="A16" s="1" t="s">
        <v>29</v>
      </c>
      <c r="B16" s="1" t="n">
        <v>21</v>
      </c>
      <c r="C16" s="1" t="n">
        <f aca="false">46*D16</f>
        <v>25.3</v>
      </c>
      <c r="D16" s="0" t="n">
        <v>0.55</v>
      </c>
      <c r="E16" s="0" t="n">
        <v>0</v>
      </c>
      <c r="F16" s="0" t="n">
        <f aca="false">B16/C16</f>
        <v>0.8300395256917</v>
      </c>
      <c r="I16" s="0" t="n">
        <v>0.6</v>
      </c>
      <c r="J16" s="1" t="n">
        <v>15</v>
      </c>
    </row>
    <row r="17" customFormat="false" ht="12.8" hidden="false" customHeight="false" outlineLevel="0" collapsed="false">
      <c r="A17" s="1" t="s">
        <v>30</v>
      </c>
      <c r="B17" s="1" t="n">
        <v>21</v>
      </c>
      <c r="C17" s="1" t="n">
        <f aca="false">46*D17</f>
        <v>25.3</v>
      </c>
      <c r="D17" s="0" t="n">
        <v>0.55</v>
      </c>
      <c r="E17" s="0" t="n">
        <v>0</v>
      </c>
      <c r="F17" s="0" t="n">
        <f aca="false">B17/C17</f>
        <v>0.8300395256917</v>
      </c>
      <c r="I17" s="0" t="n">
        <v>0.55</v>
      </c>
      <c r="J17" s="1" t="n">
        <v>21</v>
      </c>
      <c r="L17" s="0" t="str">
        <f aca="false">INDEX($I$8:$I$18, 1, 1)</f>
        <v>yield</v>
      </c>
      <c r="M17" s="0" t="e">
        <f aca="false">$M$14 * $L$17 + $M$15</f>
        <v>#VALUE!</v>
      </c>
    </row>
    <row r="18" customFormat="false" ht="12.8" hidden="false" customHeight="false" outlineLevel="0" collapsed="false">
      <c r="A18" s="1" t="s">
        <v>31</v>
      </c>
      <c r="B18" s="1" t="s">
        <v>6</v>
      </c>
      <c r="C18" s="1" t="n">
        <f aca="false">46*D18</f>
        <v>36.8</v>
      </c>
      <c r="D18" s="0" t="n">
        <v>0.8</v>
      </c>
      <c r="E18" s="0" t="n">
        <v>74</v>
      </c>
      <c r="I18" s="0" t="n">
        <v>0.55</v>
      </c>
      <c r="J18" s="1" t="n">
        <v>21</v>
      </c>
      <c r="L18" s="0" t="n">
        <f aca="false">INDEX($I$8:$I$18, 2, 1)</f>
        <v>0.7</v>
      </c>
      <c r="M18" s="0" t="n">
        <f aca="false">$M$14 * $L$18 + $M$15</f>
        <v>14.2269039518451</v>
      </c>
    </row>
    <row r="19" customFormat="false" ht="12.8" hidden="false" customHeight="false" outlineLevel="0" collapsed="false">
      <c r="A19" s="1" t="s">
        <v>32</v>
      </c>
      <c r="B19" s="1" t="s">
        <v>6</v>
      </c>
      <c r="C19" s="1" t="n">
        <f aca="false">46*D19</f>
        <v>28.98</v>
      </c>
      <c r="D19" s="0" t="n">
        <v>0.63</v>
      </c>
      <c r="E19" s="0" t="n">
        <v>75</v>
      </c>
      <c r="L19" s="0" t="n">
        <f aca="false">INDEX($I$8:$I$18, 3, 1)</f>
        <v>0.67</v>
      </c>
      <c r="M19" s="0" t="n">
        <f aca="false">$M$14 * $L$19 + $M$15</f>
        <v>15.0395184506674</v>
      </c>
    </row>
    <row r="20" customFormat="false" ht="12.8" hidden="false" customHeight="false" outlineLevel="0" collapsed="false">
      <c r="A20" s="1" t="s">
        <v>33</v>
      </c>
      <c r="B20" s="1" t="s">
        <v>6</v>
      </c>
      <c r="C20" s="1" t="n">
        <f aca="false">46*D20</f>
        <v>36.8</v>
      </c>
      <c r="D20" s="0" t="n">
        <v>0.8</v>
      </c>
      <c r="E20" s="0" t="n">
        <v>0</v>
      </c>
      <c r="L20" s="0" t="n">
        <f aca="false">INDEX($I$8:$I$18, 4, 1)</f>
        <v>0.69</v>
      </c>
      <c r="M20" s="0" t="n">
        <f aca="false">$M$14 * $L$20 + $M$15</f>
        <v>14.4977754514525</v>
      </c>
    </row>
    <row r="21" customFormat="false" ht="12.8" hidden="false" customHeight="false" outlineLevel="0" collapsed="false">
      <c r="A21" s="1" t="s">
        <v>34</v>
      </c>
      <c r="B21" s="1" t="s">
        <v>6</v>
      </c>
      <c r="C21" s="1" t="n">
        <f aca="false">46*D21</f>
        <v>36.8</v>
      </c>
      <c r="D21" s="0" t="n">
        <v>0.8</v>
      </c>
      <c r="E21" s="0" t="n">
        <v>0</v>
      </c>
      <c r="L21" s="0" t="n">
        <f aca="false">INDEX($I$8:$I$18, 5, 1)</f>
        <v>0.74</v>
      </c>
      <c r="M21" s="0" t="n">
        <f aca="false">$M$14 * $L$21 + $M$15</f>
        <v>13.1434179534153</v>
      </c>
    </row>
    <row r="22" customFormat="false" ht="12.8" hidden="false" customHeight="false" outlineLevel="0" collapsed="false">
      <c r="A22" s="1" t="s">
        <v>35</v>
      </c>
      <c r="B22" s="1" t="s">
        <v>6</v>
      </c>
      <c r="C22" s="1" t="n">
        <f aca="false">46*D22</f>
        <v>32.2</v>
      </c>
      <c r="D22" s="0" t="n">
        <v>0.7</v>
      </c>
      <c r="E22" s="0" t="n">
        <v>0</v>
      </c>
      <c r="L22" s="0" t="n">
        <f aca="false">INDEX($I$8:$I$18, 6, 1)</f>
        <v>0.69</v>
      </c>
      <c r="M22" s="0" t="n">
        <f aca="false">$M$14 * $L$22 + $M$15</f>
        <v>14.4977754514525</v>
      </c>
    </row>
    <row r="23" customFormat="false" ht="12.8" hidden="false" customHeight="false" outlineLevel="0" collapsed="false">
      <c r="A23" s="1" t="s">
        <v>36</v>
      </c>
      <c r="B23" s="1" t="s">
        <v>6</v>
      </c>
      <c r="C23" s="1" t="n">
        <f aca="false">46*D23</f>
        <v>32.2</v>
      </c>
      <c r="D23" s="0" t="n">
        <v>0.7</v>
      </c>
      <c r="E23" s="0" t="n">
        <v>0</v>
      </c>
      <c r="L23" s="0" t="n">
        <f aca="false">INDEX($I$8:$I$18, 7, 1)</f>
        <v>0.69</v>
      </c>
      <c r="M23" s="0" t="n">
        <f aca="false">$M$14 * $L$23 + $M$15</f>
        <v>14.4977754514525</v>
      </c>
    </row>
    <row r="24" customFormat="false" ht="12.8" hidden="false" customHeight="false" outlineLevel="0" collapsed="false">
      <c r="A24" s="1" t="s">
        <v>37</v>
      </c>
      <c r="B24" s="1" t="s">
        <v>6</v>
      </c>
      <c r="C24" s="1" t="n">
        <f aca="false">46*D24</f>
        <v>32.2</v>
      </c>
      <c r="D24" s="0" t="n">
        <v>0.7</v>
      </c>
      <c r="E24" s="0" t="n">
        <v>0</v>
      </c>
      <c r="L24" s="0" t="n">
        <f aca="false">INDEX($I$8:$I$18, 8, 1)</f>
        <v>0.65</v>
      </c>
      <c r="M24" s="0" t="n">
        <f aca="false">$M$14 * $L$24 + $M$15</f>
        <v>15.5812614498822</v>
      </c>
    </row>
    <row r="25" customFormat="false" ht="12.8" hidden="false" customHeight="false" outlineLevel="0" collapsed="false">
      <c r="A25" s="1" t="s">
        <v>38</v>
      </c>
      <c r="B25" s="1" t="n">
        <v>-40</v>
      </c>
      <c r="C25" s="1" t="n">
        <f aca="false">46*D25</f>
        <v>0</v>
      </c>
      <c r="L25" s="0" t="n">
        <f aca="false">INDEX($I$8:$I$18, 9, 1)</f>
        <v>0.6</v>
      </c>
      <c r="M25" s="0" t="n">
        <f aca="false">$M$14 * $L$25 + $M$15</f>
        <v>16.9356189479194</v>
      </c>
    </row>
    <row r="26" customFormat="false" ht="12.8" hidden="false" customHeight="false" outlineLevel="0" collapsed="false">
      <c r="A26" s="1" t="s">
        <v>39</v>
      </c>
      <c r="B26" s="1" t="n">
        <v>-46</v>
      </c>
      <c r="C26" s="1" t="n">
        <f aca="false">46*D26</f>
        <v>0</v>
      </c>
      <c r="L26" s="0" t="n">
        <f aca="false">INDEX($I$8:$I$18, 10, 1)</f>
        <v>0.55</v>
      </c>
      <c r="M26" s="0" t="n">
        <f aca="false">$M$14 * $L$26 + $M$15</f>
        <v>18.2899764459566</v>
      </c>
    </row>
    <row r="27" customFormat="false" ht="12.8" hidden="false" customHeight="false" outlineLevel="0" collapsed="false">
      <c r="L27" s="0" t="n">
        <f aca="false">INDEX($I$8:$I$18, 11, 1)</f>
        <v>0.55</v>
      </c>
      <c r="M27" s="0" t="n">
        <f aca="false">$M$14 * $L$27 + $M$15</f>
        <v>18.2899764459566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2020-07-21T14:35:56Z</dcterms:created>
  <dc:creator/>
  <dc:description/>
  <dc:language>en-ZA</dc:language>
  <cp:lastModifiedBy/>
  <dcterms:modified xsi:type="dcterms:W3CDTF">2020-07-21T14:50:25Z</dcterms:modified>
  <cp:revision>2</cp:revision>
  <dc:subject/>
  <dc:title/>
</cp:coreProperties>
</file>