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<sst xmlns="http://schemas.openxmlformats.org/spreadsheetml/2006/main" count="37" uniqueCount="31">
  <si>
    <t>millimeters</t>
  </si>
  <si>
    <t>inner diameter</t>
  </si>
  <si>
    <t>m</t>
  </si>
  <si>
    <t>c</t>
  </si>
  <si>
    <t>wire diameter</t>
  </si>
  <si>
    <t>value</t>
  </si>
  <si>
    <t>calculated outter diameter</t>
  </si>
  <si>
    <t>standard deviation</t>
  </si>
  <si>
    <t>outer diameter</t>
  </si>
  <si>
    <t>free length</t>
  </si>
  <si>
    <t>solid length (guess)</t>
  </si>
  <si>
    <t>working length (guess)</t>
  </si>
  <si>
    <t>rate N/mm</t>
  </si>
  <si>
    <t>number of turns</t>
  </si>
  <si>
    <t>force at working length</t>
  </si>
  <si>
    <t>length mm</t>
  </si>
  <si>
    <t>weight kg</t>
  </si>
  <si>
    <t>stretch mm</t>
  </si>
  <si>
    <t>force N</t>
  </si>
  <si>
    <t>lee spring</t>
  </si>
  <si>
    <t>part number</t>
  </si>
  <si>
    <t>solid length</t>
  </si>
  <si>
    <t>rate</t>
  </si>
  <si>
    <t>force ratio vs orig</t>
  </si>
  <si>
    <t>LP 098ZG 01S316</t>
  </si>
  <si>
    <t>LP 098ZG 02S316</t>
  </si>
  <si>
    <t>LP 098ZG 03S316</t>
  </si>
  <si>
    <t>LP 098ZG 04S316</t>
  </si>
  <si>
    <t>LP 098ZG 05S316</t>
  </si>
  <si>
    <t>LP 098ZG 06S316</t>
  </si>
  <si>
    <t>custom springs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</si>
</sst>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Font="1"/>
    <xf borderId="3" fillId="0" fontId="1" numFmtId="0" xfId="0" applyBorder="1" applyFont="1"/>
    <xf borderId="2" fillId="0" fontId="1" numFmtId="0" xfId="0" applyBorder="1" applyFont="1"/>
    <xf borderId="4" fillId="2" fontId="2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0" fillId="2" fontId="3" numFmtId="0" xfId="0" applyAlignment="1" applyFont="1">
      <alignment horizontal="left"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force N vs. stretch m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Sheet1!$C$18:$C$22</c:f>
            </c:numRef>
          </c:xVal>
          <c:yVal>
            <c:numRef>
              <c:f>Sheet1!$D$18:$D$22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85128"/>
        <c:axId val="787526282"/>
      </c:scatterChart>
      <c:valAx>
        <c:axId val="1336851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stretch 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7526282"/>
      </c:valAx>
      <c:valAx>
        <c:axId val="7875262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force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6851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390525</xdr:colOff>
      <xdr:row>8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4" max="4" width="19.13"/>
    <col customWidth="1" min="5" max="5" width="17.5"/>
    <col customWidth="1" min="6" max="6" width="18.88"/>
    <col customWidth="1" min="7" max="7" width="19.25"/>
  </cols>
  <sheetData>
    <row r="1">
      <c r="A1" s="1"/>
      <c r="B1" s="1" t="s">
        <v>0</v>
      </c>
    </row>
    <row r="2">
      <c r="A2" s="2" t="s">
        <v>1</v>
      </c>
      <c r="B2" s="3">
        <v>55.22</v>
      </c>
      <c r="F2" s="1" t="s">
        <v>2</v>
      </c>
      <c r="G2" s="1" t="s">
        <v>3</v>
      </c>
    </row>
    <row r="3">
      <c r="A3" s="4" t="s">
        <v>4</v>
      </c>
      <c r="B3" s="1">
        <v>2.81</v>
      </c>
      <c r="E3" s="1" t="s">
        <v>5</v>
      </c>
      <c r="F3" s="5">
        <f t="array" ref="F3:G7">LINEST(D18:D22, C18:C22, TRUE, TRUE)</f>
        <v>1.068090331</v>
      </c>
      <c r="G3" s="5">
        <v>0.881310740201491</v>
      </c>
    </row>
    <row r="4">
      <c r="A4" s="4" t="s">
        <v>6</v>
      </c>
      <c r="B4" s="5">
        <f>B2+(2*B3)</f>
        <v>60.84</v>
      </c>
      <c r="E4" s="1" t="s">
        <v>7</v>
      </c>
      <c r="F4" s="5">
        <v>0.0999862391409341</v>
      </c>
      <c r="G4" s="5">
        <v>1.4787249501875879</v>
      </c>
    </row>
    <row r="5">
      <c r="A5" s="4" t="s">
        <v>8</v>
      </c>
      <c r="B5" s="1">
        <v>60.65</v>
      </c>
      <c r="F5" s="5">
        <v>0.9743837365931804</v>
      </c>
      <c r="G5" s="5">
        <v>2.1198549426395887</v>
      </c>
    </row>
    <row r="6">
      <c r="A6" s="4" t="s">
        <v>9</v>
      </c>
      <c r="B6" s="1">
        <v>52.0</v>
      </c>
      <c r="F6" s="5">
        <v>114.11309929774303</v>
      </c>
      <c r="G6" s="5">
        <v>3.0</v>
      </c>
    </row>
    <row r="7">
      <c r="A7" s="4" t="s">
        <v>10</v>
      </c>
      <c r="B7" s="1">
        <v>15.0</v>
      </c>
      <c r="C7" s="1">
        <f>4*B3</f>
        <v>11.24</v>
      </c>
      <c r="F7" s="5">
        <v>512.7997313982196</v>
      </c>
      <c r="G7" s="5">
        <v>13.481354933500485</v>
      </c>
    </row>
    <row r="8">
      <c r="A8" s="4" t="s">
        <v>11</v>
      </c>
      <c r="B8" s="1">
        <v>32.0</v>
      </c>
    </row>
    <row r="9">
      <c r="A9" s="6"/>
    </row>
    <row r="10">
      <c r="A10" s="4" t="s">
        <v>12</v>
      </c>
      <c r="B10" s="5">
        <f>F3</f>
        <v>1.068090331</v>
      </c>
    </row>
    <row r="11">
      <c r="A11" s="6"/>
    </row>
    <row r="12">
      <c r="A12" s="4" t="s">
        <v>13</v>
      </c>
      <c r="B12" s="1">
        <v>1.75</v>
      </c>
    </row>
    <row r="13">
      <c r="A13" s="6"/>
    </row>
    <row r="14">
      <c r="A14" s="4" t="s">
        <v>14</v>
      </c>
      <c r="B14" s="5">
        <f>(B6-B8)*B10</f>
        <v>21.36180663</v>
      </c>
    </row>
    <row r="15">
      <c r="A15" s="6"/>
    </row>
    <row r="17">
      <c r="A17" s="1" t="s">
        <v>15</v>
      </c>
      <c r="B17" s="1" t="s">
        <v>16</v>
      </c>
      <c r="C17" s="1" t="s">
        <v>17</v>
      </c>
      <c r="D17" s="1" t="s">
        <v>18</v>
      </c>
    </row>
    <row r="18">
      <c r="A18" s="3">
        <v>56.27</v>
      </c>
      <c r="B18" s="3">
        <v>0.604</v>
      </c>
      <c r="C18" s="7">
        <f t="shared" ref="C18:C21" si="1">(A18-$B$6)</f>
        <v>4.27</v>
      </c>
      <c r="D18" s="7">
        <f t="shared" ref="D18:D21" si="2">B18*9.81</f>
        <v>5.92524</v>
      </c>
    </row>
    <row r="19">
      <c r="A19" s="1">
        <v>59.61</v>
      </c>
      <c r="B19" s="1">
        <v>1.065</v>
      </c>
      <c r="C19" s="5">
        <f t="shared" si="1"/>
        <v>7.61</v>
      </c>
      <c r="D19" s="5">
        <f t="shared" si="2"/>
        <v>10.44765</v>
      </c>
    </row>
    <row r="20">
      <c r="A20" s="1">
        <v>72.11</v>
      </c>
      <c r="B20" s="1">
        <v>2.0</v>
      </c>
      <c r="C20" s="5">
        <f t="shared" si="1"/>
        <v>20.11</v>
      </c>
      <c r="D20" s="5">
        <f t="shared" si="2"/>
        <v>19.62</v>
      </c>
    </row>
    <row r="21">
      <c r="A21" s="1">
        <v>76.76</v>
      </c>
      <c r="B21" s="1">
        <v>2.959</v>
      </c>
      <c r="C21" s="5">
        <f t="shared" si="1"/>
        <v>24.76</v>
      </c>
      <c r="D21" s="5">
        <f t="shared" si="2"/>
        <v>29.02779</v>
      </c>
    </row>
    <row r="22">
      <c r="B22" s="1"/>
      <c r="C22" s="1">
        <v>0.0</v>
      </c>
      <c r="D22" s="1">
        <v>0.0</v>
      </c>
    </row>
    <row r="28">
      <c r="A28" s="1" t="s">
        <v>19</v>
      </c>
    </row>
    <row r="29">
      <c r="A29" s="8" t="s">
        <v>20</v>
      </c>
      <c r="B29" s="9" t="s">
        <v>21</v>
      </c>
      <c r="C29" s="9" t="s">
        <v>9</v>
      </c>
      <c r="D29" s="9" t="s">
        <v>22</v>
      </c>
      <c r="E29" s="9" t="s">
        <v>14</v>
      </c>
      <c r="F29" s="9" t="s">
        <v>23</v>
      </c>
    </row>
    <row r="30">
      <c r="A30" s="1" t="s">
        <v>24</v>
      </c>
      <c r="B30" s="1">
        <v>13.31</v>
      </c>
      <c r="C30" s="1">
        <v>50.8</v>
      </c>
      <c r="D30" s="1">
        <v>0.729</v>
      </c>
      <c r="E30" s="5">
        <f t="shared" ref="E30:E35" si="3">(C30-$B$8)*D30</f>
        <v>13.7052</v>
      </c>
      <c r="F30" s="5">
        <f t="shared" ref="F30:F35" si="4">E30/$B$14</f>
        <v>0.6415749492</v>
      </c>
    </row>
    <row r="31">
      <c r="A31" s="1" t="s">
        <v>25</v>
      </c>
      <c r="B31" s="1">
        <v>15.04</v>
      </c>
      <c r="C31" s="1">
        <v>63.5</v>
      </c>
      <c r="D31" s="1">
        <v>0.564</v>
      </c>
      <c r="E31" s="5">
        <f t="shared" si="3"/>
        <v>17.766</v>
      </c>
      <c r="F31" s="5">
        <f t="shared" si="4"/>
        <v>0.8316712304</v>
      </c>
    </row>
    <row r="32">
      <c r="A32" s="1" t="s">
        <v>26</v>
      </c>
      <c r="B32" s="1">
        <v>16.74</v>
      </c>
      <c r="C32" s="1">
        <v>76.2</v>
      </c>
      <c r="D32" s="1">
        <v>0.459</v>
      </c>
      <c r="E32" s="5">
        <f t="shared" si="3"/>
        <v>20.2878</v>
      </c>
      <c r="F32" s="5">
        <f t="shared" si="4"/>
        <v>0.9497230434</v>
      </c>
    </row>
    <row r="33">
      <c r="A33" s="1" t="s">
        <v>27</v>
      </c>
      <c r="B33" s="1">
        <v>18.44</v>
      </c>
      <c r="C33" s="1">
        <v>88.9</v>
      </c>
      <c r="D33" s="1">
        <v>0.387</v>
      </c>
      <c r="E33" s="5">
        <f t="shared" si="3"/>
        <v>22.0203</v>
      </c>
      <c r="F33" s="5">
        <f t="shared" si="4"/>
        <v>1.030825734</v>
      </c>
    </row>
    <row r="34">
      <c r="A34" s="1" t="s">
        <v>28</v>
      </c>
      <c r="B34" s="1">
        <v>20.17</v>
      </c>
      <c r="C34" s="1">
        <v>101.6</v>
      </c>
      <c r="D34" s="1">
        <v>0.335</v>
      </c>
      <c r="E34" s="5">
        <f t="shared" si="3"/>
        <v>23.316</v>
      </c>
      <c r="F34" s="5">
        <f t="shared" si="4"/>
        <v>1.091480716</v>
      </c>
    </row>
    <row r="35">
      <c r="A35" s="10" t="s">
        <v>29</v>
      </c>
      <c r="B35" s="1">
        <v>23.6</v>
      </c>
      <c r="C35" s="1">
        <v>127.0</v>
      </c>
      <c r="D35" s="1">
        <v>0.264</v>
      </c>
      <c r="E35" s="5">
        <f t="shared" si="3"/>
        <v>25.08</v>
      </c>
      <c r="F35" s="5">
        <f t="shared" si="4"/>
        <v>1.174058002</v>
      </c>
    </row>
    <row r="37">
      <c r="A37" s="1" t="s">
        <v>30</v>
      </c>
    </row>
    <row r="38">
      <c r="A38" s="9"/>
      <c r="B38" s="11"/>
      <c r="C38" s="9" t="s">
        <v>9</v>
      </c>
      <c r="D38" s="9" t="s">
        <v>22</v>
      </c>
      <c r="E38" s="9" t="s">
        <v>14</v>
      </c>
      <c r="F38" s="9" t="s">
        <v>23</v>
      </c>
    </row>
    <row r="39">
      <c r="C39" s="5">
        <f t="shared" ref="C39:C41" si="5">$B$6</f>
        <v>52</v>
      </c>
      <c r="D39" s="1">
        <v>0.75</v>
      </c>
      <c r="E39" s="5">
        <f t="shared" ref="E39:E41" si="6">(C39-$B$8)*D39</f>
        <v>15</v>
      </c>
      <c r="F39" s="5">
        <f t="shared" ref="F39:F41" si="7">E39/$B$14</f>
        <v>0.7021878001</v>
      </c>
    </row>
    <row r="40">
      <c r="C40" s="5">
        <f t="shared" si="5"/>
        <v>52</v>
      </c>
      <c r="D40" s="1">
        <v>0.6</v>
      </c>
      <c r="E40" s="5">
        <f t="shared" si="6"/>
        <v>12</v>
      </c>
      <c r="F40" s="5">
        <f t="shared" si="7"/>
        <v>0.5617502401</v>
      </c>
    </row>
    <row r="41">
      <c r="C41" s="5">
        <f t="shared" si="5"/>
        <v>52</v>
      </c>
      <c r="D41" s="1">
        <v>0.4</v>
      </c>
      <c r="E41" s="5">
        <f t="shared" si="6"/>
        <v>8</v>
      </c>
      <c r="F41" s="5">
        <f t="shared" si="7"/>
        <v>0.37450016</v>
      </c>
    </row>
  </sheetData>
  <drawing r:id="rId1"/>
</worksheet>
</file>