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834" documentId="11_0B1D56BE9CDCCE836B02CE7A5FB0D4A9BBFD1C62" xr6:coauthVersionLast="47" xr6:coauthVersionMax="47" xr10:uidLastSave="{07861DD4-52C5-4C02-BC32-980025B4900C}"/>
  <bookViews>
    <workbookView xWindow="240" yWindow="105" windowWidth="14805" windowHeight="8010" firstSheet="1" activeTab="1" xr2:uid="{00000000-000D-0000-FFFF-FFFF00000000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9" i="2" l="1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C38" i="2"/>
  <c r="AH6" i="2"/>
  <c r="AI6" i="2" s="1"/>
  <c r="AJ6" i="2" s="1"/>
  <c r="AK6" i="2" s="1"/>
  <c r="AL6" i="2" s="1"/>
  <c r="AM6" i="2" s="1"/>
  <c r="AN6" i="2" s="1"/>
  <c r="AO6" i="2" s="1"/>
  <c r="AH7" i="2"/>
  <c r="AI7" i="2" s="1"/>
  <c r="AJ7" i="2" s="1"/>
  <c r="AK7" i="2" s="1"/>
  <c r="AL7" i="2" s="1"/>
  <c r="AM7" i="2" s="1"/>
  <c r="AN7" i="2" s="1"/>
  <c r="AO7" i="2" s="1"/>
  <c r="AH8" i="2"/>
  <c r="AI8" i="2" s="1"/>
  <c r="AJ8" i="2" s="1"/>
  <c r="AK8" i="2" s="1"/>
  <c r="AL8" i="2" s="1"/>
  <c r="AM8" i="2" s="1"/>
  <c r="AN8" i="2" s="1"/>
  <c r="AO8" i="2" s="1"/>
  <c r="AH9" i="2"/>
  <c r="AI9" i="2" s="1"/>
  <c r="AJ9" i="2" s="1"/>
  <c r="AK9" i="2" s="1"/>
  <c r="AL9" i="2" s="1"/>
  <c r="AM9" i="2" s="1"/>
  <c r="AN9" i="2" s="1"/>
  <c r="AO9" i="2" s="1"/>
  <c r="AH10" i="2"/>
  <c r="AI10" i="2" s="1"/>
  <c r="AJ10" i="2" s="1"/>
  <c r="AK10" i="2" s="1"/>
  <c r="AL10" i="2" s="1"/>
  <c r="AM10" i="2" s="1"/>
  <c r="AN10" i="2" s="1"/>
  <c r="AO10" i="2" s="1"/>
  <c r="AH11" i="2"/>
  <c r="AI11" i="2" s="1"/>
  <c r="AJ11" i="2" s="1"/>
  <c r="AK11" i="2" s="1"/>
  <c r="AL11" i="2" s="1"/>
  <c r="AM11" i="2" s="1"/>
  <c r="AN11" i="2" s="1"/>
  <c r="AO11" i="2" s="1"/>
  <c r="AH12" i="2"/>
  <c r="AI12" i="2" s="1"/>
  <c r="AJ12" i="2" s="1"/>
  <c r="AK12" i="2" s="1"/>
  <c r="AL12" i="2" s="1"/>
  <c r="AM12" i="2" s="1"/>
  <c r="AN12" i="2" s="1"/>
  <c r="AO12" i="2" s="1"/>
  <c r="AH13" i="2"/>
  <c r="AI13" i="2" s="1"/>
  <c r="AJ13" i="2" s="1"/>
  <c r="AK13" i="2" s="1"/>
  <c r="AL13" i="2" s="1"/>
  <c r="AM13" i="2" s="1"/>
  <c r="AN13" i="2" s="1"/>
  <c r="AO13" i="2" s="1"/>
  <c r="AH14" i="2"/>
  <c r="AI14" i="2" s="1"/>
  <c r="AJ14" i="2" s="1"/>
  <c r="AK14" i="2" s="1"/>
  <c r="AL14" i="2" s="1"/>
  <c r="AM14" i="2" s="1"/>
  <c r="AN14" i="2" s="1"/>
  <c r="AO14" i="2" s="1"/>
  <c r="AH5" i="2"/>
  <c r="AI5" i="2" s="1"/>
  <c r="AJ5" i="2" s="1"/>
  <c r="AK5" i="2" s="1"/>
  <c r="AL5" i="2" s="1"/>
  <c r="AM5" i="2" s="1"/>
  <c r="AN5" i="2" s="1"/>
  <c r="AO5" i="2" s="1"/>
  <c r="AP5" i="2"/>
  <c r="AQ5" i="2"/>
  <c r="AR5" i="2"/>
  <c r="AP6" i="2"/>
  <c r="AQ6" i="2"/>
  <c r="AR6" i="2"/>
  <c r="AP7" i="2"/>
  <c r="AQ7" i="2"/>
  <c r="AR7" i="2"/>
  <c r="AP8" i="2"/>
  <c r="AQ8" i="2"/>
  <c r="AR8" i="2"/>
  <c r="AP9" i="2"/>
  <c r="AQ9" i="2"/>
  <c r="AR9" i="2"/>
  <c r="AP10" i="2"/>
  <c r="AQ10" i="2"/>
  <c r="AR10" i="2"/>
  <c r="AP11" i="2"/>
  <c r="AQ11" i="2"/>
  <c r="AR11" i="2"/>
  <c r="AP12" i="2"/>
  <c r="AQ12" i="2"/>
  <c r="AR12" i="2"/>
  <c r="AP13" i="2"/>
  <c r="AQ13" i="2"/>
  <c r="AR13" i="2"/>
  <c r="AP14" i="2"/>
  <c r="AQ14" i="2"/>
  <c r="AR14" i="2"/>
  <c r="AH34" i="2"/>
  <c r="AI29" i="2"/>
  <c r="AJ29" i="2" s="1"/>
  <c r="AK29" i="2" s="1"/>
  <c r="AL29" i="2" s="1"/>
  <c r="AM29" i="2" s="1"/>
  <c r="AN29" i="2" s="1"/>
  <c r="AO29" i="2" s="1"/>
  <c r="AP29" i="2" s="1"/>
  <c r="AQ29" i="2" s="1"/>
  <c r="AR29" i="2" s="1"/>
  <c r="AH24" i="2"/>
  <c r="AH20" i="2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H21" i="2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H19" i="2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H17" i="2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C34" i="2"/>
  <c r="AD34" i="2"/>
  <c r="AE34" i="2"/>
  <c r="AF34" i="2"/>
  <c r="AG34" i="2"/>
  <c r="AB34" i="2"/>
  <c r="H34" i="2"/>
  <c r="I34" i="2"/>
  <c r="K34" i="2"/>
  <c r="L34" i="2"/>
  <c r="M34" i="2"/>
  <c r="O34" i="2"/>
  <c r="P34" i="2"/>
  <c r="Q34" i="2"/>
  <c r="S34" i="2"/>
  <c r="T34" i="2"/>
  <c r="U34" i="2"/>
  <c r="W34" i="2"/>
  <c r="X34" i="2"/>
  <c r="G34" i="2"/>
  <c r="F26" i="2"/>
  <c r="F24" i="2"/>
  <c r="F20" i="2"/>
  <c r="F21" i="2"/>
  <c r="F19" i="2"/>
  <c r="F17" i="2"/>
  <c r="F6" i="2"/>
  <c r="F7" i="2"/>
  <c r="F8" i="2"/>
  <c r="F9" i="2"/>
  <c r="F10" i="2"/>
  <c r="F11" i="2"/>
  <c r="F12" i="2"/>
  <c r="F13" i="2"/>
  <c r="F14" i="2"/>
  <c r="F5" i="2"/>
  <c r="J26" i="2"/>
  <c r="J24" i="2"/>
  <c r="J20" i="2"/>
  <c r="J21" i="2"/>
  <c r="J19" i="2"/>
  <c r="J17" i="2"/>
  <c r="J6" i="2"/>
  <c r="J7" i="2"/>
  <c r="J8" i="2"/>
  <c r="J9" i="2"/>
  <c r="J10" i="2"/>
  <c r="J11" i="2"/>
  <c r="J12" i="2"/>
  <c r="J13" i="2"/>
  <c r="J14" i="2"/>
  <c r="J5" i="2"/>
  <c r="J34" i="2" s="1"/>
  <c r="N26" i="2"/>
  <c r="N24" i="2"/>
  <c r="N20" i="2"/>
  <c r="N21" i="2"/>
  <c r="N19" i="2"/>
  <c r="N17" i="2"/>
  <c r="N6" i="2"/>
  <c r="N7" i="2"/>
  <c r="N8" i="2"/>
  <c r="N9" i="2"/>
  <c r="N10" i="2"/>
  <c r="N11" i="2"/>
  <c r="N12" i="2"/>
  <c r="N13" i="2"/>
  <c r="N14" i="2"/>
  <c r="R5" i="2"/>
  <c r="V5" i="2"/>
  <c r="V34" i="2" s="1"/>
  <c r="N5" i="2"/>
  <c r="N34" i="2" s="1"/>
  <c r="R26" i="2"/>
  <c r="R24" i="2"/>
  <c r="R20" i="2"/>
  <c r="R21" i="2"/>
  <c r="R19" i="2"/>
  <c r="R17" i="2"/>
  <c r="R6" i="2"/>
  <c r="R7" i="2"/>
  <c r="R8" i="2"/>
  <c r="R9" i="2"/>
  <c r="R10" i="2"/>
  <c r="R11" i="2"/>
  <c r="R12" i="2"/>
  <c r="R13" i="2"/>
  <c r="R14" i="2"/>
  <c r="V26" i="2"/>
  <c r="V24" i="2"/>
  <c r="V21" i="2"/>
  <c r="V20" i="2"/>
  <c r="V19" i="2"/>
  <c r="V22" i="2"/>
  <c r="V17" i="2"/>
  <c r="V6" i="2"/>
  <c r="V7" i="2"/>
  <c r="V8" i="2"/>
  <c r="V9" i="2"/>
  <c r="V10" i="2"/>
  <c r="V11" i="2"/>
  <c r="V12" i="2"/>
  <c r="V13" i="2"/>
  <c r="V14" i="2"/>
  <c r="D12" i="1"/>
  <c r="AE16" i="2"/>
  <c r="AF16" i="2"/>
  <c r="AF32" i="2" s="1"/>
  <c r="AG16" i="2"/>
  <c r="AG32" i="2" s="1"/>
  <c r="AH16" i="2"/>
  <c r="AH32" i="2" s="1"/>
  <c r="AI16" i="2"/>
  <c r="AI32" i="2" s="1"/>
  <c r="AE18" i="2"/>
  <c r="AF18" i="2"/>
  <c r="AG18" i="2"/>
  <c r="AH18" i="2"/>
  <c r="AI18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E23" i="2"/>
  <c r="AF23" i="2"/>
  <c r="AG23" i="2"/>
  <c r="AH23" i="2"/>
  <c r="AI23" i="2"/>
  <c r="AE25" i="2"/>
  <c r="AF25" i="2"/>
  <c r="AG25" i="2"/>
  <c r="AH25" i="2"/>
  <c r="AI25" i="2"/>
  <c r="AE27" i="2"/>
  <c r="AF27" i="2"/>
  <c r="AF33" i="2" s="1"/>
  <c r="AG27" i="2"/>
  <c r="AG33" i="2" s="1"/>
  <c r="AH27" i="2"/>
  <c r="AH33" i="2" s="1"/>
  <c r="AI27" i="2"/>
  <c r="AI33" i="2" s="1"/>
  <c r="AE28" i="2"/>
  <c r="AF28" i="2"/>
  <c r="AG28" i="2"/>
  <c r="AH28" i="2"/>
  <c r="AI28" i="2"/>
  <c r="AE31" i="2"/>
  <c r="AF31" i="2"/>
  <c r="AG31" i="2"/>
  <c r="AH31" i="2"/>
  <c r="AI31" i="2"/>
  <c r="AA16" i="2"/>
  <c r="AB16" i="2"/>
  <c r="AB32" i="2" s="1"/>
  <c r="AC16" i="2"/>
  <c r="AC32" i="2" s="1"/>
  <c r="AD16" i="2"/>
  <c r="AD32" i="2" s="1"/>
  <c r="AA18" i="2"/>
  <c r="AB18" i="2"/>
  <c r="AC18" i="2"/>
  <c r="AD18" i="2"/>
  <c r="AA22" i="2"/>
  <c r="AB22" i="2"/>
  <c r="AC22" i="2"/>
  <c r="AD22" i="2"/>
  <c r="AA23" i="2"/>
  <c r="AB23" i="2"/>
  <c r="AC23" i="2"/>
  <c r="AD23" i="2"/>
  <c r="AA25" i="2"/>
  <c r="AB25" i="2"/>
  <c r="AC25" i="2"/>
  <c r="AD25" i="2"/>
  <c r="AA27" i="2"/>
  <c r="AB27" i="2"/>
  <c r="AB33" i="2" s="1"/>
  <c r="AC27" i="2"/>
  <c r="AC33" i="2" s="1"/>
  <c r="AD27" i="2"/>
  <c r="AD33" i="2" s="1"/>
  <c r="AA28" i="2"/>
  <c r="AB28" i="2"/>
  <c r="AC28" i="2"/>
  <c r="AD28" i="2"/>
  <c r="AA31" i="2"/>
  <c r="AB31" i="2"/>
  <c r="AC31" i="2"/>
  <c r="AD31" i="2"/>
  <c r="C22" i="2"/>
  <c r="D22" i="2"/>
  <c r="E22" i="2"/>
  <c r="F22" i="2"/>
  <c r="C16" i="2"/>
  <c r="D16" i="2"/>
  <c r="E16" i="2"/>
  <c r="F16" i="2"/>
  <c r="C18" i="2"/>
  <c r="D18" i="2"/>
  <c r="E18" i="2"/>
  <c r="F18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W22" i="2"/>
  <c r="X22" i="2"/>
  <c r="G22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G16" i="2"/>
  <c r="D6" i="1"/>
  <c r="D9" i="1" s="1"/>
  <c r="D13" i="1" s="1"/>
  <c r="G18" i="2" l="1"/>
  <c r="G31" i="2" s="1"/>
  <c r="G32" i="2"/>
  <c r="X18" i="2"/>
  <c r="X32" i="2"/>
  <c r="W18" i="2"/>
  <c r="W32" i="2"/>
  <c r="V18" i="2"/>
  <c r="V23" i="2" s="1"/>
  <c r="V25" i="2" s="1"/>
  <c r="V32" i="2"/>
  <c r="U18" i="2"/>
  <c r="U32" i="2"/>
  <c r="T18" i="2"/>
  <c r="T32" i="2"/>
  <c r="S18" i="2"/>
  <c r="S32" i="2"/>
  <c r="R18" i="2"/>
  <c r="R32" i="2"/>
  <c r="Q18" i="2"/>
  <c r="Q32" i="2"/>
  <c r="P18" i="2"/>
  <c r="P32" i="2"/>
  <c r="O18" i="2"/>
  <c r="O32" i="2"/>
  <c r="N18" i="2"/>
  <c r="N32" i="2"/>
  <c r="M18" i="2"/>
  <c r="M32" i="2"/>
  <c r="L18" i="2"/>
  <c r="L32" i="2"/>
  <c r="K18" i="2"/>
  <c r="K32" i="2"/>
  <c r="J18" i="2"/>
  <c r="J32" i="2"/>
  <c r="I18" i="2"/>
  <c r="I32" i="2"/>
  <c r="H18" i="2"/>
  <c r="H32" i="2"/>
  <c r="AE33" i="2"/>
  <c r="AE32" i="2"/>
  <c r="R34" i="2"/>
  <c r="A34" i="2"/>
  <c r="AI34" i="2"/>
  <c r="F31" i="2"/>
  <c r="F23" i="2"/>
  <c r="F25" i="2" s="1"/>
  <c r="F27" i="2" s="1"/>
  <c r="F28" i="2" s="1"/>
  <c r="E31" i="2"/>
  <c r="E23" i="2"/>
  <c r="E25" i="2" s="1"/>
  <c r="E27" i="2" s="1"/>
  <c r="E28" i="2" s="1"/>
  <c r="D31" i="2"/>
  <c r="D23" i="2"/>
  <c r="D25" i="2" s="1"/>
  <c r="D27" i="2" s="1"/>
  <c r="D28" i="2" s="1"/>
  <c r="C31" i="2"/>
  <c r="C23" i="2"/>
  <c r="C25" i="2" s="1"/>
  <c r="C27" i="2" s="1"/>
  <c r="C28" i="2" s="1"/>
  <c r="X31" i="2"/>
  <c r="X23" i="2"/>
  <c r="X25" i="2" s="1"/>
  <c r="X27" i="2" s="1"/>
  <c r="W31" i="2"/>
  <c r="W23" i="2"/>
  <c r="W25" i="2" s="1"/>
  <c r="W27" i="2" s="1"/>
  <c r="V31" i="2"/>
  <c r="V27" i="2"/>
  <c r="U31" i="2"/>
  <c r="U23" i="2"/>
  <c r="U25" i="2" s="1"/>
  <c r="U27" i="2" s="1"/>
  <c r="T31" i="2"/>
  <c r="T23" i="2"/>
  <c r="T25" i="2" s="1"/>
  <c r="T27" i="2" s="1"/>
  <c r="S31" i="2"/>
  <c r="S23" i="2"/>
  <c r="S25" i="2" s="1"/>
  <c r="S27" i="2" s="1"/>
  <c r="R31" i="2"/>
  <c r="R23" i="2"/>
  <c r="R25" i="2" s="1"/>
  <c r="R27" i="2" s="1"/>
  <c r="Q31" i="2"/>
  <c r="Q23" i="2"/>
  <c r="Q25" i="2" s="1"/>
  <c r="Q27" i="2" s="1"/>
  <c r="P31" i="2"/>
  <c r="P23" i="2"/>
  <c r="P25" i="2" s="1"/>
  <c r="P27" i="2" s="1"/>
  <c r="O31" i="2"/>
  <c r="O23" i="2"/>
  <c r="O25" i="2" s="1"/>
  <c r="O27" i="2" s="1"/>
  <c r="N31" i="2"/>
  <c r="N23" i="2"/>
  <c r="N25" i="2" s="1"/>
  <c r="N27" i="2" s="1"/>
  <c r="M31" i="2"/>
  <c r="M23" i="2"/>
  <c r="M25" i="2" s="1"/>
  <c r="M27" i="2" s="1"/>
  <c r="K31" i="2"/>
  <c r="K23" i="2"/>
  <c r="K25" i="2" s="1"/>
  <c r="K27" i="2" s="1"/>
  <c r="J31" i="2"/>
  <c r="J23" i="2"/>
  <c r="J25" i="2" s="1"/>
  <c r="J27" i="2" s="1"/>
  <c r="I31" i="2"/>
  <c r="I23" i="2"/>
  <c r="G23" i="2"/>
  <c r="G25" i="2" s="1"/>
  <c r="G27" i="2" s="1"/>
  <c r="L31" i="2"/>
  <c r="L23" i="2"/>
  <c r="L25" i="2" s="1"/>
  <c r="L27" i="2" s="1"/>
  <c r="H31" i="2"/>
  <c r="H23" i="2"/>
  <c r="L28" i="2" l="1"/>
  <c r="G28" i="2"/>
  <c r="G33" i="2"/>
  <c r="J28" i="2"/>
  <c r="J33" i="2"/>
  <c r="K28" i="2"/>
  <c r="K33" i="2"/>
  <c r="M28" i="2"/>
  <c r="N28" i="2"/>
  <c r="N33" i="2"/>
  <c r="O28" i="2"/>
  <c r="O33" i="2"/>
  <c r="P28" i="2"/>
  <c r="P33" i="2"/>
  <c r="Q28" i="2"/>
  <c r="Q33" i="2"/>
  <c r="R28" i="2"/>
  <c r="R33" i="2"/>
  <c r="S28" i="2"/>
  <c r="S33" i="2"/>
  <c r="T28" i="2"/>
  <c r="T33" i="2"/>
  <c r="U28" i="2"/>
  <c r="U33" i="2"/>
  <c r="V28" i="2"/>
  <c r="V33" i="2"/>
  <c r="W28" i="2"/>
  <c r="W33" i="2"/>
  <c r="X28" i="2"/>
  <c r="X33" i="2"/>
  <c r="A32" i="2"/>
  <c r="AJ34" i="2"/>
  <c r="AJ16" i="2"/>
  <c r="I25" i="2"/>
  <c r="I27" i="2" s="1"/>
  <c r="H25" i="2"/>
  <c r="H27" i="2" s="1"/>
  <c r="H28" i="2" l="1"/>
  <c r="H33" i="2"/>
  <c r="L33" i="2"/>
  <c r="I28" i="2"/>
  <c r="I33" i="2"/>
  <c r="M33" i="2"/>
  <c r="A33" i="2"/>
  <c r="AJ32" i="2"/>
  <c r="AJ18" i="2"/>
  <c r="AK34" i="2"/>
  <c r="AK16" i="2"/>
  <c r="AK32" i="2" l="1"/>
  <c r="AK18" i="2"/>
  <c r="AL34" i="2"/>
  <c r="AL16" i="2"/>
  <c r="AJ23" i="2"/>
  <c r="AJ25" i="2" s="1"/>
  <c r="AJ27" i="2" s="1"/>
  <c r="AJ31" i="2"/>
  <c r="AJ33" i="2" l="1"/>
  <c r="AJ28" i="2"/>
  <c r="AL32" i="2"/>
  <c r="AL18" i="2"/>
  <c r="AM34" i="2"/>
  <c r="AM16" i="2"/>
  <c r="AK23" i="2"/>
  <c r="AK25" i="2" s="1"/>
  <c r="AK27" i="2" s="1"/>
  <c r="AK31" i="2"/>
  <c r="AK33" i="2" l="1"/>
  <c r="AK28" i="2"/>
  <c r="AM32" i="2"/>
  <c r="AM18" i="2"/>
  <c r="AN34" i="2"/>
  <c r="AN16" i="2"/>
  <c r="AL23" i="2"/>
  <c r="AL25" i="2" s="1"/>
  <c r="AL27" i="2" s="1"/>
  <c r="AL31" i="2"/>
  <c r="AL33" i="2" l="1"/>
  <c r="AL28" i="2"/>
  <c r="AN32" i="2"/>
  <c r="AN18" i="2"/>
  <c r="AO34" i="2"/>
  <c r="AO16" i="2"/>
  <c r="AM23" i="2"/>
  <c r="AM25" i="2" s="1"/>
  <c r="AM27" i="2" s="1"/>
  <c r="AM31" i="2"/>
  <c r="AM33" i="2" l="1"/>
  <c r="AM28" i="2"/>
  <c r="AO32" i="2"/>
  <c r="AO18" i="2"/>
  <c r="AP34" i="2"/>
  <c r="AP16" i="2"/>
  <c r="AN23" i="2"/>
  <c r="AN25" i="2" s="1"/>
  <c r="AN27" i="2" s="1"/>
  <c r="AN31" i="2"/>
  <c r="AN33" i="2" l="1"/>
  <c r="AN28" i="2"/>
  <c r="AP32" i="2"/>
  <c r="AP18" i="2"/>
  <c r="AQ34" i="2"/>
  <c r="AQ16" i="2"/>
  <c r="AO23" i="2"/>
  <c r="AO25" i="2" s="1"/>
  <c r="AO27" i="2" s="1"/>
  <c r="AO31" i="2"/>
  <c r="AO33" i="2" l="1"/>
  <c r="AO28" i="2"/>
  <c r="AQ32" i="2"/>
  <c r="AQ18" i="2"/>
  <c r="AR34" i="2"/>
  <c r="AR16" i="2"/>
  <c r="AP23" i="2"/>
  <c r="AP25" i="2" s="1"/>
  <c r="AP27" i="2" s="1"/>
  <c r="AP31" i="2"/>
  <c r="AP33" i="2" l="1"/>
  <c r="AP28" i="2"/>
  <c r="AR32" i="2"/>
  <c r="AR18" i="2"/>
  <c r="AQ23" i="2"/>
  <c r="AQ25" i="2" s="1"/>
  <c r="AQ27" i="2" s="1"/>
  <c r="AQ31" i="2"/>
  <c r="AQ33" i="2" l="1"/>
  <c r="AQ28" i="2"/>
  <c r="AR23" i="2"/>
  <c r="AR25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AR31" i="2"/>
  <c r="AR33" i="2" l="1"/>
  <c r="AR28" i="2"/>
  <c r="AU38" i="2"/>
  <c r="AU40" i="2" s="1"/>
</calcChain>
</file>

<file path=xl/sharedStrings.xml><?xml version="1.0" encoding="utf-8"?>
<sst xmlns="http://schemas.openxmlformats.org/spreadsheetml/2006/main" count="75" uniqueCount="72">
  <si>
    <t>MSFT</t>
  </si>
  <si>
    <t>Price</t>
  </si>
  <si>
    <t>Shares</t>
  </si>
  <si>
    <t>MC</t>
  </si>
  <si>
    <t>Cash</t>
  </si>
  <si>
    <t>Debt</t>
  </si>
  <si>
    <t>EV</t>
  </si>
  <si>
    <t>Founded</t>
  </si>
  <si>
    <t>Net income</t>
  </si>
  <si>
    <t>Q225</t>
  </si>
  <si>
    <t>EV/Net Inc</t>
  </si>
  <si>
    <t>Model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</si>
  <si>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</si>
  <si>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</si>
  <si>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</si>
  <si>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</si>
  <si>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</si>
  <si>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</si>
  <si>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</si>
  <si>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</si>
  <si>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</si>
  <si>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</si>
  <si>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</si>
  <si>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</si>
  <si>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</si>
  <si>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</si>
  <si>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</si>
  <si>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</si>
  <si>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</si>
  <si>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</si>
  <si>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</si>
  <si>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</si>
  <si>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</si>
  <si>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Server/Services</t>
  </si>
  <si>
    <t>Msft365 products</t>
  </si>
  <si>
    <t>Windows</t>
  </si>
  <si>
    <t>Gaming</t>
  </si>
  <si>
    <t>LinkedIn</t>
  </si>
  <si>
    <t>Search + news ads</t>
  </si>
  <si>
    <t>Enterprise Services</t>
  </si>
  <si>
    <t>Cloud services</t>
  </si>
  <si>
    <t>Devices</t>
  </si>
  <si>
    <t>Other</t>
  </si>
  <si>
    <t>Revenue</t>
  </si>
  <si>
    <t>COGS</t>
  </si>
  <si>
    <t>Gross Profit</t>
  </si>
  <si>
    <t>R&amp;D</t>
  </si>
  <si>
    <t>S&amp;M</t>
  </si>
  <si>
    <t>G&amp;A</t>
  </si>
  <si>
    <t>OpEx</t>
  </si>
  <si>
    <t>OpInc</t>
  </si>
  <si>
    <t>Pretax Income</t>
  </si>
  <si>
    <t>Taxes</t>
  </si>
  <si>
    <t>Net Income</t>
  </si>
  <si>
    <t>EPS</t>
  </si>
  <si>
    <t>Gross Margin %</t>
  </si>
  <si>
    <t>Revenue %</t>
  </si>
  <si>
    <t>Net Income %</t>
  </si>
  <si>
    <t>Server/Services %</t>
  </si>
  <si>
    <t>CFFO</t>
  </si>
  <si>
    <t>Maturity</t>
  </si>
  <si>
    <t>CapEx</t>
  </si>
  <si>
    <t>Discount</t>
  </si>
  <si>
    <t>FCF</t>
  </si>
  <si>
    <t>NPV</t>
  </si>
  <si>
    <t>Share</t>
  </si>
  <si>
    <t>Productivity + Business Processes</t>
  </si>
  <si>
    <t>Difference</t>
  </si>
  <si>
    <t>Intellegent Cloud</t>
  </si>
  <si>
    <t>Personal Computing</t>
  </si>
  <si>
    <t>United States</t>
  </si>
  <si>
    <t>Other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</si>
</sst>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3" fontId="0" fillId="0" borderId="0" xfId="0" applyNumberFormat="1" applyFont="1"/>
    <xf numFmtId="9" fontId="0" fillId="0" borderId="0" xfId="0" applyNumberFormat="1"/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0" xfId="0" applyFont="1"/>
    <xf numFmtId="4" fontId="0" fillId="0" borderId="0" xfId="0" applyNumberFormat="1" applyFont="1"/>
    <xf numFmtId="9" fontId="0" fillId="0" borderId="0" xfId="0" applyNumberFormat="1" applyFont="1"/>
    <xf numFmtId="164" fontId="0" fillId="0" borderId="0" xfId="0" applyNumberFormat="1"/>
    <xf numFmtId="3" fontId="0" fillId="0" borderId="0" xfId="0" applyNumberFormat="1" applyAlignment="1">
      <alignment wrapText="1"/>
    </xf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</xdr:row>
      <xdr:rowOff>180975</xdr:rowOff>
    </xdr:from>
    <xdr:to>
      <xdr:col>25</xdr:col>
      <xdr:colOff>0</xdr:colOff>
      <xdr:row>33</xdr:row>
      <xdr:rowOff>161925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8B6BF50-FBEC-EA6A-E45D-1CB391F1A19F}"/>
            </a:ext>
          </a:extLst>
        </xdr:cNvPr>
        <xdr:cNvCxnSpPr>
          <a:cxnSpLocks/>
        </xdr:cNvCxnSpPr>
      </xdr:nvCxnSpPr>
      <xdr:spPr>
        <a:xfrm>
          <a:off x="16487775" y="561975"/>
          <a:ext cx="0" cy="5886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23"/>
  <sheetViews>
    <sheetView workbookViewId="0">
      <selection activeCell="D13" sqref="D13"/>
    </sheetView>
  </sheetViews>
  <sheetFormatPr defaultRowHeight="15"/>
  <cols>
    <col min="3" max="3" width="10.7109375" bestFit="1" customWidth="1"/>
    <col min="4" max="4" width="9.5703125" style="1" bestFit="1" customWidth="1"/>
  </cols>
  <sheetData>
    <row r="3" spans="3:5">
      <c r="C3" t="s">
        <v>0</v>
      </c>
    </row>
    <row r="4" spans="3:5">
      <c r="C4" t="s">
        <v>1</v>
      </c>
      <c r="D4" s="1">
        <v>354.56</v>
      </c>
    </row>
    <row r="5" spans="3:5">
      <c r="C5" t="s">
        <v>2</v>
      </c>
      <c r="D5" s="2">
        <v>7469</v>
      </c>
    </row>
    <row r="6" spans="3:5">
      <c r="C6" t="s">
        <v>3</v>
      </c>
      <c r="D6" s="2">
        <f>D5*D4</f>
        <v>2648208.64</v>
      </c>
    </row>
    <row r="7" spans="3:5">
      <c r="C7" t="s">
        <v>4</v>
      </c>
      <c r="D7" s="2">
        <v>71555</v>
      </c>
    </row>
    <row r="8" spans="3:5">
      <c r="C8" t="s">
        <v>5</v>
      </c>
      <c r="D8" s="2">
        <v>39722</v>
      </c>
    </row>
    <row r="9" spans="3:5">
      <c r="C9" t="s">
        <v>6</v>
      </c>
      <c r="D9" s="2">
        <f>D6-D7+D8</f>
        <v>2616375.64</v>
      </c>
    </row>
    <row r="10" spans="3:5">
      <c r="D10" s="2"/>
    </row>
    <row r="11" spans="3:5">
      <c r="C11" t="s">
        <v>7</v>
      </c>
      <c r="D11" s="2">
        <v>1975</v>
      </c>
    </row>
    <row r="12" spans="3:5">
      <c r="C12" t="s">
        <v>8</v>
      </c>
      <c r="D12" s="2">
        <f>24108*4</f>
        <v>96432</v>
      </c>
      <c r="E12" t="s">
        <v>9</v>
      </c>
    </row>
    <row r="13" spans="3:5">
      <c r="C13" t="s">
        <v>10</v>
      </c>
      <c r="D13" s="2">
        <f>D9/D12</f>
        <v>27.131819727891159</v>
      </c>
    </row>
    <row r="14" spans="3:5">
      <c r="D14" s="2"/>
    </row>
    <row r="15" spans="3:5">
      <c r="D15" s="2"/>
    </row>
    <row r="16" spans="3:5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4712-6123-4815-AABA-00F9B5657A0C}">
  <dimension ref="A1:CW45"/>
  <sheetViews>
    <sheetView tabSelected="1" workbookViewId="0">
      <pane xSplit="2" ySplit="3" topLeftCell="AI14" activePane="bottomRight" state="frozen"/>
      <selection pane="bottomRight" activeCell="AW39" sqref="AW39"/>
      <selection pane="bottomLeft"/>
      <selection pane="topRight"/>
    </sheetView>
  </sheetViews>
  <sheetFormatPr defaultRowHeight="15"/>
  <cols>
    <col min="2" max="2" width="18.7109375" customWidth="1"/>
    <col min="3" max="4" width="10.7109375" customWidth="1"/>
    <col min="5" max="6" width="10.42578125" customWidth="1"/>
    <col min="7" max="7" width="10.28515625" customWidth="1"/>
    <col min="11" max="11" width="9.5703125" bestFit="1" customWidth="1"/>
    <col min="15" max="29" width="9.140625" customWidth="1"/>
    <col min="30" max="30" width="9.140625" style="9" customWidth="1"/>
    <col min="31" max="31" width="11.28515625" customWidth="1"/>
    <col min="32" max="32" width="9.140625" customWidth="1"/>
    <col min="41" max="41" width="9.7109375" bestFit="1" customWidth="1"/>
    <col min="42" max="42" width="9.28515625" customWidth="1"/>
    <col min="47" max="47" width="10.85546875" customWidth="1"/>
  </cols>
  <sheetData>
    <row r="1" spans="1:44">
      <c r="A1" t="s">
        <v>11</v>
      </c>
    </row>
    <row r="3" spans="1:44" s="3" customFormat="1"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20</v>
      </c>
      <c r="L3" s="3" t="s">
        <v>21</v>
      </c>
      <c r="M3" s="3" t="s">
        <v>22</v>
      </c>
      <c r="N3" s="3" t="s">
        <v>23</v>
      </c>
      <c r="O3" s="3" t="s">
        <v>24</v>
      </c>
      <c r="P3" s="3" t="s">
        <v>25</v>
      </c>
      <c r="Q3" s="3" t="s">
        <v>26</v>
      </c>
      <c r="R3" s="3" t="s">
        <v>27</v>
      </c>
      <c r="S3" s="3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9</v>
      </c>
      <c r="AA3" s="3">
        <v>2018</v>
      </c>
      <c r="AB3" s="3">
        <v>2019</v>
      </c>
      <c r="AC3" s="3">
        <v>2020</v>
      </c>
      <c r="AD3" s="8">
        <v>2021</v>
      </c>
      <c r="AE3" s="3">
        <v>2022</v>
      </c>
      <c r="AF3" s="3">
        <v>2023</v>
      </c>
      <c r="AG3" s="3">
        <v>2024</v>
      </c>
      <c r="AH3" s="3">
        <v>2025</v>
      </c>
      <c r="AI3" s="3">
        <v>2026</v>
      </c>
      <c r="AJ3" s="3">
        <v>2027</v>
      </c>
      <c r="AK3" s="3">
        <v>2028</v>
      </c>
      <c r="AL3" s="3">
        <v>2029</v>
      </c>
      <c r="AM3" s="3">
        <v>2030</v>
      </c>
      <c r="AN3" s="3">
        <v>2031</v>
      </c>
      <c r="AO3" s="3">
        <v>2032</v>
      </c>
      <c r="AP3" s="3">
        <v>2033</v>
      </c>
      <c r="AQ3" s="3">
        <v>2034</v>
      </c>
      <c r="AR3" s="3">
        <v>2035</v>
      </c>
    </row>
    <row r="4" spans="1:44" s="2" customFormat="1">
      <c r="AD4" s="5"/>
    </row>
    <row r="5" spans="1:44" s="2" customFormat="1">
      <c r="B5" s="2" t="s">
        <v>33</v>
      </c>
      <c r="C5" s="2">
        <v>9192</v>
      </c>
      <c r="D5" s="2">
        <v>10119</v>
      </c>
      <c r="E5" s="2">
        <v>10490</v>
      </c>
      <c r="F5" s="2">
        <f>AC5-E5-D5-C5</f>
        <v>11578</v>
      </c>
      <c r="G5" s="2">
        <v>11195</v>
      </c>
      <c r="H5" s="2">
        <v>12729</v>
      </c>
      <c r="I5" s="2">
        <v>13204</v>
      </c>
      <c r="J5" s="2">
        <f>AD5-I5-H5-G5</f>
        <v>15461</v>
      </c>
      <c r="K5" s="2">
        <v>15069</v>
      </c>
      <c r="L5" s="2">
        <v>16375</v>
      </c>
      <c r="M5" s="2">
        <v>17038</v>
      </c>
      <c r="N5" s="2">
        <f>AE5-M5-L5-K5</f>
        <v>18839</v>
      </c>
      <c r="O5" s="2">
        <v>18388</v>
      </c>
      <c r="P5" s="2">
        <v>19594</v>
      </c>
      <c r="Q5" s="2">
        <v>20025</v>
      </c>
      <c r="R5" s="2">
        <f>AF5-Q5-P5-O5</f>
        <v>21963</v>
      </c>
      <c r="S5" s="2">
        <v>22308</v>
      </c>
      <c r="T5" s="2">
        <v>23953</v>
      </c>
      <c r="U5" s="2">
        <v>24832</v>
      </c>
      <c r="V5" s="2">
        <f>AG5-U5-T5-S5</f>
        <v>26633</v>
      </c>
      <c r="W5" s="2">
        <v>22155</v>
      </c>
      <c r="X5" s="2">
        <v>23641</v>
      </c>
      <c r="AA5" s="2">
        <v>26129</v>
      </c>
      <c r="AB5" s="2">
        <v>32622</v>
      </c>
      <c r="AC5" s="2">
        <v>41379</v>
      </c>
      <c r="AD5" s="5">
        <v>52589</v>
      </c>
      <c r="AE5" s="2">
        <v>67321</v>
      </c>
      <c r="AF5" s="2">
        <v>79970</v>
      </c>
      <c r="AG5" s="2">
        <v>97726</v>
      </c>
      <c r="AH5" s="2">
        <f>AG5*1.15</f>
        <v>112384.9</v>
      </c>
      <c r="AI5" s="2">
        <f t="shared" ref="AI5:AO5" si="0">AH5*1.15</f>
        <v>129242.63499999998</v>
      </c>
      <c r="AJ5" s="2">
        <f t="shared" si="0"/>
        <v>148629.03024999995</v>
      </c>
      <c r="AK5" s="2">
        <f t="shared" si="0"/>
        <v>170923.38478749993</v>
      </c>
      <c r="AL5" s="2">
        <f t="shared" si="0"/>
        <v>196561.89250562491</v>
      </c>
      <c r="AM5" s="2">
        <f t="shared" si="0"/>
        <v>226046.17638146863</v>
      </c>
      <c r="AN5" s="2">
        <f t="shared" si="0"/>
        <v>259953.10283868891</v>
      </c>
      <c r="AO5" s="2">
        <f t="shared" si="0"/>
        <v>298946.06826449221</v>
      </c>
      <c r="AP5" s="2">
        <f t="shared" ref="AP5:AR5" si="1">AO5*1.1</f>
        <v>328840.67509094143</v>
      </c>
      <c r="AQ5" s="2">
        <f t="shared" si="1"/>
        <v>361724.74260003562</v>
      </c>
      <c r="AR5" s="2">
        <f t="shared" si="1"/>
        <v>397897.21686003922</v>
      </c>
    </row>
    <row r="6" spans="1:44" s="2" customFormat="1">
      <c r="B6" s="2" t="s">
        <v>34</v>
      </c>
      <c r="C6" s="2">
        <v>8466</v>
      </c>
      <c r="D6" s="2">
        <v>8983</v>
      </c>
      <c r="E6" s="2">
        <v>8920</v>
      </c>
      <c r="F6" s="2">
        <f t="shared" ref="F6:F14" si="2">AC6-E6-D6-C6</f>
        <v>8947</v>
      </c>
      <c r="G6" s="2">
        <v>9278</v>
      </c>
      <c r="H6" s="2">
        <v>9881</v>
      </c>
      <c r="I6" s="2">
        <v>10016</v>
      </c>
      <c r="J6" s="2">
        <f t="shared" ref="J6:J14" si="3">AD6-I6-H6-G6</f>
        <v>10697</v>
      </c>
      <c r="K6" s="2">
        <v>10808</v>
      </c>
      <c r="L6" s="2">
        <v>11251</v>
      </c>
      <c r="M6" s="2">
        <v>11164</v>
      </c>
      <c r="N6" s="2">
        <f t="shared" ref="N6:N14" si="4">AE6-M6-L6-K6</f>
        <v>11639</v>
      </c>
      <c r="O6" s="2">
        <v>11577</v>
      </c>
      <c r="P6" s="2">
        <v>11867</v>
      </c>
      <c r="Q6" s="2">
        <v>12468</v>
      </c>
      <c r="R6" s="2">
        <f t="shared" ref="R6:R14" si="5">AF6-Q6-P6-O6</f>
        <v>12936</v>
      </c>
      <c r="S6" s="2">
        <v>13140</v>
      </c>
      <c r="T6" s="2">
        <v>13477</v>
      </c>
      <c r="U6" s="2">
        <v>13911</v>
      </c>
      <c r="V6" s="2">
        <f t="shared" ref="V6:V14" si="6">AG6-U6-T6-S6</f>
        <v>14347</v>
      </c>
      <c r="W6" s="2">
        <v>20449</v>
      </c>
      <c r="X6" s="2">
        <v>21117</v>
      </c>
      <c r="AA6" s="2">
        <v>28316</v>
      </c>
      <c r="AB6" s="2">
        <v>31769</v>
      </c>
      <c r="AC6" s="2">
        <v>35316</v>
      </c>
      <c r="AD6" s="5">
        <v>39872</v>
      </c>
      <c r="AE6" s="2">
        <v>44862</v>
      </c>
      <c r="AF6" s="2">
        <v>48848</v>
      </c>
      <c r="AG6" s="2">
        <v>54875</v>
      </c>
      <c r="AH6" s="2">
        <f t="shared" ref="AH6:AO14" si="7">AG6*1.15</f>
        <v>63106.249999999993</v>
      </c>
      <c r="AI6" s="2">
        <f t="shared" si="7"/>
        <v>72572.187499999985</v>
      </c>
      <c r="AJ6" s="2">
        <f t="shared" si="7"/>
        <v>83458.015624999971</v>
      </c>
      <c r="AK6" s="2">
        <f t="shared" si="7"/>
        <v>95976.717968749959</v>
      </c>
      <c r="AL6" s="2">
        <f t="shared" si="7"/>
        <v>110373.22566406244</v>
      </c>
      <c r="AM6" s="2">
        <f t="shared" si="7"/>
        <v>126929.2095136718</v>
      </c>
      <c r="AN6" s="2">
        <f t="shared" si="7"/>
        <v>145968.59094072256</v>
      </c>
      <c r="AO6" s="2">
        <f t="shared" si="7"/>
        <v>167863.87958183093</v>
      </c>
      <c r="AP6" s="2">
        <f t="shared" ref="AP6:AR14" si="8">AO6*1.1</f>
        <v>184650.26754001403</v>
      </c>
      <c r="AQ6" s="2">
        <f t="shared" si="8"/>
        <v>203115.29429401545</v>
      </c>
      <c r="AR6" s="2">
        <f t="shared" si="8"/>
        <v>223426.82372341701</v>
      </c>
    </row>
    <row r="7" spans="1:44" s="2" customFormat="1">
      <c r="B7" s="2" t="s">
        <v>35</v>
      </c>
      <c r="C7" s="2">
        <v>5353</v>
      </c>
      <c r="D7" s="2">
        <v>5593</v>
      </c>
      <c r="E7" s="2">
        <v>5220</v>
      </c>
      <c r="F7" s="2">
        <f t="shared" si="2"/>
        <v>5344</v>
      </c>
      <c r="G7" s="2">
        <v>5151</v>
      </c>
      <c r="H7" s="2">
        <v>5514</v>
      </c>
      <c r="I7" s="2">
        <v>5463</v>
      </c>
      <c r="J7" s="2">
        <f t="shared" si="3"/>
        <v>6360</v>
      </c>
      <c r="K7" s="2">
        <v>5676</v>
      </c>
      <c r="L7" s="2">
        <v>6600</v>
      </c>
      <c r="M7" s="2">
        <v>6077</v>
      </c>
      <c r="N7" s="2">
        <f t="shared" si="4"/>
        <v>6408</v>
      </c>
      <c r="O7" s="2">
        <v>5313</v>
      </c>
      <c r="P7" s="2">
        <v>4758</v>
      </c>
      <c r="Q7" s="2">
        <v>5328</v>
      </c>
      <c r="R7" s="2">
        <f t="shared" si="5"/>
        <v>6108</v>
      </c>
      <c r="S7" s="2">
        <v>5567</v>
      </c>
      <c r="T7" s="2">
        <v>7111</v>
      </c>
      <c r="U7" s="2">
        <v>5929</v>
      </c>
      <c r="V7" s="2">
        <f t="shared" si="6"/>
        <v>4637</v>
      </c>
      <c r="W7" s="2">
        <v>4329</v>
      </c>
      <c r="X7" s="2">
        <v>4512</v>
      </c>
      <c r="AA7" s="2">
        <v>19518</v>
      </c>
      <c r="AB7" s="2">
        <v>20395</v>
      </c>
      <c r="AC7" s="2">
        <v>21510</v>
      </c>
      <c r="AD7" s="5">
        <v>22488</v>
      </c>
      <c r="AE7" s="2">
        <v>24761</v>
      </c>
      <c r="AF7" s="2">
        <v>21507</v>
      </c>
      <c r="AG7" s="2">
        <v>23244</v>
      </c>
      <c r="AH7" s="2">
        <f t="shared" si="7"/>
        <v>26730.6</v>
      </c>
      <c r="AI7" s="2">
        <f t="shared" si="7"/>
        <v>30740.189999999995</v>
      </c>
      <c r="AJ7" s="2">
        <f t="shared" si="7"/>
        <v>35351.218499999988</v>
      </c>
      <c r="AK7" s="2">
        <f t="shared" si="7"/>
        <v>40653.901274999982</v>
      </c>
      <c r="AL7" s="2">
        <f t="shared" si="7"/>
        <v>46751.986466249975</v>
      </c>
      <c r="AM7" s="2">
        <f t="shared" si="7"/>
        <v>53764.784436187467</v>
      </c>
      <c r="AN7" s="2">
        <f t="shared" si="7"/>
        <v>61829.502101615581</v>
      </c>
      <c r="AO7" s="2">
        <f t="shared" si="7"/>
        <v>71103.927416857914</v>
      </c>
      <c r="AP7" s="2">
        <f t="shared" si="8"/>
        <v>78214.320158543705</v>
      </c>
      <c r="AQ7" s="2">
        <f t="shared" si="8"/>
        <v>86035.752174398076</v>
      </c>
      <c r="AR7" s="2">
        <f t="shared" si="8"/>
        <v>94639.327391837898</v>
      </c>
    </row>
    <row r="8" spans="1:44" s="2" customFormat="1">
      <c r="B8" s="2" t="s">
        <v>36</v>
      </c>
      <c r="C8" s="2">
        <v>2542</v>
      </c>
      <c r="D8" s="2">
        <v>3327</v>
      </c>
      <c r="E8" s="2">
        <v>2349</v>
      </c>
      <c r="F8" s="2">
        <f t="shared" si="2"/>
        <v>3357</v>
      </c>
      <c r="G8" s="2">
        <v>3092</v>
      </c>
      <c r="H8" s="2">
        <v>5031</v>
      </c>
      <c r="I8" s="2">
        <v>3533</v>
      </c>
      <c r="J8" s="2">
        <f t="shared" si="3"/>
        <v>3714</v>
      </c>
      <c r="K8" s="2">
        <v>3593</v>
      </c>
      <c r="L8" s="2">
        <v>5442</v>
      </c>
      <c r="M8" s="2">
        <v>3740</v>
      </c>
      <c r="N8" s="2">
        <f t="shared" si="4"/>
        <v>3455</v>
      </c>
      <c r="O8" s="2">
        <v>3610</v>
      </c>
      <c r="P8" s="2">
        <v>4808</v>
      </c>
      <c r="Q8" s="2">
        <v>3607</v>
      </c>
      <c r="R8" s="2">
        <f t="shared" si="5"/>
        <v>3441</v>
      </c>
      <c r="S8" s="2">
        <v>3919</v>
      </c>
      <c r="T8" s="2">
        <v>5262</v>
      </c>
      <c r="U8" s="2">
        <v>5451</v>
      </c>
      <c r="V8" s="2">
        <f t="shared" si="6"/>
        <v>6871</v>
      </c>
      <c r="W8" s="2">
        <v>5621</v>
      </c>
      <c r="X8" s="2">
        <v>6581</v>
      </c>
      <c r="AA8" s="2">
        <v>10353</v>
      </c>
      <c r="AB8" s="2">
        <v>11386</v>
      </c>
      <c r="AC8" s="2">
        <v>11575</v>
      </c>
      <c r="AD8" s="5">
        <v>15370</v>
      </c>
      <c r="AE8" s="2">
        <v>16230</v>
      </c>
      <c r="AF8" s="2">
        <v>15466</v>
      </c>
      <c r="AG8" s="2">
        <v>21503</v>
      </c>
      <c r="AH8" s="2">
        <f t="shared" si="7"/>
        <v>24728.449999999997</v>
      </c>
      <c r="AI8" s="2">
        <f t="shared" si="7"/>
        <v>28437.717499999995</v>
      </c>
      <c r="AJ8" s="2">
        <f t="shared" si="7"/>
        <v>32703.375124999991</v>
      </c>
      <c r="AK8" s="2">
        <f t="shared" si="7"/>
        <v>37608.881393749987</v>
      </c>
      <c r="AL8" s="2">
        <f t="shared" si="7"/>
        <v>43250.213602812481</v>
      </c>
      <c r="AM8" s="2">
        <f t="shared" si="7"/>
        <v>49737.745643234346</v>
      </c>
      <c r="AN8" s="2">
        <f t="shared" si="7"/>
        <v>57198.407489719495</v>
      </c>
      <c r="AO8" s="2">
        <f t="shared" si="7"/>
        <v>65778.168613177419</v>
      </c>
      <c r="AP8" s="2">
        <f t="shared" si="8"/>
        <v>72355.985474495174</v>
      </c>
      <c r="AQ8" s="2">
        <f t="shared" si="8"/>
        <v>79591.584021944698</v>
      </c>
      <c r="AR8" s="2">
        <f t="shared" si="8"/>
        <v>87550.742424139171</v>
      </c>
    </row>
    <row r="9" spans="1:44" s="2" customFormat="1">
      <c r="B9" s="2" t="s">
        <v>37</v>
      </c>
      <c r="C9" s="2">
        <v>1991</v>
      </c>
      <c r="D9" s="2">
        <v>2163</v>
      </c>
      <c r="E9" s="2">
        <v>2050</v>
      </c>
      <c r="F9" s="2">
        <f t="shared" si="2"/>
        <v>1873</v>
      </c>
      <c r="G9" s="2">
        <v>2206</v>
      </c>
      <c r="H9" s="2">
        <v>2577</v>
      </c>
      <c r="I9" s="2">
        <v>2562</v>
      </c>
      <c r="J9" s="2">
        <f t="shared" si="3"/>
        <v>2944</v>
      </c>
      <c r="K9" s="2">
        <v>3136</v>
      </c>
      <c r="L9" s="2">
        <v>3531</v>
      </c>
      <c r="M9" s="2">
        <v>3437</v>
      </c>
      <c r="N9" s="2">
        <f t="shared" si="4"/>
        <v>3712</v>
      </c>
      <c r="O9" s="2">
        <v>3628</v>
      </c>
      <c r="P9" s="2">
        <v>3833</v>
      </c>
      <c r="Q9" s="2">
        <v>3659</v>
      </c>
      <c r="R9" s="2">
        <f t="shared" si="5"/>
        <v>3869</v>
      </c>
      <c r="S9" s="2">
        <v>3913</v>
      </c>
      <c r="T9" s="2">
        <v>4195</v>
      </c>
      <c r="U9" s="2">
        <v>4013</v>
      </c>
      <c r="V9" s="2">
        <f t="shared" si="6"/>
        <v>4251</v>
      </c>
      <c r="W9" s="2">
        <v>4292</v>
      </c>
      <c r="X9" s="2">
        <v>4587</v>
      </c>
      <c r="AA9" s="2">
        <v>7012</v>
      </c>
      <c r="AB9" s="2">
        <v>7628</v>
      </c>
      <c r="AC9" s="2">
        <v>8077</v>
      </c>
      <c r="AD9" s="5">
        <v>10289</v>
      </c>
      <c r="AE9" s="2">
        <v>13816</v>
      </c>
      <c r="AF9" s="2">
        <v>14989</v>
      </c>
      <c r="AG9" s="2">
        <v>16372</v>
      </c>
      <c r="AH9" s="2">
        <f t="shared" si="7"/>
        <v>18827.8</v>
      </c>
      <c r="AI9" s="2">
        <f t="shared" si="7"/>
        <v>21651.969999999998</v>
      </c>
      <c r="AJ9" s="2">
        <f t="shared" si="7"/>
        <v>24899.765499999994</v>
      </c>
      <c r="AK9" s="2">
        <f t="shared" si="7"/>
        <v>28634.73032499999</v>
      </c>
      <c r="AL9" s="2">
        <f t="shared" si="7"/>
        <v>32929.939873749987</v>
      </c>
      <c r="AM9" s="2">
        <f t="shared" si="7"/>
        <v>37869.430854812483</v>
      </c>
      <c r="AN9" s="2">
        <f t="shared" si="7"/>
        <v>43549.845483034354</v>
      </c>
      <c r="AO9" s="2">
        <f t="shared" si="7"/>
        <v>50082.322305489506</v>
      </c>
      <c r="AP9" s="2">
        <f t="shared" si="8"/>
        <v>55090.554536038464</v>
      </c>
      <c r="AQ9" s="2">
        <f t="shared" si="8"/>
        <v>60599.609989642318</v>
      </c>
      <c r="AR9" s="2">
        <f t="shared" si="8"/>
        <v>66659.57098860656</v>
      </c>
    </row>
    <row r="10" spans="1:44" s="2" customFormat="1">
      <c r="B10" s="2" t="s">
        <v>38</v>
      </c>
      <c r="C10" s="2">
        <v>1909</v>
      </c>
      <c r="D10" s="2">
        <v>2102</v>
      </c>
      <c r="E10" s="2">
        <v>1986</v>
      </c>
      <c r="F10" s="2">
        <f t="shared" si="2"/>
        <v>2527</v>
      </c>
      <c r="G10" s="2">
        <v>1943</v>
      </c>
      <c r="H10" s="2">
        <v>2386</v>
      </c>
      <c r="I10" s="2">
        <v>2401</v>
      </c>
      <c r="J10" s="2">
        <f t="shared" si="3"/>
        <v>2537</v>
      </c>
      <c r="K10" s="2">
        <v>2656</v>
      </c>
      <c r="L10" s="2">
        <v>3064</v>
      </c>
      <c r="M10" s="2">
        <v>2945</v>
      </c>
      <c r="N10" s="2">
        <f t="shared" si="4"/>
        <v>2926</v>
      </c>
      <c r="O10" s="2">
        <v>2913</v>
      </c>
      <c r="P10" s="2">
        <v>3209</v>
      </c>
      <c r="Q10" s="2">
        <v>3036</v>
      </c>
      <c r="R10" s="2">
        <f t="shared" si="5"/>
        <v>3000</v>
      </c>
      <c r="S10" s="2">
        <v>3053</v>
      </c>
      <c r="T10" s="2">
        <v>3220</v>
      </c>
      <c r="U10" s="2">
        <v>3134</v>
      </c>
      <c r="V10" s="2">
        <f t="shared" si="6"/>
        <v>3169</v>
      </c>
      <c r="W10" s="2">
        <v>3225</v>
      </c>
      <c r="X10" s="2">
        <v>3558</v>
      </c>
      <c r="AA10" s="2">
        <v>5259</v>
      </c>
      <c r="AB10" s="2">
        <v>6753</v>
      </c>
      <c r="AC10" s="2">
        <v>8524</v>
      </c>
      <c r="AD10" s="5">
        <v>9267</v>
      </c>
      <c r="AE10" s="2">
        <v>11591</v>
      </c>
      <c r="AF10" s="2">
        <v>12158</v>
      </c>
      <c r="AG10" s="2">
        <v>12576</v>
      </c>
      <c r="AH10" s="2">
        <f t="shared" si="7"/>
        <v>14462.4</v>
      </c>
      <c r="AI10" s="2">
        <f t="shared" si="7"/>
        <v>16631.759999999998</v>
      </c>
      <c r="AJ10" s="2">
        <f t="shared" si="7"/>
        <v>19126.523999999998</v>
      </c>
      <c r="AK10" s="2">
        <f t="shared" si="7"/>
        <v>21995.502599999996</v>
      </c>
      <c r="AL10" s="2">
        <f t="shared" si="7"/>
        <v>25294.827989999994</v>
      </c>
      <c r="AM10" s="2">
        <f t="shared" si="7"/>
        <v>29089.052188499991</v>
      </c>
      <c r="AN10" s="2">
        <f t="shared" si="7"/>
        <v>33452.410016774986</v>
      </c>
      <c r="AO10" s="2">
        <f t="shared" si="7"/>
        <v>38470.271519291229</v>
      </c>
      <c r="AP10" s="2">
        <f t="shared" si="8"/>
        <v>42317.298671220356</v>
      </c>
      <c r="AQ10" s="2">
        <f t="shared" si="8"/>
        <v>46549.028538342398</v>
      </c>
      <c r="AR10" s="2">
        <f t="shared" si="8"/>
        <v>51203.931392176644</v>
      </c>
    </row>
    <row r="11" spans="1:44" s="2" customFormat="1">
      <c r="B11" s="2" t="s">
        <v>39</v>
      </c>
      <c r="C11" s="2">
        <v>1545</v>
      </c>
      <c r="D11" s="2">
        <v>1612</v>
      </c>
      <c r="E11" s="2">
        <v>1633</v>
      </c>
      <c r="F11" s="2">
        <f t="shared" si="2"/>
        <v>1619</v>
      </c>
      <c r="G11" s="2">
        <v>1637</v>
      </c>
      <c r="H11" s="2">
        <v>2120</v>
      </c>
      <c r="I11" s="2">
        <v>1803</v>
      </c>
      <c r="J11" s="2">
        <f t="shared" si="3"/>
        <v>1383</v>
      </c>
      <c r="K11" s="2">
        <v>1791</v>
      </c>
      <c r="L11" s="2">
        <v>1823</v>
      </c>
      <c r="M11" s="2">
        <v>1891</v>
      </c>
      <c r="N11" s="2">
        <f t="shared" si="4"/>
        <v>1902</v>
      </c>
      <c r="O11" s="2">
        <v>1929</v>
      </c>
      <c r="P11" s="2">
        <v>1907</v>
      </c>
      <c r="Q11" s="2">
        <v>2047</v>
      </c>
      <c r="R11" s="2">
        <f t="shared" si="5"/>
        <v>2017</v>
      </c>
      <c r="S11" s="2">
        <v>1944</v>
      </c>
      <c r="T11" s="2">
        <v>1917</v>
      </c>
      <c r="U11" s="2">
        <v>1861</v>
      </c>
      <c r="V11" s="2">
        <f t="shared" si="6"/>
        <v>1872</v>
      </c>
      <c r="W11" s="2">
        <v>1928</v>
      </c>
      <c r="X11" s="2">
        <v>1892</v>
      </c>
      <c r="AA11" s="2">
        <v>5846</v>
      </c>
      <c r="AB11" s="2">
        <v>6124</v>
      </c>
      <c r="AC11" s="2">
        <v>6409</v>
      </c>
      <c r="AD11" s="5">
        <v>6943</v>
      </c>
      <c r="AE11" s="2">
        <v>7407</v>
      </c>
      <c r="AF11" s="2">
        <v>7900</v>
      </c>
      <c r="AG11" s="2">
        <v>7594</v>
      </c>
      <c r="AH11" s="2">
        <f t="shared" si="7"/>
        <v>8733.0999999999985</v>
      </c>
      <c r="AI11" s="2">
        <f t="shared" si="7"/>
        <v>10043.064999999997</v>
      </c>
      <c r="AJ11" s="2">
        <f t="shared" si="7"/>
        <v>11549.524749999995</v>
      </c>
      <c r="AK11" s="2">
        <f t="shared" si="7"/>
        <v>13281.953462499992</v>
      </c>
      <c r="AL11" s="2">
        <f t="shared" si="7"/>
        <v>15274.24648187499</v>
      </c>
      <c r="AM11" s="2">
        <f t="shared" si="7"/>
        <v>17565.383454156239</v>
      </c>
      <c r="AN11" s="2">
        <f t="shared" si="7"/>
        <v>20200.190972279674</v>
      </c>
      <c r="AO11" s="2">
        <f t="shared" si="7"/>
        <v>23230.219618121624</v>
      </c>
      <c r="AP11" s="2">
        <f t="shared" si="8"/>
        <v>25553.241579933787</v>
      </c>
      <c r="AQ11" s="2">
        <f t="shared" si="8"/>
        <v>28108.565737927169</v>
      </c>
      <c r="AR11" s="2">
        <f t="shared" si="8"/>
        <v>30919.422311719889</v>
      </c>
    </row>
    <row r="12" spans="1:44" s="2" customFormat="1">
      <c r="B12" s="2" t="s">
        <v>40</v>
      </c>
      <c r="F12" s="2">
        <f t="shared" si="2"/>
        <v>0</v>
      </c>
      <c r="J12" s="2">
        <f t="shared" si="3"/>
        <v>0</v>
      </c>
      <c r="N12" s="2">
        <f t="shared" si="4"/>
        <v>0</v>
      </c>
      <c r="O12" s="2">
        <v>1260</v>
      </c>
      <c r="P12" s="2">
        <v>1302</v>
      </c>
      <c r="Q12" s="2">
        <v>1389</v>
      </c>
      <c r="R12" s="2">
        <f t="shared" si="5"/>
        <v>1486</v>
      </c>
      <c r="S12" s="2">
        <v>1540</v>
      </c>
      <c r="T12" s="2">
        <v>1576</v>
      </c>
      <c r="U12" s="2">
        <v>1646</v>
      </c>
      <c r="V12" s="2">
        <f t="shared" si="6"/>
        <v>1719</v>
      </c>
      <c r="W12" s="2">
        <v>1849</v>
      </c>
      <c r="X12" s="2">
        <v>1913</v>
      </c>
      <c r="AD12" s="5"/>
      <c r="AF12" s="2">
        <v>5437</v>
      </c>
      <c r="AG12" s="2">
        <v>6481</v>
      </c>
      <c r="AH12" s="2">
        <f t="shared" si="7"/>
        <v>7453.15</v>
      </c>
      <c r="AI12" s="2">
        <f t="shared" si="7"/>
        <v>8571.1224999999995</v>
      </c>
      <c r="AJ12" s="2">
        <f t="shared" si="7"/>
        <v>9856.7908749999988</v>
      </c>
      <c r="AK12" s="2">
        <f t="shared" si="7"/>
        <v>11335.309506249998</v>
      </c>
      <c r="AL12" s="2">
        <f t="shared" si="7"/>
        <v>13035.605932187496</v>
      </c>
      <c r="AM12" s="2">
        <f t="shared" si="7"/>
        <v>14990.94682201562</v>
      </c>
      <c r="AN12" s="2">
        <f t="shared" si="7"/>
        <v>17239.588845317961</v>
      </c>
      <c r="AO12" s="2">
        <f t="shared" si="7"/>
        <v>19825.527172115653</v>
      </c>
      <c r="AP12" s="2">
        <f t="shared" si="8"/>
        <v>21808.079889327219</v>
      </c>
      <c r="AQ12" s="2">
        <f t="shared" si="8"/>
        <v>23988.887878259942</v>
      </c>
      <c r="AR12" s="2">
        <f t="shared" si="8"/>
        <v>26387.776666085938</v>
      </c>
    </row>
    <row r="13" spans="1:44" s="2" customFormat="1">
      <c r="B13" s="2" t="s">
        <v>41</v>
      </c>
      <c r="C13" s="2">
        <v>1202</v>
      </c>
      <c r="D13" s="2">
        <v>2048</v>
      </c>
      <c r="E13" s="2">
        <v>1412</v>
      </c>
      <c r="F13" s="2">
        <f t="shared" si="2"/>
        <v>1795</v>
      </c>
      <c r="G13" s="2">
        <v>1620</v>
      </c>
      <c r="H13" s="2">
        <v>1695</v>
      </c>
      <c r="I13" s="2">
        <v>1599</v>
      </c>
      <c r="J13" s="2">
        <f t="shared" si="3"/>
        <v>1877</v>
      </c>
      <c r="K13" s="2">
        <v>1361</v>
      </c>
      <c r="L13" s="2">
        <v>2285</v>
      </c>
      <c r="M13" s="2">
        <v>1764</v>
      </c>
      <c r="N13" s="2">
        <f t="shared" si="4"/>
        <v>1581</v>
      </c>
      <c r="O13" s="2">
        <v>1448</v>
      </c>
      <c r="P13" s="2">
        <v>1430</v>
      </c>
      <c r="Q13" s="2">
        <v>1282</v>
      </c>
      <c r="R13" s="2">
        <f t="shared" si="5"/>
        <v>1361</v>
      </c>
      <c r="S13" s="2">
        <v>1125</v>
      </c>
      <c r="T13" s="2">
        <v>1298</v>
      </c>
      <c r="U13" s="2">
        <v>1067</v>
      </c>
      <c r="V13" s="2">
        <f t="shared" si="6"/>
        <v>1216</v>
      </c>
      <c r="W13" s="2">
        <v>1727</v>
      </c>
      <c r="X13" s="2">
        <v>1821</v>
      </c>
      <c r="AA13" s="2">
        <v>5134</v>
      </c>
      <c r="AB13" s="2">
        <v>6095</v>
      </c>
      <c r="AC13" s="2">
        <v>6457</v>
      </c>
      <c r="AD13" s="5">
        <v>6791</v>
      </c>
      <c r="AE13" s="2">
        <v>6991</v>
      </c>
      <c r="AF13" s="2">
        <v>5521</v>
      </c>
      <c r="AG13" s="2">
        <v>4706</v>
      </c>
      <c r="AH13" s="2">
        <f t="shared" si="7"/>
        <v>5411.9</v>
      </c>
      <c r="AI13" s="2">
        <f t="shared" si="7"/>
        <v>6223.6849999999995</v>
      </c>
      <c r="AJ13" s="2">
        <f t="shared" si="7"/>
        <v>7157.2377499999984</v>
      </c>
      <c r="AK13" s="2">
        <f t="shared" si="7"/>
        <v>8230.8234124999981</v>
      </c>
      <c r="AL13" s="2">
        <f t="shared" si="7"/>
        <v>9465.4469243749973</v>
      </c>
      <c r="AM13" s="2">
        <f t="shared" si="7"/>
        <v>10885.263963031246</v>
      </c>
      <c r="AN13" s="2">
        <f t="shared" si="7"/>
        <v>12518.053557485931</v>
      </c>
      <c r="AO13" s="2">
        <f t="shared" si="7"/>
        <v>14395.76159110882</v>
      </c>
      <c r="AP13" s="2">
        <f t="shared" si="8"/>
        <v>15835.337750219704</v>
      </c>
      <c r="AQ13" s="2">
        <f t="shared" si="8"/>
        <v>17418.871525241677</v>
      </c>
      <c r="AR13" s="2">
        <f t="shared" si="8"/>
        <v>19160.758677765847</v>
      </c>
    </row>
    <row r="14" spans="1:44" s="2" customFormat="1">
      <c r="B14" s="2" t="s">
        <v>42</v>
      </c>
      <c r="C14" s="2">
        <v>855</v>
      </c>
      <c r="D14" s="2">
        <v>959</v>
      </c>
      <c r="E14" s="2">
        <v>961</v>
      </c>
      <c r="F14" s="2">
        <f t="shared" si="2"/>
        <v>993</v>
      </c>
      <c r="G14" s="2">
        <v>1032</v>
      </c>
      <c r="H14" s="2">
        <v>1143</v>
      </c>
      <c r="I14" s="2">
        <v>1125</v>
      </c>
      <c r="J14" s="2">
        <f t="shared" si="3"/>
        <v>1179</v>
      </c>
      <c r="K14" s="2">
        <v>1227</v>
      </c>
      <c r="L14" s="2">
        <v>1357</v>
      </c>
      <c r="M14" s="2">
        <v>1304</v>
      </c>
      <c r="N14" s="2">
        <f t="shared" si="4"/>
        <v>1403</v>
      </c>
      <c r="O14" s="2">
        <v>56</v>
      </c>
      <c r="P14" s="2">
        <v>39</v>
      </c>
      <c r="Q14" s="2">
        <v>16</v>
      </c>
      <c r="R14" s="2">
        <f t="shared" si="5"/>
        <v>8</v>
      </c>
      <c r="S14" s="2">
        <v>8</v>
      </c>
      <c r="T14" s="2">
        <v>11</v>
      </c>
      <c r="U14" s="2">
        <v>14</v>
      </c>
      <c r="V14" s="2">
        <f t="shared" si="6"/>
        <v>12</v>
      </c>
      <c r="W14" s="2">
        <v>10</v>
      </c>
      <c r="X14" s="2">
        <v>10</v>
      </c>
      <c r="AA14" s="2">
        <v>2793</v>
      </c>
      <c r="AB14" s="2">
        <v>3071</v>
      </c>
      <c r="AC14" s="2">
        <v>3768</v>
      </c>
      <c r="AD14" s="5">
        <v>4479</v>
      </c>
      <c r="AE14" s="2">
        <v>5291</v>
      </c>
      <c r="AF14" s="2">
        <v>119</v>
      </c>
      <c r="AG14" s="2">
        <v>45</v>
      </c>
      <c r="AH14" s="2">
        <f t="shared" si="7"/>
        <v>51.749999999999993</v>
      </c>
      <c r="AI14" s="2">
        <f t="shared" si="7"/>
        <v>59.512499999999989</v>
      </c>
      <c r="AJ14" s="2">
        <f t="shared" si="7"/>
        <v>68.439374999999984</v>
      </c>
      <c r="AK14" s="2">
        <f t="shared" si="7"/>
        <v>78.70528124999997</v>
      </c>
      <c r="AL14" s="2">
        <f t="shared" si="7"/>
        <v>90.511073437499959</v>
      </c>
      <c r="AM14" s="2">
        <f t="shared" si="7"/>
        <v>104.08773445312495</v>
      </c>
      <c r="AN14" s="2">
        <f t="shared" si="7"/>
        <v>119.70089462109368</v>
      </c>
      <c r="AO14" s="2">
        <f t="shared" si="7"/>
        <v>137.65602881425772</v>
      </c>
      <c r="AP14" s="2">
        <f t="shared" si="8"/>
        <v>151.42163169568352</v>
      </c>
      <c r="AQ14" s="2">
        <f t="shared" si="8"/>
        <v>166.56379486525188</v>
      </c>
      <c r="AR14" s="2">
        <f t="shared" si="8"/>
        <v>183.22017435177708</v>
      </c>
    </row>
    <row r="15" spans="1:44" s="2" customFormat="1">
      <c r="AD15" s="5"/>
    </row>
    <row r="16" spans="1:44" s="4" customFormat="1">
      <c r="B16" s="4" t="s">
        <v>43</v>
      </c>
      <c r="C16" s="4">
        <f t="shared" ref="C16:F16" si="9">SUM(C5:C14)</f>
        <v>33055</v>
      </c>
      <c r="D16" s="4">
        <f t="shared" si="9"/>
        <v>36906</v>
      </c>
      <c r="E16" s="4">
        <f t="shared" si="9"/>
        <v>35021</v>
      </c>
      <c r="F16" s="4">
        <f t="shared" si="9"/>
        <v>38033</v>
      </c>
      <c r="G16" s="4">
        <f>SUM(G5:G14)</f>
        <v>37154</v>
      </c>
      <c r="H16" s="4">
        <f t="shared" ref="H16:X16" si="10">SUM(H5:H14)</f>
        <v>43076</v>
      </c>
      <c r="I16" s="4">
        <f t="shared" si="10"/>
        <v>41706</v>
      </c>
      <c r="J16" s="4">
        <f t="shared" si="10"/>
        <v>46152</v>
      </c>
      <c r="K16" s="4">
        <f t="shared" si="10"/>
        <v>45317</v>
      </c>
      <c r="L16" s="4">
        <f t="shared" si="10"/>
        <v>51728</v>
      </c>
      <c r="M16" s="4">
        <f t="shared" si="10"/>
        <v>49360</v>
      </c>
      <c r="N16" s="4">
        <f t="shared" si="10"/>
        <v>51865</v>
      </c>
      <c r="O16" s="4">
        <f t="shared" si="10"/>
        <v>50122</v>
      </c>
      <c r="P16" s="4">
        <f t="shared" si="10"/>
        <v>52747</v>
      </c>
      <c r="Q16" s="4">
        <f t="shared" si="10"/>
        <v>52857</v>
      </c>
      <c r="R16" s="4">
        <f t="shared" si="10"/>
        <v>56189</v>
      </c>
      <c r="S16" s="4">
        <f t="shared" si="10"/>
        <v>56517</v>
      </c>
      <c r="T16" s="4">
        <f t="shared" si="10"/>
        <v>62020</v>
      </c>
      <c r="U16" s="4">
        <f t="shared" si="10"/>
        <v>61858</v>
      </c>
      <c r="V16" s="4">
        <f t="shared" si="10"/>
        <v>64727</v>
      </c>
      <c r="W16" s="4">
        <f t="shared" si="10"/>
        <v>65585</v>
      </c>
      <c r="X16" s="4">
        <f t="shared" si="10"/>
        <v>69632</v>
      </c>
      <c r="AA16" s="4">
        <f t="shared" ref="AA16:AD16" si="11">SUM(AA5:AA14)</f>
        <v>110360</v>
      </c>
      <c r="AB16" s="4">
        <f t="shared" si="11"/>
        <v>125843</v>
      </c>
      <c r="AC16" s="4">
        <f t="shared" si="11"/>
        <v>143015</v>
      </c>
      <c r="AD16" s="4">
        <f t="shared" si="11"/>
        <v>168088</v>
      </c>
      <c r="AE16" s="4">
        <f t="shared" ref="AE16:AR16" si="12">SUM(AE5:AE14)</f>
        <v>198270</v>
      </c>
      <c r="AF16" s="4">
        <f t="shared" si="12"/>
        <v>211915</v>
      </c>
      <c r="AG16" s="4">
        <f t="shared" si="12"/>
        <v>245122</v>
      </c>
      <c r="AH16" s="4">
        <f t="shared" si="12"/>
        <v>281890.30000000005</v>
      </c>
      <c r="AI16" s="4">
        <f t="shared" si="12"/>
        <v>324173.84499999997</v>
      </c>
      <c r="AJ16" s="4">
        <f t="shared" si="12"/>
        <v>372799.92174999986</v>
      </c>
      <c r="AK16" s="4">
        <f t="shared" si="12"/>
        <v>428719.91001249989</v>
      </c>
      <c r="AL16" s="4">
        <f t="shared" si="12"/>
        <v>493027.89651437488</v>
      </c>
      <c r="AM16" s="4">
        <f t="shared" si="12"/>
        <v>566982.08099153091</v>
      </c>
      <c r="AN16" s="4">
        <f t="shared" si="12"/>
        <v>652029.3931402606</v>
      </c>
      <c r="AO16" s="4">
        <f t="shared" si="12"/>
        <v>749833.80211129948</v>
      </c>
      <c r="AP16" s="4">
        <f t="shared" si="12"/>
        <v>824817.18232242961</v>
      </c>
      <c r="AQ16" s="4">
        <f t="shared" si="12"/>
        <v>907298.9005546727</v>
      </c>
      <c r="AR16" s="4">
        <f t="shared" si="12"/>
        <v>998028.79061013996</v>
      </c>
    </row>
    <row r="17" spans="1:101" s="5" customFormat="1">
      <c r="B17" s="5" t="s">
        <v>44</v>
      </c>
      <c r="C17" s="5">
        <v>10406</v>
      </c>
      <c r="D17" s="5">
        <v>12358</v>
      </c>
      <c r="E17" s="5">
        <v>10975</v>
      </c>
      <c r="F17" s="5">
        <f>AC17-E17-D17-C17</f>
        <v>12339</v>
      </c>
      <c r="G17" s="5">
        <v>11002</v>
      </c>
      <c r="H17" s="5">
        <v>14194</v>
      </c>
      <c r="I17" s="5">
        <v>13045</v>
      </c>
      <c r="J17" s="5">
        <f>AD17-I17-H17-G17</f>
        <v>13991</v>
      </c>
      <c r="K17" s="5">
        <v>13646</v>
      </c>
      <c r="L17" s="5">
        <v>16960</v>
      </c>
      <c r="M17" s="5">
        <v>15615</v>
      </c>
      <c r="N17" s="5">
        <f>AE17-M17-L17-K17</f>
        <v>16429</v>
      </c>
      <c r="O17" s="5">
        <v>15452</v>
      </c>
      <c r="P17" s="5">
        <v>17488</v>
      </c>
      <c r="Q17" s="5">
        <v>16128</v>
      </c>
      <c r="R17" s="5">
        <f>AF17-Q17-P17-O17</f>
        <v>16795</v>
      </c>
      <c r="S17" s="5">
        <v>16302</v>
      </c>
      <c r="T17" s="5">
        <v>19623</v>
      </c>
      <c r="U17" s="5">
        <v>18505</v>
      </c>
      <c r="V17" s="5">
        <f>AG17-U17-T17-S17</f>
        <v>19687</v>
      </c>
      <c r="W17" s="5">
        <v>20099</v>
      </c>
      <c r="X17" s="5">
        <v>21799</v>
      </c>
      <c r="AA17" s="5">
        <v>38353</v>
      </c>
      <c r="AB17" s="5">
        <v>42910</v>
      </c>
      <c r="AC17" s="5">
        <v>46078</v>
      </c>
      <c r="AD17" s="5">
        <v>52232</v>
      </c>
      <c r="AE17" s="5">
        <v>62650</v>
      </c>
      <c r="AF17" s="5">
        <v>65863</v>
      </c>
      <c r="AG17" s="5">
        <v>74117</v>
      </c>
      <c r="AH17" s="5">
        <f>AG17*1.1</f>
        <v>81528.700000000012</v>
      </c>
      <c r="AI17" s="5">
        <f t="shared" ref="AI17:AR17" si="13">AH17*1.1</f>
        <v>89681.570000000022</v>
      </c>
      <c r="AJ17" s="5">
        <f t="shared" si="13"/>
        <v>98649.727000000028</v>
      </c>
      <c r="AK17" s="5">
        <f t="shared" si="13"/>
        <v>108514.69970000004</v>
      </c>
      <c r="AL17" s="5">
        <f t="shared" si="13"/>
        <v>119366.16967000006</v>
      </c>
      <c r="AM17" s="5">
        <f t="shared" si="13"/>
        <v>131302.78663700007</v>
      </c>
      <c r="AN17" s="5">
        <f t="shared" si="13"/>
        <v>144433.06530070008</v>
      </c>
      <c r="AO17" s="5">
        <f t="shared" si="13"/>
        <v>158876.37183077011</v>
      </c>
      <c r="AP17" s="5">
        <f t="shared" si="13"/>
        <v>174764.00901384713</v>
      </c>
      <c r="AQ17" s="5">
        <f t="shared" si="13"/>
        <v>192240.40991523187</v>
      </c>
      <c r="AR17" s="5">
        <f t="shared" si="13"/>
        <v>211464.45090675508</v>
      </c>
    </row>
    <row r="18" spans="1:101" s="2" customFormat="1">
      <c r="B18" s="2" t="s">
        <v>45</v>
      </c>
      <c r="C18" s="2">
        <f t="shared" ref="C18:F18" si="14">C16-C17</f>
        <v>22649</v>
      </c>
      <c r="D18" s="2">
        <f t="shared" si="14"/>
        <v>24548</v>
      </c>
      <c r="E18" s="2">
        <f t="shared" si="14"/>
        <v>24046</v>
      </c>
      <c r="F18" s="2">
        <f t="shared" si="14"/>
        <v>25694</v>
      </c>
      <c r="G18" s="2">
        <f>G16-G17</f>
        <v>26152</v>
      </c>
      <c r="H18" s="2">
        <f t="shared" ref="H18:AB18" si="15">H16-H17</f>
        <v>28882</v>
      </c>
      <c r="I18" s="2">
        <f t="shared" si="15"/>
        <v>28661</v>
      </c>
      <c r="J18" s="2">
        <f t="shared" si="15"/>
        <v>32161</v>
      </c>
      <c r="K18" s="2">
        <f t="shared" si="15"/>
        <v>31671</v>
      </c>
      <c r="L18" s="2">
        <f t="shared" si="15"/>
        <v>34768</v>
      </c>
      <c r="M18" s="2">
        <f t="shared" si="15"/>
        <v>33745</v>
      </c>
      <c r="N18" s="2">
        <f t="shared" si="15"/>
        <v>35436</v>
      </c>
      <c r="O18" s="2">
        <f t="shared" si="15"/>
        <v>34670</v>
      </c>
      <c r="P18" s="2">
        <f t="shared" si="15"/>
        <v>35259</v>
      </c>
      <c r="Q18" s="2">
        <f t="shared" si="15"/>
        <v>36729</v>
      </c>
      <c r="R18" s="2">
        <f t="shared" si="15"/>
        <v>39394</v>
      </c>
      <c r="S18" s="2">
        <f t="shared" si="15"/>
        <v>40215</v>
      </c>
      <c r="T18" s="2">
        <f t="shared" si="15"/>
        <v>42397</v>
      </c>
      <c r="U18" s="2">
        <f t="shared" si="15"/>
        <v>43353</v>
      </c>
      <c r="V18" s="2">
        <f t="shared" si="15"/>
        <v>45040</v>
      </c>
      <c r="W18" s="2">
        <f t="shared" si="15"/>
        <v>45486</v>
      </c>
      <c r="X18" s="2">
        <f t="shared" si="15"/>
        <v>47833</v>
      </c>
      <c r="AA18" s="2">
        <f t="shared" ref="Y18:AD18" si="16">AA16-AA17</f>
        <v>72007</v>
      </c>
      <c r="AB18" s="2">
        <f t="shared" si="16"/>
        <v>82933</v>
      </c>
      <c r="AC18" s="2">
        <f t="shared" si="16"/>
        <v>96937</v>
      </c>
      <c r="AD18" s="5">
        <f t="shared" si="16"/>
        <v>115856</v>
      </c>
      <c r="AE18" s="2">
        <f t="shared" ref="AE18:AR18" si="17">AE16-AE17</f>
        <v>135620</v>
      </c>
      <c r="AF18" s="2">
        <f t="shared" si="17"/>
        <v>146052</v>
      </c>
      <c r="AG18" s="2">
        <f t="shared" si="17"/>
        <v>171005</v>
      </c>
      <c r="AH18" s="2">
        <f t="shared" si="17"/>
        <v>200361.60000000003</v>
      </c>
      <c r="AI18" s="2">
        <f t="shared" si="17"/>
        <v>234492.27499999997</v>
      </c>
      <c r="AJ18" s="2">
        <f t="shared" si="17"/>
        <v>274150.19474999985</v>
      </c>
      <c r="AK18" s="2">
        <f t="shared" si="17"/>
        <v>320205.21031249984</v>
      </c>
      <c r="AL18" s="2">
        <f t="shared" si="17"/>
        <v>373661.72684437479</v>
      </c>
      <c r="AM18" s="2">
        <f t="shared" si="17"/>
        <v>435679.29435453087</v>
      </c>
      <c r="AN18" s="2">
        <f t="shared" si="17"/>
        <v>507596.32783956052</v>
      </c>
      <c r="AO18" s="2">
        <f t="shared" si="17"/>
        <v>590957.43028052943</v>
      </c>
      <c r="AP18" s="2">
        <f t="shared" si="17"/>
        <v>650053.17330858251</v>
      </c>
      <c r="AQ18" s="2">
        <f t="shared" si="17"/>
        <v>715058.49063944083</v>
      </c>
      <c r="AR18" s="2">
        <f t="shared" si="17"/>
        <v>786564.3397033849</v>
      </c>
    </row>
    <row r="19" spans="1:101" s="2" customFormat="1">
      <c r="B19" s="2" t="s">
        <v>46</v>
      </c>
      <c r="C19" s="2">
        <v>4565</v>
      </c>
      <c r="D19" s="2">
        <v>4603</v>
      </c>
      <c r="E19" s="2">
        <v>4887</v>
      </c>
      <c r="F19" s="2">
        <f>AC19-E19-D19-C19</f>
        <v>5214</v>
      </c>
      <c r="G19" s="2">
        <v>4926</v>
      </c>
      <c r="H19" s="2">
        <v>4899</v>
      </c>
      <c r="I19" s="2">
        <v>5204</v>
      </c>
      <c r="J19" s="2">
        <f>AD19-I19-H19-G19</f>
        <v>5687</v>
      </c>
      <c r="K19" s="2">
        <v>5599</v>
      </c>
      <c r="L19" s="2">
        <v>5758</v>
      </c>
      <c r="M19" s="2">
        <v>6306</v>
      </c>
      <c r="N19" s="2">
        <f>AE19-M19-L19-K19</f>
        <v>6849</v>
      </c>
      <c r="O19" s="2">
        <v>6628</v>
      </c>
      <c r="P19" s="2">
        <v>6844</v>
      </c>
      <c r="Q19" s="2">
        <v>6984</v>
      </c>
      <c r="R19" s="2">
        <f>AF19-Q19-P19-O19</f>
        <v>6739</v>
      </c>
      <c r="S19" s="2">
        <v>6659</v>
      </c>
      <c r="T19" s="2">
        <v>7142</v>
      </c>
      <c r="U19" s="2">
        <v>7653</v>
      </c>
      <c r="V19" s="2">
        <f>AG19-U19-T19-S19</f>
        <v>8056</v>
      </c>
      <c r="W19" s="2">
        <v>7544</v>
      </c>
      <c r="X19" s="2">
        <v>7917</v>
      </c>
      <c r="AA19" s="2">
        <v>14726</v>
      </c>
      <c r="AB19" s="2">
        <v>16876</v>
      </c>
      <c r="AC19" s="2">
        <v>19269</v>
      </c>
      <c r="AD19" s="5">
        <v>20716</v>
      </c>
      <c r="AE19" s="2">
        <v>24512</v>
      </c>
      <c r="AF19" s="2">
        <v>27195</v>
      </c>
      <c r="AG19" s="2">
        <v>29510</v>
      </c>
      <c r="AH19" s="2">
        <f>AG19*1.07</f>
        <v>31575.7</v>
      </c>
      <c r="AI19" s="2">
        <f t="shared" ref="AI19:AR19" si="18">AH19*1.07</f>
        <v>33785.999000000003</v>
      </c>
      <c r="AJ19" s="2">
        <f t="shared" si="18"/>
        <v>36151.018930000006</v>
      </c>
      <c r="AK19" s="2">
        <f t="shared" si="18"/>
        <v>38681.590255100011</v>
      </c>
      <c r="AL19" s="2">
        <f t="shared" si="18"/>
        <v>41389.301572957011</v>
      </c>
      <c r="AM19" s="2">
        <f t="shared" si="18"/>
        <v>44286.552683064001</v>
      </c>
      <c r="AN19" s="2">
        <f t="shared" si="18"/>
        <v>47386.611370878483</v>
      </c>
      <c r="AO19" s="2">
        <f t="shared" si="18"/>
        <v>50703.674166839977</v>
      </c>
      <c r="AP19" s="2">
        <f t="shared" si="18"/>
        <v>54252.931358518777</v>
      </c>
      <c r="AQ19" s="2">
        <f t="shared" si="18"/>
        <v>58050.636553615099</v>
      </c>
      <c r="AR19" s="2">
        <f t="shared" si="18"/>
        <v>62114.181112368162</v>
      </c>
    </row>
    <row r="20" spans="1:101" s="2" customFormat="1">
      <c r="B20" s="2" t="s">
        <v>47</v>
      </c>
      <c r="C20" s="2">
        <v>4337</v>
      </c>
      <c r="D20" s="2">
        <v>4933</v>
      </c>
      <c r="E20" s="2">
        <v>4911</v>
      </c>
      <c r="F20" s="2">
        <f t="shared" ref="F20:F21" si="19">AC20-E20-D20-C20</f>
        <v>5417</v>
      </c>
      <c r="G20" s="2">
        <v>4231</v>
      </c>
      <c r="H20" s="2">
        <v>4947</v>
      </c>
      <c r="I20" s="2">
        <v>5082</v>
      </c>
      <c r="J20" s="2">
        <f t="shared" ref="J20:J21" si="20">AD20-I20-H20-G20</f>
        <v>5857</v>
      </c>
      <c r="K20" s="2">
        <v>4547</v>
      </c>
      <c r="L20" s="2">
        <v>5379</v>
      </c>
      <c r="M20" s="2">
        <v>5595</v>
      </c>
      <c r="N20" s="2">
        <f t="shared" ref="N20:N21" si="21">AE20-M20-L20-K20</f>
        <v>6304</v>
      </c>
      <c r="O20" s="2">
        <v>5126</v>
      </c>
      <c r="P20" s="2">
        <v>5679</v>
      </c>
      <c r="Q20" s="2">
        <v>5750</v>
      </c>
      <c r="R20" s="2">
        <f t="shared" ref="R20:R21" si="22">AF20-Q20-P20-O20</f>
        <v>6204</v>
      </c>
      <c r="S20" s="2">
        <v>5187</v>
      </c>
      <c r="T20" s="2">
        <v>6246</v>
      </c>
      <c r="U20" s="2">
        <v>6207</v>
      </c>
      <c r="V20" s="2">
        <f>AG20-U20-T20-S20</f>
        <v>6816</v>
      </c>
      <c r="W20" s="2">
        <v>5717</v>
      </c>
      <c r="X20" s="2">
        <v>6440</v>
      </c>
      <c r="AA20" s="2">
        <v>17469</v>
      </c>
      <c r="AB20" s="2">
        <v>18213</v>
      </c>
      <c r="AC20" s="2">
        <v>19598</v>
      </c>
      <c r="AD20" s="5">
        <v>20117</v>
      </c>
      <c r="AE20" s="2">
        <v>21825</v>
      </c>
      <c r="AF20" s="2">
        <v>22759</v>
      </c>
      <c r="AG20" s="2">
        <v>24456</v>
      </c>
      <c r="AH20" s="2">
        <f t="shared" ref="AH20:AR21" si="23">AG20*1.07</f>
        <v>26167.920000000002</v>
      </c>
      <c r="AI20" s="2">
        <f t="shared" si="23"/>
        <v>27999.674400000004</v>
      </c>
      <c r="AJ20" s="2">
        <f t="shared" si="23"/>
        <v>29959.651608000004</v>
      </c>
      <c r="AK20" s="2">
        <f t="shared" si="23"/>
        <v>32056.827220560004</v>
      </c>
      <c r="AL20" s="2">
        <f t="shared" si="23"/>
        <v>34300.805125999206</v>
      </c>
      <c r="AM20" s="2">
        <f t="shared" si="23"/>
        <v>36701.86148481915</v>
      </c>
      <c r="AN20" s="2">
        <f t="shared" si="23"/>
        <v>39270.991788756495</v>
      </c>
      <c r="AO20" s="2">
        <f t="shared" si="23"/>
        <v>42019.961213969451</v>
      </c>
      <c r="AP20" s="2">
        <f t="shared" si="23"/>
        <v>44961.358498947317</v>
      </c>
      <c r="AQ20" s="2">
        <f t="shared" si="23"/>
        <v>48108.653593873634</v>
      </c>
      <c r="AR20" s="2">
        <f t="shared" si="23"/>
        <v>51476.259345444792</v>
      </c>
    </row>
    <row r="21" spans="1:101" s="2" customFormat="1">
      <c r="B21" s="2" t="s">
        <v>48</v>
      </c>
      <c r="C21" s="2">
        <v>1061</v>
      </c>
      <c r="D21" s="2">
        <v>1121</v>
      </c>
      <c r="E21" s="2">
        <v>1273</v>
      </c>
      <c r="F21" s="2">
        <f t="shared" si="19"/>
        <v>1656</v>
      </c>
      <c r="G21" s="2">
        <v>1119</v>
      </c>
      <c r="H21" s="2">
        <v>1139</v>
      </c>
      <c r="I21" s="2">
        <v>1327</v>
      </c>
      <c r="J21" s="2">
        <f t="shared" si="20"/>
        <v>1522</v>
      </c>
      <c r="K21" s="2">
        <v>1287</v>
      </c>
      <c r="L21" s="2">
        <v>1384</v>
      </c>
      <c r="M21" s="2">
        <v>1480</v>
      </c>
      <c r="N21" s="2">
        <f t="shared" si="21"/>
        <v>1749</v>
      </c>
      <c r="O21" s="2">
        <v>1398</v>
      </c>
      <c r="P21" s="2">
        <v>2337</v>
      </c>
      <c r="Q21" s="2">
        <v>1643</v>
      </c>
      <c r="R21" s="2">
        <f t="shared" si="22"/>
        <v>2197</v>
      </c>
      <c r="S21" s="2">
        <v>1474</v>
      </c>
      <c r="T21" s="2">
        <v>1977</v>
      </c>
      <c r="U21" s="2">
        <v>1912</v>
      </c>
      <c r="V21" s="2">
        <f>AG21-U21-T21-S21</f>
        <v>2246</v>
      </c>
      <c r="W21" s="2">
        <v>1673</v>
      </c>
      <c r="X21" s="2">
        <v>1823</v>
      </c>
      <c r="AA21" s="2">
        <v>4754</v>
      </c>
      <c r="AB21" s="2">
        <v>4885</v>
      </c>
      <c r="AC21" s="2">
        <v>5111</v>
      </c>
      <c r="AD21" s="5">
        <v>5107</v>
      </c>
      <c r="AE21" s="2">
        <v>5900</v>
      </c>
      <c r="AF21" s="2">
        <v>7575</v>
      </c>
      <c r="AG21" s="2">
        <v>7609</v>
      </c>
      <c r="AH21" s="2">
        <f t="shared" si="23"/>
        <v>8141.63</v>
      </c>
      <c r="AI21" s="2">
        <f t="shared" si="23"/>
        <v>8711.544100000001</v>
      </c>
      <c r="AJ21" s="2">
        <f t="shared" si="23"/>
        <v>9321.3521870000022</v>
      </c>
      <c r="AK21" s="2">
        <f t="shared" si="23"/>
        <v>9973.8468400900038</v>
      </c>
      <c r="AL21" s="2">
        <f t="shared" si="23"/>
        <v>10672.016118896305</v>
      </c>
      <c r="AM21" s="2">
        <f t="shared" si="23"/>
        <v>11419.057247219047</v>
      </c>
      <c r="AN21" s="2">
        <f t="shared" si="23"/>
        <v>12218.39125452438</v>
      </c>
      <c r="AO21" s="2">
        <f t="shared" si="23"/>
        <v>13073.678642341087</v>
      </c>
      <c r="AP21" s="2">
        <f t="shared" si="23"/>
        <v>13988.836147304964</v>
      </c>
      <c r="AQ21" s="2">
        <f t="shared" si="23"/>
        <v>14968.054677616314</v>
      </c>
      <c r="AR21" s="2">
        <f t="shared" si="23"/>
        <v>16015.818505049456</v>
      </c>
    </row>
    <row r="22" spans="1:101" s="2" customFormat="1">
      <c r="B22" s="2" t="s">
        <v>49</v>
      </c>
      <c r="C22" s="2">
        <f t="shared" ref="C22:F22" si="24">C19+C20+C21</f>
        <v>9963</v>
      </c>
      <c r="D22" s="2">
        <f t="shared" si="24"/>
        <v>10657</v>
      </c>
      <c r="E22" s="2">
        <f t="shared" si="24"/>
        <v>11071</v>
      </c>
      <c r="F22" s="2">
        <f t="shared" si="24"/>
        <v>12287</v>
      </c>
      <c r="G22" s="2">
        <f>G19+G20+G21</f>
        <v>10276</v>
      </c>
      <c r="H22" s="2">
        <f t="shared" ref="H22:AB22" si="25">H19+H20+H21</f>
        <v>10985</v>
      </c>
      <c r="I22" s="2">
        <f t="shared" si="25"/>
        <v>11613</v>
      </c>
      <c r="J22" s="2">
        <f t="shared" si="25"/>
        <v>13066</v>
      </c>
      <c r="K22" s="2">
        <f t="shared" si="25"/>
        <v>11433</v>
      </c>
      <c r="L22" s="2">
        <f t="shared" si="25"/>
        <v>12521</v>
      </c>
      <c r="M22" s="2">
        <f t="shared" si="25"/>
        <v>13381</v>
      </c>
      <c r="N22" s="2">
        <f t="shared" si="25"/>
        <v>14902</v>
      </c>
      <c r="O22" s="2">
        <f t="shared" si="25"/>
        <v>13152</v>
      </c>
      <c r="P22" s="2">
        <f t="shared" si="25"/>
        <v>14860</v>
      </c>
      <c r="Q22" s="2">
        <f t="shared" si="25"/>
        <v>14377</v>
      </c>
      <c r="R22" s="2">
        <f t="shared" si="25"/>
        <v>15140</v>
      </c>
      <c r="S22" s="2">
        <f t="shared" si="25"/>
        <v>13320</v>
      </c>
      <c r="T22" s="2">
        <f t="shared" si="25"/>
        <v>15365</v>
      </c>
      <c r="U22" s="2">
        <f t="shared" si="25"/>
        <v>15772</v>
      </c>
      <c r="V22" s="2">
        <f t="shared" si="25"/>
        <v>17118</v>
      </c>
      <c r="W22" s="2">
        <f t="shared" si="25"/>
        <v>14934</v>
      </c>
      <c r="X22" s="2">
        <f t="shared" si="25"/>
        <v>16180</v>
      </c>
      <c r="AA22" s="2">
        <f t="shared" ref="Y22:AD22" si="26">AA19+AA20+AA21</f>
        <v>36949</v>
      </c>
      <c r="AB22" s="2">
        <f t="shared" si="26"/>
        <v>39974</v>
      </c>
      <c r="AC22" s="2">
        <f t="shared" si="26"/>
        <v>43978</v>
      </c>
      <c r="AD22" s="5">
        <f t="shared" si="26"/>
        <v>45940</v>
      </c>
      <c r="AE22" s="2">
        <f t="shared" ref="AE22:AR22" si="27">AE19+AE20+AE21</f>
        <v>52237</v>
      </c>
      <c r="AF22" s="2">
        <f t="shared" si="27"/>
        <v>57529</v>
      </c>
      <c r="AG22" s="2">
        <f t="shared" si="27"/>
        <v>61575</v>
      </c>
      <c r="AH22" s="2">
        <f t="shared" si="27"/>
        <v>65885.25</v>
      </c>
      <c r="AI22" s="2">
        <f t="shared" si="27"/>
        <v>70497.217500000013</v>
      </c>
      <c r="AJ22" s="2">
        <f t="shared" si="27"/>
        <v>75432.022725000003</v>
      </c>
      <c r="AK22" s="2">
        <f t="shared" si="27"/>
        <v>80712.264315750013</v>
      </c>
      <c r="AL22" s="2">
        <f t="shared" si="27"/>
        <v>86362.122817852534</v>
      </c>
      <c r="AM22" s="2">
        <f t="shared" si="27"/>
        <v>92407.471415102191</v>
      </c>
      <c r="AN22" s="2">
        <f t="shared" si="27"/>
        <v>98875.994414159359</v>
      </c>
      <c r="AO22" s="2">
        <f t="shared" si="27"/>
        <v>105797.31402315051</v>
      </c>
      <c r="AP22" s="2">
        <f t="shared" si="27"/>
        <v>113203.12600477105</v>
      </c>
      <c r="AQ22" s="2">
        <f t="shared" si="27"/>
        <v>121127.34482510504</v>
      </c>
      <c r="AR22" s="2">
        <f t="shared" si="27"/>
        <v>129606.2589628624</v>
      </c>
    </row>
    <row r="23" spans="1:101" s="2" customFormat="1">
      <c r="B23" s="2" t="s">
        <v>50</v>
      </c>
      <c r="C23" s="2">
        <f t="shared" ref="C23:F23" si="28">C18-C22</f>
        <v>12686</v>
      </c>
      <c r="D23" s="2">
        <f t="shared" si="28"/>
        <v>13891</v>
      </c>
      <c r="E23" s="2">
        <f t="shared" si="28"/>
        <v>12975</v>
      </c>
      <c r="F23" s="2">
        <f t="shared" si="28"/>
        <v>13407</v>
      </c>
      <c r="G23" s="2">
        <f>G18-G22</f>
        <v>15876</v>
      </c>
      <c r="H23" s="2">
        <f t="shared" ref="H23:AB23" si="29">H18-H22</f>
        <v>17897</v>
      </c>
      <c r="I23" s="2">
        <f t="shared" si="29"/>
        <v>17048</v>
      </c>
      <c r="J23" s="2">
        <f t="shared" si="29"/>
        <v>19095</v>
      </c>
      <c r="K23" s="2">
        <f t="shared" si="29"/>
        <v>20238</v>
      </c>
      <c r="L23" s="2">
        <f t="shared" si="29"/>
        <v>22247</v>
      </c>
      <c r="M23" s="2">
        <f t="shared" si="29"/>
        <v>20364</v>
      </c>
      <c r="N23" s="2">
        <f t="shared" si="29"/>
        <v>20534</v>
      </c>
      <c r="O23" s="2">
        <f t="shared" si="29"/>
        <v>21518</v>
      </c>
      <c r="P23" s="2">
        <f t="shared" si="29"/>
        <v>20399</v>
      </c>
      <c r="Q23" s="2">
        <f t="shared" si="29"/>
        <v>22352</v>
      </c>
      <c r="R23" s="2">
        <f t="shared" si="29"/>
        <v>24254</v>
      </c>
      <c r="S23" s="2">
        <f t="shared" si="29"/>
        <v>26895</v>
      </c>
      <c r="T23" s="2">
        <f t="shared" si="29"/>
        <v>27032</v>
      </c>
      <c r="U23" s="2">
        <f t="shared" si="29"/>
        <v>27581</v>
      </c>
      <c r="V23" s="2">
        <f t="shared" si="29"/>
        <v>27922</v>
      </c>
      <c r="W23" s="2">
        <f t="shared" si="29"/>
        <v>30552</v>
      </c>
      <c r="X23" s="2">
        <f t="shared" si="29"/>
        <v>31653</v>
      </c>
      <c r="AA23" s="2">
        <f t="shared" ref="Y23:AD23" si="30">AA18-AA22</f>
        <v>35058</v>
      </c>
      <c r="AB23" s="2">
        <f t="shared" si="30"/>
        <v>42959</v>
      </c>
      <c r="AC23" s="2">
        <f t="shared" si="30"/>
        <v>52959</v>
      </c>
      <c r="AD23" s="5">
        <f t="shared" si="30"/>
        <v>69916</v>
      </c>
      <c r="AE23" s="2">
        <f t="shared" ref="AE23:AR23" si="31">AE18-AE22</f>
        <v>83383</v>
      </c>
      <c r="AF23" s="2">
        <f t="shared" si="31"/>
        <v>88523</v>
      </c>
      <c r="AG23" s="2">
        <f t="shared" si="31"/>
        <v>109430</v>
      </c>
      <c r="AH23" s="2">
        <f t="shared" si="31"/>
        <v>134476.35000000003</v>
      </c>
      <c r="AI23" s="2">
        <f t="shared" si="31"/>
        <v>163995.05749999994</v>
      </c>
      <c r="AJ23" s="2">
        <f t="shared" si="31"/>
        <v>198718.17202499986</v>
      </c>
      <c r="AK23" s="2">
        <f t="shared" si="31"/>
        <v>239492.94599674983</v>
      </c>
      <c r="AL23" s="2">
        <f t="shared" si="31"/>
        <v>287299.60402652225</v>
      </c>
      <c r="AM23" s="2">
        <f t="shared" si="31"/>
        <v>343271.82293942868</v>
      </c>
      <c r="AN23" s="2">
        <f t="shared" si="31"/>
        <v>408720.33342540113</v>
      </c>
      <c r="AO23" s="2">
        <f t="shared" si="31"/>
        <v>485160.11625737895</v>
      </c>
      <c r="AP23" s="2">
        <f t="shared" si="31"/>
        <v>536850.04730381141</v>
      </c>
      <c r="AQ23" s="2">
        <f t="shared" si="31"/>
        <v>593931.14581433579</v>
      </c>
      <c r="AR23" s="2">
        <f t="shared" si="31"/>
        <v>656958.08074052248</v>
      </c>
    </row>
    <row r="24" spans="1:101" s="2" customFormat="1">
      <c r="B24" s="2" t="s">
        <v>42</v>
      </c>
      <c r="C24" s="2">
        <v>0</v>
      </c>
      <c r="D24" s="2">
        <v>194</v>
      </c>
      <c r="E24" s="2">
        <v>-132</v>
      </c>
      <c r="F24" s="2">
        <f>AC24-E24-D24-C24</f>
        <v>15</v>
      </c>
      <c r="G24" s="2">
        <v>248</v>
      </c>
      <c r="H24" s="2">
        <v>440</v>
      </c>
      <c r="I24" s="2">
        <v>188</v>
      </c>
      <c r="J24" s="2">
        <f>AD24-I24-H24-G24</f>
        <v>310</v>
      </c>
      <c r="K24" s="2">
        <v>286</v>
      </c>
      <c r="L24" s="2">
        <v>268</v>
      </c>
      <c r="M24" s="2">
        <v>-174</v>
      </c>
      <c r="N24" s="2">
        <f>AE24-M24-L24-K24</f>
        <v>-47</v>
      </c>
      <c r="O24" s="2">
        <v>54</v>
      </c>
      <c r="P24" s="2">
        <v>-60</v>
      </c>
      <c r="Q24" s="2">
        <v>321</v>
      </c>
      <c r="R24" s="2">
        <f>AF24-Q24-P24-O24</f>
        <v>473</v>
      </c>
      <c r="S24" s="2">
        <v>389</v>
      </c>
      <c r="T24" s="2">
        <v>-506</v>
      </c>
      <c r="U24" s="2">
        <v>-854</v>
      </c>
      <c r="V24" s="2">
        <f>AG24-U24-T24-S24</f>
        <v>-675</v>
      </c>
      <c r="W24" s="2">
        <v>-283</v>
      </c>
      <c r="X24" s="2">
        <v>-2288</v>
      </c>
      <c r="AA24" s="2">
        <v>1416</v>
      </c>
      <c r="AB24" s="2">
        <v>729</v>
      </c>
      <c r="AC24" s="2">
        <v>77</v>
      </c>
      <c r="AD24" s="5">
        <v>1186</v>
      </c>
      <c r="AE24" s="2">
        <v>333</v>
      </c>
      <c r="AF24" s="2">
        <v>788</v>
      </c>
      <c r="AG24" s="2">
        <v>-1646</v>
      </c>
      <c r="AH24" s="2">
        <f>AVERAGE(AA24:AG24)</f>
        <v>411.85714285714283</v>
      </c>
      <c r="AI24" s="2">
        <v>400</v>
      </c>
      <c r="AJ24" s="2">
        <v>450</v>
      </c>
      <c r="AK24" s="2">
        <v>450</v>
      </c>
      <c r="AL24" s="2">
        <v>450</v>
      </c>
      <c r="AM24" s="2">
        <v>450</v>
      </c>
      <c r="AN24" s="2">
        <v>450</v>
      </c>
      <c r="AO24" s="2">
        <v>450</v>
      </c>
      <c r="AP24" s="2">
        <v>450</v>
      </c>
      <c r="AQ24" s="2">
        <v>450</v>
      </c>
      <c r="AR24" s="2">
        <v>450</v>
      </c>
    </row>
    <row r="25" spans="1:101" s="2" customFormat="1">
      <c r="B25" s="2" t="s">
        <v>51</v>
      </c>
      <c r="C25" s="2">
        <f t="shared" ref="C25:F25" si="32">C23+C24</f>
        <v>12686</v>
      </c>
      <c r="D25" s="2">
        <f t="shared" si="32"/>
        <v>14085</v>
      </c>
      <c r="E25" s="2">
        <f t="shared" si="32"/>
        <v>12843</v>
      </c>
      <c r="F25" s="2">
        <f t="shared" si="32"/>
        <v>13422</v>
      </c>
      <c r="G25" s="2">
        <f>G23+G24</f>
        <v>16124</v>
      </c>
      <c r="H25" s="2">
        <f t="shared" ref="H25:AB26" si="33">H23+H24</f>
        <v>18337</v>
      </c>
      <c r="I25" s="2">
        <f t="shared" si="33"/>
        <v>17236</v>
      </c>
      <c r="J25" s="2">
        <f t="shared" si="33"/>
        <v>19405</v>
      </c>
      <c r="K25" s="2">
        <f t="shared" si="33"/>
        <v>20524</v>
      </c>
      <c r="L25" s="2">
        <f t="shared" si="33"/>
        <v>22515</v>
      </c>
      <c r="M25" s="2">
        <f t="shared" si="33"/>
        <v>20190</v>
      </c>
      <c r="N25" s="2">
        <f t="shared" si="33"/>
        <v>20487</v>
      </c>
      <c r="O25" s="2">
        <f t="shared" si="33"/>
        <v>21572</v>
      </c>
      <c r="P25" s="2">
        <f t="shared" si="33"/>
        <v>20339</v>
      </c>
      <c r="Q25" s="2">
        <f t="shared" si="33"/>
        <v>22673</v>
      </c>
      <c r="R25" s="2">
        <f t="shared" si="33"/>
        <v>24727</v>
      </c>
      <c r="S25" s="2">
        <f t="shared" si="33"/>
        <v>27284</v>
      </c>
      <c r="T25" s="2">
        <f t="shared" si="33"/>
        <v>26526</v>
      </c>
      <c r="U25" s="2">
        <f t="shared" si="33"/>
        <v>26727</v>
      </c>
      <c r="V25" s="2">
        <f t="shared" si="33"/>
        <v>27247</v>
      </c>
      <c r="W25" s="2">
        <f t="shared" si="33"/>
        <v>30269</v>
      </c>
      <c r="X25" s="2">
        <f t="shared" si="33"/>
        <v>29365</v>
      </c>
      <c r="AA25" s="2">
        <f t="shared" ref="Y25:AD25" si="34">AA23+AA24</f>
        <v>36474</v>
      </c>
      <c r="AB25" s="2">
        <f t="shared" si="34"/>
        <v>43688</v>
      </c>
      <c r="AC25" s="2">
        <f t="shared" si="34"/>
        <v>53036</v>
      </c>
      <c r="AD25" s="5">
        <f t="shared" si="34"/>
        <v>71102</v>
      </c>
      <c r="AE25" s="2">
        <f t="shared" ref="AE25:AR25" si="35">AE23+AE24</f>
        <v>83716</v>
      </c>
      <c r="AF25" s="2">
        <f t="shared" si="35"/>
        <v>89311</v>
      </c>
      <c r="AG25" s="2">
        <f t="shared" si="35"/>
        <v>107784</v>
      </c>
      <c r="AH25" s="2">
        <f t="shared" si="35"/>
        <v>134888.20714285717</v>
      </c>
      <c r="AI25" s="2">
        <f t="shared" si="35"/>
        <v>164395.05749999994</v>
      </c>
      <c r="AJ25" s="2">
        <f t="shared" si="35"/>
        <v>199168.17202499986</v>
      </c>
      <c r="AK25" s="2">
        <f t="shared" si="35"/>
        <v>239942.94599674983</v>
      </c>
      <c r="AL25" s="2">
        <f t="shared" si="35"/>
        <v>287749.60402652225</v>
      </c>
      <c r="AM25" s="2">
        <f t="shared" si="35"/>
        <v>343721.82293942868</v>
      </c>
      <c r="AN25" s="2">
        <f t="shared" si="35"/>
        <v>409170.33342540113</v>
      </c>
      <c r="AO25" s="2">
        <f t="shared" si="35"/>
        <v>485610.11625737895</v>
      </c>
      <c r="AP25" s="2">
        <f t="shared" si="35"/>
        <v>537300.04730381141</v>
      </c>
      <c r="AQ25" s="2">
        <f t="shared" si="35"/>
        <v>594381.14581433579</v>
      </c>
      <c r="AR25" s="2">
        <f t="shared" si="35"/>
        <v>657408.08074052248</v>
      </c>
    </row>
    <row r="26" spans="1:101" s="2" customFormat="1">
      <c r="B26" s="2" t="s">
        <v>52</v>
      </c>
      <c r="C26" s="2">
        <v>2008</v>
      </c>
      <c r="D26" s="2">
        <v>2436</v>
      </c>
      <c r="E26" s="2">
        <v>2091</v>
      </c>
      <c r="F26" s="2">
        <f>AC26-E26-D26-C26</f>
        <v>2220</v>
      </c>
      <c r="G26" s="2">
        <v>2231</v>
      </c>
      <c r="H26" s="2">
        <v>2874</v>
      </c>
      <c r="I26" s="2">
        <v>1779</v>
      </c>
      <c r="J26" s="2">
        <f>AD26-I26-H26-G26</f>
        <v>2947</v>
      </c>
      <c r="K26" s="2">
        <v>19</v>
      </c>
      <c r="L26" s="2">
        <v>3750</v>
      </c>
      <c r="M26" s="2">
        <v>3462</v>
      </c>
      <c r="N26" s="2">
        <f>AE26-M26-L26-K26</f>
        <v>3747</v>
      </c>
      <c r="O26" s="2">
        <v>4016</v>
      </c>
      <c r="P26" s="2">
        <v>3914</v>
      </c>
      <c r="Q26" s="2">
        <v>4374</v>
      </c>
      <c r="R26" s="2">
        <f>AF26-Q26-P26-O26</f>
        <v>4646</v>
      </c>
      <c r="S26" s="2">
        <v>4993</v>
      </c>
      <c r="T26" s="2">
        <v>4656</v>
      </c>
      <c r="U26" s="2">
        <v>4788</v>
      </c>
      <c r="V26" s="2">
        <f>AG26-U26-T26-S26</f>
        <v>5214</v>
      </c>
      <c r="W26" s="2">
        <v>5602</v>
      </c>
      <c r="X26" s="2">
        <v>5257</v>
      </c>
      <c r="AA26" s="2">
        <v>19903</v>
      </c>
      <c r="AB26" s="2">
        <v>4448</v>
      </c>
      <c r="AC26" s="2">
        <v>8755</v>
      </c>
      <c r="AD26" s="5">
        <v>9831</v>
      </c>
      <c r="AE26" s="2">
        <v>10978</v>
      </c>
      <c r="AF26" s="2">
        <v>16950</v>
      </c>
      <c r="AG26" s="2">
        <v>19651</v>
      </c>
      <c r="AH26" s="2">
        <v>5000</v>
      </c>
      <c r="AI26" s="2">
        <v>5000</v>
      </c>
      <c r="AJ26" s="2">
        <v>5000</v>
      </c>
      <c r="AK26" s="2">
        <v>5000</v>
      </c>
      <c r="AL26" s="2">
        <v>5000</v>
      </c>
      <c r="AM26" s="2">
        <v>5000</v>
      </c>
      <c r="AN26" s="2">
        <v>5000</v>
      </c>
      <c r="AO26" s="2">
        <v>5000</v>
      </c>
      <c r="AP26" s="2">
        <v>5000</v>
      </c>
      <c r="AQ26" s="2">
        <v>5000</v>
      </c>
      <c r="AR26" s="2">
        <v>5000</v>
      </c>
    </row>
    <row r="27" spans="1:101" s="4" customFormat="1">
      <c r="B27" s="4" t="s">
        <v>53</v>
      </c>
      <c r="C27" s="4">
        <f t="shared" ref="C27:F27" si="36">C25-C26</f>
        <v>10678</v>
      </c>
      <c r="D27" s="4">
        <f t="shared" si="36"/>
        <v>11649</v>
      </c>
      <c r="E27" s="4">
        <f t="shared" si="36"/>
        <v>10752</v>
      </c>
      <c r="F27" s="4">
        <f t="shared" si="36"/>
        <v>11202</v>
      </c>
      <c r="G27" s="4">
        <f>G25-G26</f>
        <v>13893</v>
      </c>
      <c r="H27" s="4">
        <f t="shared" ref="H27:AB27" si="37">H25-H26</f>
        <v>15463</v>
      </c>
      <c r="I27" s="4">
        <f t="shared" si="37"/>
        <v>15457</v>
      </c>
      <c r="J27" s="4">
        <f t="shared" si="37"/>
        <v>16458</v>
      </c>
      <c r="K27" s="4">
        <f t="shared" si="37"/>
        <v>20505</v>
      </c>
      <c r="L27" s="4">
        <f t="shared" si="37"/>
        <v>18765</v>
      </c>
      <c r="M27" s="4">
        <f t="shared" si="37"/>
        <v>16728</v>
      </c>
      <c r="N27" s="4">
        <f t="shared" si="37"/>
        <v>16740</v>
      </c>
      <c r="O27" s="4">
        <f t="shared" si="37"/>
        <v>17556</v>
      </c>
      <c r="P27" s="4">
        <f t="shared" si="37"/>
        <v>16425</v>
      </c>
      <c r="Q27" s="4">
        <f t="shared" si="37"/>
        <v>18299</v>
      </c>
      <c r="R27" s="4">
        <f t="shared" si="37"/>
        <v>20081</v>
      </c>
      <c r="S27" s="4">
        <f t="shared" si="37"/>
        <v>22291</v>
      </c>
      <c r="T27" s="4">
        <f t="shared" si="37"/>
        <v>21870</v>
      </c>
      <c r="U27" s="4">
        <f t="shared" si="37"/>
        <v>21939</v>
      </c>
      <c r="V27" s="4">
        <f t="shared" si="37"/>
        <v>22033</v>
      </c>
      <c r="W27" s="4">
        <f t="shared" si="37"/>
        <v>24667</v>
      </c>
      <c r="X27" s="4">
        <f t="shared" si="37"/>
        <v>24108</v>
      </c>
      <c r="AA27" s="4">
        <f t="shared" ref="Y27:AD27" si="38">AA25-AA26</f>
        <v>16571</v>
      </c>
      <c r="AB27" s="4">
        <f t="shared" si="38"/>
        <v>39240</v>
      </c>
      <c r="AC27" s="4">
        <f t="shared" si="38"/>
        <v>44281</v>
      </c>
      <c r="AD27" s="4">
        <f t="shared" si="38"/>
        <v>61271</v>
      </c>
      <c r="AE27" s="4">
        <f t="shared" ref="AE27:AR27" si="39">AE25-AE26</f>
        <v>72738</v>
      </c>
      <c r="AF27" s="4">
        <f t="shared" si="39"/>
        <v>72361</v>
      </c>
      <c r="AG27" s="4">
        <f t="shared" si="39"/>
        <v>88133</v>
      </c>
      <c r="AH27" s="4">
        <f t="shared" si="39"/>
        <v>129888.20714285717</v>
      </c>
      <c r="AI27" s="4">
        <f t="shared" si="39"/>
        <v>159395.05749999994</v>
      </c>
      <c r="AJ27" s="4">
        <f t="shared" si="39"/>
        <v>194168.17202499986</v>
      </c>
      <c r="AK27" s="4">
        <f t="shared" si="39"/>
        <v>234942.94599674983</v>
      </c>
      <c r="AL27" s="4">
        <f t="shared" si="39"/>
        <v>282749.60402652225</v>
      </c>
      <c r="AM27" s="4">
        <f t="shared" si="39"/>
        <v>338721.82293942868</v>
      </c>
      <c r="AN27" s="4">
        <f t="shared" si="39"/>
        <v>404170.33342540113</v>
      </c>
      <c r="AO27" s="4">
        <f t="shared" si="39"/>
        <v>480610.11625737895</v>
      </c>
      <c r="AP27" s="4">
        <f t="shared" si="39"/>
        <v>532300.04730381141</v>
      </c>
      <c r="AQ27" s="4">
        <f t="shared" si="39"/>
        <v>589381.14581433579</v>
      </c>
      <c r="AR27" s="4">
        <f t="shared" si="39"/>
        <v>652408.08074052248</v>
      </c>
      <c r="AS27" s="4">
        <f>AR27*1.01</f>
        <v>658932.16154792765</v>
      </c>
      <c r="AT27" s="4">
        <f t="shared" ref="AT27:BW27" si="40">AS27*1.01</f>
        <v>665521.48316340696</v>
      </c>
      <c r="AU27" s="4">
        <f t="shared" si="40"/>
        <v>672176.69799504103</v>
      </c>
      <c r="AV27" s="4">
        <f t="shared" si="40"/>
        <v>678898.4649749914</v>
      </c>
      <c r="AW27" s="4">
        <f t="shared" si="40"/>
        <v>685687.44962474133</v>
      </c>
      <c r="AX27" s="4">
        <f t="shared" si="40"/>
        <v>692544.32412098872</v>
      </c>
      <c r="AY27" s="4">
        <f t="shared" si="40"/>
        <v>699469.76736219856</v>
      </c>
      <c r="AZ27" s="4">
        <f t="shared" si="40"/>
        <v>706464.4650358205</v>
      </c>
      <c r="BA27" s="4">
        <f t="shared" si="40"/>
        <v>713529.10968617874</v>
      </c>
      <c r="BB27" s="4">
        <f t="shared" si="40"/>
        <v>720664.40078304056</v>
      </c>
      <c r="BC27" s="4">
        <f t="shared" si="40"/>
        <v>727871.04479087098</v>
      </c>
      <c r="BD27" s="4">
        <f t="shared" si="40"/>
        <v>735149.7552387797</v>
      </c>
      <c r="BE27" s="4">
        <f t="shared" si="40"/>
        <v>742501.25279116747</v>
      </c>
      <c r="BF27" s="4">
        <f t="shared" si="40"/>
        <v>749926.26531907916</v>
      </c>
      <c r="BG27" s="4">
        <f t="shared" si="40"/>
        <v>757425.52797226992</v>
      </c>
      <c r="BH27" s="4">
        <f t="shared" si="40"/>
        <v>764999.78325199266</v>
      </c>
      <c r="BI27" s="4">
        <f t="shared" si="40"/>
        <v>772649.78108451259</v>
      </c>
      <c r="BJ27" s="4">
        <f t="shared" si="40"/>
        <v>780376.27889535774</v>
      </c>
      <c r="BK27" s="4">
        <f t="shared" si="40"/>
        <v>788180.04168431135</v>
      </c>
      <c r="BL27" s="4">
        <f t="shared" si="40"/>
        <v>796061.8421011545</v>
      </c>
      <c r="BM27" s="4">
        <f t="shared" si="40"/>
        <v>804022.4605221661</v>
      </c>
      <c r="BN27" s="4">
        <f t="shared" si="40"/>
        <v>812062.68512738775</v>
      </c>
      <c r="BO27" s="4">
        <f t="shared" si="40"/>
        <v>820183.31197866169</v>
      </c>
      <c r="BP27" s="4">
        <f t="shared" si="40"/>
        <v>828385.14509844827</v>
      </c>
      <c r="BQ27" s="4">
        <f t="shared" si="40"/>
        <v>836668.99654943275</v>
      </c>
      <c r="BR27" s="4">
        <f t="shared" si="40"/>
        <v>845035.68651492707</v>
      </c>
      <c r="BS27" s="4">
        <f t="shared" si="40"/>
        <v>853486.0433800763</v>
      </c>
      <c r="BT27" s="4">
        <f t="shared" si="40"/>
        <v>862020.90381387703</v>
      </c>
      <c r="BU27" s="4">
        <f t="shared" si="40"/>
        <v>870641.11285201577</v>
      </c>
      <c r="BV27" s="4">
        <f t="shared" si="40"/>
        <v>879347.52398053592</v>
      </c>
      <c r="BW27" s="4">
        <f t="shared" si="40"/>
        <v>888140.99922034133</v>
      </c>
      <c r="BX27" s="4">
        <f>BW27*0.995</f>
        <v>883700.29422423965</v>
      </c>
      <c r="BY27" s="4">
        <f t="shared" ref="BY27:CW27" si="41">BX27*0.995</f>
        <v>879281.79275311844</v>
      </c>
      <c r="BZ27" s="4">
        <f t="shared" si="41"/>
        <v>874885.38378935284</v>
      </c>
      <c r="CA27" s="4">
        <f t="shared" si="41"/>
        <v>870510.95687040605</v>
      </c>
      <c r="CB27" s="4">
        <f t="shared" si="41"/>
        <v>866158.40208605397</v>
      </c>
      <c r="CC27" s="4">
        <f t="shared" si="41"/>
        <v>861827.61007562373</v>
      </c>
      <c r="CD27" s="4">
        <f t="shared" si="41"/>
        <v>857518.47202524566</v>
      </c>
      <c r="CE27" s="4">
        <f t="shared" si="41"/>
        <v>853230.87966511946</v>
      </c>
      <c r="CF27" s="4">
        <f t="shared" si="41"/>
        <v>848964.72526679386</v>
      </c>
      <c r="CG27" s="4">
        <f t="shared" si="41"/>
        <v>844719.9016404599</v>
      </c>
      <c r="CH27" s="4">
        <f t="shared" si="41"/>
        <v>840496.30213225761</v>
      </c>
      <c r="CI27" s="4">
        <f t="shared" si="41"/>
        <v>836293.8206215963</v>
      </c>
      <c r="CJ27" s="4">
        <f t="shared" si="41"/>
        <v>832112.35151848837</v>
      </c>
      <c r="CK27" s="4">
        <f t="shared" si="41"/>
        <v>827951.78976089589</v>
      </c>
      <c r="CL27" s="4">
        <f t="shared" si="41"/>
        <v>823812.03081209143</v>
      </c>
      <c r="CM27" s="4">
        <f t="shared" si="41"/>
        <v>819692.97065803094</v>
      </c>
      <c r="CN27" s="4">
        <f t="shared" si="41"/>
        <v>815594.50580474082</v>
      </c>
      <c r="CO27" s="4">
        <f t="shared" si="41"/>
        <v>811516.53327571717</v>
      </c>
      <c r="CP27" s="4">
        <f t="shared" si="41"/>
        <v>807458.95060933859</v>
      </c>
      <c r="CQ27" s="4">
        <f t="shared" si="41"/>
        <v>803421.65585629188</v>
      </c>
      <c r="CR27" s="4">
        <f t="shared" si="41"/>
        <v>799404.54757701047</v>
      </c>
      <c r="CS27" s="4">
        <f t="shared" si="41"/>
        <v>795407.52483912546</v>
      </c>
      <c r="CT27" s="4">
        <f t="shared" si="41"/>
        <v>791430.48721492977</v>
      </c>
      <c r="CU27" s="4">
        <f t="shared" si="41"/>
        <v>787473.33477885509</v>
      </c>
      <c r="CV27" s="4">
        <f t="shared" si="41"/>
        <v>783535.96810496086</v>
      </c>
      <c r="CW27" s="4">
        <f t="shared" si="41"/>
        <v>779618.28826443607</v>
      </c>
    </row>
    <row r="28" spans="1:101" s="2" customFormat="1">
      <c r="B28" s="2" t="s">
        <v>54</v>
      </c>
      <c r="C28" s="1">
        <f t="shared" ref="C28:F28" si="42">C27/C29</f>
        <v>1.3849546044098573</v>
      </c>
      <c r="D28" s="1">
        <f t="shared" si="42"/>
        <v>1.5146274866727343</v>
      </c>
      <c r="E28" s="1">
        <f t="shared" si="42"/>
        <v>1.4009120521172638</v>
      </c>
      <c r="F28" s="1">
        <f t="shared" si="42"/>
        <v>1.4580242092932447</v>
      </c>
      <c r="G28" s="1">
        <f>G27/G29</f>
        <v>1.8191698310855047</v>
      </c>
      <c r="H28" s="1">
        <f t="shared" ref="H28:AB28" si="43">H27/H29</f>
        <v>2.0303308823529411</v>
      </c>
      <c r="I28" s="1">
        <f t="shared" si="43"/>
        <v>2.0346189285244174</v>
      </c>
      <c r="J28" s="1">
        <f t="shared" si="43"/>
        <v>2.163249211356467</v>
      </c>
      <c r="K28" s="1">
        <f t="shared" si="43"/>
        <v>2.7097925201532971</v>
      </c>
      <c r="L28" s="1">
        <f t="shared" si="43"/>
        <v>2.4837855724685638</v>
      </c>
      <c r="M28" s="1">
        <f t="shared" si="43"/>
        <v>2.2203344836740113</v>
      </c>
      <c r="N28" s="1">
        <f t="shared" si="43"/>
        <v>2.2201591511936338</v>
      </c>
      <c r="O28" s="1">
        <f t="shared" si="43"/>
        <v>2.3454909819639278</v>
      </c>
      <c r="P28" s="1">
        <f t="shared" si="43"/>
        <v>2.1979124849458049</v>
      </c>
      <c r="Q28" s="1">
        <f t="shared" si="43"/>
        <v>2.4516345123258305</v>
      </c>
      <c r="R28" s="1">
        <f t="shared" si="43"/>
        <v>2.6875</v>
      </c>
      <c r="S28" s="1">
        <f t="shared" si="43"/>
        <v>2.9872688287322435</v>
      </c>
      <c r="T28" s="1">
        <f t="shared" si="43"/>
        <v>2.9284949116229244</v>
      </c>
      <c r="U28" s="1">
        <f t="shared" si="43"/>
        <v>2.936161670235546</v>
      </c>
      <c r="V28" s="1">
        <f t="shared" si="43"/>
        <v>2.9499263622974965</v>
      </c>
      <c r="W28" s="1">
        <f t="shared" si="43"/>
        <v>3.3021419009370816</v>
      </c>
      <c r="X28" s="1">
        <f t="shared" si="43"/>
        <v>3.2281735404392071</v>
      </c>
      <c r="Y28" s="1"/>
      <c r="Z28" s="1"/>
      <c r="AA28" s="1">
        <f t="shared" ref="Y28:AD28" si="44">AA27/AA29</f>
        <v>2.126122658455222</v>
      </c>
      <c r="AB28" s="1">
        <f t="shared" si="44"/>
        <v>5.0612666064749128</v>
      </c>
      <c r="AC28" s="1">
        <f t="shared" si="44"/>
        <v>5.7635038396459715</v>
      </c>
      <c r="AD28" s="10">
        <f t="shared" si="44"/>
        <v>8.0534963196635125</v>
      </c>
      <c r="AE28" s="1">
        <f t="shared" ref="AE28:AR28" si="45">AE27/AE29</f>
        <v>9.6469496021220156</v>
      </c>
      <c r="AF28" s="1">
        <f t="shared" si="45"/>
        <v>9.6842880085653107</v>
      </c>
      <c r="AG28" s="1">
        <f t="shared" si="45"/>
        <v>11.79983933592181</v>
      </c>
      <c r="AH28" s="1">
        <f t="shared" si="45"/>
        <v>17.318427619047622</v>
      </c>
      <c r="AI28" s="1">
        <f t="shared" si="45"/>
        <v>21.042251815181508</v>
      </c>
      <c r="AJ28" s="1">
        <f t="shared" si="45"/>
        <v>25.378972260889437</v>
      </c>
      <c r="AK28" s="1">
        <f t="shared" si="45"/>
        <v>30.404441161272267</v>
      </c>
      <c r="AL28" s="1">
        <f t="shared" si="45"/>
        <v>36.228908250638305</v>
      </c>
      <c r="AM28" s="1">
        <f t="shared" si="45"/>
        <v>42.970958956063328</v>
      </c>
      <c r="AN28" s="1">
        <f t="shared" si="45"/>
        <v>50.766231577933759</v>
      </c>
      <c r="AO28" s="1">
        <f t="shared" si="45"/>
        <v>59.769831027753689</v>
      </c>
      <c r="AP28" s="1">
        <f t="shared" si="45"/>
        <v>65.542688401548133</v>
      </c>
      <c r="AQ28" s="1">
        <f t="shared" si="45"/>
        <v>71.852620436559789</v>
      </c>
      <c r="AR28" s="1">
        <f t="shared" si="45"/>
        <v>78.748869950757552</v>
      </c>
    </row>
    <row r="29" spans="1:101" s="2" customFormat="1">
      <c r="B29" s="2" t="s">
        <v>2</v>
      </c>
      <c r="C29" s="2">
        <v>7710</v>
      </c>
      <c r="D29" s="2">
        <v>7691</v>
      </c>
      <c r="E29" s="2">
        <v>7675</v>
      </c>
      <c r="F29" s="2">
        <v>7683</v>
      </c>
      <c r="G29" s="2">
        <v>7637</v>
      </c>
      <c r="H29" s="2">
        <v>7616</v>
      </c>
      <c r="I29" s="2">
        <v>7597</v>
      </c>
      <c r="J29" s="2">
        <v>7608</v>
      </c>
      <c r="K29" s="2">
        <v>7567</v>
      </c>
      <c r="L29" s="2">
        <v>7555</v>
      </c>
      <c r="M29" s="2">
        <v>7534</v>
      </c>
      <c r="N29" s="2">
        <v>7540</v>
      </c>
      <c r="O29" s="2">
        <v>7485</v>
      </c>
      <c r="P29" s="2">
        <v>7473</v>
      </c>
      <c r="Q29" s="2">
        <v>7464</v>
      </c>
      <c r="R29" s="2">
        <v>7472</v>
      </c>
      <c r="S29" s="2">
        <v>7462</v>
      </c>
      <c r="T29" s="2">
        <v>7468</v>
      </c>
      <c r="U29" s="2">
        <v>7472</v>
      </c>
      <c r="V29" s="2">
        <v>7469</v>
      </c>
      <c r="W29" s="2">
        <v>7470</v>
      </c>
      <c r="X29" s="2">
        <v>7468</v>
      </c>
      <c r="AA29" s="2">
        <v>7794</v>
      </c>
      <c r="AB29" s="2">
        <v>7753</v>
      </c>
      <c r="AC29" s="2">
        <v>7683</v>
      </c>
      <c r="AD29" s="5">
        <v>7608</v>
      </c>
      <c r="AE29" s="2">
        <v>7540</v>
      </c>
      <c r="AF29" s="2">
        <v>7472</v>
      </c>
      <c r="AG29" s="2">
        <v>7469</v>
      </c>
      <c r="AH29" s="2">
        <v>7500</v>
      </c>
      <c r="AI29" s="2">
        <f>AH29*1.01</f>
        <v>7575</v>
      </c>
      <c r="AJ29" s="2">
        <f t="shared" ref="AJ29:AQ29" si="46">AI29*1.01</f>
        <v>7650.75</v>
      </c>
      <c r="AK29" s="2">
        <f t="shared" si="46"/>
        <v>7727.2574999999997</v>
      </c>
      <c r="AL29" s="2">
        <f t="shared" si="46"/>
        <v>7804.5300749999997</v>
      </c>
      <c r="AM29" s="2">
        <f t="shared" si="46"/>
        <v>7882.5753757499997</v>
      </c>
      <c r="AN29" s="2">
        <f t="shared" si="46"/>
        <v>7961.4011295074997</v>
      </c>
      <c r="AO29" s="2">
        <f t="shared" si="46"/>
        <v>8041.0151408025749</v>
      </c>
      <c r="AP29" s="2">
        <f t="shared" si="46"/>
        <v>8121.4252922106007</v>
      </c>
      <c r="AQ29" s="2">
        <f t="shared" si="46"/>
        <v>8202.6395451327062</v>
      </c>
      <c r="AR29" s="2">
        <f>AQ29*1.01</f>
        <v>8284.6659405840328</v>
      </c>
    </row>
    <row r="31" spans="1:101" s="6" customFormat="1">
      <c r="B31" s="6" t="s">
        <v>55</v>
      </c>
      <c r="C31" s="6">
        <f t="shared" ref="C31:F31" si="47">C18/C16</f>
        <v>0.6851913477537438</v>
      </c>
      <c r="D31" s="6">
        <f t="shared" si="47"/>
        <v>0.66514929821709212</v>
      </c>
      <c r="E31" s="6">
        <f t="shared" si="47"/>
        <v>0.68661660146769077</v>
      </c>
      <c r="F31" s="6">
        <f t="shared" si="47"/>
        <v>0.67557121447164303</v>
      </c>
      <c r="G31" s="6">
        <f>G18/G16</f>
        <v>0.70388114334930285</v>
      </c>
      <c r="H31" s="6">
        <f t="shared" ref="H31:AB31" si="48">H18/H16</f>
        <v>0.67048936762930633</v>
      </c>
      <c r="I31" s="6">
        <f t="shared" si="48"/>
        <v>0.68721526878626582</v>
      </c>
      <c r="J31" s="6">
        <f t="shared" si="48"/>
        <v>0.69684954064829263</v>
      </c>
      <c r="K31" s="6">
        <f t="shared" si="48"/>
        <v>0.6988768012004325</v>
      </c>
      <c r="L31" s="6">
        <f t="shared" si="48"/>
        <v>0.67213114754098358</v>
      </c>
      <c r="M31" s="6">
        <f t="shared" si="48"/>
        <v>0.68365072933549431</v>
      </c>
      <c r="N31" s="6">
        <f t="shared" si="48"/>
        <v>0.68323532247180174</v>
      </c>
      <c r="O31" s="6">
        <f t="shared" si="48"/>
        <v>0.69171222217788597</v>
      </c>
      <c r="P31" s="6">
        <f t="shared" si="48"/>
        <v>0.66845507801391546</v>
      </c>
      <c r="Q31" s="6">
        <f t="shared" si="48"/>
        <v>0.69487485101311086</v>
      </c>
      <c r="R31" s="6">
        <f t="shared" si="48"/>
        <v>0.70109807969531401</v>
      </c>
      <c r="S31" s="6">
        <f t="shared" si="48"/>
        <v>0.71155581506449384</v>
      </c>
      <c r="T31" s="6">
        <f t="shared" si="48"/>
        <v>0.68360206385037081</v>
      </c>
      <c r="U31" s="6">
        <f t="shared" si="48"/>
        <v>0.70084710142584628</v>
      </c>
      <c r="V31" s="6">
        <f t="shared" si="48"/>
        <v>0.69584562856304166</v>
      </c>
      <c r="W31" s="6">
        <f t="shared" si="48"/>
        <v>0.69354273080734929</v>
      </c>
      <c r="X31" s="6">
        <f t="shared" si="48"/>
        <v>0.68693991268382348</v>
      </c>
      <c r="AA31" s="6">
        <f t="shared" ref="Y31:AD31" si="49">AA18/AA16</f>
        <v>0.65247372236317502</v>
      </c>
      <c r="AB31" s="6">
        <f t="shared" si="49"/>
        <v>0.65901957200638894</v>
      </c>
      <c r="AC31" s="6">
        <f t="shared" si="49"/>
        <v>0.67781001992797962</v>
      </c>
      <c r="AD31" s="11">
        <f t="shared" si="49"/>
        <v>0.68925800771024703</v>
      </c>
      <c r="AE31" s="6">
        <f t="shared" ref="AE31:AR31" si="50">AE18/AE16</f>
        <v>0.68401674484289099</v>
      </c>
      <c r="AF31" s="6">
        <f t="shared" si="50"/>
        <v>0.68920085883491022</v>
      </c>
      <c r="AG31" s="6">
        <f t="shared" si="50"/>
        <v>0.69763219947617916</v>
      </c>
      <c r="AH31" s="6">
        <f t="shared" si="50"/>
        <v>0.71077862558591054</v>
      </c>
      <c r="AI31" s="6">
        <f t="shared" si="50"/>
        <v>0.72335346795174049</v>
      </c>
      <c r="AJ31" s="6">
        <f t="shared" si="50"/>
        <v>0.73538157804079518</v>
      </c>
      <c r="AK31" s="6">
        <f t="shared" si="50"/>
        <v>0.74688672682163004</v>
      </c>
      <c r="AL31" s="6">
        <f t="shared" si="50"/>
        <v>0.75789165174242867</v>
      </c>
      <c r="AM31" s="6">
        <f t="shared" si="50"/>
        <v>0.76841810166667102</v>
      </c>
      <c r="AN31" s="6">
        <f t="shared" si="50"/>
        <v>0.77848687985507659</v>
      </c>
      <c r="AO31" s="6">
        <f t="shared" si="50"/>
        <v>0.7881178850787689</v>
      </c>
      <c r="AP31" s="6">
        <f t="shared" si="50"/>
        <v>0.7881178850787689</v>
      </c>
      <c r="AQ31" s="6">
        <f t="shared" si="50"/>
        <v>0.78811788507876879</v>
      </c>
      <c r="AR31" s="6">
        <f t="shared" si="50"/>
        <v>0.78811788507876879</v>
      </c>
    </row>
    <row r="32" spans="1:101" s="6" customFormat="1">
      <c r="A32" s="6">
        <f>AVERAGE(G32:X32)</f>
        <v>0.14512089323183172</v>
      </c>
      <c r="B32" s="6" t="s">
        <v>56</v>
      </c>
      <c r="G32" s="6">
        <f>G16/C16-1</f>
        <v>0.12400544546967174</v>
      </c>
      <c r="H32" s="6">
        <f t="shared" ref="H32:X32" si="51">H16/D16-1</f>
        <v>0.16718148810491518</v>
      </c>
      <c r="I32" s="6">
        <f t="shared" si="51"/>
        <v>0.19088546871876866</v>
      </c>
      <c r="J32" s="6">
        <f t="shared" si="51"/>
        <v>0.21347251071437956</v>
      </c>
      <c r="K32" s="6">
        <f t="shared" si="51"/>
        <v>0.21970716477364483</v>
      </c>
      <c r="L32" s="6">
        <f t="shared" si="51"/>
        <v>0.2008543040208004</v>
      </c>
      <c r="M32" s="6">
        <f t="shared" si="51"/>
        <v>0.18352275451973332</v>
      </c>
      <c r="N32" s="6">
        <f t="shared" si="51"/>
        <v>0.12378661813139202</v>
      </c>
      <c r="O32" s="6">
        <f t="shared" si="51"/>
        <v>0.1060308493501334</v>
      </c>
      <c r="P32" s="6">
        <f t="shared" si="51"/>
        <v>1.9699195793380753E-2</v>
      </c>
      <c r="Q32" s="6">
        <f t="shared" si="51"/>
        <v>7.0846839546191198E-2</v>
      </c>
      <c r="R32" s="6">
        <f t="shared" si="51"/>
        <v>8.3370288248336921E-2</v>
      </c>
      <c r="S32" s="6">
        <f t="shared" si="51"/>
        <v>0.12758868361198683</v>
      </c>
      <c r="T32" s="6">
        <f t="shared" si="51"/>
        <v>0.17580146738203117</v>
      </c>
      <c r="U32" s="6">
        <f t="shared" si="51"/>
        <v>0.17028964943148495</v>
      </c>
      <c r="V32" s="6">
        <f t="shared" si="51"/>
        <v>0.15195144957198026</v>
      </c>
      <c r="W32" s="6">
        <f t="shared" si="51"/>
        <v>0.16044729904276589</v>
      </c>
      <c r="X32" s="6">
        <f t="shared" si="51"/>
        <v>0.12273460174137374</v>
      </c>
      <c r="AB32" s="6">
        <f>AB16/AA16-1</f>
        <v>0.14029539688292858</v>
      </c>
      <c r="AC32" s="6">
        <f t="shared" ref="AC32:AG32" si="52">AC16/AB16-1</f>
        <v>0.13645574247276371</v>
      </c>
      <c r="AD32" s="6">
        <f t="shared" si="52"/>
        <v>0.17531727441177503</v>
      </c>
      <c r="AE32" s="6">
        <f t="shared" si="52"/>
        <v>0.17956070629670173</v>
      </c>
      <c r="AF32" s="6">
        <f t="shared" si="52"/>
        <v>6.8820295556564215E-2</v>
      </c>
      <c r="AG32" s="6">
        <f t="shared" si="52"/>
        <v>0.1566996201307127</v>
      </c>
      <c r="AH32" s="6">
        <f t="shared" ref="AH32:AR32" si="53">AH16/AG16-1</f>
        <v>0.15000000000000013</v>
      </c>
      <c r="AI32" s="6">
        <f t="shared" si="53"/>
        <v>0.14999999999999969</v>
      </c>
      <c r="AJ32" s="6">
        <f t="shared" si="53"/>
        <v>0.14999999999999969</v>
      </c>
      <c r="AK32" s="6">
        <f t="shared" si="53"/>
        <v>0.15000000000000013</v>
      </c>
      <c r="AL32" s="6">
        <f t="shared" si="53"/>
        <v>0.14999999999999991</v>
      </c>
      <c r="AM32" s="6">
        <f t="shared" si="53"/>
        <v>0.14999999999999969</v>
      </c>
      <c r="AN32" s="6">
        <f t="shared" si="53"/>
        <v>0.15000000000000013</v>
      </c>
      <c r="AO32" s="6">
        <f t="shared" si="53"/>
        <v>0.14999999999999969</v>
      </c>
      <c r="AP32" s="6">
        <f t="shared" si="53"/>
        <v>0.10000000000000031</v>
      </c>
      <c r="AQ32" s="6">
        <f t="shared" si="53"/>
        <v>0.10000000000000009</v>
      </c>
      <c r="AR32" s="6">
        <f t="shared" si="53"/>
        <v>0.10000000000000009</v>
      </c>
    </row>
    <row r="33" spans="1:47" s="6" customFormat="1">
      <c r="A33" s="6">
        <f>AVERAGE(G33:X33)</f>
        <v>0.19196433933225809</v>
      </c>
      <c r="B33" s="6" t="s">
        <v>57</v>
      </c>
      <c r="G33" s="6">
        <f>G27/C27-1</f>
        <v>0.30108634575763249</v>
      </c>
      <c r="H33" s="6">
        <f t="shared" ref="H33:X33" si="54">H27/D27-1</f>
        <v>0.32741007811829337</v>
      </c>
      <c r="I33" s="6">
        <f t="shared" si="54"/>
        <v>0.43759300595238093</v>
      </c>
      <c r="J33" s="6">
        <f t="shared" si="54"/>
        <v>0.46920192822710227</v>
      </c>
      <c r="K33" s="6">
        <f t="shared" si="54"/>
        <v>0.47592312675448056</v>
      </c>
      <c r="L33" s="6">
        <f t="shared" si="54"/>
        <v>0.21354200349220731</v>
      </c>
      <c r="M33" s="6">
        <f t="shared" si="54"/>
        <v>8.2228116710875376E-2</v>
      </c>
      <c r="N33" s="6">
        <f t="shared" si="54"/>
        <v>1.7134524243529015E-2</v>
      </c>
      <c r="O33" s="6">
        <f t="shared" si="54"/>
        <v>-0.14381858083394294</v>
      </c>
      <c r="P33" s="6">
        <f t="shared" si="54"/>
        <v>-0.12470023980815348</v>
      </c>
      <c r="Q33" s="6">
        <f t="shared" si="54"/>
        <v>9.3914395026303277E-2</v>
      </c>
      <c r="R33" s="6">
        <f t="shared" si="54"/>
        <v>0.19958183990442047</v>
      </c>
      <c r="S33" s="6">
        <f t="shared" si="54"/>
        <v>0.2697083618136249</v>
      </c>
      <c r="T33" s="6">
        <f t="shared" si="54"/>
        <v>0.33150684931506857</v>
      </c>
      <c r="U33" s="6">
        <f t="shared" si="54"/>
        <v>0.19891797365976283</v>
      </c>
      <c r="V33" s="6">
        <f t="shared" si="54"/>
        <v>9.720631442657246E-2</v>
      </c>
      <c r="W33" s="6">
        <f t="shared" si="54"/>
        <v>0.10659010362926735</v>
      </c>
      <c r="X33" s="6">
        <f t="shared" si="54"/>
        <v>0.10233196159122082</v>
      </c>
      <c r="AB33" s="6">
        <f>AB27/AA27-1</f>
        <v>1.3679922756623015</v>
      </c>
      <c r="AC33" s="6">
        <f t="shared" ref="AC33:AG33" si="55">AC27/AB27-1</f>
        <v>0.12846585117227316</v>
      </c>
      <c r="AD33" s="6">
        <f t="shared" si="55"/>
        <v>0.38368600528443353</v>
      </c>
      <c r="AE33" s="6">
        <f t="shared" si="55"/>
        <v>0.1871521600757291</v>
      </c>
      <c r="AF33" s="6">
        <f t="shared" si="55"/>
        <v>-5.1829855096373612E-3</v>
      </c>
      <c r="AG33" s="6">
        <f t="shared" si="55"/>
        <v>0.21796271472201867</v>
      </c>
      <c r="AH33" s="6">
        <f t="shared" ref="AH33:AR33" si="56">AH27/AG27-1</f>
        <v>0.47377494403750209</v>
      </c>
      <c r="AI33" s="6">
        <f t="shared" si="56"/>
        <v>0.22717112666502315</v>
      </c>
      <c r="AJ33" s="6">
        <f t="shared" si="56"/>
        <v>0.21815679275375244</v>
      </c>
      <c r="AK33" s="6">
        <f t="shared" si="56"/>
        <v>0.20999720781478071</v>
      </c>
      <c r="AL33" s="6">
        <f t="shared" si="56"/>
        <v>0.20348198932703343</v>
      </c>
      <c r="AM33" s="6">
        <f t="shared" si="56"/>
        <v>0.19795684278891557</v>
      </c>
      <c r="AN33" s="6">
        <f t="shared" si="56"/>
        <v>0.1932220071267039</v>
      </c>
      <c r="AO33" s="6">
        <f t="shared" si="56"/>
        <v>0.18912764374401192</v>
      </c>
      <c r="AP33" s="6">
        <f t="shared" si="56"/>
        <v>0.10755065134490671</v>
      </c>
      <c r="AQ33" s="6">
        <f t="shared" si="56"/>
        <v>0.10723481765528597</v>
      </c>
      <c r="AR33" s="6">
        <f t="shared" si="56"/>
        <v>0.1069374807351593</v>
      </c>
    </row>
    <row r="34" spans="1:47" s="6" customFormat="1">
      <c r="A34" s="6">
        <f>AVERAGE(G34:X34)</f>
        <v>0.21320488249145247</v>
      </c>
      <c r="B34" s="6" t="s">
        <v>58</v>
      </c>
      <c r="G34" s="6">
        <f>G5/C5-1</f>
        <v>0.21790687554395127</v>
      </c>
      <c r="H34" s="6">
        <f t="shared" ref="H34:X34" si="57">H5/D5-1</f>
        <v>0.25793062555588486</v>
      </c>
      <c r="I34" s="6">
        <f t="shared" si="57"/>
        <v>0.25872259294566247</v>
      </c>
      <c r="J34" s="6">
        <f t="shared" si="57"/>
        <v>0.33537743997236147</v>
      </c>
      <c r="K34" s="6">
        <f t="shared" si="57"/>
        <v>0.34604734256364456</v>
      </c>
      <c r="L34" s="6">
        <f t="shared" si="57"/>
        <v>0.28643255558174241</v>
      </c>
      <c r="M34" s="6">
        <f t="shared" si="57"/>
        <v>0.29036655558921542</v>
      </c>
      <c r="N34" s="6">
        <f t="shared" si="57"/>
        <v>0.21848522087833899</v>
      </c>
      <c r="O34" s="6">
        <f t="shared" si="57"/>
        <v>0.220253500564072</v>
      </c>
      <c r="P34" s="6">
        <f t="shared" si="57"/>
        <v>0.19658015267175566</v>
      </c>
      <c r="Q34" s="6">
        <f t="shared" si="57"/>
        <v>0.17531400399107877</v>
      </c>
      <c r="R34" s="6">
        <f t="shared" si="57"/>
        <v>0.16582621158235566</v>
      </c>
      <c r="S34" s="6">
        <f t="shared" si="57"/>
        <v>0.21318251033282576</v>
      </c>
      <c r="T34" s="6">
        <f t="shared" si="57"/>
        <v>0.22246606103909361</v>
      </c>
      <c r="U34" s="6">
        <f t="shared" si="57"/>
        <v>0.24004993757802739</v>
      </c>
      <c r="V34" s="6">
        <f t="shared" si="57"/>
        <v>0.212630332832491</v>
      </c>
      <c r="W34" s="6">
        <f t="shared" si="57"/>
        <v>-6.8585260892952693E-3</v>
      </c>
      <c r="X34" s="6">
        <f t="shared" si="57"/>
        <v>-1.3025508287062171E-2</v>
      </c>
      <c r="AB34" s="6">
        <f>AB5/AA5-1</f>
        <v>0.24849783765165134</v>
      </c>
      <c r="AC34" s="6">
        <f t="shared" ref="AC34:AG34" si="58">AC5/AB5-1</f>
        <v>0.26843847710134261</v>
      </c>
      <c r="AD34" s="6">
        <f t="shared" si="58"/>
        <v>0.27091036516107203</v>
      </c>
      <c r="AE34" s="6">
        <f t="shared" si="58"/>
        <v>0.28013462891479213</v>
      </c>
      <c r="AF34" s="6">
        <f t="shared" si="58"/>
        <v>0.18789085129454408</v>
      </c>
      <c r="AG34" s="6">
        <f t="shared" si="58"/>
        <v>0.22203326247342758</v>
      </c>
      <c r="AH34" s="6">
        <f t="shared" ref="AH34:AR34" si="59">AH5/AG5-1</f>
        <v>0.14999999999999991</v>
      </c>
      <c r="AI34" s="6">
        <f t="shared" si="59"/>
        <v>0.14999999999999991</v>
      </c>
      <c r="AJ34" s="6">
        <f t="shared" si="59"/>
        <v>0.14999999999999991</v>
      </c>
      <c r="AK34" s="6">
        <f t="shared" si="59"/>
        <v>0.14999999999999991</v>
      </c>
      <c r="AL34" s="6">
        <f t="shared" si="59"/>
        <v>0.14999999999999991</v>
      </c>
      <c r="AM34" s="6">
        <f t="shared" si="59"/>
        <v>0.14999999999999991</v>
      </c>
      <c r="AN34" s="6">
        <f t="shared" si="59"/>
        <v>0.14999999999999991</v>
      </c>
      <c r="AO34" s="6">
        <f t="shared" si="59"/>
        <v>0.14999999999999991</v>
      </c>
      <c r="AP34" s="6">
        <f t="shared" si="59"/>
        <v>0.10000000000000009</v>
      </c>
      <c r="AQ34" s="6">
        <f t="shared" si="59"/>
        <v>0.10000000000000009</v>
      </c>
      <c r="AR34" s="6">
        <f t="shared" si="59"/>
        <v>0.10000000000000009</v>
      </c>
    </row>
    <row r="36" spans="1:47" s="2" customFormat="1">
      <c r="B36" s="2" t="s">
        <v>59</v>
      </c>
      <c r="C36" s="2">
        <v>13820</v>
      </c>
      <c r="D36" s="2">
        <v>10680</v>
      </c>
      <c r="E36" s="2">
        <v>17500</v>
      </c>
      <c r="F36" s="2">
        <v>18670</v>
      </c>
      <c r="G36" s="2">
        <v>19240</v>
      </c>
      <c r="H36" s="2">
        <v>12520</v>
      </c>
      <c r="I36" s="2">
        <v>22180</v>
      </c>
      <c r="J36" s="2">
        <v>22710</v>
      </c>
      <c r="K36" s="2">
        <v>24540</v>
      </c>
      <c r="L36" s="2">
        <v>14480</v>
      </c>
      <c r="M36" s="2">
        <v>25390</v>
      </c>
      <c r="N36" s="2">
        <v>24630</v>
      </c>
      <c r="O36" s="2">
        <v>23200</v>
      </c>
      <c r="P36" s="2">
        <v>11170</v>
      </c>
      <c r="Q36" s="2">
        <v>24440</v>
      </c>
      <c r="R36" s="2">
        <v>28770</v>
      </c>
      <c r="S36" s="2">
        <v>30580</v>
      </c>
      <c r="T36" s="2">
        <v>18850</v>
      </c>
      <c r="U36" s="2">
        <v>31920</v>
      </c>
      <c r="V36" s="2">
        <v>37200</v>
      </c>
      <c r="W36" s="2">
        <v>24180</v>
      </c>
      <c r="X36" s="2">
        <v>22290</v>
      </c>
      <c r="AD36" s="5"/>
      <c r="AE36" s="13"/>
      <c r="AT36" s="2" t="s">
        <v>60</v>
      </c>
      <c r="AU36" s="12">
        <v>5.0000000000000001E-3</v>
      </c>
    </row>
    <row r="37" spans="1:47" s="2" customFormat="1">
      <c r="B37" s="2" t="s">
        <v>61</v>
      </c>
      <c r="C37" s="2">
        <v>3380</v>
      </c>
      <c r="D37" s="2">
        <v>3540</v>
      </c>
      <c r="E37" s="2">
        <v>3770</v>
      </c>
      <c r="F37" s="2">
        <v>4740</v>
      </c>
      <c r="G37" s="2">
        <v>4910</v>
      </c>
      <c r="H37" s="2">
        <v>4170</v>
      </c>
      <c r="I37" s="2">
        <v>5090</v>
      </c>
      <c r="J37" s="2">
        <v>6450</v>
      </c>
      <c r="K37" s="2">
        <v>5810</v>
      </c>
      <c r="L37" s="2">
        <v>5870</v>
      </c>
      <c r="M37" s="2">
        <v>5340</v>
      </c>
      <c r="N37" s="2">
        <v>6870</v>
      </c>
      <c r="O37" s="2">
        <v>6280</v>
      </c>
      <c r="P37" s="2">
        <v>6270</v>
      </c>
      <c r="Q37" s="2">
        <v>6610</v>
      </c>
      <c r="R37" s="2">
        <v>8940</v>
      </c>
      <c r="S37" s="2">
        <v>9920</v>
      </c>
      <c r="T37" s="2">
        <v>9730</v>
      </c>
      <c r="U37" s="2">
        <v>10950</v>
      </c>
      <c r="V37" s="2">
        <v>13870</v>
      </c>
      <c r="W37" s="2">
        <v>14920</v>
      </c>
      <c r="X37" s="2">
        <v>15800</v>
      </c>
      <c r="AD37" s="5"/>
      <c r="AT37" s="2" t="s">
        <v>62</v>
      </c>
      <c r="AU37" s="12">
        <v>8.5000000000000006E-2</v>
      </c>
    </row>
    <row r="38" spans="1:47" s="2" customFormat="1">
      <c r="B38" s="2" t="s">
        <v>63</v>
      </c>
      <c r="C38" s="2">
        <f>C36-C37</f>
        <v>10440</v>
      </c>
      <c r="D38" s="2">
        <f t="shared" ref="D38:X38" si="60">D36-D37</f>
        <v>7140</v>
      </c>
      <c r="E38" s="2">
        <f t="shared" si="60"/>
        <v>13730</v>
      </c>
      <c r="F38" s="2">
        <f t="shared" si="60"/>
        <v>13930</v>
      </c>
      <c r="G38" s="2">
        <f t="shared" si="60"/>
        <v>14330</v>
      </c>
      <c r="H38" s="2">
        <f t="shared" si="60"/>
        <v>8350</v>
      </c>
      <c r="I38" s="2">
        <f t="shared" si="60"/>
        <v>17090</v>
      </c>
      <c r="J38" s="2">
        <f t="shared" si="60"/>
        <v>16260</v>
      </c>
      <c r="K38" s="2">
        <f t="shared" si="60"/>
        <v>18730</v>
      </c>
      <c r="L38" s="2">
        <f t="shared" si="60"/>
        <v>8610</v>
      </c>
      <c r="M38" s="2">
        <f t="shared" si="60"/>
        <v>20050</v>
      </c>
      <c r="N38" s="2">
        <f t="shared" si="60"/>
        <v>17760</v>
      </c>
      <c r="O38" s="2">
        <f t="shared" si="60"/>
        <v>16920</v>
      </c>
      <c r="P38" s="2">
        <f t="shared" si="60"/>
        <v>4900</v>
      </c>
      <c r="Q38" s="2">
        <f t="shared" si="60"/>
        <v>17830</v>
      </c>
      <c r="R38" s="2">
        <f t="shared" si="60"/>
        <v>19830</v>
      </c>
      <c r="S38" s="2">
        <f t="shared" si="60"/>
        <v>20660</v>
      </c>
      <c r="T38" s="2">
        <f t="shared" si="60"/>
        <v>9120</v>
      </c>
      <c r="U38" s="2">
        <f t="shared" si="60"/>
        <v>20970</v>
      </c>
      <c r="V38" s="2">
        <f t="shared" si="60"/>
        <v>23330</v>
      </c>
      <c r="W38" s="2">
        <f t="shared" si="60"/>
        <v>9260</v>
      </c>
      <c r="X38" s="2">
        <f t="shared" si="60"/>
        <v>6490</v>
      </c>
      <c r="AD38" s="5"/>
      <c r="AT38" s="2" t="s">
        <v>64</v>
      </c>
      <c r="AU38" s="2">
        <f>NPV(AU37,AA27:CY27)</f>
        <v>3496373.2051306274</v>
      </c>
    </row>
    <row r="39" spans="1:47">
      <c r="AT39" s="7" t="s">
        <v>65</v>
      </c>
      <c r="AU39" s="14">
        <f>AU38/AR29</f>
        <v>422.02947351238021</v>
      </c>
    </row>
    <row r="40" spans="1:47">
      <c r="B40" t="s">
        <v>66</v>
      </c>
      <c r="AT40" t="s">
        <v>67</v>
      </c>
      <c r="AU40" s="6">
        <f>AU39/Main!D4-1</f>
        <v>0.19029070823663186</v>
      </c>
    </row>
    <row r="41" spans="1:47">
      <c r="B41" t="s">
        <v>68</v>
      </c>
    </row>
    <row r="42" spans="1:47">
      <c r="B42" t="s">
        <v>69</v>
      </c>
    </row>
    <row r="44" spans="1:47">
      <c r="B44" t="s">
        <v>70</v>
      </c>
    </row>
    <row r="45" spans="1:47">
      <c r="B45" t="s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Chen</cp:lastModifiedBy>
  <cp:revision/>
  <dcterms:created xsi:type="dcterms:W3CDTF">2025-04-08T18:32:00Z</dcterms:created>
  <dcterms:modified xsi:type="dcterms:W3CDTF">2025-04-08T23:23:31Z</dcterms:modified>
  <cp:category/>
  <cp:contentStatus/>
</cp:coreProperties>
</file>