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3"/>
  <workbookPr/>
  <xr:revisionPtr revIDLastSave="844" documentId="11_0B1D56BE9CDCCE836B02CE7A5FB0D4A9BBFD1C62" xr6:coauthVersionLast="47" xr6:coauthVersionMax="47" xr10:uidLastSave="{29F2D8F1-95AD-4D0A-804A-BA7EAEDB4AC8}"/>
  <bookViews>
    <workbookView xWindow="240" yWindow="105" windowWidth="14805" windowHeight="8010" firstSheet="1" activeTab="1" xr2:uid="{00000000-000D-0000-FFFF-FFFF00000000}"/>
  </bookViews>
  <sheets>
    <sheet name="Main" sheetId="1" r:id="rId1"/>
    <sheet name="Mode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8" i="2" l="1"/>
  <c r="AI5" i="2"/>
  <c r="AJ5" i="2"/>
  <c r="AK5" i="2"/>
  <c r="AL5" i="2"/>
  <c r="AM5" i="2"/>
  <c r="AN5" i="2"/>
  <c r="AO5" i="2"/>
  <c r="AP5" i="2"/>
  <c r="AQ5" i="2"/>
  <c r="AR5" i="2"/>
  <c r="AH5" i="2"/>
  <c r="AJ23" i="2"/>
  <c r="AK23" i="2"/>
  <c r="AL23" i="2"/>
  <c r="AM23" i="2"/>
  <c r="AN23" i="2"/>
  <c r="AO23" i="2"/>
  <c r="AP23" i="2"/>
  <c r="AQ23" i="2"/>
  <c r="AR23" i="2"/>
  <c r="AI23" i="2"/>
  <c r="AH14" i="2"/>
  <c r="AI14" i="2"/>
  <c r="AJ14" i="2"/>
  <c r="AK14" i="2"/>
  <c r="AL14" i="2"/>
  <c r="AM14" i="2"/>
  <c r="AN14" i="2"/>
  <c r="AO14" i="2"/>
  <c r="AP14" i="2"/>
  <c r="AQ14" i="2"/>
  <c r="AR14" i="2"/>
  <c r="AI13" i="2"/>
  <c r="AJ13" i="2"/>
  <c r="AK13" i="2"/>
  <c r="AL13" i="2"/>
  <c r="AM13" i="2"/>
  <c r="AN13" i="2"/>
  <c r="AO13" i="2"/>
  <c r="AP13" i="2"/>
  <c r="AQ13" i="2"/>
  <c r="AR13" i="2"/>
  <c r="AH13" i="2"/>
  <c r="AI11" i="2"/>
  <c r="AJ11" i="2"/>
  <c r="AK11" i="2"/>
  <c r="AL11" i="2"/>
  <c r="AM11" i="2"/>
  <c r="AN11" i="2"/>
  <c r="AO11" i="2"/>
  <c r="AP11" i="2"/>
  <c r="AQ11" i="2"/>
  <c r="AR11" i="2"/>
  <c r="AH11" i="2"/>
  <c r="AH10" i="2"/>
  <c r="AH12" i="2"/>
  <c r="AH16" i="2"/>
  <c r="AH17" i="2"/>
  <c r="AH19" i="2"/>
  <c r="AH21" i="2"/>
  <c r="AH22" i="2"/>
  <c r="AI4" i="2"/>
  <c r="AJ4" i="2"/>
  <c r="AK4" i="2"/>
  <c r="AL4" i="2"/>
  <c r="AM4" i="2"/>
  <c r="AN4" i="2"/>
  <c r="AO4" i="2"/>
  <c r="AP4" i="2"/>
  <c r="AQ4" i="2"/>
  <c r="AR4" i="2"/>
  <c r="AH4" i="2"/>
  <c r="AH7" i="2"/>
  <c r="AI7" i="2"/>
  <c r="AJ7" i="2"/>
  <c r="AK7" i="2"/>
  <c r="AL7" i="2"/>
  <c r="AM7" i="2"/>
  <c r="AN7" i="2"/>
  <c r="AO7" i="2"/>
  <c r="AP7" i="2"/>
  <c r="AQ7" i="2"/>
  <c r="AR7" i="2"/>
  <c r="AH8" i="2"/>
  <c r="AI8" i="2"/>
  <c r="AJ8" i="2"/>
  <c r="AK8" i="2"/>
  <c r="AL8" i="2"/>
  <c r="AM8" i="2"/>
  <c r="AN8" i="2"/>
  <c r="AO8" i="2"/>
  <c r="AP8" i="2"/>
  <c r="AQ8" i="2"/>
  <c r="AR8" i="2"/>
  <c r="AH6" i="2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D12" i="1"/>
  <c r="AI32" i="2"/>
  <c r="AJ32" i="2"/>
  <c r="AK32" i="2"/>
  <c r="AL32" i="2"/>
  <c r="AM32" i="2"/>
  <c r="AN32" i="2"/>
  <c r="AO32" i="2"/>
  <c r="AP32" i="2"/>
  <c r="AQ32" i="2"/>
  <c r="AR32" i="2"/>
  <c r="AA32" i="2"/>
  <c r="AB32" i="2"/>
  <c r="AC32" i="2"/>
  <c r="AD32" i="2"/>
  <c r="AE32" i="2"/>
  <c r="AF32" i="2"/>
  <c r="AG32" i="2"/>
  <c r="AH32" i="2"/>
  <c r="Z32" i="2"/>
  <c r="AB35" i="2" s="1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G32" i="2"/>
  <c r="AR10" i="2"/>
  <c r="AR12" i="2"/>
  <c r="AR30" i="2" s="1"/>
  <c r="AR16" i="2"/>
  <c r="AR17" i="2"/>
  <c r="AR19" i="2"/>
  <c r="AR21" i="2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BP21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CG21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AR22" i="2"/>
  <c r="V20" i="2"/>
  <c r="V18" i="2"/>
  <c r="V14" i="2"/>
  <c r="V13" i="2"/>
  <c r="V11" i="2"/>
  <c r="N20" i="2"/>
  <c r="N18" i="2"/>
  <c r="N14" i="2"/>
  <c r="N13" i="2"/>
  <c r="N11" i="2"/>
  <c r="R20" i="2"/>
  <c r="R18" i="2"/>
  <c r="R14" i="2"/>
  <c r="R13" i="2"/>
  <c r="R11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C16" i="2"/>
  <c r="AA10" i="2"/>
  <c r="AB10" i="2"/>
  <c r="AB29" i="2" s="1"/>
  <c r="AC10" i="2"/>
  <c r="AC29" i="2" s="1"/>
  <c r="AD10" i="2"/>
  <c r="AD29" i="2" s="1"/>
  <c r="AE10" i="2"/>
  <c r="AE29" i="2" s="1"/>
  <c r="AF10" i="2"/>
  <c r="AF29" i="2" s="1"/>
  <c r="AG10" i="2"/>
  <c r="AG29" i="2" s="1"/>
  <c r="AH29" i="2"/>
  <c r="AI10" i="2"/>
  <c r="AI29" i="2" s="1"/>
  <c r="AJ10" i="2"/>
  <c r="AJ29" i="2" s="1"/>
  <c r="AK10" i="2"/>
  <c r="AK29" i="2" s="1"/>
  <c r="AL10" i="2"/>
  <c r="AL29" i="2" s="1"/>
  <c r="AM10" i="2"/>
  <c r="AM29" i="2" s="1"/>
  <c r="AN10" i="2"/>
  <c r="AN29" i="2" s="1"/>
  <c r="AO10" i="2"/>
  <c r="AO29" i="2" s="1"/>
  <c r="AP10" i="2"/>
  <c r="AP29" i="2" s="1"/>
  <c r="AQ10" i="2"/>
  <c r="AQ29" i="2" s="1"/>
  <c r="AA12" i="2"/>
  <c r="AA30" i="2" s="1"/>
  <c r="AB12" i="2"/>
  <c r="AB30" i="2" s="1"/>
  <c r="AC12" i="2"/>
  <c r="AC30" i="2" s="1"/>
  <c r="AD12" i="2"/>
  <c r="AD30" i="2" s="1"/>
  <c r="AE12" i="2"/>
  <c r="AE30" i="2" s="1"/>
  <c r="AF12" i="2"/>
  <c r="AF30" i="2" s="1"/>
  <c r="AG12" i="2"/>
  <c r="AG30" i="2" s="1"/>
  <c r="AH30" i="2"/>
  <c r="AI12" i="2"/>
  <c r="AI30" i="2" s="1"/>
  <c r="AJ12" i="2"/>
  <c r="AJ30" i="2" s="1"/>
  <c r="AK12" i="2"/>
  <c r="AK30" i="2" s="1"/>
  <c r="AL12" i="2"/>
  <c r="AL30" i="2" s="1"/>
  <c r="AM12" i="2"/>
  <c r="AM30" i="2" s="1"/>
  <c r="AN12" i="2"/>
  <c r="AN30" i="2" s="1"/>
  <c r="AO12" i="2"/>
  <c r="AO30" i="2" s="1"/>
  <c r="AP12" i="2"/>
  <c r="AP30" i="2" s="1"/>
  <c r="AQ12" i="2"/>
  <c r="AQ30" i="2" s="1"/>
  <c r="AA16" i="2"/>
  <c r="AB16" i="2"/>
  <c r="AC16" i="2"/>
  <c r="AD16" i="2"/>
  <c r="AE16" i="2"/>
  <c r="AF16" i="2"/>
  <c r="AG16" i="2"/>
  <c r="AI16" i="2"/>
  <c r="AJ16" i="2"/>
  <c r="AK16" i="2"/>
  <c r="AL16" i="2"/>
  <c r="AM16" i="2"/>
  <c r="AN16" i="2"/>
  <c r="AO16" i="2"/>
  <c r="AP16" i="2"/>
  <c r="AQ16" i="2"/>
  <c r="AA17" i="2"/>
  <c r="AB17" i="2"/>
  <c r="AC17" i="2"/>
  <c r="AD17" i="2"/>
  <c r="AE17" i="2"/>
  <c r="AF17" i="2"/>
  <c r="AG17" i="2"/>
  <c r="AI17" i="2"/>
  <c r="AJ17" i="2"/>
  <c r="AK17" i="2"/>
  <c r="AL17" i="2"/>
  <c r="AM17" i="2"/>
  <c r="AN17" i="2"/>
  <c r="AO17" i="2"/>
  <c r="AP17" i="2"/>
  <c r="AQ17" i="2"/>
  <c r="AA19" i="2"/>
  <c r="AB19" i="2"/>
  <c r="AC19" i="2"/>
  <c r="AD19" i="2"/>
  <c r="AE19" i="2"/>
  <c r="AF19" i="2"/>
  <c r="AG19" i="2"/>
  <c r="AI19" i="2"/>
  <c r="AJ19" i="2"/>
  <c r="AK19" i="2"/>
  <c r="AL19" i="2"/>
  <c r="AM19" i="2"/>
  <c r="AN19" i="2"/>
  <c r="AO19" i="2"/>
  <c r="AP19" i="2"/>
  <c r="AQ19" i="2"/>
  <c r="AA21" i="2"/>
  <c r="AB21" i="2"/>
  <c r="AB31" i="2" s="1"/>
  <c r="AC21" i="2"/>
  <c r="AC31" i="2" s="1"/>
  <c r="AD21" i="2"/>
  <c r="AD31" i="2" s="1"/>
  <c r="AE21" i="2"/>
  <c r="AE31" i="2" s="1"/>
  <c r="AF21" i="2"/>
  <c r="AF31" i="2" s="1"/>
  <c r="AG21" i="2"/>
  <c r="AG31" i="2" s="1"/>
  <c r="AH31" i="2"/>
  <c r="AI21" i="2"/>
  <c r="AI31" i="2" s="1"/>
  <c r="AJ21" i="2"/>
  <c r="AJ31" i="2" s="1"/>
  <c r="AK21" i="2"/>
  <c r="AK31" i="2" s="1"/>
  <c r="AL21" i="2"/>
  <c r="AL31" i="2" s="1"/>
  <c r="AM21" i="2"/>
  <c r="AM31" i="2" s="1"/>
  <c r="AN21" i="2"/>
  <c r="AN31" i="2" s="1"/>
  <c r="AO21" i="2"/>
  <c r="AO31" i="2" s="1"/>
  <c r="AP21" i="2"/>
  <c r="AP31" i="2" s="1"/>
  <c r="AQ21" i="2"/>
  <c r="AQ31" i="2" s="1"/>
  <c r="AA22" i="2"/>
  <c r="AB22" i="2"/>
  <c r="AC22" i="2"/>
  <c r="AD22" i="2"/>
  <c r="AE22" i="2"/>
  <c r="AF22" i="2"/>
  <c r="AG22" i="2"/>
  <c r="AI22" i="2"/>
  <c r="AJ22" i="2"/>
  <c r="AK22" i="2"/>
  <c r="AL22" i="2"/>
  <c r="AM22" i="2"/>
  <c r="AN22" i="2"/>
  <c r="AO22" i="2"/>
  <c r="AP22" i="2"/>
  <c r="AQ22" i="2"/>
  <c r="V27" i="2"/>
  <c r="Y10" i="2"/>
  <c r="Z10" i="2"/>
  <c r="Z29" i="2" s="1"/>
  <c r="Y12" i="2"/>
  <c r="Y30" i="2" s="1"/>
  <c r="Z12" i="2"/>
  <c r="Z30" i="2" s="1"/>
  <c r="Y16" i="2"/>
  <c r="Z16" i="2"/>
  <c r="Y17" i="2"/>
  <c r="Z17" i="2"/>
  <c r="Y19" i="2"/>
  <c r="Z19" i="2"/>
  <c r="Y21" i="2"/>
  <c r="Z21" i="2"/>
  <c r="Z31" i="2" s="1"/>
  <c r="Y22" i="2"/>
  <c r="Z22" i="2"/>
  <c r="T10" i="2"/>
  <c r="U10" i="2"/>
  <c r="T12" i="2"/>
  <c r="T30" i="2" s="1"/>
  <c r="U12" i="2"/>
  <c r="U30" i="2" s="1"/>
  <c r="T17" i="2"/>
  <c r="T19" i="2" s="1"/>
  <c r="U17" i="2"/>
  <c r="U19" i="2"/>
  <c r="T21" i="2"/>
  <c r="U21" i="2"/>
  <c r="T22" i="2"/>
  <c r="U22" i="2"/>
  <c r="S10" i="2"/>
  <c r="S12" i="2"/>
  <c r="S30" i="2" s="1"/>
  <c r="S17" i="2"/>
  <c r="S19" i="2"/>
  <c r="S21" i="2"/>
  <c r="S22" i="2"/>
  <c r="V10" i="2"/>
  <c r="V12" i="2"/>
  <c r="V30" i="2" s="1"/>
  <c r="V17" i="2"/>
  <c r="V19" i="2"/>
  <c r="V21" i="2"/>
  <c r="V22" i="2"/>
  <c r="S27" i="2"/>
  <c r="T27" i="2"/>
  <c r="U27" i="2"/>
  <c r="H27" i="2"/>
  <c r="I27" i="2"/>
  <c r="J27" i="2"/>
  <c r="K27" i="2"/>
  <c r="L27" i="2"/>
  <c r="M27" i="2"/>
  <c r="N27" i="2"/>
  <c r="O27" i="2"/>
  <c r="P27" i="2"/>
  <c r="Q27" i="2"/>
  <c r="R27" i="2"/>
  <c r="C27" i="2"/>
  <c r="D27" i="2"/>
  <c r="E27" i="2"/>
  <c r="F27" i="2"/>
  <c r="G27" i="2"/>
  <c r="F10" i="2"/>
  <c r="F12" i="2" s="1"/>
  <c r="F17" i="2" s="1"/>
  <c r="F19" i="2" s="1"/>
  <c r="F21" i="2" s="1"/>
  <c r="F22" i="2" s="1"/>
  <c r="H10" i="2"/>
  <c r="I10" i="2"/>
  <c r="J10" i="2"/>
  <c r="J29" i="2" s="1"/>
  <c r="K10" i="2"/>
  <c r="L10" i="2"/>
  <c r="M10" i="2"/>
  <c r="N10" i="2"/>
  <c r="O10" i="2"/>
  <c r="P10" i="2"/>
  <c r="Q10" i="2"/>
  <c r="R10" i="2"/>
  <c r="C10" i="2"/>
  <c r="C12" i="2" s="1"/>
  <c r="C17" i="2" s="1"/>
  <c r="C19" i="2" s="1"/>
  <c r="C21" i="2" s="1"/>
  <c r="C22" i="2" s="1"/>
  <c r="D10" i="2"/>
  <c r="D12" i="2" s="1"/>
  <c r="D17" i="2" s="1"/>
  <c r="D19" i="2" s="1"/>
  <c r="D21" i="2" s="1"/>
  <c r="D22" i="2" s="1"/>
  <c r="E10" i="2"/>
  <c r="E12" i="2" s="1"/>
  <c r="E17" i="2" s="1"/>
  <c r="E19" i="2" s="1"/>
  <c r="E21" i="2" s="1"/>
  <c r="E22" i="2" s="1"/>
  <c r="G10" i="2"/>
  <c r="D6" i="1"/>
  <c r="D9" i="1" s="1"/>
  <c r="J12" i="2"/>
  <c r="J30" i="2" s="1"/>
  <c r="J17" i="2"/>
  <c r="J19" i="2"/>
  <c r="J21" i="2"/>
  <c r="J31" i="2" s="1"/>
  <c r="J22" i="2"/>
  <c r="AI36" i="2" l="1"/>
  <c r="AI37" i="2" s="1"/>
  <c r="G12" i="2"/>
  <c r="G29" i="2"/>
  <c r="R12" i="2"/>
  <c r="R29" i="2"/>
  <c r="Q12" i="2"/>
  <c r="Q29" i="2"/>
  <c r="P12" i="2"/>
  <c r="P29" i="2"/>
  <c r="O12" i="2"/>
  <c r="O29" i="2"/>
  <c r="N12" i="2"/>
  <c r="N29" i="2"/>
  <c r="M12" i="2"/>
  <c r="M29" i="2"/>
  <c r="L12" i="2"/>
  <c r="L29" i="2"/>
  <c r="K12" i="2"/>
  <c r="K29" i="2"/>
  <c r="I12" i="2"/>
  <c r="I29" i="2"/>
  <c r="H12" i="2"/>
  <c r="H29" i="2"/>
  <c r="V29" i="2"/>
  <c r="S29" i="2"/>
  <c r="U29" i="2"/>
  <c r="T29" i="2"/>
  <c r="AA31" i="2"/>
  <c r="AB34" i="2" s="1"/>
  <c r="AA29" i="2"/>
  <c r="AR31" i="2"/>
  <c r="AR29" i="2"/>
  <c r="H17" i="2" l="1"/>
  <c r="H19" i="2" s="1"/>
  <c r="H21" i="2" s="1"/>
  <c r="H30" i="2"/>
  <c r="I17" i="2"/>
  <c r="I19" i="2" s="1"/>
  <c r="I21" i="2" s="1"/>
  <c r="I30" i="2"/>
  <c r="K17" i="2"/>
  <c r="K19" i="2" s="1"/>
  <c r="K21" i="2" s="1"/>
  <c r="K30" i="2"/>
  <c r="L17" i="2"/>
  <c r="L19" i="2" s="1"/>
  <c r="L21" i="2" s="1"/>
  <c r="L30" i="2"/>
  <c r="M17" i="2"/>
  <c r="M19" i="2" s="1"/>
  <c r="M21" i="2" s="1"/>
  <c r="M30" i="2"/>
  <c r="N17" i="2"/>
  <c r="N19" i="2" s="1"/>
  <c r="N30" i="2"/>
  <c r="O17" i="2"/>
  <c r="O19" i="2" s="1"/>
  <c r="O21" i="2" s="1"/>
  <c r="O30" i="2"/>
  <c r="P17" i="2"/>
  <c r="P19" i="2" s="1"/>
  <c r="P21" i="2" s="1"/>
  <c r="P30" i="2"/>
  <c r="Q17" i="2"/>
  <c r="Q19" i="2" s="1"/>
  <c r="Q21" i="2" s="1"/>
  <c r="Q30" i="2"/>
  <c r="R17" i="2"/>
  <c r="R19" i="2" s="1"/>
  <c r="R21" i="2" s="1"/>
  <c r="R30" i="2"/>
  <c r="G17" i="2"/>
  <c r="G19" i="2" s="1"/>
  <c r="G21" i="2" s="1"/>
  <c r="G30" i="2"/>
  <c r="G22" i="2" l="1"/>
  <c r="G31" i="2"/>
  <c r="R22" i="2"/>
  <c r="V31" i="2"/>
  <c r="Q22" i="2"/>
  <c r="Q31" i="2"/>
  <c r="U31" i="2"/>
  <c r="P22" i="2"/>
  <c r="P31" i="2"/>
  <c r="T31" i="2"/>
  <c r="O22" i="2"/>
  <c r="O31" i="2"/>
  <c r="S31" i="2"/>
  <c r="M31" i="2"/>
  <c r="M22" i="2"/>
  <c r="N21" i="2"/>
  <c r="L22" i="2"/>
  <c r="L31" i="2"/>
  <c r="K22" i="2"/>
  <c r="K31" i="2"/>
  <c r="I22" i="2"/>
  <c r="I31" i="2"/>
  <c r="H22" i="2"/>
  <c r="H31" i="2"/>
  <c r="N22" i="2" l="1"/>
  <c r="N31" i="2"/>
  <c r="R31" i="2"/>
</calcChain>
</file>

<file path=xl/sharedStrings.xml><?xml version="1.0" encoding="utf-8"?>
<sst xmlns="http://schemas.openxmlformats.org/spreadsheetml/2006/main" count="66" uniqueCount="60">
  <si>
    <t>Founded</t>
  </si>
  <si>
    <t>Price</t>
  </si>
  <si>
    <t>Shares</t>
  </si>
  <si>
    <t>Q424</t>
  </si>
  <si>
    <t>MC</t>
  </si>
  <si>
    <t>Cash</t>
  </si>
  <si>
    <t>Debt</t>
  </si>
  <si>
    <t>EV</t>
  </si>
  <si>
    <t>Net income</t>
  </si>
  <si>
    <t>EV/ Net Inc</t>
  </si>
  <si>
    <t>Model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</si>
  <si>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</si>
  <si>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</si>
  <si>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</si>
  <si>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</si>
  <si>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</si>
  <si>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</si>
  <si>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</si>
  <si>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</si>
  <si>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</si>
  <si>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</si>
  <si>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</si>
  <si>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</si>
  <si>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</si>
  <si>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</si>
  <si>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</si>
  <si>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</si>
  <si>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</si>
  <si>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</si>
  <si>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</si>
  <si>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Gaming</t>
  </si>
  <si>
    <t>Data Center</t>
  </si>
  <si>
    <t>Prof Visuals</t>
  </si>
  <si>
    <t>Auto</t>
  </si>
  <si>
    <t>OEM &amp; Other</t>
  </si>
  <si>
    <t>Revenue</t>
  </si>
  <si>
    <t>COGS</t>
  </si>
  <si>
    <t>Gross profit</t>
  </si>
  <si>
    <t>R&amp;D</t>
  </si>
  <si>
    <t>SG&amp;A</t>
  </si>
  <si>
    <t xml:space="preserve">Aquisition Term </t>
  </si>
  <si>
    <t>OpEx</t>
  </si>
  <si>
    <t>OpInc</t>
  </si>
  <si>
    <t>Other income (net)</t>
  </si>
  <si>
    <t>Pretax Income</t>
  </si>
  <si>
    <t>Taxes</t>
  </si>
  <si>
    <t>EPS</t>
  </si>
  <si>
    <t>CFFO</t>
  </si>
  <si>
    <t>CapEx</t>
  </si>
  <si>
    <t>FCF</t>
  </si>
  <si>
    <t>Revenue %</t>
  </si>
  <si>
    <t>Gross Margin</t>
  </si>
  <si>
    <t>Net Income %</t>
  </si>
  <si>
    <t>Data Center %</t>
  </si>
  <si>
    <t>Net Income Avg</t>
  </si>
  <si>
    <t>Maturity</t>
  </si>
  <si>
    <t>Data Center Avg</t>
  </si>
  <si>
    <t>Discount</t>
  </si>
  <si>
    <t>NPV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</si>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</sst>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3" fontId="0" fillId="0" borderId="0" xfId="0" applyNumberFormat="1" applyAlignment="1">
      <alignment wrapText="1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/>
    <xf numFmtId="4" fontId="0" fillId="0" borderId="0" xfId="0" applyNumberFormat="1" applyAlignment="1">
      <alignment horizontal="right"/>
    </xf>
    <xf numFmtId="9" fontId="0" fillId="0" borderId="0" xfId="0" applyNumberFormat="1"/>
    <xf numFmtId="9" fontId="0" fillId="0" borderId="0" xfId="0" applyNumberFormat="1" applyAlignment="1">
      <alignment horizontal="right"/>
    </xf>
    <xf numFmtId="2" fontId="0" fillId="0" borderId="0" xfId="0" applyNumberFormat="1"/>
    <xf numFmtId="1" fontId="0" fillId="0" borderId="0" xfId="0" applyNumberFormat="1"/>
    <xf numFmtId="6" fontId="0" fillId="0" borderId="0" xfId="0" applyNumberFormat="1"/>
    <xf numFmtId="3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2</xdr:row>
      <xdr:rowOff>171450</xdr:rowOff>
    </xdr:from>
    <xdr:to>
      <xdr:col>23</xdr:col>
      <xdr:colOff>9525</xdr:colOff>
      <xdr:row>47</xdr:row>
      <xdr:rowOff>19050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3C58693-1F27-1066-49CE-217A0804E897}"/>
            </a:ext>
          </a:extLst>
        </xdr:cNvPr>
        <xdr:cNvCxnSpPr>
          <a:cxnSpLocks/>
        </xdr:cNvCxnSpPr>
      </xdr:nvCxnSpPr>
      <xdr:spPr>
        <a:xfrm>
          <a:off x="14573250" y="552450"/>
          <a:ext cx="9525" cy="84582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15"/>
  <sheetViews>
    <sheetView workbookViewId="0">
      <selection activeCell="I10" sqref="I10"/>
    </sheetView>
  </sheetViews>
  <sheetFormatPr defaultRowHeight="15"/>
  <cols>
    <col min="3" max="3" width="10.7109375" customWidth="1"/>
    <col min="4" max="4" width="9.140625" style="1"/>
  </cols>
  <sheetData>
    <row r="2" spans="3:5">
      <c r="C2" t="s">
        <v>0</v>
      </c>
      <c r="D2" s="15">
        <v>1993</v>
      </c>
    </row>
    <row r="4" spans="3:5">
      <c r="C4" s="6" t="s">
        <v>1</v>
      </c>
      <c r="D4" s="4">
        <v>100</v>
      </c>
      <c r="E4" s="3"/>
    </row>
    <row r="5" spans="3:5">
      <c r="C5" s="6" t="s">
        <v>2</v>
      </c>
      <c r="D5" s="5">
        <v>24400</v>
      </c>
      <c r="E5" s="3" t="s">
        <v>3</v>
      </c>
    </row>
    <row r="6" spans="3:5">
      <c r="C6" s="6" t="s">
        <v>4</v>
      </c>
      <c r="D6" s="5">
        <f>D5*D4</f>
        <v>2440000</v>
      </c>
      <c r="E6" s="3"/>
    </row>
    <row r="7" spans="3:5">
      <c r="C7" s="6" t="s">
        <v>5</v>
      </c>
      <c r="D7" s="5">
        <v>43210</v>
      </c>
    </row>
    <row r="8" spans="3:5">
      <c r="C8" s="6" t="s">
        <v>6</v>
      </c>
      <c r="D8" s="5">
        <v>8463</v>
      </c>
    </row>
    <row r="9" spans="3:5">
      <c r="C9" s="6" t="s">
        <v>7</v>
      </c>
      <c r="D9" s="5">
        <f>D6-D7+D8</f>
        <v>2405253</v>
      </c>
      <c r="E9" s="3"/>
    </row>
    <row r="10" spans="3:5">
      <c r="D10" s="2"/>
    </row>
    <row r="11" spans="3:5">
      <c r="C11" t="s">
        <v>8</v>
      </c>
      <c r="D11" s="2">
        <v>72880</v>
      </c>
      <c r="E11" s="3" t="s">
        <v>3</v>
      </c>
    </row>
    <row r="12" spans="3:5" s="14" customFormat="1">
      <c r="C12" s="14" t="s">
        <v>9</v>
      </c>
      <c r="D12" s="15">
        <f>D9/D11</f>
        <v>33.002922612513721</v>
      </c>
      <c r="E12" s="3" t="s">
        <v>3</v>
      </c>
    </row>
    <row r="13" spans="3:5">
      <c r="D13" s="2"/>
    </row>
    <row r="14" spans="3:5">
      <c r="D14" s="2"/>
    </row>
    <row r="15" spans="3:5">
      <c r="D1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22F3C-5DDA-425E-9FC1-617F7A71F4A7}">
  <dimension ref="A1:CU38"/>
  <sheetViews>
    <sheetView tabSelected="1" workbookViewId="0">
      <pane xSplit="2" ySplit="3" topLeftCell="Y4" activePane="bottomRight" state="frozen"/>
      <selection pane="bottomRight" activeCell="AI39" sqref="AI39"/>
      <selection pane="bottomLeft"/>
      <selection pane="topRight"/>
    </sheetView>
  </sheetViews>
  <sheetFormatPr defaultRowHeight="15"/>
  <cols>
    <col min="2" max="2" width="17.42578125" customWidth="1"/>
    <col min="3" max="7" width="9.140625" style="3"/>
    <col min="8" max="11" width="9.140625" style="3" customWidth="1"/>
    <col min="12" max="12" width="9.140625" style="3"/>
    <col min="13" max="18" width="9.140625" style="3" customWidth="1"/>
    <col min="19" max="31" width="9.140625" customWidth="1"/>
    <col min="35" max="35" width="10.85546875" customWidth="1"/>
  </cols>
  <sheetData>
    <row r="1" spans="1:44">
      <c r="A1" t="s">
        <v>10</v>
      </c>
    </row>
    <row r="3" spans="1:44">
      <c r="C3" s="3" t="s">
        <v>11</v>
      </c>
      <c r="D3" s="3" t="s">
        <v>12</v>
      </c>
      <c r="E3" s="3" t="s">
        <v>13</v>
      </c>
      <c r="F3" s="3" t="s">
        <v>14</v>
      </c>
      <c r="G3" s="3" t="s">
        <v>15</v>
      </c>
      <c r="H3" s="3" t="s">
        <v>16</v>
      </c>
      <c r="I3" s="3" t="s">
        <v>17</v>
      </c>
      <c r="J3" s="3" t="s">
        <v>18</v>
      </c>
      <c r="K3" s="3" t="s">
        <v>19</v>
      </c>
      <c r="L3" s="3" t="s">
        <v>20</v>
      </c>
      <c r="M3" s="3" t="s">
        <v>21</v>
      </c>
      <c r="N3" s="3" t="s">
        <v>22</v>
      </c>
      <c r="O3" s="3" t="s">
        <v>23</v>
      </c>
      <c r="P3" s="3" t="s">
        <v>24</v>
      </c>
      <c r="Q3" s="3" t="s">
        <v>25</v>
      </c>
      <c r="R3" s="3" t="s">
        <v>26</v>
      </c>
      <c r="S3" s="3" t="s">
        <v>27</v>
      </c>
      <c r="T3" s="3" t="s">
        <v>28</v>
      </c>
      <c r="U3" s="3" t="s">
        <v>29</v>
      </c>
      <c r="V3" s="3" t="s">
        <v>3</v>
      </c>
      <c r="Y3">
        <v>2016</v>
      </c>
      <c r="Z3">
        <v>2017</v>
      </c>
      <c r="AA3">
        <v>2018</v>
      </c>
      <c r="AB3">
        <v>2019</v>
      </c>
      <c r="AC3">
        <v>2020</v>
      </c>
      <c r="AD3">
        <v>2021</v>
      </c>
      <c r="AE3">
        <v>2022</v>
      </c>
      <c r="AF3">
        <v>2023</v>
      </c>
      <c r="AG3">
        <v>2024</v>
      </c>
      <c r="AH3">
        <v>2025</v>
      </c>
      <c r="AI3">
        <v>2026</v>
      </c>
      <c r="AJ3">
        <v>2027</v>
      </c>
      <c r="AK3">
        <v>2028</v>
      </c>
      <c r="AL3">
        <v>2029</v>
      </c>
      <c r="AM3">
        <v>2030</v>
      </c>
      <c r="AN3">
        <v>2031</v>
      </c>
      <c r="AO3">
        <v>2032</v>
      </c>
      <c r="AP3">
        <v>2033</v>
      </c>
      <c r="AQ3">
        <v>2034</v>
      </c>
      <c r="AR3">
        <v>2035</v>
      </c>
    </row>
    <row r="4" spans="1:44" s="2" customFormat="1">
      <c r="B4" s="2" t="s">
        <v>30</v>
      </c>
      <c r="C4" s="5">
        <v>1339</v>
      </c>
      <c r="D4" s="5">
        <v>1654</v>
      </c>
      <c r="E4" s="5">
        <v>2271</v>
      </c>
      <c r="F4" s="5">
        <v>2495</v>
      </c>
      <c r="G4" s="5">
        <v>2760</v>
      </c>
      <c r="H4" s="5">
        <v>3061</v>
      </c>
      <c r="I4" s="5">
        <v>3221</v>
      </c>
      <c r="J4" s="5">
        <v>3420</v>
      </c>
      <c r="K4" s="5">
        <v>3620</v>
      </c>
      <c r="L4" s="5">
        <v>2042</v>
      </c>
      <c r="M4" s="5">
        <v>1574</v>
      </c>
      <c r="N4" s="5">
        <v>1831</v>
      </c>
      <c r="O4" s="5">
        <v>2240</v>
      </c>
      <c r="P4" s="5">
        <v>2486</v>
      </c>
      <c r="Q4" s="5">
        <v>2856</v>
      </c>
      <c r="R4" s="5">
        <v>2865</v>
      </c>
      <c r="S4" s="2">
        <v>2647</v>
      </c>
      <c r="T4" s="2">
        <v>2880</v>
      </c>
      <c r="U4" s="2">
        <v>3279</v>
      </c>
      <c r="V4" s="2">
        <v>2544</v>
      </c>
      <c r="Y4" s="2">
        <v>4060</v>
      </c>
      <c r="Z4" s="2">
        <v>5513</v>
      </c>
      <c r="AA4" s="2">
        <v>6246</v>
      </c>
      <c r="AB4" s="2">
        <v>5518</v>
      </c>
      <c r="AC4" s="2">
        <v>7759</v>
      </c>
      <c r="AD4" s="2">
        <v>10613</v>
      </c>
      <c r="AE4" s="2">
        <v>9067</v>
      </c>
      <c r="AF4" s="2">
        <v>10447</v>
      </c>
      <c r="AG4" s="2">
        <v>11350</v>
      </c>
      <c r="AH4" s="2">
        <f>AG4*1.1</f>
        <v>12485.000000000002</v>
      </c>
      <c r="AI4" s="2">
        <f t="shared" ref="AI4:AR4" si="0">AH4*1.1</f>
        <v>13733.500000000004</v>
      </c>
      <c r="AJ4" s="2">
        <f t="shared" si="0"/>
        <v>15106.850000000006</v>
      </c>
      <c r="AK4" s="2">
        <f t="shared" si="0"/>
        <v>16617.535000000007</v>
      </c>
      <c r="AL4" s="2">
        <f t="shared" si="0"/>
        <v>18279.28850000001</v>
      </c>
      <c r="AM4" s="2">
        <f t="shared" si="0"/>
        <v>20107.217350000014</v>
      </c>
      <c r="AN4" s="2">
        <f t="shared" si="0"/>
        <v>22117.939085000016</v>
      </c>
      <c r="AO4" s="2">
        <f t="shared" si="0"/>
        <v>24329.73299350002</v>
      </c>
      <c r="AP4" s="2">
        <f t="shared" si="0"/>
        <v>26762.706292850024</v>
      </c>
      <c r="AQ4" s="2">
        <f t="shared" si="0"/>
        <v>29438.976922135029</v>
      </c>
      <c r="AR4" s="2">
        <f t="shared" si="0"/>
        <v>32382.874614348533</v>
      </c>
    </row>
    <row r="5" spans="1:44" s="2" customFormat="1">
      <c r="B5" s="2" t="s">
        <v>31</v>
      </c>
      <c r="C5" s="5">
        <v>1141</v>
      </c>
      <c r="D5" s="5">
        <v>1752</v>
      </c>
      <c r="E5" s="5">
        <v>1900</v>
      </c>
      <c r="F5" s="2">
        <v>1903</v>
      </c>
      <c r="G5" s="5">
        <v>2048</v>
      </c>
      <c r="H5" s="5">
        <v>2366</v>
      </c>
      <c r="I5" s="5">
        <v>2936</v>
      </c>
      <c r="J5" s="5">
        <v>3263</v>
      </c>
      <c r="K5" s="5">
        <v>3750</v>
      </c>
      <c r="L5" s="5">
        <v>3806</v>
      </c>
      <c r="M5" s="5">
        <v>3833</v>
      </c>
      <c r="N5" s="5">
        <v>3616</v>
      </c>
      <c r="O5" s="5">
        <v>4284</v>
      </c>
      <c r="P5" s="5">
        <v>10323</v>
      </c>
      <c r="Q5" s="5">
        <v>14514</v>
      </c>
      <c r="R5" s="5">
        <v>18404</v>
      </c>
      <c r="S5" s="2">
        <v>22563</v>
      </c>
      <c r="T5" s="2">
        <v>26272</v>
      </c>
      <c r="U5" s="2">
        <v>30711</v>
      </c>
      <c r="V5" s="2">
        <v>35580</v>
      </c>
      <c r="Y5" s="2">
        <v>835</v>
      </c>
      <c r="Z5" s="2">
        <v>934</v>
      </c>
      <c r="AA5" s="2">
        <v>1130</v>
      </c>
      <c r="AB5" s="2">
        <v>2983</v>
      </c>
      <c r="AC5" s="2">
        <v>6696</v>
      </c>
      <c r="AD5" s="2">
        <v>12462</v>
      </c>
      <c r="AE5" s="2">
        <v>15005</v>
      </c>
      <c r="AF5" s="2">
        <v>47525</v>
      </c>
      <c r="AG5" s="2">
        <v>115186</v>
      </c>
      <c r="AH5" s="2">
        <f>AG5*1.2</f>
        <v>138223.19999999998</v>
      </c>
      <c r="AI5" s="2">
        <f t="shared" ref="AI5:AR5" si="1">AH5*1.2</f>
        <v>165867.83999999997</v>
      </c>
      <c r="AJ5" s="2">
        <f t="shared" si="1"/>
        <v>199041.40799999997</v>
      </c>
      <c r="AK5" s="2">
        <f t="shared" si="1"/>
        <v>238849.68959999995</v>
      </c>
      <c r="AL5" s="2">
        <f t="shared" si="1"/>
        <v>286619.62751999992</v>
      </c>
      <c r="AM5" s="2">
        <f t="shared" si="1"/>
        <v>343943.55302399991</v>
      </c>
      <c r="AN5" s="2">
        <f t="shared" si="1"/>
        <v>412732.26362879988</v>
      </c>
      <c r="AO5" s="2">
        <f t="shared" si="1"/>
        <v>495278.71635455982</v>
      </c>
      <c r="AP5" s="2">
        <f t="shared" si="1"/>
        <v>594334.45962547173</v>
      </c>
      <c r="AQ5" s="2">
        <f t="shared" si="1"/>
        <v>713201.35155056603</v>
      </c>
      <c r="AR5" s="2">
        <f t="shared" si="1"/>
        <v>855841.62186067924</v>
      </c>
    </row>
    <row r="6" spans="1:44" s="2" customFormat="1" ht="18" customHeight="1">
      <c r="B6" s="7" t="s">
        <v>32</v>
      </c>
      <c r="C6" s="5">
        <v>307</v>
      </c>
      <c r="D6" s="5">
        <v>203</v>
      </c>
      <c r="E6" s="5">
        <v>236</v>
      </c>
      <c r="F6" s="5">
        <v>307</v>
      </c>
      <c r="G6" s="5">
        <v>372</v>
      </c>
      <c r="H6" s="5">
        <v>519</v>
      </c>
      <c r="I6" s="5">
        <v>577</v>
      </c>
      <c r="J6" s="5">
        <v>643</v>
      </c>
      <c r="K6" s="5">
        <v>622</v>
      </c>
      <c r="L6" s="5">
        <v>496</v>
      </c>
      <c r="M6" s="5">
        <v>200</v>
      </c>
      <c r="N6" s="5">
        <v>226</v>
      </c>
      <c r="O6" s="5">
        <v>295</v>
      </c>
      <c r="P6" s="5">
        <v>379</v>
      </c>
      <c r="Q6" s="5">
        <v>416</v>
      </c>
      <c r="R6" s="5">
        <v>463</v>
      </c>
      <c r="S6" s="2">
        <v>427</v>
      </c>
      <c r="T6" s="2">
        <v>454</v>
      </c>
      <c r="U6" s="2">
        <v>486</v>
      </c>
      <c r="V6" s="2">
        <v>511</v>
      </c>
      <c r="Y6" s="2">
        <v>830</v>
      </c>
      <c r="Z6" s="2">
        <v>1932</v>
      </c>
      <c r="AA6" s="2">
        <v>2932</v>
      </c>
      <c r="AB6" s="2">
        <v>1212</v>
      </c>
      <c r="AC6" s="2">
        <v>1053</v>
      </c>
      <c r="AD6" s="2">
        <v>2111</v>
      </c>
      <c r="AE6" s="2">
        <v>1544</v>
      </c>
      <c r="AF6" s="2">
        <v>1553</v>
      </c>
      <c r="AG6" s="2">
        <v>1878</v>
      </c>
      <c r="AH6" s="2">
        <f>AG6*1.05</f>
        <v>1971.9</v>
      </c>
      <c r="AI6" s="2">
        <f t="shared" ref="AI6:AR6" si="2">AH6*1.05</f>
        <v>2070.4950000000003</v>
      </c>
      <c r="AJ6" s="2">
        <f t="shared" si="2"/>
        <v>2174.0197500000004</v>
      </c>
      <c r="AK6" s="2">
        <f t="shared" si="2"/>
        <v>2282.7207375000007</v>
      </c>
      <c r="AL6" s="2">
        <f t="shared" si="2"/>
        <v>2396.8567743750009</v>
      </c>
      <c r="AM6" s="2">
        <f t="shared" si="2"/>
        <v>2516.6996130937509</v>
      </c>
      <c r="AN6" s="2">
        <f t="shared" si="2"/>
        <v>2642.5345937484385</v>
      </c>
      <c r="AO6" s="2">
        <f t="shared" si="2"/>
        <v>2774.6613234358606</v>
      </c>
      <c r="AP6" s="2">
        <f t="shared" si="2"/>
        <v>2913.3943896076539</v>
      </c>
      <c r="AQ6" s="2">
        <f t="shared" si="2"/>
        <v>3059.0641090880367</v>
      </c>
      <c r="AR6" s="2">
        <f t="shared" si="2"/>
        <v>3212.0173145424387</v>
      </c>
    </row>
    <row r="7" spans="1:44" s="2" customFormat="1">
      <c r="B7" s="2" t="s">
        <v>33</v>
      </c>
      <c r="C7" s="5">
        <v>155</v>
      </c>
      <c r="D7" s="5">
        <v>111</v>
      </c>
      <c r="E7" s="5">
        <v>125</v>
      </c>
      <c r="F7" s="5">
        <v>145</v>
      </c>
      <c r="G7" s="5">
        <v>154</v>
      </c>
      <c r="H7" s="5">
        <v>152</v>
      </c>
      <c r="I7" s="5">
        <v>135</v>
      </c>
      <c r="J7" s="5">
        <v>125</v>
      </c>
      <c r="K7" s="5">
        <v>138</v>
      </c>
      <c r="L7" s="5">
        <v>220</v>
      </c>
      <c r="M7" s="5">
        <v>251</v>
      </c>
      <c r="N7" s="5">
        <v>294</v>
      </c>
      <c r="O7" s="5">
        <v>296</v>
      </c>
      <c r="P7" s="5">
        <v>253</v>
      </c>
      <c r="Q7" s="5">
        <v>261</v>
      </c>
      <c r="R7" s="5">
        <v>281</v>
      </c>
      <c r="S7" s="2">
        <v>329</v>
      </c>
      <c r="T7" s="2">
        <v>346</v>
      </c>
      <c r="U7" s="2">
        <v>449</v>
      </c>
      <c r="V7" s="2">
        <v>570</v>
      </c>
      <c r="Y7" s="2">
        <v>487</v>
      </c>
      <c r="Z7" s="2">
        <v>558</v>
      </c>
      <c r="AA7" s="2">
        <v>641</v>
      </c>
      <c r="AB7" s="2">
        <v>700</v>
      </c>
      <c r="AC7" s="2">
        <v>536</v>
      </c>
      <c r="AD7" s="2">
        <v>566</v>
      </c>
      <c r="AE7" s="2">
        <v>903</v>
      </c>
      <c r="AF7" s="2">
        <v>1091</v>
      </c>
      <c r="AG7" s="2">
        <v>1694</v>
      </c>
      <c r="AH7" s="2">
        <f>AG7*1.05</f>
        <v>1778.7</v>
      </c>
      <c r="AI7" s="2">
        <f>AH7*1.05</f>
        <v>1867.6350000000002</v>
      </c>
      <c r="AJ7" s="2">
        <f>AI7*1.05</f>
        <v>1961.0167500000002</v>
      </c>
      <c r="AK7" s="2">
        <f>AJ7*1.05</f>
        <v>2059.0675875000002</v>
      </c>
      <c r="AL7" s="2">
        <f>AK7*1.05</f>
        <v>2162.0209668750003</v>
      </c>
      <c r="AM7" s="2">
        <f>AL7*1.05</f>
        <v>2270.1220152187507</v>
      </c>
      <c r="AN7" s="2">
        <f>AM7*1.05</f>
        <v>2383.6281159796881</v>
      </c>
      <c r="AO7" s="2">
        <f>AN7*1.05</f>
        <v>2502.8095217786727</v>
      </c>
      <c r="AP7" s="2">
        <f>AO7*1.05</f>
        <v>2627.9499978676063</v>
      </c>
      <c r="AQ7" s="2">
        <f>AP7*1.05</f>
        <v>2759.3474977609867</v>
      </c>
      <c r="AR7" s="2">
        <f>AQ7*1.05</f>
        <v>2897.3148726490363</v>
      </c>
    </row>
    <row r="8" spans="1:44" s="2" customFormat="1">
      <c r="B8" s="2" t="s">
        <v>34</v>
      </c>
      <c r="C8" s="5">
        <v>138</v>
      </c>
      <c r="D8" s="5">
        <v>146</v>
      </c>
      <c r="E8" s="5">
        <v>194</v>
      </c>
      <c r="F8" s="5">
        <v>153</v>
      </c>
      <c r="G8" s="5">
        <v>327</v>
      </c>
      <c r="H8" s="5">
        <v>409</v>
      </c>
      <c r="I8" s="5">
        <v>234</v>
      </c>
      <c r="J8" s="5">
        <v>192</v>
      </c>
      <c r="K8" s="5">
        <v>158</v>
      </c>
      <c r="L8" s="5">
        <v>140</v>
      </c>
      <c r="M8" s="5">
        <v>73</v>
      </c>
      <c r="N8" s="5">
        <v>84</v>
      </c>
      <c r="O8" s="5">
        <v>77</v>
      </c>
      <c r="P8" s="5">
        <v>66</v>
      </c>
      <c r="Q8" s="5">
        <v>73</v>
      </c>
      <c r="R8" s="5">
        <v>90</v>
      </c>
      <c r="S8" s="2">
        <v>78</v>
      </c>
      <c r="T8" s="2">
        <v>88</v>
      </c>
      <c r="U8" s="2">
        <v>97</v>
      </c>
      <c r="V8" s="2">
        <v>126</v>
      </c>
      <c r="Y8" s="2">
        <v>698</v>
      </c>
      <c r="Z8" s="2">
        <v>777</v>
      </c>
      <c r="AA8" s="2">
        <v>767</v>
      </c>
      <c r="AB8" s="2">
        <v>505</v>
      </c>
      <c r="AC8" s="2">
        <v>631</v>
      </c>
      <c r="AD8" s="2">
        <v>1162</v>
      </c>
      <c r="AE8" s="2">
        <v>455</v>
      </c>
      <c r="AF8" s="2">
        <v>306</v>
      </c>
      <c r="AG8" s="2">
        <v>389</v>
      </c>
      <c r="AH8" s="2">
        <f>AG8*1.05</f>
        <v>408.45000000000005</v>
      </c>
      <c r="AI8" s="2">
        <f>AH8*1.05</f>
        <v>428.87250000000006</v>
      </c>
      <c r="AJ8" s="2">
        <f>AI8*1.05</f>
        <v>450.31612500000006</v>
      </c>
      <c r="AK8" s="2">
        <f>AJ8*1.05</f>
        <v>472.83193125000008</v>
      </c>
      <c r="AL8" s="2">
        <f>AK8*1.05</f>
        <v>496.47352781250009</v>
      </c>
      <c r="AM8" s="2">
        <f>AL8*1.05</f>
        <v>521.29720420312515</v>
      </c>
      <c r="AN8" s="2">
        <f>AM8*1.05</f>
        <v>547.36206441328147</v>
      </c>
      <c r="AO8" s="2">
        <f>AN8*1.05</f>
        <v>574.7301676339456</v>
      </c>
      <c r="AP8" s="2">
        <f>AO8*1.05</f>
        <v>603.46667601564286</v>
      </c>
      <c r="AQ8" s="2">
        <f>AP8*1.05</f>
        <v>633.64000981642505</v>
      </c>
      <c r="AR8" s="2">
        <f>AQ8*1.05</f>
        <v>665.32201030724627</v>
      </c>
    </row>
    <row r="9" spans="1:44" s="2" customFormat="1"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44" s="8" customFormat="1">
      <c r="B10" s="8" t="s">
        <v>35</v>
      </c>
      <c r="C10" s="9">
        <f t="shared" ref="C10:R10" si="3">C8+C7+C6+C5+C4</f>
        <v>3080</v>
      </c>
      <c r="D10" s="9">
        <f t="shared" si="3"/>
        <v>3866</v>
      </c>
      <c r="E10" s="9">
        <f t="shared" si="3"/>
        <v>4726</v>
      </c>
      <c r="F10" s="9">
        <f>F8+F7+F6+F4+F5</f>
        <v>5003</v>
      </c>
      <c r="G10" s="9">
        <f>G8+G7+G6+G5+G4</f>
        <v>5661</v>
      </c>
      <c r="H10" s="9">
        <f t="shared" si="3"/>
        <v>6507</v>
      </c>
      <c r="I10" s="9">
        <f t="shared" si="3"/>
        <v>7103</v>
      </c>
      <c r="J10" s="9">
        <f t="shared" si="3"/>
        <v>7643</v>
      </c>
      <c r="K10" s="9">
        <f t="shared" si="3"/>
        <v>8288</v>
      </c>
      <c r="L10" s="9">
        <f t="shared" si="3"/>
        <v>6704</v>
      </c>
      <c r="M10" s="9">
        <f t="shared" si="3"/>
        <v>5931</v>
      </c>
      <c r="N10" s="9">
        <f t="shared" si="3"/>
        <v>6051</v>
      </c>
      <c r="O10" s="9">
        <f t="shared" si="3"/>
        <v>7192</v>
      </c>
      <c r="P10" s="9">
        <f t="shared" si="3"/>
        <v>13507</v>
      </c>
      <c r="Q10" s="9">
        <f t="shared" si="3"/>
        <v>18120</v>
      </c>
      <c r="R10" s="9">
        <f t="shared" si="3"/>
        <v>22103</v>
      </c>
      <c r="S10" s="9">
        <f t="shared" ref="S10:T10" si="4">S8+S7+S6+S5+S4</f>
        <v>26044</v>
      </c>
      <c r="T10" s="9">
        <f t="shared" si="4"/>
        <v>30040</v>
      </c>
      <c r="U10" s="9">
        <f t="shared" ref="U10" si="5">U8+U7+U6+U5+U4</f>
        <v>35022</v>
      </c>
      <c r="V10" s="9">
        <f t="shared" ref="V10:Z10" si="6">V8+V7+V6+V5+V4</f>
        <v>39331</v>
      </c>
      <c r="W10" s="9"/>
      <c r="X10" s="9"/>
      <c r="Y10" s="9">
        <f t="shared" si="6"/>
        <v>6910</v>
      </c>
      <c r="Z10" s="9">
        <f t="shared" si="6"/>
        <v>9714</v>
      </c>
      <c r="AA10" s="9">
        <f t="shared" ref="AA10:AC10" si="7">AA8+AA7+AA6+AA5+AA4</f>
        <v>11716</v>
      </c>
      <c r="AB10" s="9">
        <f t="shared" si="7"/>
        <v>10918</v>
      </c>
      <c r="AC10" s="9">
        <f t="shared" si="7"/>
        <v>16675</v>
      </c>
      <c r="AD10" s="9">
        <f>AD8+AD7+AD6+AD4+AD5</f>
        <v>26914</v>
      </c>
      <c r="AE10" s="9">
        <f>AE8+AE7+AE6+AE4+AE5</f>
        <v>26974</v>
      </c>
      <c r="AF10" s="9">
        <f>AF8+AF7+AF6+AF4+AF5</f>
        <v>60922</v>
      </c>
      <c r="AG10" s="9">
        <f>AG8+AG7+AG6+AG4+AG5</f>
        <v>130497</v>
      </c>
      <c r="AH10" s="9">
        <f>AH8+AH7+AH6+AH5+AH4</f>
        <v>154867.24999999997</v>
      </c>
      <c r="AI10" s="9">
        <f>AI8+AI7+AI6+AI5+AI4</f>
        <v>183968.34249999997</v>
      </c>
      <c r="AJ10" s="9">
        <f>AJ8+AJ7+AJ6+AJ5+AJ4</f>
        <v>218733.61062499997</v>
      </c>
      <c r="AK10" s="9">
        <f>AK8+AK7+AK6+AK5+AK4</f>
        <v>260281.84485624995</v>
      </c>
      <c r="AL10" s="9">
        <f>AL8+AL7+AL6+AL5+AL4</f>
        <v>309954.26728906244</v>
      </c>
      <c r="AM10" s="9">
        <f>AM8+AM7+AM6+AM5+AM4</f>
        <v>369358.88920651551</v>
      </c>
      <c r="AN10" s="9">
        <f>AN8+AN7+AN6+AN5+AN4</f>
        <v>440423.72748794133</v>
      </c>
      <c r="AO10" s="9">
        <f>AO8+AO7+AO6+AO5+AO4</f>
        <v>525460.65036090836</v>
      </c>
      <c r="AP10" s="9">
        <f>AP8+AP7+AP6+AP5+AP4</f>
        <v>627241.97698181262</v>
      </c>
      <c r="AQ10" s="9">
        <f>AQ8+AQ7+AQ6+AQ5+AQ4</f>
        <v>749092.38008936646</v>
      </c>
      <c r="AR10" s="9">
        <f>AR8+AR7+AR6+AR5+AR4</f>
        <v>894999.15067252645</v>
      </c>
    </row>
    <row r="11" spans="1:44" s="2" customFormat="1">
      <c r="B11" s="2" t="s">
        <v>36</v>
      </c>
      <c r="C11" s="5">
        <v>1076</v>
      </c>
      <c r="D11" s="5">
        <v>1591</v>
      </c>
      <c r="E11" s="5">
        <v>1766</v>
      </c>
      <c r="F11" s="5">
        <v>1846</v>
      </c>
      <c r="G11" s="5">
        <v>2032</v>
      </c>
      <c r="H11" s="5">
        <v>2292</v>
      </c>
      <c r="I11" s="5">
        <v>2472</v>
      </c>
      <c r="J11" s="2">
        <v>2643</v>
      </c>
      <c r="K11" s="5">
        <v>2857</v>
      </c>
      <c r="L11" s="5">
        <v>3789</v>
      </c>
      <c r="M11" s="5">
        <v>2754</v>
      </c>
      <c r="N11" s="5">
        <f>AE11-M11-L11-K11</f>
        <v>2218</v>
      </c>
      <c r="O11" s="5">
        <v>2544</v>
      </c>
      <c r="P11" s="5">
        <v>4045</v>
      </c>
      <c r="Q11" s="5">
        <v>4720</v>
      </c>
      <c r="R11" s="5">
        <f>AF11-Q11-P11-O11</f>
        <v>5312</v>
      </c>
      <c r="S11" s="5">
        <v>5638</v>
      </c>
      <c r="T11" s="5">
        <v>7466</v>
      </c>
      <c r="U11" s="5">
        <v>8926</v>
      </c>
      <c r="V11" s="5">
        <f>AG11-U11-T11-S11</f>
        <v>10609</v>
      </c>
      <c r="W11" s="5"/>
      <c r="X11" s="5"/>
      <c r="Y11" s="5">
        <v>2847</v>
      </c>
      <c r="Z11" s="5">
        <v>3892</v>
      </c>
      <c r="AA11" s="5">
        <v>4545</v>
      </c>
      <c r="AB11" s="5">
        <v>4150</v>
      </c>
      <c r="AC11" s="5">
        <v>6279</v>
      </c>
      <c r="AD11" s="5">
        <v>9439</v>
      </c>
      <c r="AE11" s="5">
        <v>11618</v>
      </c>
      <c r="AF11" s="5">
        <v>16621</v>
      </c>
      <c r="AG11" s="5">
        <v>32639</v>
      </c>
      <c r="AH11" s="5">
        <f>AG11*1.15</f>
        <v>37534.85</v>
      </c>
      <c r="AI11" s="5">
        <f t="shared" ref="AI11:AR11" si="8">AH11*1.15</f>
        <v>43165.077499999992</v>
      </c>
      <c r="AJ11" s="5">
        <f t="shared" si="8"/>
        <v>49639.839124999984</v>
      </c>
      <c r="AK11" s="5">
        <f t="shared" si="8"/>
        <v>57085.814993749977</v>
      </c>
      <c r="AL11" s="5">
        <f t="shared" si="8"/>
        <v>65648.687242812463</v>
      </c>
      <c r="AM11" s="5">
        <f t="shared" si="8"/>
        <v>75495.990329234322</v>
      </c>
      <c r="AN11" s="5">
        <f t="shared" si="8"/>
        <v>86820.388878619458</v>
      </c>
      <c r="AO11" s="5">
        <f t="shared" si="8"/>
        <v>99843.447210412371</v>
      </c>
      <c r="AP11" s="5">
        <f t="shared" si="8"/>
        <v>114819.96429197422</v>
      </c>
      <c r="AQ11" s="5">
        <f t="shared" si="8"/>
        <v>132042.95893577035</v>
      </c>
      <c r="AR11" s="5">
        <f t="shared" si="8"/>
        <v>151849.40277613589</v>
      </c>
    </row>
    <row r="12" spans="1:44" s="2" customFormat="1">
      <c r="B12" s="2" t="s">
        <v>37</v>
      </c>
      <c r="C12" s="5">
        <f t="shared" ref="C12:F12" si="9">C10-C11</f>
        <v>2004</v>
      </c>
      <c r="D12" s="5">
        <f t="shared" si="9"/>
        <v>2275</v>
      </c>
      <c r="E12" s="5">
        <f t="shared" si="9"/>
        <v>2960</v>
      </c>
      <c r="F12" s="5">
        <f t="shared" si="9"/>
        <v>3157</v>
      </c>
      <c r="G12" s="5">
        <f>G10-G11</f>
        <v>3629</v>
      </c>
      <c r="H12" s="5">
        <f t="shared" ref="H12" si="10">H10-H11</f>
        <v>4215</v>
      </c>
      <c r="I12" s="5">
        <f t="shared" ref="I12" si="11">I10-I11</f>
        <v>4631</v>
      </c>
      <c r="J12" s="5">
        <f t="shared" ref="J12" si="12">J10-J11</f>
        <v>5000</v>
      </c>
      <c r="K12" s="5">
        <f t="shared" ref="K12:L12" si="13">K10-K11</f>
        <v>5431</v>
      </c>
      <c r="L12" s="5">
        <f t="shared" si="13"/>
        <v>2915</v>
      </c>
      <c r="M12" s="5">
        <f t="shared" ref="M12" si="14">M10-M11</f>
        <v>3177</v>
      </c>
      <c r="N12" s="5">
        <f t="shared" ref="N12" si="15">N10-N11</f>
        <v>3833</v>
      </c>
      <c r="O12" s="5">
        <f t="shared" ref="O12" si="16">O10-O11</f>
        <v>4648</v>
      </c>
      <c r="P12" s="5">
        <f t="shared" ref="P12:Q12" si="17">P10-P11</f>
        <v>9462</v>
      </c>
      <c r="Q12" s="5">
        <f t="shared" si="17"/>
        <v>13400</v>
      </c>
      <c r="R12" s="5">
        <f t="shared" ref="R12:S12" si="18">R10-R11</f>
        <v>16791</v>
      </c>
      <c r="S12" s="5">
        <f t="shared" si="18"/>
        <v>20406</v>
      </c>
      <c r="T12" s="5">
        <f t="shared" ref="T12" si="19">T10-T11</f>
        <v>22574</v>
      </c>
      <c r="U12" s="5">
        <f t="shared" ref="U12" si="20">U10-U11</f>
        <v>26096</v>
      </c>
      <c r="V12" s="5">
        <f t="shared" ref="V12" si="21">V10-V11</f>
        <v>28722</v>
      </c>
      <c r="W12" s="5"/>
      <c r="X12" s="5"/>
      <c r="Y12" s="5">
        <f t="shared" ref="Y12" si="22">Y10-Y11</f>
        <v>4063</v>
      </c>
      <c r="Z12" s="5">
        <f t="shared" ref="Z12" si="23">Z10-Z11</f>
        <v>5822</v>
      </c>
      <c r="AA12" s="5">
        <f t="shared" ref="AA12" si="24">AA10-AA11</f>
        <v>7171</v>
      </c>
      <c r="AB12" s="5">
        <f t="shared" ref="AB12" si="25">AB10-AB11</f>
        <v>6768</v>
      </c>
      <c r="AC12" s="5">
        <f t="shared" ref="AC12" si="26">AC10-AC11</f>
        <v>10396</v>
      </c>
      <c r="AD12" s="5">
        <f t="shared" ref="AD12" si="27">AD10-AD11</f>
        <v>17475</v>
      </c>
      <c r="AE12" s="5">
        <f t="shared" ref="AE12" si="28">AE10-AE11</f>
        <v>15356</v>
      </c>
      <c r="AF12" s="5">
        <f t="shared" ref="AF12" si="29">AF10-AF11</f>
        <v>44301</v>
      </c>
      <c r="AG12" s="5">
        <f t="shared" ref="AG12" si="30">AG10-AG11</f>
        <v>97858</v>
      </c>
      <c r="AH12" s="5">
        <f t="shared" ref="AH12:AI12" si="31">AH10-AH11</f>
        <v>117332.39999999997</v>
      </c>
      <c r="AI12" s="5">
        <f t="shared" si="31"/>
        <v>140803.26499999998</v>
      </c>
      <c r="AJ12" s="5">
        <f t="shared" ref="AJ12" si="32">AJ10-AJ11</f>
        <v>169093.77149999997</v>
      </c>
      <c r="AK12" s="5">
        <f t="shared" ref="AK12" si="33">AK10-AK11</f>
        <v>203196.02986249997</v>
      </c>
      <c r="AL12" s="5">
        <f t="shared" ref="AL12" si="34">AL10-AL11</f>
        <v>244305.58004624996</v>
      </c>
      <c r="AM12" s="5">
        <f t="shared" ref="AM12" si="35">AM10-AM11</f>
        <v>293862.89887728117</v>
      </c>
      <c r="AN12" s="5">
        <f t="shared" ref="AN12" si="36">AN10-AN11</f>
        <v>353603.33860932186</v>
      </c>
      <c r="AO12" s="5">
        <f t="shared" ref="AO12" si="37">AO10-AO11</f>
        <v>425617.203150496</v>
      </c>
      <c r="AP12" s="5">
        <f t="shared" ref="AP12" si="38">AP10-AP11</f>
        <v>512422.01268983842</v>
      </c>
      <c r="AQ12" s="5">
        <f t="shared" ref="AQ12:AR12" si="39">AQ10-AQ11</f>
        <v>617049.42115359614</v>
      </c>
      <c r="AR12" s="5">
        <f t="shared" si="39"/>
        <v>743149.7478963905</v>
      </c>
    </row>
    <row r="13" spans="1:44" s="2" customFormat="1">
      <c r="B13" s="2" t="s">
        <v>38</v>
      </c>
      <c r="C13" s="5">
        <v>735</v>
      </c>
      <c r="D13" s="5">
        <v>997</v>
      </c>
      <c r="E13" s="5">
        <v>1047</v>
      </c>
      <c r="F13" s="5">
        <v>1145</v>
      </c>
      <c r="G13" s="5">
        <v>1153</v>
      </c>
      <c r="H13" s="5">
        <v>1245</v>
      </c>
      <c r="I13" s="5">
        <v>1403</v>
      </c>
      <c r="J13" s="5">
        <v>1467</v>
      </c>
      <c r="K13" s="5">
        <v>1618</v>
      </c>
      <c r="L13" s="5">
        <v>1824</v>
      </c>
      <c r="M13" s="5">
        <v>1945</v>
      </c>
      <c r="N13" s="5">
        <f>AE13-M13-L13-K13</f>
        <v>1952</v>
      </c>
      <c r="O13" s="5">
        <v>1875</v>
      </c>
      <c r="P13" s="5">
        <v>2040</v>
      </c>
      <c r="Q13" s="5">
        <v>2294</v>
      </c>
      <c r="R13" s="5">
        <f>AF13-Q13-P13-O13</f>
        <v>2466</v>
      </c>
      <c r="S13" s="5">
        <v>2720</v>
      </c>
      <c r="T13" s="5">
        <v>3090</v>
      </c>
      <c r="U13" s="5">
        <v>3390</v>
      </c>
      <c r="V13" s="5">
        <f>AG13-U13-T13-S13</f>
        <v>3714</v>
      </c>
      <c r="W13" s="5"/>
      <c r="X13" s="5"/>
      <c r="Y13" s="5">
        <v>1463</v>
      </c>
      <c r="Z13" s="5">
        <v>1797</v>
      </c>
      <c r="AA13" s="5">
        <v>2376</v>
      </c>
      <c r="AB13" s="5">
        <v>2829</v>
      </c>
      <c r="AC13" s="5">
        <v>3924</v>
      </c>
      <c r="AD13" s="5">
        <v>5268</v>
      </c>
      <c r="AE13" s="5">
        <v>7339</v>
      </c>
      <c r="AF13" s="5">
        <v>8675</v>
      </c>
      <c r="AG13" s="5">
        <v>12914</v>
      </c>
      <c r="AH13" s="5">
        <f>AG13*1.05</f>
        <v>13559.7</v>
      </c>
      <c r="AI13" s="5">
        <f t="shared" ref="AI13:AR14" si="40">AH13*1.05</f>
        <v>14237.685000000001</v>
      </c>
      <c r="AJ13" s="5">
        <f t="shared" si="40"/>
        <v>14949.569250000002</v>
      </c>
      <c r="AK13" s="5">
        <f t="shared" si="40"/>
        <v>15697.047712500003</v>
      </c>
      <c r="AL13" s="5">
        <f t="shared" si="40"/>
        <v>16481.900098125003</v>
      </c>
      <c r="AM13" s="5">
        <f t="shared" si="40"/>
        <v>17305.995103031255</v>
      </c>
      <c r="AN13" s="5">
        <f t="shared" si="40"/>
        <v>18171.294858182817</v>
      </c>
      <c r="AO13" s="5">
        <f t="shared" si="40"/>
        <v>19079.859601091957</v>
      </c>
      <c r="AP13" s="5">
        <f t="shared" si="40"/>
        <v>20033.852581146555</v>
      </c>
      <c r="AQ13" s="5">
        <f t="shared" si="40"/>
        <v>21035.545210203883</v>
      </c>
      <c r="AR13" s="5">
        <f t="shared" si="40"/>
        <v>22087.32247071408</v>
      </c>
    </row>
    <row r="14" spans="1:44" s="2" customFormat="1">
      <c r="B14" s="2" t="s">
        <v>39</v>
      </c>
      <c r="C14" s="5">
        <v>293</v>
      </c>
      <c r="D14" s="5">
        <v>627</v>
      </c>
      <c r="E14" s="5">
        <v>515</v>
      </c>
      <c r="F14" s="5">
        <v>505</v>
      </c>
      <c r="G14" s="5">
        <v>520</v>
      </c>
      <c r="H14" s="5">
        <v>526</v>
      </c>
      <c r="I14" s="5">
        <v>557</v>
      </c>
      <c r="J14" s="5">
        <v>563</v>
      </c>
      <c r="K14" s="5">
        <v>592</v>
      </c>
      <c r="L14" s="5">
        <v>592</v>
      </c>
      <c r="M14" s="5">
        <v>631</v>
      </c>
      <c r="N14" s="5">
        <f>AE14-M14-L14-K14</f>
        <v>1978</v>
      </c>
      <c r="O14" s="5">
        <v>633</v>
      </c>
      <c r="P14" s="5">
        <v>622</v>
      </c>
      <c r="Q14" s="5">
        <v>689</v>
      </c>
      <c r="R14" s="5">
        <f>AF14-Q14-P14-O14</f>
        <v>710</v>
      </c>
      <c r="S14" s="5">
        <v>777</v>
      </c>
      <c r="T14" s="5">
        <v>842</v>
      </c>
      <c r="U14" s="5">
        <v>897</v>
      </c>
      <c r="V14" s="5">
        <f>AG14-U14-T14-S14</f>
        <v>975</v>
      </c>
      <c r="W14" s="5"/>
      <c r="X14" s="5"/>
      <c r="Y14" s="5">
        <v>663</v>
      </c>
      <c r="Z14" s="5">
        <v>815</v>
      </c>
      <c r="AA14" s="5">
        <v>991</v>
      </c>
      <c r="AB14" s="5">
        <v>1093</v>
      </c>
      <c r="AC14" s="5">
        <v>1940</v>
      </c>
      <c r="AD14" s="5">
        <v>2166</v>
      </c>
      <c r="AE14" s="5">
        <v>3793</v>
      </c>
      <c r="AF14" s="5">
        <v>2654</v>
      </c>
      <c r="AG14" s="5">
        <v>3491</v>
      </c>
      <c r="AH14" s="5">
        <f>AG14*1.05</f>
        <v>3665.55</v>
      </c>
      <c r="AI14" s="5">
        <f t="shared" si="40"/>
        <v>3848.8275000000003</v>
      </c>
      <c r="AJ14" s="5">
        <f t="shared" si="40"/>
        <v>4041.2688750000007</v>
      </c>
      <c r="AK14" s="5">
        <f t="shared" si="40"/>
        <v>4243.3323187500009</v>
      </c>
      <c r="AL14" s="5">
        <f t="shared" si="40"/>
        <v>4455.4989346875009</v>
      </c>
      <c r="AM14" s="5">
        <f t="shared" si="40"/>
        <v>4678.2738814218765</v>
      </c>
      <c r="AN14" s="5">
        <f t="shared" si="40"/>
        <v>4912.1875754929706</v>
      </c>
      <c r="AO14" s="5">
        <f t="shared" si="40"/>
        <v>5157.7969542676192</v>
      </c>
      <c r="AP14" s="5">
        <f t="shared" si="40"/>
        <v>5415.6868019810008</v>
      </c>
      <c r="AQ14" s="5">
        <f t="shared" si="40"/>
        <v>5686.4711420800513</v>
      </c>
      <c r="AR14" s="5">
        <f t="shared" si="40"/>
        <v>5970.7946991840545</v>
      </c>
    </row>
    <row r="15" spans="1:44" s="2" customFormat="1">
      <c r="B15" s="2" t="s">
        <v>40</v>
      </c>
      <c r="C15" s="5"/>
      <c r="D15" s="5"/>
      <c r="E15" s="5"/>
      <c r="F15" s="5"/>
      <c r="G15" s="5"/>
      <c r="H15" s="5"/>
      <c r="I15" s="5"/>
      <c r="J15" s="5"/>
      <c r="K15" s="5">
        <v>1353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</row>
    <row r="16" spans="1:44" s="2" customFormat="1">
      <c r="B16" s="2" t="s">
        <v>41</v>
      </c>
      <c r="C16" s="5">
        <f>C13+C14+C15</f>
        <v>1028</v>
      </c>
      <c r="D16" s="5">
        <f t="shared" ref="D16:V16" si="41">D13+D14+D15</f>
        <v>1624</v>
      </c>
      <c r="E16" s="5">
        <f t="shared" si="41"/>
        <v>1562</v>
      </c>
      <c r="F16" s="5">
        <f t="shared" si="41"/>
        <v>1650</v>
      </c>
      <c r="G16" s="5">
        <f t="shared" si="41"/>
        <v>1673</v>
      </c>
      <c r="H16" s="5">
        <f t="shared" si="41"/>
        <v>1771</v>
      </c>
      <c r="I16" s="5">
        <f t="shared" si="41"/>
        <v>1960</v>
      </c>
      <c r="J16" s="5">
        <f t="shared" si="41"/>
        <v>2030</v>
      </c>
      <c r="K16" s="5">
        <f t="shared" si="41"/>
        <v>3563</v>
      </c>
      <c r="L16" s="5">
        <f t="shared" si="41"/>
        <v>2416</v>
      </c>
      <c r="M16" s="5">
        <f t="shared" si="41"/>
        <v>2576</v>
      </c>
      <c r="N16" s="5">
        <f t="shared" si="41"/>
        <v>3930</v>
      </c>
      <c r="O16" s="5">
        <f t="shared" si="41"/>
        <v>2508</v>
      </c>
      <c r="P16" s="5">
        <f t="shared" si="41"/>
        <v>2662</v>
      </c>
      <c r="Q16" s="5">
        <f t="shared" si="41"/>
        <v>2983</v>
      </c>
      <c r="R16" s="5">
        <f t="shared" si="41"/>
        <v>3176</v>
      </c>
      <c r="S16" s="5">
        <f t="shared" si="41"/>
        <v>3497</v>
      </c>
      <c r="T16" s="5">
        <f t="shared" si="41"/>
        <v>3932</v>
      </c>
      <c r="U16" s="5">
        <f t="shared" si="41"/>
        <v>4287</v>
      </c>
      <c r="V16" s="5">
        <f t="shared" si="41"/>
        <v>4689</v>
      </c>
      <c r="W16" s="5"/>
      <c r="X16" s="5"/>
      <c r="Y16" s="5">
        <f t="shared" ref="Y16" si="42">Y13+Y14</f>
        <v>2126</v>
      </c>
      <c r="Z16" s="5">
        <f t="shared" ref="Z16" si="43">Z13+Z14</f>
        <v>2612</v>
      </c>
      <c r="AA16" s="5">
        <f t="shared" ref="AA16" si="44">AA13+AA14</f>
        <v>3367</v>
      </c>
      <c r="AB16" s="5">
        <f t="shared" ref="AB16" si="45">AB13+AB14</f>
        <v>3922</v>
      </c>
      <c r="AC16" s="5">
        <f t="shared" ref="AC16" si="46">AC13+AC14</f>
        <v>5864</v>
      </c>
      <c r="AD16" s="5">
        <f t="shared" ref="AD16" si="47">AD13+AD14</f>
        <v>7434</v>
      </c>
      <c r="AE16" s="5">
        <f t="shared" ref="AE16" si="48">AE13+AE14</f>
        <v>11132</v>
      </c>
      <c r="AF16" s="5">
        <f t="shared" ref="AF16" si="49">AF13+AF14</f>
        <v>11329</v>
      </c>
      <c r="AG16" s="5">
        <f t="shared" ref="AG16" si="50">AG13+AG14</f>
        <v>16405</v>
      </c>
      <c r="AH16" s="5">
        <f t="shared" ref="AH16:AI16" si="51">AH13+AH14</f>
        <v>17225.25</v>
      </c>
      <c r="AI16" s="5">
        <f t="shared" si="51"/>
        <v>18086.512500000001</v>
      </c>
      <c r="AJ16" s="5">
        <f t="shared" ref="AJ16" si="52">AJ13+AJ14</f>
        <v>18990.838125000002</v>
      </c>
      <c r="AK16" s="5">
        <f t="shared" ref="AK16" si="53">AK13+AK14</f>
        <v>19940.380031250003</v>
      </c>
      <c r="AL16" s="5">
        <f t="shared" ref="AL16" si="54">AL13+AL14</f>
        <v>20937.399032812504</v>
      </c>
      <c r="AM16" s="5">
        <f t="shared" ref="AM16" si="55">AM13+AM14</f>
        <v>21984.268984453131</v>
      </c>
      <c r="AN16" s="5">
        <f t="shared" ref="AN16" si="56">AN13+AN14</f>
        <v>23083.482433675788</v>
      </c>
      <c r="AO16" s="5">
        <f t="shared" ref="AO16" si="57">AO13+AO14</f>
        <v>24237.656555359576</v>
      </c>
      <c r="AP16" s="5">
        <f t="shared" ref="AP16" si="58">AP13+AP14</f>
        <v>25449.539383127558</v>
      </c>
      <c r="AQ16" s="5">
        <f t="shared" ref="AQ16:AR16" si="59">AQ13+AQ14</f>
        <v>26722.016352283936</v>
      </c>
      <c r="AR16" s="5">
        <f t="shared" si="59"/>
        <v>28058.117169898134</v>
      </c>
    </row>
    <row r="17" spans="2:99" s="2" customFormat="1">
      <c r="B17" s="2" t="s">
        <v>42</v>
      </c>
      <c r="C17" s="5">
        <f t="shared" ref="C17:F17" si="60">C12-C16</f>
        <v>976</v>
      </c>
      <c r="D17" s="5">
        <f t="shared" si="60"/>
        <v>651</v>
      </c>
      <c r="E17" s="5">
        <f t="shared" si="60"/>
        <v>1398</v>
      </c>
      <c r="F17" s="5">
        <f t="shared" si="60"/>
        <v>1507</v>
      </c>
      <c r="G17" s="5">
        <f>G12-G16</f>
        <v>1956</v>
      </c>
      <c r="H17" s="5">
        <f t="shared" ref="H17" si="61">H12-H16</f>
        <v>2444</v>
      </c>
      <c r="I17" s="5">
        <f t="shared" ref="I17" si="62">I12-I16</f>
        <v>2671</v>
      </c>
      <c r="J17" s="5">
        <f t="shared" ref="J17" si="63">J12-J16</f>
        <v>2970</v>
      </c>
      <c r="K17" s="5">
        <f t="shared" ref="K17:L17" si="64">K12-K16</f>
        <v>1868</v>
      </c>
      <c r="L17" s="5">
        <f t="shared" si="64"/>
        <v>499</v>
      </c>
      <c r="M17" s="5">
        <f t="shared" ref="M17" si="65">M12-M16</f>
        <v>601</v>
      </c>
      <c r="N17" s="5">
        <f t="shared" ref="N17" si="66">N12-N16</f>
        <v>-97</v>
      </c>
      <c r="O17" s="5">
        <f t="shared" ref="O17" si="67">O12-O16</f>
        <v>2140</v>
      </c>
      <c r="P17" s="5">
        <f t="shared" ref="P17:Q17" si="68">P12-P16</f>
        <v>6800</v>
      </c>
      <c r="Q17" s="5">
        <f t="shared" si="68"/>
        <v>10417</v>
      </c>
      <c r="R17" s="5">
        <f t="shared" ref="R17:S17" si="69">R12-R16</f>
        <v>13615</v>
      </c>
      <c r="S17" s="5">
        <f t="shared" si="69"/>
        <v>16909</v>
      </c>
      <c r="T17" s="5">
        <f t="shared" ref="T17" si="70">T12-T16</f>
        <v>18642</v>
      </c>
      <c r="U17" s="5">
        <f t="shared" ref="U17" si="71">U12-U16</f>
        <v>21809</v>
      </c>
      <c r="V17" s="5">
        <f t="shared" ref="V17" si="72">V12-V16</f>
        <v>24033</v>
      </c>
      <c r="W17" s="5"/>
      <c r="X17" s="5"/>
      <c r="Y17" s="5">
        <f t="shared" ref="Y17" si="73">Y12-Y16</f>
        <v>1937</v>
      </c>
      <c r="Z17" s="5">
        <f t="shared" ref="Z17" si="74">Z12-Z16</f>
        <v>3210</v>
      </c>
      <c r="AA17" s="5">
        <f t="shared" ref="AA17" si="75">AA12-AA16</f>
        <v>3804</v>
      </c>
      <c r="AB17" s="5">
        <f t="shared" ref="AB17" si="76">AB12-AB16</f>
        <v>2846</v>
      </c>
      <c r="AC17" s="5">
        <f t="shared" ref="AC17" si="77">AC12-AC16</f>
        <v>4532</v>
      </c>
      <c r="AD17" s="5">
        <f t="shared" ref="AD17" si="78">AD12-AD16</f>
        <v>10041</v>
      </c>
      <c r="AE17" s="5">
        <f t="shared" ref="AE17" si="79">AE12-AE16</f>
        <v>4224</v>
      </c>
      <c r="AF17" s="5">
        <f t="shared" ref="AF17" si="80">AF12-AF16</f>
        <v>32972</v>
      </c>
      <c r="AG17" s="5">
        <f t="shared" ref="AG17" si="81">AG12-AG16</f>
        <v>81453</v>
      </c>
      <c r="AH17" s="5">
        <f t="shared" ref="AH17:AI17" si="82">AH12-AH16</f>
        <v>100107.14999999997</v>
      </c>
      <c r="AI17" s="5">
        <f t="shared" si="82"/>
        <v>122716.75249999999</v>
      </c>
      <c r="AJ17" s="5">
        <f t="shared" ref="AJ17" si="83">AJ12-AJ16</f>
        <v>150102.93337499996</v>
      </c>
      <c r="AK17" s="5">
        <f t="shared" ref="AK17" si="84">AK12-AK16</f>
        <v>183255.64983124996</v>
      </c>
      <c r="AL17" s="5">
        <f t="shared" ref="AL17" si="85">AL12-AL16</f>
        <v>223368.18101343745</v>
      </c>
      <c r="AM17" s="5">
        <f t="shared" ref="AM17" si="86">AM12-AM16</f>
        <v>271878.62989282806</v>
      </c>
      <c r="AN17" s="5">
        <f t="shared" ref="AN17" si="87">AN12-AN16</f>
        <v>330519.85617564607</v>
      </c>
      <c r="AO17" s="5">
        <f t="shared" ref="AO17" si="88">AO12-AO16</f>
        <v>401379.5465951364</v>
      </c>
      <c r="AP17" s="5">
        <f t="shared" ref="AP17" si="89">AP12-AP16</f>
        <v>486972.47330671083</v>
      </c>
      <c r="AQ17" s="5">
        <f t="shared" ref="AQ17:AR17" si="90">AQ12-AQ16</f>
        <v>590327.40480131225</v>
      </c>
      <c r="AR17" s="5">
        <f t="shared" si="90"/>
        <v>715091.63072649238</v>
      </c>
    </row>
    <row r="18" spans="2:99" s="2" customFormat="1">
      <c r="B18" s="2" t="s">
        <v>43</v>
      </c>
      <c r="C18" s="5">
        <v>5</v>
      </c>
      <c r="D18" s="5">
        <v>-42</v>
      </c>
      <c r="E18" s="5">
        <v>-50</v>
      </c>
      <c r="F18" s="5">
        <v>-36</v>
      </c>
      <c r="G18" s="5">
        <v>88</v>
      </c>
      <c r="H18" s="5">
        <v>-50</v>
      </c>
      <c r="I18" s="5">
        <v>-33</v>
      </c>
      <c r="J18" s="5">
        <v>-105</v>
      </c>
      <c r="K18" s="5">
        <v>-63</v>
      </c>
      <c r="L18" s="5">
        <v>-24</v>
      </c>
      <c r="M18" s="5">
        <v>12</v>
      </c>
      <c r="N18" s="5">
        <f>AE18-M18-L18-K18</f>
        <v>32</v>
      </c>
      <c r="O18" s="5">
        <v>69</v>
      </c>
      <c r="P18" s="5">
        <v>181</v>
      </c>
      <c r="Q18" s="5">
        <v>105</v>
      </c>
      <c r="R18" s="5">
        <f>AF18-Q18-P18-O18</f>
        <v>491</v>
      </c>
      <c r="S18" s="5">
        <v>370</v>
      </c>
      <c r="T18" s="5">
        <v>572</v>
      </c>
      <c r="U18" s="5">
        <v>447</v>
      </c>
      <c r="V18" s="5">
        <f>AG18-U18-T18-S18</f>
        <v>1184</v>
      </c>
      <c r="W18" s="5"/>
      <c r="X18" s="5"/>
      <c r="Y18" s="5">
        <v>-29</v>
      </c>
      <c r="Z18" s="5">
        <v>-14</v>
      </c>
      <c r="AA18" s="5">
        <v>92</v>
      </c>
      <c r="AB18" s="5">
        <v>124</v>
      </c>
      <c r="AC18" s="5">
        <v>-123</v>
      </c>
      <c r="AD18" s="5">
        <v>-100</v>
      </c>
      <c r="AE18" s="5">
        <v>-43</v>
      </c>
      <c r="AF18" s="5">
        <v>846</v>
      </c>
      <c r="AG18" s="5">
        <v>2573</v>
      </c>
      <c r="AH18" s="5">
        <v>2500</v>
      </c>
      <c r="AI18" s="5">
        <v>2500</v>
      </c>
      <c r="AJ18" s="5">
        <v>2500</v>
      </c>
      <c r="AK18" s="5">
        <v>2500</v>
      </c>
      <c r="AL18" s="5">
        <v>2500</v>
      </c>
      <c r="AM18" s="5">
        <v>2500</v>
      </c>
      <c r="AN18" s="5">
        <v>2500</v>
      </c>
      <c r="AO18" s="5">
        <v>2500</v>
      </c>
      <c r="AP18" s="5">
        <v>2500</v>
      </c>
      <c r="AQ18" s="5">
        <v>2500</v>
      </c>
      <c r="AR18" s="5">
        <v>2500</v>
      </c>
    </row>
    <row r="19" spans="2:99" s="2" customFormat="1">
      <c r="B19" s="2" t="s">
        <v>44</v>
      </c>
      <c r="C19" s="5">
        <f t="shared" ref="C19:F19" si="91">C18+C17</f>
        <v>981</v>
      </c>
      <c r="D19" s="5">
        <f t="shared" si="91"/>
        <v>609</v>
      </c>
      <c r="E19" s="5">
        <f t="shared" si="91"/>
        <v>1348</v>
      </c>
      <c r="F19" s="5">
        <f t="shared" si="91"/>
        <v>1471</v>
      </c>
      <c r="G19" s="5">
        <f>G18+G17</f>
        <v>2044</v>
      </c>
      <c r="H19" s="5">
        <f t="shared" ref="H19" si="92">H18+H17</f>
        <v>2394</v>
      </c>
      <c r="I19" s="5">
        <f t="shared" ref="I19" si="93">I18+I17</f>
        <v>2638</v>
      </c>
      <c r="J19" s="5">
        <f t="shared" ref="J19" si="94">J18+J17</f>
        <v>2865</v>
      </c>
      <c r="K19" s="5">
        <f t="shared" ref="K19:L19" si="95">K18+K17</f>
        <v>1805</v>
      </c>
      <c r="L19" s="5">
        <f t="shared" si="95"/>
        <v>475</v>
      </c>
      <c r="M19" s="5">
        <f t="shared" ref="M19" si="96">M18+M17</f>
        <v>613</v>
      </c>
      <c r="N19" s="5">
        <f t="shared" ref="N19" si="97">N18+N17</f>
        <v>-65</v>
      </c>
      <c r="O19" s="5">
        <f t="shared" ref="O19" si="98">O18+O17</f>
        <v>2209</v>
      </c>
      <c r="P19" s="5">
        <f t="shared" ref="P19:Q19" si="99">P18+P17</f>
        <v>6981</v>
      </c>
      <c r="Q19" s="5">
        <f t="shared" si="99"/>
        <v>10522</v>
      </c>
      <c r="R19" s="5">
        <f t="shared" ref="R19:S19" si="100">R18+R17</f>
        <v>14106</v>
      </c>
      <c r="S19" s="5">
        <f t="shared" si="100"/>
        <v>17279</v>
      </c>
      <c r="T19" s="5">
        <f t="shared" ref="T19" si="101">T18+T17</f>
        <v>19214</v>
      </c>
      <c r="U19" s="5">
        <f t="shared" ref="U19" si="102">U18+U17</f>
        <v>22256</v>
      </c>
      <c r="V19" s="5">
        <f t="shared" ref="V19" si="103">V18+V17</f>
        <v>25217</v>
      </c>
      <c r="W19" s="5"/>
      <c r="X19" s="5"/>
      <c r="Y19" s="5">
        <f t="shared" ref="Y19" si="104">Y18+Y17</f>
        <v>1908</v>
      </c>
      <c r="Z19" s="5">
        <f t="shared" ref="Z19" si="105">Z18+Z17</f>
        <v>3196</v>
      </c>
      <c r="AA19" s="5">
        <f t="shared" ref="AA19" si="106">AA18+AA17</f>
        <v>3896</v>
      </c>
      <c r="AB19" s="5">
        <f t="shared" ref="AB19" si="107">AB18+AB17</f>
        <v>2970</v>
      </c>
      <c r="AC19" s="5">
        <f t="shared" ref="AC19" si="108">AC18+AC17</f>
        <v>4409</v>
      </c>
      <c r="AD19" s="5">
        <f t="shared" ref="AD19" si="109">AD18+AD17</f>
        <v>9941</v>
      </c>
      <c r="AE19" s="5">
        <f t="shared" ref="AE19" si="110">AE18+AE17</f>
        <v>4181</v>
      </c>
      <c r="AF19" s="5">
        <f t="shared" ref="AF19" si="111">AF18+AF17</f>
        <v>33818</v>
      </c>
      <c r="AG19" s="5">
        <f t="shared" ref="AG19" si="112">AG18+AG17</f>
        <v>84026</v>
      </c>
      <c r="AH19" s="5">
        <f t="shared" ref="AH19:AI19" si="113">AH18+AH17</f>
        <v>102607.14999999997</v>
      </c>
      <c r="AI19" s="5">
        <f t="shared" si="113"/>
        <v>125216.75249999999</v>
      </c>
      <c r="AJ19" s="5">
        <f t="shared" ref="AJ19" si="114">AJ18+AJ17</f>
        <v>152602.93337499996</v>
      </c>
      <c r="AK19" s="5">
        <f t="shared" ref="AK19" si="115">AK18+AK17</f>
        <v>185755.64983124996</v>
      </c>
      <c r="AL19" s="5">
        <f t="shared" ref="AL19" si="116">AL18+AL17</f>
        <v>225868.18101343745</v>
      </c>
      <c r="AM19" s="5">
        <f t="shared" ref="AM19" si="117">AM18+AM17</f>
        <v>274378.62989282806</v>
      </c>
      <c r="AN19" s="5">
        <f t="shared" ref="AN19" si="118">AN18+AN17</f>
        <v>333019.85617564607</v>
      </c>
      <c r="AO19" s="5">
        <f t="shared" ref="AO19" si="119">AO18+AO17</f>
        <v>403879.5465951364</v>
      </c>
      <c r="AP19" s="5">
        <f t="shared" ref="AP19" si="120">AP18+AP17</f>
        <v>489472.47330671083</v>
      </c>
      <c r="AQ19" s="5">
        <f t="shared" ref="AQ19:AR19" si="121">AQ18+AQ17</f>
        <v>592827.40480131225</v>
      </c>
      <c r="AR19" s="5">
        <f t="shared" si="121"/>
        <v>717591.63072649238</v>
      </c>
    </row>
    <row r="20" spans="2:99" s="2" customFormat="1">
      <c r="B20" s="2" t="s">
        <v>45</v>
      </c>
      <c r="C20" s="5">
        <v>64</v>
      </c>
      <c r="D20" s="5">
        <v>-13</v>
      </c>
      <c r="E20" s="5">
        <v>12</v>
      </c>
      <c r="F20" s="5">
        <v>-51</v>
      </c>
      <c r="G20" s="5">
        <v>132</v>
      </c>
      <c r="H20" s="5">
        <v>20</v>
      </c>
      <c r="I20" s="5">
        <v>174</v>
      </c>
      <c r="J20" s="5">
        <v>-137</v>
      </c>
      <c r="K20" s="5">
        <v>187</v>
      </c>
      <c r="L20" s="5">
        <v>-181</v>
      </c>
      <c r="M20" s="5">
        <v>-67</v>
      </c>
      <c r="N20" s="5">
        <f>AE20-M20-L20-K20</f>
        <v>-126</v>
      </c>
      <c r="O20" s="5">
        <v>166</v>
      </c>
      <c r="P20" s="5">
        <v>793</v>
      </c>
      <c r="Q20" s="5">
        <v>1279</v>
      </c>
      <c r="R20" s="5">
        <f>AF20-Q20-P20-O20</f>
        <v>1820</v>
      </c>
      <c r="S20" s="5">
        <v>2398</v>
      </c>
      <c r="T20" s="5">
        <v>2615</v>
      </c>
      <c r="U20" s="5">
        <v>3007</v>
      </c>
      <c r="V20" s="5">
        <f>AG20-U20-T20-S20</f>
        <v>3126</v>
      </c>
      <c r="W20" s="5"/>
      <c r="X20" s="5"/>
      <c r="Y20" s="5">
        <v>239</v>
      </c>
      <c r="Z20" s="5">
        <v>149</v>
      </c>
      <c r="AA20" s="5">
        <v>-245</v>
      </c>
      <c r="AB20" s="5">
        <v>174</v>
      </c>
      <c r="AC20" s="5">
        <v>77</v>
      </c>
      <c r="AD20" s="5">
        <v>189</v>
      </c>
      <c r="AE20" s="5">
        <v>-187</v>
      </c>
      <c r="AF20" s="5">
        <v>4058</v>
      </c>
      <c r="AG20" s="5">
        <v>11146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</row>
    <row r="21" spans="2:99" s="8" customFormat="1">
      <c r="B21" s="8" t="s">
        <v>8</v>
      </c>
      <c r="C21" s="9">
        <f t="shared" ref="C21:F21" si="122">C19-C20</f>
        <v>917</v>
      </c>
      <c r="D21" s="9">
        <f t="shared" si="122"/>
        <v>622</v>
      </c>
      <c r="E21" s="9">
        <f t="shared" si="122"/>
        <v>1336</v>
      </c>
      <c r="F21" s="9">
        <f t="shared" si="122"/>
        <v>1522</v>
      </c>
      <c r="G21" s="9">
        <f>G19-G20</f>
        <v>1912</v>
      </c>
      <c r="H21" s="9">
        <f t="shared" ref="H21" si="123">H19-H20</f>
        <v>2374</v>
      </c>
      <c r="I21" s="9">
        <f t="shared" ref="I21" si="124">I19-I20</f>
        <v>2464</v>
      </c>
      <c r="J21" s="9">
        <f t="shared" ref="J21" si="125">J19-J20</f>
        <v>3002</v>
      </c>
      <c r="K21" s="9">
        <f t="shared" ref="K21:L21" si="126">K19-K20</f>
        <v>1618</v>
      </c>
      <c r="L21" s="9">
        <f t="shared" si="126"/>
        <v>656</v>
      </c>
      <c r="M21" s="9">
        <f t="shared" ref="M21" si="127">M19-M20</f>
        <v>680</v>
      </c>
      <c r="N21" s="9">
        <f>AE21-M21-L21-K21</f>
        <v>1414</v>
      </c>
      <c r="O21" s="9">
        <f t="shared" ref="O21" si="128">O19-O20</f>
        <v>2043</v>
      </c>
      <c r="P21" s="9">
        <f t="shared" ref="P21:Q21" si="129">P19-P20</f>
        <v>6188</v>
      </c>
      <c r="Q21" s="9">
        <f t="shared" si="129"/>
        <v>9243</v>
      </c>
      <c r="R21" s="9">
        <f t="shared" ref="R21:S21" si="130">R19-R20</f>
        <v>12286</v>
      </c>
      <c r="S21" s="9">
        <f t="shared" si="130"/>
        <v>14881</v>
      </c>
      <c r="T21" s="9">
        <f t="shared" ref="T21" si="131">T19-T20</f>
        <v>16599</v>
      </c>
      <c r="U21" s="9">
        <f t="shared" ref="U21" si="132">U19-U20</f>
        <v>19249</v>
      </c>
      <c r="V21" s="9">
        <f t="shared" ref="V21" si="133">V19-V20</f>
        <v>22091</v>
      </c>
      <c r="W21" s="9"/>
      <c r="X21" s="9"/>
      <c r="Y21" s="9">
        <f t="shared" ref="Y21" si="134">Y19-Y20</f>
        <v>1669</v>
      </c>
      <c r="Z21" s="9">
        <f t="shared" ref="Z21" si="135">Z19-Z20</f>
        <v>3047</v>
      </c>
      <c r="AA21" s="9">
        <f t="shared" ref="AA21" si="136">AA19-AA20</f>
        <v>4141</v>
      </c>
      <c r="AB21" s="9">
        <f t="shared" ref="AB21" si="137">AB19-AB20</f>
        <v>2796</v>
      </c>
      <c r="AC21" s="9">
        <f t="shared" ref="AC21" si="138">AC19-AC20</f>
        <v>4332</v>
      </c>
      <c r="AD21" s="9">
        <f t="shared" ref="AD21" si="139">AD19-AD20</f>
        <v>9752</v>
      </c>
      <c r="AE21" s="9">
        <f t="shared" ref="AE21" si="140">AE19-AE20</f>
        <v>4368</v>
      </c>
      <c r="AF21" s="9">
        <f t="shared" ref="AF21" si="141">AF19-AF20</f>
        <v>29760</v>
      </c>
      <c r="AG21" s="9">
        <f t="shared" ref="AG21" si="142">AG19-AG20</f>
        <v>72880</v>
      </c>
      <c r="AH21" s="9">
        <f t="shared" ref="AH21:AI21" si="143">AH19-AH20</f>
        <v>102607.14999999997</v>
      </c>
      <c r="AI21" s="9">
        <f t="shared" si="143"/>
        <v>125216.75249999999</v>
      </c>
      <c r="AJ21" s="9">
        <f t="shared" ref="AJ21" si="144">AJ19-AJ20</f>
        <v>152602.93337499996</v>
      </c>
      <c r="AK21" s="9">
        <f t="shared" ref="AK21" si="145">AK19-AK20</f>
        <v>185755.64983124996</v>
      </c>
      <c r="AL21" s="9">
        <f t="shared" ref="AL21" si="146">AL19-AL20</f>
        <v>225868.18101343745</v>
      </c>
      <c r="AM21" s="9">
        <f t="shared" ref="AM21" si="147">AM19-AM20</f>
        <v>274378.62989282806</v>
      </c>
      <c r="AN21" s="9">
        <f t="shared" ref="AN21" si="148">AN19-AN20</f>
        <v>333019.85617564607</v>
      </c>
      <c r="AO21" s="9">
        <f t="shared" ref="AO21" si="149">AO19-AO20</f>
        <v>403879.5465951364</v>
      </c>
      <c r="AP21" s="9">
        <f t="shared" ref="AP21" si="150">AP19-AP20</f>
        <v>489472.47330671083</v>
      </c>
      <c r="AQ21" s="9">
        <f t="shared" ref="AQ21:AR21" si="151">AQ19-AQ20</f>
        <v>592827.40480131225</v>
      </c>
      <c r="AR21" s="9">
        <f t="shared" si="151"/>
        <v>717591.63072649238</v>
      </c>
      <c r="AS21" s="8">
        <f>AR21*1.05</f>
        <v>753471.21226281708</v>
      </c>
      <c r="AT21" s="8">
        <f t="shared" ref="AT21:CU21" si="152">AS21*1.05</f>
        <v>791144.77287595801</v>
      </c>
      <c r="AU21" s="8">
        <f t="shared" si="152"/>
        <v>830702.01151975594</v>
      </c>
      <c r="AV21" s="8">
        <f t="shared" si="152"/>
        <v>872237.11209574377</v>
      </c>
      <c r="AW21" s="8">
        <f t="shared" si="152"/>
        <v>915848.96770053101</v>
      </c>
      <c r="AX21" s="8">
        <f t="shared" si="152"/>
        <v>961641.41608555755</v>
      </c>
      <c r="AY21" s="8">
        <f t="shared" si="152"/>
        <v>1009723.4868898354</v>
      </c>
      <c r="AZ21" s="8">
        <f t="shared" si="152"/>
        <v>1060209.6612343274</v>
      </c>
      <c r="BA21" s="8">
        <f t="shared" si="152"/>
        <v>1113220.1442960438</v>
      </c>
      <c r="BB21" s="8">
        <f t="shared" si="152"/>
        <v>1168881.1515108461</v>
      </c>
      <c r="BC21" s="8">
        <f t="shared" si="152"/>
        <v>1227325.2090863883</v>
      </c>
      <c r="BD21" s="8">
        <f t="shared" si="152"/>
        <v>1288691.4695407078</v>
      </c>
      <c r="BE21" s="8">
        <f t="shared" si="152"/>
        <v>1353126.0430177432</v>
      </c>
      <c r="BF21" s="8">
        <f t="shared" si="152"/>
        <v>1420782.3451686304</v>
      </c>
      <c r="BG21" s="8">
        <f t="shared" si="152"/>
        <v>1491821.462427062</v>
      </c>
      <c r="BH21" s="8">
        <f t="shared" si="152"/>
        <v>1566412.535548415</v>
      </c>
      <c r="BI21" s="8">
        <f t="shared" si="152"/>
        <v>1644733.1623258358</v>
      </c>
      <c r="BJ21" s="8">
        <f t="shared" si="152"/>
        <v>1726969.8204421278</v>
      </c>
      <c r="BK21" s="8">
        <f t="shared" si="152"/>
        <v>1813318.3114642343</v>
      </c>
      <c r="BL21" s="8">
        <f t="shared" si="152"/>
        <v>1903984.2270374461</v>
      </c>
      <c r="BM21" s="8">
        <f t="shared" si="152"/>
        <v>1999183.4383893185</v>
      </c>
      <c r="BN21" s="8">
        <f t="shared" si="152"/>
        <v>2099142.6103087845</v>
      </c>
      <c r="BO21" s="8">
        <f t="shared" si="152"/>
        <v>2204099.740824224</v>
      </c>
      <c r="BP21" s="8">
        <f t="shared" si="152"/>
        <v>2314304.7278654352</v>
      </c>
      <c r="BQ21" s="8">
        <f t="shared" si="152"/>
        <v>2430019.9642587071</v>
      </c>
      <c r="BR21" s="8">
        <f t="shared" si="152"/>
        <v>2551520.9624716425</v>
      </c>
      <c r="BS21" s="8">
        <f t="shared" si="152"/>
        <v>2679097.0105952248</v>
      </c>
      <c r="BT21" s="8">
        <f t="shared" si="152"/>
        <v>2813051.8611249863</v>
      </c>
      <c r="BU21" s="8">
        <f t="shared" si="152"/>
        <v>2953704.4541812357</v>
      </c>
      <c r="BV21" s="8">
        <f t="shared" si="152"/>
        <v>3101389.6768902978</v>
      </c>
      <c r="BW21" s="8">
        <f t="shared" si="152"/>
        <v>3256459.1607348127</v>
      </c>
      <c r="BX21" s="8">
        <f t="shared" si="152"/>
        <v>3419282.1187715535</v>
      </c>
      <c r="BY21" s="8">
        <f t="shared" si="152"/>
        <v>3590246.2247101315</v>
      </c>
      <c r="BZ21" s="8">
        <f t="shared" si="152"/>
        <v>3769758.5359456381</v>
      </c>
      <c r="CA21" s="8">
        <f t="shared" si="152"/>
        <v>3958246.46274292</v>
      </c>
      <c r="CB21" s="8">
        <f t="shared" si="152"/>
        <v>4156158.785880066</v>
      </c>
      <c r="CC21" s="8">
        <f t="shared" si="152"/>
        <v>4363966.7251740694</v>
      </c>
      <c r="CD21" s="8">
        <f t="shared" si="152"/>
        <v>4582165.0614327732</v>
      </c>
      <c r="CE21" s="8">
        <f t="shared" si="152"/>
        <v>4811273.314504412</v>
      </c>
      <c r="CF21" s="8">
        <f t="shared" si="152"/>
        <v>5051836.9802296329</v>
      </c>
      <c r="CG21" s="8">
        <f t="shared" si="152"/>
        <v>5304428.8292411147</v>
      </c>
      <c r="CH21" s="8">
        <f t="shared" si="152"/>
        <v>5569650.2707031704</v>
      </c>
      <c r="CI21" s="8">
        <f t="shared" si="152"/>
        <v>5848132.7842383292</v>
      </c>
      <c r="CJ21" s="8">
        <f t="shared" si="152"/>
        <v>6140539.4234502455</v>
      </c>
      <c r="CK21" s="8">
        <f t="shared" si="152"/>
        <v>6447566.394622758</v>
      </c>
      <c r="CL21" s="8">
        <f t="shared" si="152"/>
        <v>6769944.7143538967</v>
      </c>
      <c r="CM21" s="8">
        <f t="shared" si="152"/>
        <v>7108441.9500715919</v>
      </c>
      <c r="CN21" s="8">
        <f t="shared" si="152"/>
        <v>7463864.047575172</v>
      </c>
      <c r="CO21" s="8">
        <f t="shared" si="152"/>
        <v>7837057.2499539312</v>
      </c>
      <c r="CP21" s="8">
        <f t="shared" si="152"/>
        <v>8228910.1124516279</v>
      </c>
      <c r="CQ21" s="8">
        <f t="shared" si="152"/>
        <v>8640355.6180742104</v>
      </c>
      <c r="CR21" s="8">
        <f t="shared" si="152"/>
        <v>9072373.3989779204</v>
      </c>
      <c r="CS21" s="8">
        <f t="shared" si="152"/>
        <v>9525992.0689268168</v>
      </c>
      <c r="CT21" s="8">
        <f t="shared" si="152"/>
        <v>10002291.672373159</v>
      </c>
      <c r="CU21" s="8">
        <f t="shared" si="152"/>
        <v>10502406.255991817</v>
      </c>
    </row>
    <row r="22" spans="2:99" s="10" customFormat="1">
      <c r="B22" s="10" t="s">
        <v>46</v>
      </c>
      <c r="C22" s="11">
        <f t="shared" ref="C22:F22" si="153">C21/C23</f>
        <v>1.4742765273311897</v>
      </c>
      <c r="D22" s="11">
        <f t="shared" si="153"/>
        <v>1</v>
      </c>
      <c r="E22" s="11">
        <f t="shared" si="153"/>
        <v>2.147909967845659</v>
      </c>
      <c r="F22" s="11">
        <f t="shared" si="153"/>
        <v>2.3633540372670807</v>
      </c>
      <c r="G22" s="11">
        <f>G21/G23</f>
        <v>3.0253164556962027</v>
      </c>
      <c r="H22" s="11">
        <f t="shared" ref="H22" si="154">H21/H23</f>
        <v>0.93759873617693523</v>
      </c>
      <c r="I22" s="11">
        <f t="shared" ref="I22" si="155">I21/I23</f>
        <v>0.97084318360914101</v>
      </c>
      <c r="J22" s="11">
        <f t="shared" ref="J22" si="156">J21/J23</f>
        <v>1.1842209072978305</v>
      </c>
      <c r="K22" s="11">
        <f t="shared" ref="K22:L22" si="157">K21/K23</f>
        <v>0.63776113519905397</v>
      </c>
      <c r="L22" s="11">
        <f t="shared" si="157"/>
        <v>0.26073131955484896</v>
      </c>
      <c r="M22" s="11">
        <f t="shared" ref="M22" si="158">M21/M23</f>
        <v>0.27210884353741499</v>
      </c>
      <c r="N22" s="11">
        <f t="shared" ref="N22" si="159">N21/N23</f>
        <v>0.56402074192261664</v>
      </c>
      <c r="O22" s="11">
        <f t="shared" ref="O22" si="160">O21/O23</f>
        <v>0.82048192771084338</v>
      </c>
      <c r="P22" s="11">
        <f t="shared" ref="P22:Q22" si="161">P21/P23</f>
        <v>2.4761904761904763</v>
      </c>
      <c r="Q22" s="11">
        <f t="shared" si="161"/>
        <v>3.7060946271050521</v>
      </c>
      <c r="R22" s="11">
        <f t="shared" ref="R22:S22" si="162">R21/R23</f>
        <v>4.9006781013163145</v>
      </c>
      <c r="S22" s="11">
        <f t="shared" si="162"/>
        <v>5.978706307754118</v>
      </c>
      <c r="T22" s="11">
        <f t="shared" ref="T22" si="163">T21/T23</f>
        <v>0.66802157115260785</v>
      </c>
      <c r="U22" s="11">
        <f t="shared" ref="U22" si="164">U21/U23</f>
        <v>0.77698393477032368</v>
      </c>
      <c r="V22" s="11">
        <f t="shared" ref="V22" si="165">V21/V23</f>
        <v>0.89062248024512181</v>
      </c>
      <c r="W22" s="11"/>
      <c r="X22" s="11"/>
      <c r="Y22" s="11">
        <f t="shared" ref="Y22" si="166">Y21/Y23</f>
        <v>2.5716486902927582</v>
      </c>
      <c r="Z22" s="11">
        <f t="shared" ref="Z22" si="167">Z21/Z23</f>
        <v>4.8212025316455698</v>
      </c>
      <c r="AA22" s="11">
        <f t="shared" ref="AA22" si="168">AA21/AA23</f>
        <v>6.6256000000000004</v>
      </c>
      <c r="AB22" s="11">
        <f t="shared" ref="AB22" si="169">AB21/AB23</f>
        <v>1.1310679611650485</v>
      </c>
      <c r="AC22" s="11">
        <f t="shared" ref="AC22" si="170">AC21/AC23</f>
        <v>1.7258964143426294</v>
      </c>
      <c r="AD22" s="11">
        <f t="shared" ref="AD22" si="171">AD21/AD23</f>
        <v>3.8469428007889546</v>
      </c>
      <c r="AE22" s="11">
        <f t="shared" ref="AE22" si="172">AE21/AE23</f>
        <v>0.17423214998005584</v>
      </c>
      <c r="AF22" s="11">
        <f t="shared" ref="AF22" si="173">AF21/AF23</f>
        <v>1.1932638331996792</v>
      </c>
      <c r="AG22" s="11">
        <f t="shared" ref="AG22" si="174">AG21/AG23</f>
        <v>2.9382357684244478</v>
      </c>
      <c r="AH22" s="11">
        <f t="shared" ref="AH22:AI22" si="175">AH21/AH23</f>
        <v>4.1042859999999983</v>
      </c>
      <c r="AI22" s="11">
        <f t="shared" si="175"/>
        <v>4.9590793069306924</v>
      </c>
      <c r="AJ22" s="11">
        <f t="shared" ref="AJ22" si="176">AJ21/AJ23</f>
        <v>5.983842108616801</v>
      </c>
      <c r="AK22" s="11">
        <f t="shared" ref="AK22" si="177">AK21/AK23</f>
        <v>7.2117041459243447</v>
      </c>
      <c r="AL22" s="11">
        <f t="shared" ref="AL22" si="178">AL21/AL23</f>
        <v>8.6821952959200086</v>
      </c>
      <c r="AM22" s="11">
        <f t="shared" ref="AM22" si="179">AM21/AM23</f>
        <v>10.44247407022309</v>
      </c>
      <c r="AN22" s="11">
        <f t="shared" ref="AN22" si="180">AN21/AN23</f>
        <v>12.548790750212342</v>
      </c>
      <c r="AO22" s="11">
        <f t="shared" ref="AO22" si="181">AO21/AO23</f>
        <v>15.068229801448616</v>
      </c>
      <c r="AP22" s="11">
        <f t="shared" ref="AP22" si="182">AP21/AP23</f>
        <v>18.080784678626753</v>
      </c>
      <c r="AQ22" s="11">
        <f t="shared" ref="AQ22:AR22" si="183">AQ21/AQ23</f>
        <v>21.681828204425422</v>
      </c>
      <c r="AR22" s="11">
        <f t="shared" si="183"/>
        <v>25.985053683742318</v>
      </c>
    </row>
    <row r="23" spans="2:99" s="2" customFormat="1">
      <c r="B23" s="2" t="s">
        <v>2</v>
      </c>
      <c r="C23" s="5">
        <v>622</v>
      </c>
      <c r="D23" s="5">
        <v>622</v>
      </c>
      <c r="E23" s="5">
        <v>622</v>
      </c>
      <c r="F23" s="5">
        <v>644</v>
      </c>
      <c r="G23" s="5">
        <v>632</v>
      </c>
      <c r="H23" s="5">
        <v>2532</v>
      </c>
      <c r="I23" s="5">
        <v>2538</v>
      </c>
      <c r="J23" s="5">
        <v>2535</v>
      </c>
      <c r="K23" s="5">
        <v>2537</v>
      </c>
      <c r="L23" s="5">
        <v>2516</v>
      </c>
      <c r="M23" s="5">
        <v>2499</v>
      </c>
      <c r="N23" s="5">
        <v>2507</v>
      </c>
      <c r="O23" s="5">
        <v>2490</v>
      </c>
      <c r="P23" s="5">
        <v>2499</v>
      </c>
      <c r="Q23" s="5">
        <v>2494</v>
      </c>
      <c r="R23" s="5">
        <v>2507</v>
      </c>
      <c r="S23" s="2">
        <v>2489</v>
      </c>
      <c r="T23" s="2">
        <v>24848</v>
      </c>
      <c r="U23" s="2">
        <v>24774</v>
      </c>
      <c r="V23" s="2">
        <v>24804</v>
      </c>
      <c r="Y23" s="2">
        <v>649</v>
      </c>
      <c r="Z23" s="2">
        <v>632</v>
      </c>
      <c r="AA23" s="2">
        <v>625</v>
      </c>
      <c r="AB23" s="2">
        <v>2472</v>
      </c>
      <c r="AC23" s="2">
        <v>2510</v>
      </c>
      <c r="AD23" s="2">
        <v>2535</v>
      </c>
      <c r="AE23" s="2">
        <v>25070</v>
      </c>
      <c r="AF23" s="2">
        <v>24940</v>
      </c>
      <c r="AG23" s="2">
        <v>24804</v>
      </c>
      <c r="AH23" s="2">
        <v>25000</v>
      </c>
      <c r="AI23" s="2">
        <f>AH23*1.01</f>
        <v>25250</v>
      </c>
      <c r="AJ23" s="2">
        <f t="shared" ref="AJ23:AR23" si="184">AI23*1.01</f>
        <v>25502.5</v>
      </c>
      <c r="AK23" s="2">
        <f t="shared" si="184"/>
        <v>25757.525000000001</v>
      </c>
      <c r="AL23" s="2">
        <f t="shared" si="184"/>
        <v>26015.100250000003</v>
      </c>
      <c r="AM23" s="2">
        <f t="shared" si="184"/>
        <v>26275.251252500002</v>
      </c>
      <c r="AN23" s="2">
        <f t="shared" si="184"/>
        <v>26538.003765025001</v>
      </c>
      <c r="AO23" s="2">
        <f t="shared" si="184"/>
        <v>26803.383802675253</v>
      </c>
      <c r="AP23" s="2">
        <f t="shared" si="184"/>
        <v>27071.417640702006</v>
      </c>
      <c r="AQ23" s="2">
        <f t="shared" si="184"/>
        <v>27342.131817109028</v>
      </c>
      <c r="AR23" s="2">
        <f t="shared" si="184"/>
        <v>27615.553135280119</v>
      </c>
    </row>
    <row r="24" spans="2:99" s="2" customFormat="1"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2:99" s="2" customFormat="1">
      <c r="B25" s="2" t="s">
        <v>47</v>
      </c>
      <c r="C25" s="5">
        <v>909</v>
      </c>
      <c r="D25" s="5">
        <v>1570</v>
      </c>
      <c r="E25" s="5">
        <v>1280</v>
      </c>
      <c r="F25" s="5">
        <v>2070</v>
      </c>
      <c r="G25" s="5">
        <v>1874</v>
      </c>
      <c r="H25" s="5">
        <v>2680</v>
      </c>
      <c r="I25" s="5">
        <v>1520</v>
      </c>
      <c r="J25" s="5">
        <v>3030</v>
      </c>
      <c r="K25" s="5">
        <v>1730</v>
      </c>
      <c r="L25" s="5">
        <v>1270</v>
      </c>
      <c r="M25" s="5">
        <v>392</v>
      </c>
      <c r="N25" s="5">
        <v>2250</v>
      </c>
      <c r="O25" s="5">
        <v>2910</v>
      </c>
      <c r="P25" s="5">
        <v>6350</v>
      </c>
      <c r="Q25" s="5">
        <v>7330</v>
      </c>
      <c r="R25" s="5">
        <v>11500</v>
      </c>
      <c r="S25" s="2">
        <v>15350</v>
      </c>
      <c r="T25" s="2">
        <v>14490</v>
      </c>
      <c r="U25" s="2">
        <v>17630</v>
      </c>
      <c r="V25" s="2">
        <v>16630</v>
      </c>
    </row>
    <row r="26" spans="2:99" s="2" customFormat="1">
      <c r="B26" s="2" t="s">
        <v>48</v>
      </c>
      <c r="C26" s="5">
        <v>298</v>
      </c>
      <c r="D26" s="5">
        <v>217</v>
      </c>
      <c r="E26" s="5">
        <v>473</v>
      </c>
      <c r="F26" s="5">
        <v>283</v>
      </c>
      <c r="G26" s="5">
        <v>298</v>
      </c>
      <c r="H26" s="5">
        <v>183</v>
      </c>
      <c r="I26" s="5">
        <v>222</v>
      </c>
      <c r="J26" s="5">
        <v>273</v>
      </c>
      <c r="K26" s="5">
        <v>361</v>
      </c>
      <c r="L26" s="5">
        <v>433</v>
      </c>
      <c r="M26" s="5">
        <v>530</v>
      </c>
      <c r="N26" s="5">
        <v>509</v>
      </c>
      <c r="O26" s="5">
        <v>248</v>
      </c>
      <c r="P26" s="5">
        <v>289</v>
      </c>
      <c r="Q26" s="5">
        <v>278</v>
      </c>
      <c r="R26" s="5">
        <v>254</v>
      </c>
      <c r="S26" s="2">
        <v>369</v>
      </c>
      <c r="T26" s="2">
        <v>977</v>
      </c>
      <c r="U26" s="2">
        <v>813</v>
      </c>
      <c r="V26" s="2">
        <v>1080</v>
      </c>
    </row>
    <row r="27" spans="2:99" s="2" customFormat="1">
      <c r="B27" s="2" t="s">
        <v>49</v>
      </c>
      <c r="C27" s="5">
        <f t="shared" ref="C27:F27" si="185">C25-C26</f>
        <v>611</v>
      </c>
      <c r="D27" s="5">
        <f t="shared" si="185"/>
        <v>1353</v>
      </c>
      <c r="E27" s="5">
        <f t="shared" si="185"/>
        <v>807</v>
      </c>
      <c r="F27" s="5">
        <f t="shared" si="185"/>
        <v>1787</v>
      </c>
      <c r="G27" s="5">
        <f>G25-G26</f>
        <v>1576</v>
      </c>
      <c r="H27" s="5">
        <f t="shared" ref="H27" si="186">H25-H26</f>
        <v>2497</v>
      </c>
      <c r="I27" s="5">
        <f t="shared" ref="I27" si="187">I25-I26</f>
        <v>1298</v>
      </c>
      <c r="J27" s="5">
        <f t="shared" ref="J27" si="188">J25-J26</f>
        <v>2757</v>
      </c>
      <c r="K27" s="5">
        <f t="shared" ref="K27:L27" si="189">K25-K26</f>
        <v>1369</v>
      </c>
      <c r="L27" s="5">
        <f t="shared" si="189"/>
        <v>837</v>
      </c>
      <c r="M27" s="5">
        <f t="shared" ref="M27" si="190">M25-M26</f>
        <v>-138</v>
      </c>
      <c r="N27" s="5">
        <f t="shared" ref="N27" si="191">N25-N26</f>
        <v>1741</v>
      </c>
      <c r="O27" s="5">
        <f t="shared" ref="O27" si="192">O25-O26</f>
        <v>2662</v>
      </c>
      <c r="P27" s="5">
        <f t="shared" ref="P27:Q27" si="193">P25-P26</f>
        <v>6061</v>
      </c>
      <c r="Q27" s="5">
        <f t="shared" si="193"/>
        <v>7052</v>
      </c>
      <c r="R27" s="5">
        <f t="shared" ref="R27" si="194">R25-R26</f>
        <v>11246</v>
      </c>
      <c r="S27" s="5">
        <f t="shared" ref="S27" si="195">S25-S26</f>
        <v>14981</v>
      </c>
      <c r="T27" s="5">
        <f t="shared" ref="T27" si="196">T25-T26</f>
        <v>13513</v>
      </c>
      <c r="U27" s="5">
        <f t="shared" ref="U27" si="197">U25-U26</f>
        <v>16817</v>
      </c>
      <c r="V27" s="5">
        <f t="shared" ref="V27" si="198">V25-V26</f>
        <v>15550</v>
      </c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2:99">
      <c r="D28" s="5"/>
      <c r="E28" s="5"/>
      <c r="F28" s="5"/>
    </row>
    <row r="29" spans="2:99" s="12" customFormat="1">
      <c r="B29" s="12" t="s">
        <v>50</v>
      </c>
      <c r="C29" s="13"/>
      <c r="D29" s="13"/>
      <c r="E29" s="13"/>
      <c r="F29" s="13"/>
      <c r="G29" s="13">
        <f>G10/C10-1</f>
        <v>0.83798701298701306</v>
      </c>
      <c r="H29" s="13">
        <f t="shared" ref="H29:V29" si="199">H10/D10-1</f>
        <v>0.68313502327987585</v>
      </c>
      <c r="I29" s="13">
        <f t="shared" si="199"/>
        <v>0.50296233601354201</v>
      </c>
      <c r="J29" s="13">
        <f t="shared" si="199"/>
        <v>0.52768338996602049</v>
      </c>
      <c r="K29" s="13">
        <f t="shared" si="199"/>
        <v>0.46405228758169925</v>
      </c>
      <c r="L29" s="13">
        <f t="shared" si="199"/>
        <v>3.0275088366374714E-2</v>
      </c>
      <c r="M29" s="13">
        <f t="shared" si="199"/>
        <v>-0.16500070392791777</v>
      </c>
      <c r="N29" s="13">
        <f t="shared" si="199"/>
        <v>-0.20829517205285886</v>
      </c>
      <c r="O29" s="13">
        <f t="shared" si="199"/>
        <v>-0.13223938223938225</v>
      </c>
      <c r="P29" s="13">
        <f t="shared" si="199"/>
        <v>1.0147673031026252</v>
      </c>
      <c r="Q29" s="13">
        <f t="shared" si="199"/>
        <v>2.0551340414769852</v>
      </c>
      <c r="R29" s="13">
        <f t="shared" si="199"/>
        <v>2.6527846636919516</v>
      </c>
      <c r="S29" s="13">
        <f t="shared" si="199"/>
        <v>2.6212458286985538</v>
      </c>
      <c r="T29" s="13">
        <f t="shared" si="199"/>
        <v>1.2240319834160065</v>
      </c>
      <c r="U29" s="13">
        <f t="shared" si="199"/>
        <v>0.93278145695364234</v>
      </c>
      <c r="V29" s="13">
        <f t="shared" si="199"/>
        <v>0.77944170474596208</v>
      </c>
      <c r="Z29" s="12">
        <f>Z10/Y10-1</f>
        <v>0.40578871201157751</v>
      </c>
      <c r="AA29" s="12">
        <f t="shared" ref="AA29:AR29" si="200">AA10/Z10-1</f>
        <v>0.20609429689108505</v>
      </c>
      <c r="AB29" s="12">
        <f t="shared" si="200"/>
        <v>-6.8111983612154314E-2</v>
      </c>
      <c r="AC29" s="12">
        <f t="shared" si="200"/>
        <v>0.52729437625938824</v>
      </c>
      <c r="AD29" s="12">
        <f t="shared" si="200"/>
        <v>0.61403298350824587</v>
      </c>
      <c r="AE29" s="12">
        <f t="shared" si="200"/>
        <v>2.2293230289069932E-3</v>
      </c>
      <c r="AF29" s="12">
        <f t="shared" si="200"/>
        <v>1.2585452658115224</v>
      </c>
      <c r="AG29" s="12">
        <f t="shared" si="200"/>
        <v>1.1420340763599355</v>
      </c>
      <c r="AH29" s="12">
        <f t="shared" si="200"/>
        <v>0.18674950382001088</v>
      </c>
      <c r="AI29" s="12">
        <f t="shared" si="200"/>
        <v>0.18790991962471093</v>
      </c>
      <c r="AJ29" s="12">
        <f t="shared" si="200"/>
        <v>0.18897418790953124</v>
      </c>
      <c r="AK29" s="12">
        <f t="shared" si="200"/>
        <v>0.18994901658017649</v>
      </c>
      <c r="AL29" s="12">
        <f t="shared" si="200"/>
        <v>0.1908409034838594</v>
      </c>
      <c r="AM29" s="12">
        <f t="shared" si="200"/>
        <v>0.19165608667698231</v>
      </c>
      <c r="AN29" s="12">
        <f t="shared" si="200"/>
        <v>0.19240050898488636</v>
      </c>
      <c r="AO29" s="12">
        <f t="shared" si="200"/>
        <v>0.19307979467408543</v>
      </c>
      <c r="AP29" s="12">
        <f t="shared" si="200"/>
        <v>0.19369923618637586</v>
      </c>
      <c r="AQ29" s="12">
        <f t="shared" si="200"/>
        <v>0.19426378906252162</v>
      </c>
      <c r="AR29" s="12">
        <f t="shared" si="200"/>
        <v>0.19477807338762854</v>
      </c>
    </row>
    <row r="30" spans="2:99" s="12" customFormat="1">
      <c r="B30" s="12" t="s">
        <v>51</v>
      </c>
      <c r="C30" s="13"/>
      <c r="D30" s="13"/>
      <c r="E30" s="13"/>
      <c r="F30" s="13"/>
      <c r="G30" s="13">
        <f>G12/G10</f>
        <v>0.6410528175234057</v>
      </c>
      <c r="H30" s="13">
        <f t="shared" ref="H30:V30" si="201">H12/H10</f>
        <v>0.64776394651913327</v>
      </c>
      <c r="I30" s="13">
        <f t="shared" si="201"/>
        <v>0.65197803744896521</v>
      </c>
      <c r="J30" s="13">
        <f t="shared" si="201"/>
        <v>0.65419337956299883</v>
      </c>
      <c r="K30" s="13">
        <f t="shared" si="201"/>
        <v>0.65528474903474898</v>
      </c>
      <c r="L30" s="13">
        <f t="shared" si="201"/>
        <v>0.43481503579952269</v>
      </c>
      <c r="M30" s="13">
        <f t="shared" si="201"/>
        <v>0.53566009104704093</v>
      </c>
      <c r="N30" s="13">
        <f t="shared" si="201"/>
        <v>0.63344901669145592</v>
      </c>
      <c r="O30" s="13">
        <f t="shared" si="201"/>
        <v>0.64627363737486099</v>
      </c>
      <c r="P30" s="13">
        <f t="shared" si="201"/>
        <v>0.7005256533649219</v>
      </c>
      <c r="Q30" s="13">
        <f t="shared" si="201"/>
        <v>0.73951434878587197</v>
      </c>
      <c r="R30" s="13">
        <f t="shared" si="201"/>
        <v>0.75967063294575399</v>
      </c>
      <c r="S30" s="13">
        <f t="shared" si="201"/>
        <v>0.78352019659038552</v>
      </c>
      <c r="T30" s="13">
        <f t="shared" si="201"/>
        <v>0.75146471371504664</v>
      </c>
      <c r="U30" s="13">
        <f t="shared" si="201"/>
        <v>0.74513163154588546</v>
      </c>
      <c r="V30" s="13">
        <f t="shared" si="201"/>
        <v>0.73026365970862683</v>
      </c>
      <c r="Y30" s="12">
        <f>Y12/Y10</f>
        <v>0.58798842257597683</v>
      </c>
      <c r="Z30" s="12">
        <f>Z12/Z10</f>
        <v>0.59934115709285563</v>
      </c>
      <c r="AA30" s="12">
        <f t="shared" ref="AA30:AR30" si="202">AA12/AA10</f>
        <v>0.61206896551724133</v>
      </c>
      <c r="AB30" s="12">
        <f t="shared" si="202"/>
        <v>0.61989375343469499</v>
      </c>
      <c r="AC30" s="12">
        <f t="shared" si="202"/>
        <v>0.62344827586206897</v>
      </c>
      <c r="AD30" s="12">
        <f t="shared" si="202"/>
        <v>0.64929033216913135</v>
      </c>
      <c r="AE30" s="12">
        <f t="shared" si="202"/>
        <v>0.56928894490991322</v>
      </c>
      <c r="AF30" s="12">
        <f t="shared" si="202"/>
        <v>0.72717573290436954</v>
      </c>
      <c r="AG30" s="12">
        <f t="shared" si="202"/>
        <v>0.74988697058169917</v>
      </c>
      <c r="AH30" s="12">
        <f t="shared" si="202"/>
        <v>0.75763210104137568</v>
      </c>
      <c r="AI30" s="12">
        <f t="shared" si="202"/>
        <v>0.76536681847856514</v>
      </c>
      <c r="AJ30" s="12">
        <f t="shared" si="202"/>
        <v>0.77305801800116014</v>
      </c>
      <c r="AK30" s="12">
        <f t="shared" si="202"/>
        <v>0.78067692341247352</v>
      </c>
      <c r="AL30" s="12">
        <f t="shared" si="202"/>
        <v>0.7881987952061692</v>
      </c>
      <c r="AM30" s="12">
        <f t="shared" si="202"/>
        <v>0.79560261703347523</v>
      </c>
      <c r="AN30" s="12">
        <f t="shared" si="202"/>
        <v>0.80287077316696887</v>
      </c>
      <c r="AO30" s="12">
        <f t="shared" si="202"/>
        <v>0.80998872676415312</v>
      </c>
      <c r="AP30" s="12">
        <f t="shared" si="202"/>
        <v>0.81694470634049499</v>
      </c>
      <c r="AQ30" s="12">
        <f t="shared" si="202"/>
        <v>0.82372940581772081</v>
      </c>
      <c r="AR30" s="12">
        <f t="shared" si="202"/>
        <v>0.83033570181375904</v>
      </c>
    </row>
    <row r="31" spans="2:99" s="12" customFormat="1">
      <c r="B31" s="12" t="s">
        <v>52</v>
      </c>
      <c r="C31" s="13"/>
      <c r="D31" s="13"/>
      <c r="E31" s="13"/>
      <c r="F31" s="13"/>
      <c r="G31" s="13">
        <f>G21/C21-1</f>
        <v>1.085059978189749</v>
      </c>
      <c r="H31" s="13">
        <f t="shared" ref="H31:V31" si="203">H21/D21-1</f>
        <v>2.8167202572347265</v>
      </c>
      <c r="I31" s="13">
        <f t="shared" si="203"/>
        <v>0.84431137724550909</v>
      </c>
      <c r="J31" s="13">
        <f t="shared" si="203"/>
        <v>0.97240473061760846</v>
      </c>
      <c r="K31" s="13">
        <f t="shared" si="203"/>
        <v>-0.15376569037656906</v>
      </c>
      <c r="L31" s="13">
        <f t="shared" si="203"/>
        <v>-0.72367312552653751</v>
      </c>
      <c r="M31" s="13">
        <f t="shared" si="203"/>
        <v>-0.72402597402597402</v>
      </c>
      <c r="N31" s="13">
        <f t="shared" si="203"/>
        <v>-0.5289806795469687</v>
      </c>
      <c r="O31" s="13">
        <f t="shared" si="203"/>
        <v>0.26266996291718181</v>
      </c>
      <c r="P31" s="13">
        <f t="shared" si="203"/>
        <v>8.4329268292682933</v>
      </c>
      <c r="Q31" s="13">
        <f t="shared" si="203"/>
        <v>12.592647058823529</v>
      </c>
      <c r="R31" s="13">
        <f t="shared" si="203"/>
        <v>7.6888260254596883</v>
      </c>
      <c r="S31" s="13">
        <f t="shared" si="203"/>
        <v>6.283896231032795</v>
      </c>
      <c r="T31" s="13">
        <f t="shared" si="203"/>
        <v>1.6824499030381381</v>
      </c>
      <c r="U31" s="13">
        <f t="shared" si="203"/>
        <v>1.0825489559666774</v>
      </c>
      <c r="V31" s="13">
        <f t="shared" si="203"/>
        <v>0.79806283574800596</v>
      </c>
      <c r="Z31" s="12">
        <f>Z21/Y21-1</f>
        <v>0.82564409826243268</v>
      </c>
      <c r="AA31" s="12">
        <f t="shared" ref="AA31:AR31" si="204">AA21/Z21-1</f>
        <v>0.35904168034131922</v>
      </c>
      <c r="AB31" s="12">
        <f t="shared" si="204"/>
        <v>-0.3248007727602028</v>
      </c>
      <c r="AC31" s="12">
        <f t="shared" si="204"/>
        <v>0.54935622317596566</v>
      </c>
      <c r="AD31" s="12">
        <f t="shared" si="204"/>
        <v>1.2511542012927053</v>
      </c>
      <c r="AE31" s="12">
        <f t="shared" si="204"/>
        <v>-0.55209187858900743</v>
      </c>
      <c r="AF31" s="12">
        <f t="shared" si="204"/>
        <v>5.813186813186813</v>
      </c>
      <c r="AG31" s="12">
        <f t="shared" si="204"/>
        <v>1.4489247311827955</v>
      </c>
      <c r="AH31" s="12">
        <f t="shared" si="204"/>
        <v>0.40789173984632221</v>
      </c>
      <c r="AI31" s="12">
        <f t="shared" si="204"/>
        <v>0.22035114024704927</v>
      </c>
      <c r="AJ31" s="12">
        <f t="shared" si="204"/>
        <v>0.21871019914048628</v>
      </c>
      <c r="AK31" s="12">
        <f t="shared" si="204"/>
        <v>0.21724822533248367</v>
      </c>
      <c r="AL31" s="12">
        <f t="shared" si="204"/>
        <v>0.21594245568642356</v>
      </c>
      <c r="AM31" s="12">
        <f t="shared" si="204"/>
        <v>0.21477327466724772</v>
      </c>
      <c r="AN31" s="12">
        <f t="shared" si="204"/>
        <v>0.21372373754371177</v>
      </c>
      <c r="AO31" s="12">
        <f t="shared" si="204"/>
        <v>0.21277917549191572</v>
      </c>
      <c r="AP31" s="12">
        <f t="shared" si="204"/>
        <v>0.21192686639656921</v>
      </c>
      <c r="AQ31" s="12">
        <f t="shared" si="204"/>
        <v>0.21115575876283788</v>
      </c>
      <c r="AR31" s="12">
        <f t="shared" si="204"/>
        <v>0.21045623888962295</v>
      </c>
    </row>
    <row r="32" spans="2:99" s="12" customFormat="1">
      <c r="B32" s="12" t="s">
        <v>53</v>
      </c>
      <c r="C32" s="13"/>
      <c r="D32" s="13"/>
      <c r="E32" s="13"/>
      <c r="F32" s="13"/>
      <c r="G32" s="13">
        <f>G5/C5-1</f>
        <v>0.79491673970201582</v>
      </c>
      <c r="H32" s="13">
        <f t="shared" ref="H32:V32" si="205">H5/D5-1</f>
        <v>0.35045662100456632</v>
      </c>
      <c r="I32" s="13">
        <f t="shared" si="205"/>
        <v>0.54526315789473689</v>
      </c>
      <c r="J32" s="13">
        <f t="shared" si="205"/>
        <v>0.7146610614818707</v>
      </c>
      <c r="K32" s="13">
        <f t="shared" si="205"/>
        <v>0.8310546875</v>
      </c>
      <c r="L32" s="13">
        <f t="shared" si="205"/>
        <v>0.60862214708368545</v>
      </c>
      <c r="M32" s="13">
        <f t="shared" si="205"/>
        <v>0.30551771117166204</v>
      </c>
      <c r="N32" s="13">
        <f t="shared" si="205"/>
        <v>0.10818265399938709</v>
      </c>
      <c r="O32" s="13">
        <f t="shared" si="205"/>
        <v>0.14240000000000008</v>
      </c>
      <c r="P32" s="13">
        <f t="shared" si="205"/>
        <v>1.712296374146085</v>
      </c>
      <c r="Q32" s="13">
        <f t="shared" si="205"/>
        <v>2.7865901382728935</v>
      </c>
      <c r="R32" s="13">
        <f t="shared" si="205"/>
        <v>4.0896017699115044</v>
      </c>
      <c r="S32" s="13">
        <f t="shared" si="205"/>
        <v>4.2668067226890756</v>
      </c>
      <c r="T32" s="13">
        <f t="shared" si="205"/>
        <v>1.5449966095127388</v>
      </c>
      <c r="U32" s="13">
        <f t="shared" si="205"/>
        <v>1.1159570070276974</v>
      </c>
      <c r="V32" s="13">
        <f t="shared" si="205"/>
        <v>0.93327537491849588</v>
      </c>
      <c r="Z32" s="12">
        <f>Z5/Y5-1</f>
        <v>0.11856287425149703</v>
      </c>
      <c r="AA32" s="12">
        <f t="shared" ref="AA32:AR32" si="206">AA5/Z5-1</f>
        <v>0.20985010706638119</v>
      </c>
      <c r="AB32" s="12">
        <f t="shared" si="206"/>
        <v>1.6398230088495573</v>
      </c>
      <c r="AC32" s="12">
        <f t="shared" si="206"/>
        <v>1.2447200804559166</v>
      </c>
      <c r="AD32" s="12">
        <f t="shared" si="206"/>
        <v>0.86111111111111116</v>
      </c>
      <c r="AE32" s="12">
        <f t="shared" si="206"/>
        <v>0.20406034344406998</v>
      </c>
      <c r="AF32" s="12">
        <f t="shared" si="206"/>
        <v>2.1672775741419525</v>
      </c>
      <c r="AG32" s="12">
        <f t="shared" si="206"/>
        <v>1.4236927932667016</v>
      </c>
      <c r="AH32" s="12">
        <f t="shared" si="206"/>
        <v>0.19999999999999996</v>
      </c>
      <c r="AI32" s="12">
        <f t="shared" si="206"/>
        <v>0.19999999999999996</v>
      </c>
      <c r="AJ32" s="12">
        <f t="shared" si="206"/>
        <v>0.19999999999999996</v>
      </c>
      <c r="AK32" s="12">
        <f t="shared" si="206"/>
        <v>0.19999999999999996</v>
      </c>
      <c r="AL32" s="12">
        <f t="shared" si="206"/>
        <v>0.19999999999999996</v>
      </c>
      <c r="AM32" s="12">
        <f t="shared" si="206"/>
        <v>0.19999999999999996</v>
      </c>
      <c r="AN32" s="12">
        <f t="shared" si="206"/>
        <v>0.19999999999999996</v>
      </c>
      <c r="AO32" s="12">
        <f t="shared" si="206"/>
        <v>0.19999999999999996</v>
      </c>
      <c r="AP32" s="12">
        <f t="shared" si="206"/>
        <v>0.19999999999999996</v>
      </c>
      <c r="AQ32" s="12">
        <f t="shared" si="206"/>
        <v>0.19999999999999996</v>
      </c>
      <c r="AR32" s="12">
        <f t="shared" si="206"/>
        <v>0.19999999999999996</v>
      </c>
    </row>
    <row r="33" spans="7:35">
      <c r="G33" s="5"/>
    </row>
    <row r="34" spans="7:35">
      <c r="Z34" t="s">
        <v>54</v>
      </c>
      <c r="AB34" s="12">
        <f>AVERAGE(Z31:AG31)</f>
        <v>1.1713018870116025</v>
      </c>
      <c r="AH34" t="s">
        <v>55</v>
      </c>
      <c r="AI34" s="12">
        <v>0.05</v>
      </c>
    </row>
    <row r="35" spans="7:35">
      <c r="Z35" t="s">
        <v>56</v>
      </c>
      <c r="AB35" s="12">
        <f>AVERAGE(Z32:AG32)</f>
        <v>0.9836372365733983</v>
      </c>
      <c r="AH35" t="s">
        <v>57</v>
      </c>
      <c r="AI35" s="12">
        <v>0.1</v>
      </c>
    </row>
    <row r="36" spans="7:35">
      <c r="AH36" t="s">
        <v>58</v>
      </c>
      <c r="AI36" s="16">
        <f>NPV(AI35,Y21:CU21)</f>
        <v>2885908.5698082796</v>
      </c>
    </row>
    <row r="37" spans="7:35">
      <c r="AH37" t="s">
        <v>2</v>
      </c>
      <c r="AI37" s="17">
        <f>AI36/AR23</f>
        <v>104.50301522736478</v>
      </c>
    </row>
    <row r="38" spans="7:35">
      <c r="AH38" t="s">
        <v>59</v>
      </c>
      <c r="AI38">
        <f>AI37/Main!D4-1</f>
        <v>4.5030152273647817E-2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Alan Chen</cp:lastModifiedBy>
  <cp:revision/>
  <dcterms:created xsi:type="dcterms:W3CDTF">2025-04-07T23:10:06Z</dcterms:created>
  <dcterms:modified xsi:type="dcterms:W3CDTF">2025-04-08T18:26:46Z</dcterms:modified>
  <cp:category/>
  <cp:contentStatus/>
</cp:coreProperties>
</file>