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01"/>
  <workbookPr/>
  <xr:revisionPtr revIDLastSave="812" documentId="11_0B1D56BE9CDCCE836B02CE7A5FB0D4A9BBFD1C62" xr6:coauthVersionLast="47" xr6:coauthVersionMax="47" xr10:uidLastSave="{665C8636-023C-44CD-A815-634ADC2E818B}"/>
  <bookViews>
    <workbookView xWindow="240" yWindow="105" windowWidth="14805" windowHeight="8010" firstSheet="1" xr2:uid="{00000000-000D-0000-FFFF-FFFF00000000}"/>
  </bookViews>
  <sheets>
    <sheet name="Main" sheetId="1" r:id="rId1"/>
    <sheet name="Model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D12" i="1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AE23" i="2"/>
  <c r="AD23" i="2"/>
  <c r="AC23" i="2"/>
  <c r="AB23" i="2"/>
  <c r="AA23" i="2"/>
  <c r="Z23" i="2"/>
  <c r="Y23" i="2"/>
  <c r="X23" i="2"/>
  <c r="X24" i="2"/>
  <c r="X22" i="2"/>
  <c r="Y19" i="2"/>
  <c r="Z19" i="2"/>
  <c r="AA19" i="2"/>
  <c r="AB19" i="2"/>
  <c r="AC19" i="2"/>
  <c r="AD19" i="2"/>
  <c r="X19" i="2"/>
  <c r="Y18" i="2"/>
  <c r="Z18" i="2"/>
  <c r="AA18" i="2"/>
  <c r="AB18" i="2"/>
  <c r="AC18" i="2"/>
  <c r="AD18" i="2"/>
  <c r="X18" i="2"/>
  <c r="X17" i="2"/>
  <c r="Y17" i="2"/>
  <c r="Z17" i="2"/>
  <c r="AA17" i="2"/>
  <c r="AB17" i="2"/>
  <c r="AC17" i="2"/>
  <c r="AD17" i="2"/>
  <c r="Y16" i="2"/>
  <c r="Z16" i="2"/>
  <c r="AA16" i="2"/>
  <c r="AB16" i="2"/>
  <c r="AC16" i="2"/>
  <c r="AD16" i="2"/>
  <c r="X16" i="2"/>
  <c r="Y21" i="2"/>
  <c r="Z21" i="2"/>
  <c r="AA21" i="2"/>
  <c r="AB21" i="2"/>
  <c r="AC21" i="2"/>
  <c r="AD21" i="2"/>
  <c r="X21" i="2"/>
  <c r="X13" i="2"/>
  <c r="Y13" i="2"/>
  <c r="Z13" i="2"/>
  <c r="AA13" i="2"/>
  <c r="AB13" i="2"/>
  <c r="AC13" i="2"/>
  <c r="AD13" i="2"/>
  <c r="Y12" i="2"/>
  <c r="Z12" i="2"/>
  <c r="AA12" i="2"/>
  <c r="AB12" i="2"/>
  <c r="AC12" i="2"/>
  <c r="AD12" i="2"/>
  <c r="X12" i="2"/>
  <c r="Y14" i="2"/>
  <c r="Z14" i="2"/>
  <c r="AA14" i="2"/>
  <c r="AB14" i="2"/>
  <c r="AC14" i="2"/>
  <c r="AD14" i="2"/>
  <c r="X14" i="2"/>
  <c r="X10" i="2"/>
  <c r="Y10" i="2" s="1"/>
  <c r="Z10" i="2" s="1"/>
  <c r="AA10" i="2" s="1"/>
  <c r="AB10" i="2" s="1"/>
  <c r="AC10" i="2" s="1"/>
  <c r="AD10" i="2" s="1"/>
  <c r="X5" i="2"/>
  <c r="Y5" i="2" s="1"/>
  <c r="Z5" i="2" s="1"/>
  <c r="AA5" i="2" s="1"/>
  <c r="AB5" i="2" s="1"/>
  <c r="AC5" i="2" s="1"/>
  <c r="AD5" i="2" s="1"/>
  <c r="X6" i="2"/>
  <c r="Y6" i="2" s="1"/>
  <c r="Z6" i="2" s="1"/>
  <c r="AA6" i="2" s="1"/>
  <c r="AB6" i="2" s="1"/>
  <c r="AC6" i="2" s="1"/>
  <c r="AD6" i="2" s="1"/>
  <c r="X7" i="2"/>
  <c r="Y7" i="2" s="1"/>
  <c r="Z7" i="2" s="1"/>
  <c r="AA7" i="2" s="1"/>
  <c r="AB7" i="2" s="1"/>
  <c r="AC7" i="2" s="1"/>
  <c r="AD7" i="2" s="1"/>
  <c r="X8" i="2"/>
  <c r="Y8" i="2" s="1"/>
  <c r="Z8" i="2" s="1"/>
  <c r="AA8" i="2" s="1"/>
  <c r="AB8" i="2" s="1"/>
  <c r="AC8" i="2" s="1"/>
  <c r="AD8" i="2" s="1"/>
  <c r="U9" i="2"/>
  <c r="V9" i="2"/>
  <c r="W9" i="2"/>
  <c r="X9" i="2" s="1"/>
  <c r="R9" i="2"/>
  <c r="S9" i="2"/>
  <c r="S33" i="2" s="1"/>
  <c r="R35" i="2"/>
  <c r="S35" i="2"/>
  <c r="U35" i="2"/>
  <c r="V35" i="2"/>
  <c r="W35" i="2"/>
  <c r="V33" i="2"/>
  <c r="W33" i="2"/>
  <c r="S11" i="2"/>
  <c r="R14" i="2"/>
  <c r="S14" i="2"/>
  <c r="T14" i="2"/>
  <c r="V14" i="2"/>
  <c r="W14" i="2"/>
  <c r="R30" i="2"/>
  <c r="S30" i="2"/>
  <c r="T30" i="2"/>
  <c r="V30" i="2"/>
  <c r="W30" i="2"/>
  <c r="U30" i="2"/>
  <c r="R18" i="2"/>
  <c r="S18" i="2"/>
  <c r="T18" i="2"/>
  <c r="V18" i="2"/>
  <c r="W18" i="2"/>
  <c r="U18" i="2"/>
  <c r="U14" i="2"/>
  <c r="V11" i="2"/>
  <c r="W11" i="2"/>
  <c r="T9" i="2"/>
  <c r="R11" i="2"/>
  <c r="R15" i="2" s="1"/>
  <c r="S15" i="2"/>
  <c r="T11" i="2"/>
  <c r="T15" i="2" s="1"/>
  <c r="U11" i="2"/>
  <c r="D9" i="2"/>
  <c r="G18" i="2"/>
  <c r="G14" i="2"/>
  <c r="G9" i="2"/>
  <c r="G35" i="2" s="1"/>
  <c r="J30" i="2"/>
  <c r="C9" i="2"/>
  <c r="E9" i="2"/>
  <c r="F9" i="2"/>
  <c r="H9" i="2"/>
  <c r="H35" i="2" s="1"/>
  <c r="J9" i="2"/>
  <c r="J35" i="2" s="1"/>
  <c r="K9" i="2"/>
  <c r="K35" i="2" s="1"/>
  <c r="L9" i="2"/>
  <c r="L35" i="2" s="1"/>
  <c r="M9" i="2"/>
  <c r="M35" i="2" s="1"/>
  <c r="N9" i="2"/>
  <c r="N35" i="2" s="1"/>
  <c r="O9" i="2"/>
  <c r="O35" i="2" s="1"/>
  <c r="J18" i="2"/>
  <c r="J14" i="2"/>
  <c r="J11" i="2"/>
  <c r="J15" i="2" s="1"/>
  <c r="I9" i="2"/>
  <c r="I35" i="2" s="1"/>
  <c r="C30" i="2"/>
  <c r="D30" i="2"/>
  <c r="E30" i="2"/>
  <c r="F30" i="2"/>
  <c r="G30" i="2"/>
  <c r="H30" i="2"/>
  <c r="I30" i="2"/>
  <c r="L30" i="2"/>
  <c r="M30" i="2"/>
  <c r="N30" i="2"/>
  <c r="K30" i="2"/>
  <c r="O30" i="2"/>
  <c r="C18" i="2"/>
  <c r="D18" i="2"/>
  <c r="E18" i="2"/>
  <c r="F18" i="2"/>
  <c r="H18" i="2"/>
  <c r="I18" i="2"/>
  <c r="K18" i="2"/>
  <c r="L18" i="2"/>
  <c r="M18" i="2"/>
  <c r="N18" i="2"/>
  <c r="C14" i="2"/>
  <c r="D14" i="2"/>
  <c r="E14" i="2"/>
  <c r="F14" i="2"/>
  <c r="H14" i="2"/>
  <c r="I14" i="2"/>
  <c r="K14" i="2"/>
  <c r="L14" i="2"/>
  <c r="M14" i="2"/>
  <c r="N14" i="2"/>
  <c r="O18" i="2"/>
  <c r="O14" i="2"/>
  <c r="C11" i="2"/>
  <c r="C15" i="2" s="1"/>
  <c r="D11" i="2"/>
  <c r="D15" i="2" s="1"/>
  <c r="E11" i="2"/>
  <c r="E15" i="2" s="1"/>
  <c r="F11" i="2"/>
  <c r="F15" i="2" s="1"/>
  <c r="H11" i="2"/>
  <c r="H15" i="2" s="1"/>
  <c r="I11" i="2"/>
  <c r="I15" i="2" s="1"/>
  <c r="L11" i="2"/>
  <c r="L15" i="2" s="1"/>
  <c r="M11" i="2"/>
  <c r="M15" i="2" s="1"/>
  <c r="N11" i="2"/>
  <c r="N15" i="2" s="1"/>
  <c r="O11" i="2"/>
  <c r="O15" i="2" s="1"/>
  <c r="D6" i="1"/>
  <c r="D9" i="1" s="1"/>
  <c r="Z24" i="2" l="1"/>
  <c r="Z22" i="2"/>
  <c r="Y24" i="2"/>
  <c r="Y22" i="2"/>
  <c r="X11" i="2"/>
  <c r="X15" i="2" s="1"/>
  <c r="Y9" i="2"/>
  <c r="T19" i="2"/>
  <c r="T21" i="2" s="1"/>
  <c r="T23" i="2" s="1"/>
  <c r="T24" i="2" s="1"/>
  <c r="T32" i="2"/>
  <c r="T35" i="2"/>
  <c r="T33" i="2"/>
  <c r="U33" i="2"/>
  <c r="U34" i="2"/>
  <c r="U15" i="2"/>
  <c r="W15" i="2"/>
  <c r="W34" i="2"/>
  <c r="V15" i="2"/>
  <c r="V34" i="2"/>
  <c r="S19" i="2"/>
  <c r="S21" i="2" s="1"/>
  <c r="S23" i="2" s="1"/>
  <c r="S32" i="2"/>
  <c r="R19" i="2"/>
  <c r="R21" i="2" s="1"/>
  <c r="R23" i="2" s="1"/>
  <c r="R32" i="2"/>
  <c r="S34" i="2"/>
  <c r="T34" i="2"/>
  <c r="O19" i="2"/>
  <c r="O21" i="2" s="1"/>
  <c r="O23" i="2" s="1"/>
  <c r="O32" i="2"/>
  <c r="N19" i="2"/>
  <c r="N21" i="2" s="1"/>
  <c r="N23" i="2" s="1"/>
  <c r="N32" i="2"/>
  <c r="M19" i="2"/>
  <c r="M21" i="2" s="1"/>
  <c r="M23" i="2" s="1"/>
  <c r="M32" i="2"/>
  <c r="L19" i="2"/>
  <c r="L21" i="2" s="1"/>
  <c r="L23" i="2" s="1"/>
  <c r="L32" i="2"/>
  <c r="I19" i="2"/>
  <c r="I21" i="2" s="1"/>
  <c r="I23" i="2" s="1"/>
  <c r="I32" i="2"/>
  <c r="H19" i="2"/>
  <c r="H21" i="2" s="1"/>
  <c r="H23" i="2" s="1"/>
  <c r="H32" i="2"/>
  <c r="F19" i="2"/>
  <c r="F21" i="2" s="1"/>
  <c r="F23" i="2" s="1"/>
  <c r="F24" i="2" s="1"/>
  <c r="F32" i="2"/>
  <c r="E19" i="2"/>
  <c r="E21" i="2" s="1"/>
  <c r="E23" i="2" s="1"/>
  <c r="E24" i="2" s="1"/>
  <c r="E32" i="2"/>
  <c r="D19" i="2"/>
  <c r="D21" i="2" s="1"/>
  <c r="D23" i="2" s="1"/>
  <c r="D24" i="2" s="1"/>
  <c r="D32" i="2"/>
  <c r="C19" i="2"/>
  <c r="C21" i="2" s="1"/>
  <c r="C23" i="2" s="1"/>
  <c r="C24" i="2" s="1"/>
  <c r="C32" i="2"/>
  <c r="I34" i="2"/>
  <c r="I33" i="2"/>
  <c r="J19" i="2"/>
  <c r="J21" i="2" s="1"/>
  <c r="J23" i="2" s="1"/>
  <c r="J32" i="2"/>
  <c r="O34" i="2"/>
  <c r="O33" i="2"/>
  <c r="N34" i="2"/>
  <c r="N33" i="2"/>
  <c r="M34" i="2"/>
  <c r="M33" i="2"/>
  <c r="L34" i="2"/>
  <c r="L33" i="2"/>
  <c r="K11" i="2"/>
  <c r="K15" i="2" s="1"/>
  <c r="K34" i="2"/>
  <c r="K33" i="2"/>
  <c r="J34" i="2"/>
  <c r="J33" i="2"/>
  <c r="H34" i="2"/>
  <c r="H33" i="2"/>
  <c r="G11" i="2"/>
  <c r="G15" i="2" s="1"/>
  <c r="G34" i="2"/>
  <c r="G33" i="2"/>
  <c r="Y11" i="2" l="1"/>
  <c r="Y15" i="2" s="1"/>
  <c r="Z9" i="2"/>
  <c r="V19" i="2"/>
  <c r="V21" i="2" s="1"/>
  <c r="V23" i="2" s="1"/>
  <c r="V32" i="2"/>
  <c r="W19" i="2"/>
  <c r="W21" i="2" s="1"/>
  <c r="W23" i="2" s="1"/>
  <c r="W32" i="2"/>
  <c r="U32" i="2"/>
  <c r="U19" i="2"/>
  <c r="U21" i="2" s="1"/>
  <c r="U23" i="2" s="1"/>
  <c r="R24" i="2"/>
  <c r="S24" i="2"/>
  <c r="S36" i="2"/>
  <c r="T36" i="2"/>
  <c r="J24" i="2"/>
  <c r="J36" i="2"/>
  <c r="H24" i="2"/>
  <c r="H36" i="2"/>
  <c r="I24" i="2"/>
  <c r="I36" i="2"/>
  <c r="L24" i="2"/>
  <c r="L36" i="2"/>
  <c r="M24" i="2"/>
  <c r="M36" i="2"/>
  <c r="N24" i="2"/>
  <c r="N36" i="2"/>
  <c r="O24" i="2"/>
  <c r="G19" i="2"/>
  <c r="G21" i="2" s="1"/>
  <c r="G23" i="2" s="1"/>
  <c r="G32" i="2"/>
  <c r="K19" i="2"/>
  <c r="K21" i="2" s="1"/>
  <c r="K23" i="2" s="1"/>
  <c r="K32" i="2"/>
  <c r="AA24" i="2" l="1"/>
  <c r="AA22" i="2"/>
  <c r="Z11" i="2"/>
  <c r="Z15" i="2" s="1"/>
  <c r="AA9" i="2"/>
  <c r="U36" i="2"/>
  <c r="U24" i="2"/>
  <c r="W24" i="2"/>
  <c r="W36" i="2"/>
  <c r="V24" i="2"/>
  <c r="V36" i="2"/>
  <c r="K24" i="2"/>
  <c r="K36" i="2"/>
  <c r="O36" i="2"/>
  <c r="G24" i="2"/>
  <c r="G36" i="2"/>
  <c r="AB24" i="2" l="1"/>
  <c r="AB22" i="2"/>
  <c r="AA11" i="2"/>
  <c r="AA15" i="2" s="1"/>
  <c r="AB9" i="2"/>
  <c r="AC24" i="2" l="1"/>
  <c r="AC22" i="2"/>
  <c r="AB11" i="2"/>
  <c r="AB15" i="2" s="1"/>
  <c r="AC9" i="2"/>
  <c r="AD24" i="2" l="1"/>
  <c r="AD22" i="2"/>
  <c r="AG28" i="2"/>
  <c r="AG29" i="2" s="1"/>
  <c r="AG30" i="2" s="1"/>
  <c r="AC11" i="2"/>
  <c r="AC15" i="2" s="1"/>
  <c r="AD9" i="2"/>
  <c r="AD11" i="2" s="1"/>
  <c r="AD1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Alan Chen</author>
  </authors>
  <commentList>
    <comment ref="T5" authorId="0" shapeId="0" xr:uid="{71DC5009-A3D3-4520-B49E-14A75B73D86F}">
      <text>
        <t>Alan Chen:
M1 Chip release, and the release of the Iphone 12, along with a Covid inflationary surge increased Iphone buying by over 40%.</t>
      </text>
    </comment>
  </commentList>
</comments>
</file>

<file path=xl/sharedStrings.xml><?xml version="1.0" encoding="utf-8"?>
<sst xmlns="http://schemas.openxmlformats.org/spreadsheetml/2006/main" count="58" uniqueCount="55">
  <si>
    <t>Price</t>
  </si>
  <si>
    <t>Shares</t>
  </si>
  <si>
    <t>MC</t>
  </si>
  <si>
    <t>Cash</t>
  </si>
  <si>
    <t>Debt</t>
  </si>
  <si>
    <t>EV</t>
  </si>
  <si>
    <t>Founded</t>
  </si>
  <si>
    <t>Net income</t>
  </si>
  <si>
    <t>Q125</t>
  </si>
  <si>
    <t>EV/Net Income</t>
  </si>
  <si>
    <t>DCF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</si>
  <si>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</si>
  <si>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</si>
  <si>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</si>
  <si>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</si>
  <si>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</si>
  <si>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</si>
  <si>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</si>
  <si>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</si>
  <si>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</si>
  <si>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</si>
  <si>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</si>
  <si>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</si>
  <si>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Iphone</t>
  </si>
  <si>
    <t>Mac</t>
  </si>
  <si>
    <t>Ipad</t>
  </si>
  <si>
    <t>Accessories</t>
  </si>
  <si>
    <t>Products</t>
  </si>
  <si>
    <t>Services</t>
  </si>
  <si>
    <t>Revenue</t>
  </si>
  <si>
    <t>Products (COGS)</t>
  </si>
  <si>
    <t>Services (COGS)</t>
  </si>
  <si>
    <t>Total COGS</t>
  </si>
  <si>
    <t>Gross Profit</t>
  </si>
  <si>
    <t>R&amp;D</t>
  </si>
  <si>
    <t>SG&amp;A</t>
  </si>
  <si>
    <t>OpEx</t>
  </si>
  <si>
    <t>OpInc</t>
  </si>
  <si>
    <t>Other</t>
  </si>
  <si>
    <t>Pretax Income</t>
  </si>
  <si>
    <t>Taxes</t>
  </si>
  <si>
    <t>Net Income</t>
  </si>
  <si>
    <t>EPS</t>
  </si>
  <si>
    <t>Maturity</t>
  </si>
  <si>
    <t>Discount</t>
  </si>
  <si>
    <t>CFFO</t>
  </si>
  <si>
    <t>NPV</t>
  </si>
  <si>
    <t>CapEx</t>
  </si>
  <si>
    <t>FCF</t>
  </si>
  <si>
    <t>Difference</t>
  </si>
  <si>
    <t>Gross Margin %</t>
  </si>
  <si>
    <t>Products %</t>
  </si>
  <si>
    <t>Revenue %</t>
  </si>
  <si>
    <t>Services /Product Ratio</t>
  </si>
  <si>
    <t>Net Income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</si>
</sst>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9" formatCode="#\ ??/100"/>
  </numFmts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4" fontId="0" fillId="0" borderId="0" xfId="0" applyNumberFormat="1"/>
    <xf numFmtId="3" fontId="1" fillId="0" borderId="0" xfId="0" applyNumberFormat="1" applyFont="1"/>
    <xf numFmtId="10" fontId="0" fillId="0" borderId="0" xfId="0" applyNumberFormat="1"/>
    <xf numFmtId="164" fontId="0" fillId="0" borderId="0" xfId="0" applyNumberFormat="1"/>
    <xf numFmtId="9" fontId="0" fillId="0" borderId="0" xfId="0" applyNumberFormat="1"/>
    <xf numFmtId="12" fontId="0" fillId="0" borderId="0" xfId="0" applyNumberFormat="1"/>
    <xf numFmtId="12" fontId="0" fillId="0" borderId="0" xfId="0" applyNumberFormat="1" applyAlignment="1">
      <alignment wrapText="1"/>
    </xf>
    <xf numFmtId="169" fontId="0" fillId="0" borderId="0" xfId="0" applyNumberFormat="1"/>
    <xf numFmtId="3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E13"/>
  <sheetViews>
    <sheetView tabSelected="1" workbookViewId="0">
      <selection activeCell="S21" sqref="S21"/>
    </sheetView>
  </sheetViews>
  <sheetFormatPr defaultRowHeight="15"/>
  <cols>
    <col min="3" max="3" width="15.140625" customWidth="1"/>
    <col min="4" max="4" width="15" bestFit="1" customWidth="1"/>
  </cols>
  <sheetData>
    <row r="4" spans="3:5">
      <c r="C4" t="s">
        <v>0</v>
      </c>
      <c r="D4">
        <v>176.77</v>
      </c>
    </row>
    <row r="5" spans="3:5" s="1" customFormat="1">
      <c r="C5" s="1" t="s">
        <v>1</v>
      </c>
      <c r="D5" s="1">
        <v>15150</v>
      </c>
    </row>
    <row r="6" spans="3:5" s="1" customFormat="1">
      <c r="C6" s="1" t="s">
        <v>2</v>
      </c>
      <c r="D6" s="1">
        <f>D4*D5</f>
        <v>2678065.5</v>
      </c>
    </row>
    <row r="7" spans="3:5" s="1" customFormat="1">
      <c r="C7" s="1" t="s">
        <v>3</v>
      </c>
      <c r="D7" s="1">
        <v>53775</v>
      </c>
    </row>
    <row r="8" spans="3:5" s="1" customFormat="1">
      <c r="C8" s="1" t="s">
        <v>4</v>
      </c>
      <c r="D8" s="1">
        <v>10848</v>
      </c>
    </row>
    <row r="9" spans="3:5" s="1" customFormat="1">
      <c r="C9" s="1" t="s">
        <v>5</v>
      </c>
      <c r="D9" s="1">
        <f>D6-D7+D8</f>
        <v>2635138.5</v>
      </c>
    </row>
    <row r="11" spans="3:5">
      <c r="C11" t="s">
        <v>6</v>
      </c>
      <c r="D11">
        <v>1976</v>
      </c>
    </row>
    <row r="12" spans="3:5" s="1" customFormat="1">
      <c r="C12" s="1" t="s">
        <v>7</v>
      </c>
      <c r="D12" s="1">
        <f>Model!O23*4</f>
        <v>145320</v>
      </c>
      <c r="E12" s="1" t="s">
        <v>8</v>
      </c>
    </row>
    <row r="13" spans="3:5" s="1" customFormat="1">
      <c r="C13" s="1" t="s">
        <v>9</v>
      </c>
      <c r="D13" s="1">
        <f>D9/D12</f>
        <v>18.133350536746491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7B797-8671-4AF9-8A80-25C292DE146C}">
  <dimension ref="A1:CK41"/>
  <sheetViews>
    <sheetView workbookViewId="0">
      <pane xSplit="2" ySplit="4" topLeftCell="W5" activePane="bottomRight" state="frozen"/>
      <selection pane="bottomRight" activeCell="AE25" sqref="AE25"/>
      <selection pane="bottomLeft"/>
      <selection pane="topRight"/>
    </sheetView>
  </sheetViews>
  <sheetFormatPr defaultRowHeight="15"/>
  <cols>
    <col min="2" max="2" width="18" customWidth="1"/>
    <col min="7" max="7" width="9" customWidth="1"/>
    <col min="15" max="15" width="10.7109375" bestFit="1" customWidth="1"/>
    <col min="21" max="21" width="10.140625" bestFit="1" customWidth="1"/>
    <col min="32" max="32" width="9.7109375" bestFit="1" customWidth="1"/>
  </cols>
  <sheetData>
    <row r="1" spans="1:30">
      <c r="A1" t="s">
        <v>10</v>
      </c>
    </row>
    <row r="4" spans="1:30"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16</v>
      </c>
      <c r="I4" t="s">
        <v>17</v>
      </c>
      <c r="J4" t="s">
        <v>18</v>
      </c>
      <c r="K4" t="s">
        <v>19</v>
      </c>
      <c r="L4" t="s">
        <v>20</v>
      </c>
      <c r="M4" t="s">
        <v>21</v>
      </c>
      <c r="N4" t="s">
        <v>22</v>
      </c>
      <c r="O4" t="s">
        <v>8</v>
      </c>
      <c r="R4">
        <v>2019</v>
      </c>
      <c r="S4">
        <v>2020</v>
      </c>
      <c r="T4">
        <v>2021</v>
      </c>
      <c r="U4">
        <v>2022</v>
      </c>
      <c r="V4">
        <v>2023</v>
      </c>
      <c r="W4">
        <v>2024</v>
      </c>
      <c r="X4">
        <v>2025</v>
      </c>
      <c r="Y4">
        <v>2026</v>
      </c>
      <c r="Z4">
        <v>2027</v>
      </c>
      <c r="AA4">
        <v>2028</v>
      </c>
      <c r="AB4">
        <v>2029</v>
      </c>
      <c r="AC4">
        <v>2030</v>
      </c>
      <c r="AD4">
        <v>2031</v>
      </c>
    </row>
    <row r="5" spans="1:30" s="1" customFormat="1">
      <c r="B5" s="1" t="s">
        <v>23</v>
      </c>
      <c r="C5" s="1">
        <v>71628</v>
      </c>
      <c r="D5" s="1">
        <v>50570</v>
      </c>
      <c r="E5" s="1">
        <v>40665</v>
      </c>
      <c r="F5" s="1">
        <v>42626</v>
      </c>
      <c r="G5" s="1">
        <v>65775</v>
      </c>
      <c r="H5" s="1">
        <v>51334</v>
      </c>
      <c r="I5" s="1">
        <v>39669</v>
      </c>
      <c r="J5" s="1">
        <v>43805</v>
      </c>
      <c r="K5" s="1">
        <v>69702</v>
      </c>
      <c r="L5" s="1">
        <v>45963</v>
      </c>
      <c r="M5" s="1">
        <v>39296</v>
      </c>
      <c r="N5" s="1">
        <v>46222</v>
      </c>
      <c r="O5" s="1">
        <v>69138</v>
      </c>
      <c r="R5" s="1">
        <v>142381</v>
      </c>
      <c r="S5" s="1">
        <v>137781</v>
      </c>
      <c r="T5" s="1">
        <v>191973</v>
      </c>
      <c r="U5" s="1">
        <v>205489</v>
      </c>
      <c r="V5" s="1">
        <v>200583</v>
      </c>
      <c r="W5" s="1">
        <v>201183</v>
      </c>
      <c r="X5" s="10">
        <f t="shared" ref="X5:AD8" si="0">W5*1.03</f>
        <v>207218.49000000002</v>
      </c>
      <c r="Y5" s="10">
        <f t="shared" si="0"/>
        <v>213435.04470000003</v>
      </c>
      <c r="Z5" s="10">
        <f t="shared" si="0"/>
        <v>219838.09604100004</v>
      </c>
      <c r="AA5" s="10">
        <f t="shared" si="0"/>
        <v>226433.23892223006</v>
      </c>
      <c r="AB5" s="10">
        <f t="shared" si="0"/>
        <v>233226.23608989696</v>
      </c>
      <c r="AC5" s="10">
        <f t="shared" si="0"/>
        <v>240223.02317259388</v>
      </c>
      <c r="AD5" s="10">
        <f t="shared" si="0"/>
        <v>247429.7138677717</v>
      </c>
    </row>
    <row r="6" spans="1:30" s="1" customFormat="1">
      <c r="B6" s="1" t="s">
        <v>24</v>
      </c>
      <c r="C6" s="1">
        <v>10852</v>
      </c>
      <c r="D6" s="1">
        <v>10435</v>
      </c>
      <c r="E6" s="1">
        <v>7382</v>
      </c>
      <c r="F6" s="1">
        <v>11508</v>
      </c>
      <c r="G6" s="1">
        <v>7735</v>
      </c>
      <c r="H6" s="1">
        <v>7168</v>
      </c>
      <c r="I6" s="1">
        <v>6840</v>
      </c>
      <c r="J6" s="1">
        <v>7614</v>
      </c>
      <c r="K6" s="1">
        <v>7780</v>
      </c>
      <c r="L6" s="1">
        <v>7451</v>
      </c>
      <c r="M6" s="1">
        <v>7009</v>
      </c>
      <c r="N6" s="1">
        <v>7744</v>
      </c>
      <c r="O6" s="1">
        <v>8987</v>
      </c>
      <c r="R6" s="1">
        <v>25740</v>
      </c>
      <c r="S6" s="1">
        <v>28622</v>
      </c>
      <c r="T6" s="1">
        <v>35190</v>
      </c>
      <c r="U6" s="1">
        <v>40177</v>
      </c>
      <c r="V6" s="1">
        <v>29357</v>
      </c>
      <c r="W6" s="1">
        <v>29984</v>
      </c>
      <c r="X6" s="10">
        <f t="shared" si="0"/>
        <v>30883.52</v>
      </c>
      <c r="Y6" s="10">
        <f t="shared" si="0"/>
        <v>31810.025600000001</v>
      </c>
      <c r="Z6" s="10">
        <f t="shared" si="0"/>
        <v>32764.326368000002</v>
      </c>
      <c r="AA6" s="10">
        <f t="shared" si="0"/>
        <v>33747.25615904</v>
      </c>
      <c r="AB6" s="10">
        <f t="shared" si="0"/>
        <v>34759.673843811201</v>
      </c>
      <c r="AC6" s="10">
        <f t="shared" si="0"/>
        <v>35802.464059125537</v>
      </c>
      <c r="AD6" s="10">
        <f t="shared" si="0"/>
        <v>36876.537980899302</v>
      </c>
    </row>
    <row r="7" spans="1:30" s="1" customFormat="1">
      <c r="B7" s="1" t="s">
        <v>25</v>
      </c>
      <c r="C7" s="1">
        <v>7248</v>
      </c>
      <c r="D7" s="1">
        <v>7646</v>
      </c>
      <c r="E7" s="1">
        <v>7224</v>
      </c>
      <c r="F7" s="1">
        <v>7174</v>
      </c>
      <c r="G7" s="1">
        <v>9396</v>
      </c>
      <c r="H7" s="1">
        <v>6670</v>
      </c>
      <c r="I7" s="1">
        <v>5791</v>
      </c>
      <c r="J7" s="1">
        <v>6443</v>
      </c>
      <c r="K7" s="1">
        <v>7023</v>
      </c>
      <c r="L7" s="1">
        <v>5559</v>
      </c>
      <c r="M7" s="1">
        <v>7162</v>
      </c>
      <c r="N7" s="1">
        <v>6950</v>
      </c>
      <c r="O7" s="1">
        <v>8088</v>
      </c>
      <c r="R7" s="1">
        <v>21280</v>
      </c>
      <c r="S7" s="1">
        <v>23724</v>
      </c>
      <c r="T7" s="1">
        <v>31862</v>
      </c>
      <c r="U7" s="1">
        <v>29292</v>
      </c>
      <c r="V7" s="1">
        <v>28300</v>
      </c>
      <c r="W7" s="1">
        <v>26694</v>
      </c>
      <c r="X7" s="10">
        <f t="shared" si="0"/>
        <v>27494.82</v>
      </c>
      <c r="Y7" s="10">
        <f t="shared" si="0"/>
        <v>28319.6646</v>
      </c>
      <c r="Z7" s="10">
        <f t="shared" si="0"/>
        <v>29169.254538000001</v>
      </c>
      <c r="AA7" s="10">
        <f t="shared" si="0"/>
        <v>30044.332174140003</v>
      </c>
      <c r="AB7" s="10">
        <f t="shared" si="0"/>
        <v>30945.662139364205</v>
      </c>
      <c r="AC7" s="10">
        <f t="shared" si="0"/>
        <v>31874.032003545133</v>
      </c>
      <c r="AD7" s="10">
        <f t="shared" si="0"/>
        <v>32830.252963651488</v>
      </c>
    </row>
    <row r="8" spans="1:30" s="1" customFormat="1">
      <c r="B8" s="1" t="s">
        <v>26</v>
      </c>
      <c r="C8" s="1">
        <v>14701</v>
      </c>
      <c r="D8" s="1">
        <v>8806</v>
      </c>
      <c r="E8" s="1">
        <v>8084</v>
      </c>
      <c r="F8" s="1">
        <v>9650</v>
      </c>
      <c r="G8" s="1">
        <v>13482</v>
      </c>
      <c r="H8" s="1">
        <v>8757</v>
      </c>
      <c r="I8" s="1">
        <v>8284</v>
      </c>
      <c r="J8" s="1">
        <v>9322</v>
      </c>
      <c r="K8" s="1">
        <v>11953</v>
      </c>
      <c r="L8" s="1">
        <v>7913</v>
      </c>
      <c r="M8" s="1">
        <v>8097</v>
      </c>
      <c r="N8" s="1">
        <v>9042</v>
      </c>
      <c r="O8" s="1">
        <v>11747</v>
      </c>
      <c r="R8" s="1">
        <v>24482</v>
      </c>
      <c r="S8" s="1">
        <v>30620</v>
      </c>
      <c r="T8" s="1">
        <v>38367</v>
      </c>
      <c r="U8" s="1">
        <v>41241</v>
      </c>
      <c r="V8" s="1">
        <v>39845</v>
      </c>
      <c r="W8" s="1">
        <v>37005</v>
      </c>
      <c r="X8" s="10">
        <f t="shared" si="0"/>
        <v>38115.15</v>
      </c>
      <c r="Y8" s="10">
        <f t="shared" si="0"/>
        <v>39258.604500000001</v>
      </c>
      <c r="Z8" s="10">
        <f t="shared" si="0"/>
        <v>40436.362635000005</v>
      </c>
      <c r="AA8" s="10">
        <f t="shared" si="0"/>
        <v>41649.453514050008</v>
      </c>
      <c r="AB8" s="10">
        <f t="shared" si="0"/>
        <v>42898.937119471513</v>
      </c>
      <c r="AC8" s="10">
        <f t="shared" si="0"/>
        <v>44185.905233055659</v>
      </c>
      <c r="AD8" s="10">
        <f t="shared" si="0"/>
        <v>45511.482390047327</v>
      </c>
    </row>
    <row r="9" spans="1:30" s="3" customFormat="1">
      <c r="B9" s="3" t="s">
        <v>27</v>
      </c>
      <c r="C9" s="3">
        <f t="shared" ref="C9:H9" si="1">C8+C7+C6+C5</f>
        <v>104429</v>
      </c>
      <c r="D9" s="3">
        <f t="shared" si="1"/>
        <v>77457</v>
      </c>
      <c r="E9" s="3">
        <f t="shared" si="1"/>
        <v>63355</v>
      </c>
      <c r="F9" s="3">
        <f>F8+F7+F6+F5</f>
        <v>70958</v>
      </c>
      <c r="G9" s="3">
        <f>G8+G7+G6+G5</f>
        <v>96388</v>
      </c>
      <c r="H9" s="3">
        <f t="shared" si="1"/>
        <v>73929</v>
      </c>
      <c r="I9" s="3">
        <f>I8+I7+I6+I5</f>
        <v>60584</v>
      </c>
      <c r="J9" s="3">
        <f t="shared" ref="J9:O9" si="2">J8+J7+J6+J5</f>
        <v>67184</v>
      </c>
      <c r="K9" s="3">
        <f t="shared" si="2"/>
        <v>96458</v>
      </c>
      <c r="L9" s="3">
        <f t="shared" si="2"/>
        <v>66886</v>
      </c>
      <c r="M9" s="3">
        <f t="shared" si="2"/>
        <v>61564</v>
      </c>
      <c r="N9" s="3">
        <f t="shared" si="2"/>
        <v>69958</v>
      </c>
      <c r="O9" s="3">
        <f t="shared" si="2"/>
        <v>97960</v>
      </c>
      <c r="R9" s="3">
        <f t="shared" ref="R9" si="3">R8+R7+R6+R5</f>
        <v>213883</v>
      </c>
      <c r="S9" s="3">
        <f t="shared" ref="S9" si="4">S8+S7+S6+S5</f>
        <v>220747</v>
      </c>
      <c r="T9" s="3">
        <f t="shared" ref="R9:T9" si="5">T8+T7+T6+T5</f>
        <v>297392</v>
      </c>
      <c r="U9" s="3">
        <f t="shared" ref="U9" si="6">U8+U7+U6+U5</f>
        <v>316199</v>
      </c>
      <c r="V9" s="3">
        <f t="shared" ref="V9" si="7">V8+V7+V6+V5</f>
        <v>298085</v>
      </c>
      <c r="W9" s="3">
        <f t="shared" ref="W9" si="8">W8+W7+W6+W5</f>
        <v>294866</v>
      </c>
      <c r="X9" s="3">
        <f>W9*1.03</f>
        <v>303711.98</v>
      </c>
      <c r="Y9" s="3">
        <f t="shared" ref="Y9:AD9" si="9">X9*1.03</f>
        <v>312823.3394</v>
      </c>
      <c r="Z9" s="3">
        <f t="shared" si="9"/>
        <v>322208.039582</v>
      </c>
      <c r="AA9" s="3">
        <f t="shared" si="9"/>
        <v>331874.28076946002</v>
      </c>
      <c r="AB9" s="3">
        <f t="shared" si="9"/>
        <v>341830.5091925438</v>
      </c>
      <c r="AC9" s="3">
        <f t="shared" si="9"/>
        <v>352085.42446832015</v>
      </c>
      <c r="AD9" s="3">
        <f t="shared" si="9"/>
        <v>362647.98720236978</v>
      </c>
    </row>
    <row r="10" spans="1:30" s="1" customFormat="1">
      <c r="B10" s="1" t="s">
        <v>28</v>
      </c>
      <c r="C10" s="1">
        <v>19516</v>
      </c>
      <c r="D10" s="1">
        <v>19821</v>
      </c>
      <c r="E10" s="1">
        <v>19604</v>
      </c>
      <c r="F10" s="1">
        <v>19188</v>
      </c>
      <c r="G10" s="1">
        <v>20766</v>
      </c>
      <c r="H10" s="1">
        <v>20907</v>
      </c>
      <c r="I10" s="1">
        <v>21213</v>
      </c>
      <c r="J10" s="1">
        <v>22314</v>
      </c>
      <c r="K10" s="1">
        <v>23117</v>
      </c>
      <c r="L10" s="1">
        <v>23867</v>
      </c>
      <c r="M10" s="1">
        <v>24213</v>
      </c>
      <c r="N10" s="1">
        <v>24972</v>
      </c>
      <c r="O10" s="1">
        <v>26340</v>
      </c>
      <c r="R10" s="1">
        <v>46291</v>
      </c>
      <c r="S10" s="1">
        <v>53768</v>
      </c>
      <c r="T10" s="1">
        <v>68425</v>
      </c>
      <c r="U10" s="1">
        <v>78129</v>
      </c>
      <c r="V10" s="1">
        <v>85200</v>
      </c>
      <c r="W10" s="1">
        <v>96169</v>
      </c>
      <c r="X10" s="1">
        <f>W10*1.03</f>
        <v>99054.07</v>
      </c>
      <c r="Y10" s="1">
        <f t="shared" ref="Y10:AD10" si="10">X10*1.03</f>
        <v>102025.69210000001</v>
      </c>
      <c r="Z10" s="1">
        <f t="shared" si="10"/>
        <v>105086.46286300002</v>
      </c>
      <c r="AA10" s="1">
        <f t="shared" si="10"/>
        <v>108239.05674889003</v>
      </c>
      <c r="AB10" s="1">
        <f t="shared" si="10"/>
        <v>111486.22845135673</v>
      </c>
      <c r="AC10" s="1">
        <f t="shared" si="10"/>
        <v>114830.81530489743</v>
      </c>
      <c r="AD10" s="1">
        <f t="shared" si="10"/>
        <v>118275.73976404437</v>
      </c>
    </row>
    <row r="11" spans="1:30" s="3" customFormat="1">
      <c r="B11" s="3" t="s">
        <v>29</v>
      </c>
      <c r="C11" s="3">
        <f t="shared" ref="C11:N11" si="11">C9+C10</f>
        <v>123945</v>
      </c>
      <c r="D11" s="3">
        <f t="shared" si="11"/>
        <v>97278</v>
      </c>
      <c r="E11" s="3">
        <f t="shared" si="11"/>
        <v>82959</v>
      </c>
      <c r="F11" s="3">
        <f>F9+F10</f>
        <v>90146</v>
      </c>
      <c r="G11" s="3">
        <f>G9+G10</f>
        <v>117154</v>
      </c>
      <c r="H11" s="3">
        <f t="shared" si="11"/>
        <v>94836</v>
      </c>
      <c r="I11" s="3">
        <f>I9+I10</f>
        <v>81797</v>
      </c>
      <c r="J11" s="3">
        <f t="shared" si="11"/>
        <v>89498</v>
      </c>
      <c r="K11" s="3">
        <f t="shared" si="11"/>
        <v>119575</v>
      </c>
      <c r="L11" s="3">
        <f t="shared" si="11"/>
        <v>90753</v>
      </c>
      <c r="M11" s="3">
        <f t="shared" si="11"/>
        <v>85777</v>
      </c>
      <c r="N11" s="3">
        <f t="shared" si="11"/>
        <v>94930</v>
      </c>
      <c r="O11" s="3">
        <f>O9+O10</f>
        <v>124300</v>
      </c>
      <c r="R11" s="3">
        <f t="shared" ref="R11:T11" si="12">R10+R9</f>
        <v>260174</v>
      </c>
      <c r="S11" s="3">
        <f t="shared" si="12"/>
        <v>274515</v>
      </c>
      <c r="T11" s="3">
        <f t="shared" si="12"/>
        <v>365817</v>
      </c>
      <c r="U11" s="3">
        <f>U10+U9</f>
        <v>394328</v>
      </c>
      <c r="V11" s="3">
        <f t="shared" ref="V11:W11" si="13">V10+V9</f>
        <v>383285</v>
      </c>
      <c r="W11" s="3">
        <f t="shared" si="13"/>
        <v>391035</v>
      </c>
      <c r="X11" s="3">
        <f>X9+X10</f>
        <v>402766.05</v>
      </c>
      <c r="Y11" s="3">
        <f t="shared" ref="Y11:AD11" si="14">Y9+Y10</f>
        <v>414849.03150000004</v>
      </c>
      <c r="Z11" s="3">
        <f t="shared" si="14"/>
        <v>427294.50244499999</v>
      </c>
      <c r="AA11" s="3">
        <f t="shared" si="14"/>
        <v>440113.33751835005</v>
      </c>
      <c r="AB11" s="3">
        <f t="shared" si="14"/>
        <v>453316.73764390056</v>
      </c>
      <c r="AC11" s="3">
        <f t="shared" si="14"/>
        <v>466916.23977321759</v>
      </c>
      <c r="AD11" s="3">
        <f t="shared" si="14"/>
        <v>480923.72696641413</v>
      </c>
    </row>
    <row r="12" spans="1:30" s="1" customFormat="1">
      <c r="B12" s="1" t="s">
        <v>30</v>
      </c>
      <c r="C12" s="1">
        <v>64309</v>
      </c>
      <c r="D12" s="1">
        <v>49290</v>
      </c>
      <c r="E12" s="1">
        <v>41485</v>
      </c>
      <c r="F12" s="1">
        <v>46387</v>
      </c>
      <c r="G12" s="1">
        <v>60765</v>
      </c>
      <c r="H12" s="1">
        <v>46795</v>
      </c>
      <c r="I12" s="1">
        <v>39136</v>
      </c>
      <c r="J12" s="1">
        <v>42586</v>
      </c>
      <c r="K12" s="1">
        <v>58440</v>
      </c>
      <c r="L12" s="1">
        <v>42424</v>
      </c>
      <c r="M12" s="1">
        <v>39803</v>
      </c>
      <c r="N12" s="1">
        <v>44566</v>
      </c>
      <c r="O12" s="1">
        <v>59447</v>
      </c>
      <c r="R12" s="1">
        <v>144996</v>
      </c>
      <c r="S12" s="1">
        <v>151286</v>
      </c>
      <c r="T12" s="1">
        <v>192266</v>
      </c>
      <c r="U12" s="1">
        <v>201471</v>
      </c>
      <c r="V12" s="1">
        <v>189282</v>
      </c>
      <c r="W12" s="1">
        <v>185233</v>
      </c>
      <c r="X12" s="1">
        <f>W12*1.03</f>
        <v>190789.99</v>
      </c>
      <c r="Y12" s="1">
        <f t="shared" ref="Y12:AD13" si="15">X12*1.03</f>
        <v>196513.68969999999</v>
      </c>
      <c r="Z12" s="1">
        <f t="shared" si="15"/>
        <v>202409.10039099999</v>
      </c>
      <c r="AA12" s="1">
        <f t="shared" si="15"/>
        <v>208481.37340272998</v>
      </c>
      <c r="AB12" s="1">
        <f t="shared" si="15"/>
        <v>214735.81460481189</v>
      </c>
      <c r="AC12" s="1">
        <f t="shared" si="15"/>
        <v>221177.88904295626</v>
      </c>
      <c r="AD12" s="1">
        <f t="shared" si="15"/>
        <v>227813.22571424497</v>
      </c>
    </row>
    <row r="13" spans="1:30" s="1" customFormat="1">
      <c r="B13" s="1" t="s">
        <v>31</v>
      </c>
      <c r="C13" s="1">
        <v>5393</v>
      </c>
      <c r="D13" s="1">
        <v>5429</v>
      </c>
      <c r="E13" s="1">
        <v>5589</v>
      </c>
      <c r="F13" s="1">
        <v>5664</v>
      </c>
      <c r="G13" s="1">
        <v>6057</v>
      </c>
      <c r="H13" s="1">
        <v>6065</v>
      </c>
      <c r="I13" s="1">
        <v>6248</v>
      </c>
      <c r="J13" s="1">
        <v>6485</v>
      </c>
      <c r="K13" s="1">
        <v>6280</v>
      </c>
      <c r="L13" s="1">
        <v>6058</v>
      </c>
      <c r="M13" s="1">
        <v>6296</v>
      </c>
      <c r="N13" s="1">
        <v>6485</v>
      </c>
      <c r="O13" s="1">
        <v>6578</v>
      </c>
      <c r="R13" s="1">
        <v>16786</v>
      </c>
      <c r="S13" s="1">
        <v>18273</v>
      </c>
      <c r="T13" s="1">
        <v>20715</v>
      </c>
      <c r="U13" s="1">
        <v>22075</v>
      </c>
      <c r="V13" s="1">
        <v>24855</v>
      </c>
      <c r="W13" s="1">
        <v>25119</v>
      </c>
      <c r="X13" s="1">
        <f>W13*1.03</f>
        <v>25872.57</v>
      </c>
      <c r="Y13" s="1">
        <f t="shared" si="15"/>
        <v>26648.747100000001</v>
      </c>
      <c r="Z13" s="1">
        <f t="shared" si="15"/>
        <v>27448.209513000002</v>
      </c>
      <c r="AA13" s="1">
        <f t="shared" si="15"/>
        <v>28271.655798390002</v>
      </c>
      <c r="AB13" s="1">
        <f t="shared" si="15"/>
        <v>29119.805472341704</v>
      </c>
      <c r="AC13" s="1">
        <f t="shared" si="15"/>
        <v>29993.399636511956</v>
      </c>
      <c r="AD13" s="1">
        <f t="shared" si="15"/>
        <v>30893.201625607315</v>
      </c>
    </row>
    <row r="14" spans="1:30" s="1" customFormat="1">
      <c r="B14" s="1" t="s">
        <v>32</v>
      </c>
      <c r="C14" s="1">
        <f t="shared" ref="C14:N14" si="16">C12+C13</f>
        <v>69702</v>
      </c>
      <c r="D14" s="1">
        <f t="shared" si="16"/>
        <v>54719</v>
      </c>
      <c r="E14" s="1">
        <f t="shared" si="16"/>
        <v>47074</v>
      </c>
      <c r="F14" s="1">
        <f>F12+F13</f>
        <v>52051</v>
      </c>
      <c r="G14" s="1">
        <f>G12+G13</f>
        <v>66822</v>
      </c>
      <c r="H14" s="1">
        <f t="shared" si="16"/>
        <v>52860</v>
      </c>
      <c r="I14" s="1">
        <f>I12+I13</f>
        <v>45384</v>
      </c>
      <c r="J14" s="1">
        <f t="shared" si="16"/>
        <v>49071</v>
      </c>
      <c r="K14" s="1">
        <f t="shared" si="16"/>
        <v>64720</v>
      </c>
      <c r="L14" s="1">
        <f t="shared" si="16"/>
        <v>48482</v>
      </c>
      <c r="M14" s="1">
        <f t="shared" si="16"/>
        <v>46099</v>
      </c>
      <c r="N14" s="1">
        <f t="shared" si="16"/>
        <v>51051</v>
      </c>
      <c r="O14" s="1">
        <f>O12+O13</f>
        <v>66025</v>
      </c>
      <c r="R14" s="1">
        <f t="shared" ref="R14:T14" si="17">R12+R13</f>
        <v>161782</v>
      </c>
      <c r="S14" s="1">
        <f t="shared" si="17"/>
        <v>169559</v>
      </c>
      <c r="T14" s="1">
        <f t="shared" si="17"/>
        <v>212981</v>
      </c>
      <c r="U14" s="1">
        <f>U12+U13</f>
        <v>223546</v>
      </c>
      <c r="V14" s="1">
        <f t="shared" ref="V14:W14" si="18">V12+V13</f>
        <v>214137</v>
      </c>
      <c r="W14" s="1">
        <f t="shared" si="18"/>
        <v>210352</v>
      </c>
      <c r="X14" s="1">
        <f>X11-X15</f>
        <v>189300.04349999997</v>
      </c>
      <c r="Y14" s="1">
        <f t="shared" ref="Y14:AD14" si="19">Y11-Y15</f>
        <v>194979.04480500001</v>
      </c>
      <c r="Z14" s="1">
        <f t="shared" si="19"/>
        <v>205101.36117359999</v>
      </c>
      <c r="AA14" s="1">
        <f t="shared" si="19"/>
        <v>211254.40200880801</v>
      </c>
      <c r="AB14" s="1">
        <f t="shared" si="19"/>
        <v>222125.20144551128</v>
      </c>
      <c r="AC14" s="1">
        <f t="shared" si="19"/>
        <v>233458.11988660879</v>
      </c>
      <c r="AD14" s="1">
        <f t="shared" si="19"/>
        <v>240461.86348320707</v>
      </c>
    </row>
    <row r="15" spans="1:30" s="1" customFormat="1">
      <c r="B15" s="1" t="s">
        <v>33</v>
      </c>
      <c r="C15" s="1">
        <f t="shared" ref="C15:N15" si="20">C11-C14</f>
        <v>54243</v>
      </c>
      <c r="D15" s="1">
        <f t="shared" si="20"/>
        <v>42559</v>
      </c>
      <c r="E15" s="1">
        <f t="shared" si="20"/>
        <v>35885</v>
      </c>
      <c r="F15" s="1">
        <f>F11-F14</f>
        <v>38095</v>
      </c>
      <c r="G15" s="1">
        <f>G11-G14</f>
        <v>50332</v>
      </c>
      <c r="H15" s="1">
        <f t="shared" si="20"/>
        <v>41976</v>
      </c>
      <c r="I15" s="1">
        <f>I11-I14</f>
        <v>36413</v>
      </c>
      <c r="J15" s="1">
        <f t="shared" si="20"/>
        <v>40427</v>
      </c>
      <c r="K15" s="1">
        <f t="shared" si="20"/>
        <v>54855</v>
      </c>
      <c r="L15" s="1">
        <f t="shared" si="20"/>
        <v>42271</v>
      </c>
      <c r="M15" s="1">
        <f t="shared" si="20"/>
        <v>39678</v>
      </c>
      <c r="N15" s="1">
        <f t="shared" si="20"/>
        <v>43879</v>
      </c>
      <c r="O15" s="1">
        <f>O11-O14</f>
        <v>58275</v>
      </c>
      <c r="R15" s="1">
        <f t="shared" ref="R15:T15" si="21">R11-R14</f>
        <v>98392</v>
      </c>
      <c r="S15" s="1">
        <f t="shared" si="21"/>
        <v>104956</v>
      </c>
      <c r="T15" s="1">
        <f t="shared" si="21"/>
        <v>152836</v>
      </c>
      <c r="U15" s="1">
        <f>U11-U14</f>
        <v>170782</v>
      </c>
      <c r="V15" s="1">
        <f t="shared" ref="V15:W15" si="22">V11-V14</f>
        <v>169148</v>
      </c>
      <c r="W15" s="1">
        <f t="shared" si="22"/>
        <v>180683</v>
      </c>
      <c r="X15" s="1">
        <f>X11*(1-0.47)</f>
        <v>213466.00650000002</v>
      </c>
      <c r="Y15" s="1">
        <f>Y11*(1-0.47)</f>
        <v>219869.98669500003</v>
      </c>
      <c r="Z15" s="1">
        <f>Z11*(1-0.48)</f>
        <v>222193.1412714</v>
      </c>
      <c r="AA15" s="1">
        <f>AA11*(1-0.48)</f>
        <v>228858.93550954203</v>
      </c>
      <c r="AB15" s="1">
        <f>AB11*(1-0.49)</f>
        <v>231191.53619838928</v>
      </c>
      <c r="AC15" s="1">
        <f>AC11*0.5</f>
        <v>233458.11988660879</v>
      </c>
      <c r="AD15" s="1">
        <f>AD11*0.5</f>
        <v>240461.86348320707</v>
      </c>
    </row>
    <row r="16" spans="1:30" s="1" customFormat="1">
      <c r="B16" s="1" t="s">
        <v>34</v>
      </c>
      <c r="C16" s="1">
        <v>6306</v>
      </c>
      <c r="D16" s="1">
        <v>6387</v>
      </c>
      <c r="E16" s="1">
        <v>6797</v>
      </c>
      <c r="F16" s="1">
        <v>6761</v>
      </c>
      <c r="G16" s="1">
        <v>7709</v>
      </c>
      <c r="H16" s="1">
        <v>7457</v>
      </c>
      <c r="I16" s="1">
        <v>7442</v>
      </c>
      <c r="J16" s="1">
        <v>7307</v>
      </c>
      <c r="K16" s="1">
        <v>7696</v>
      </c>
      <c r="L16" s="1">
        <v>7903</v>
      </c>
      <c r="M16" s="1">
        <v>8006</v>
      </c>
      <c r="N16" s="1">
        <v>7765</v>
      </c>
      <c r="O16" s="1">
        <v>8268</v>
      </c>
      <c r="R16" s="1">
        <v>16217</v>
      </c>
      <c r="S16" s="1">
        <v>18752</v>
      </c>
      <c r="T16" s="1">
        <v>21914</v>
      </c>
      <c r="U16" s="1">
        <v>26251</v>
      </c>
      <c r="V16" s="1">
        <v>29915</v>
      </c>
      <c r="W16" s="1">
        <v>31370</v>
      </c>
      <c r="X16" s="1">
        <f>W16*1.03</f>
        <v>32311.100000000002</v>
      </c>
      <c r="Y16" s="1">
        <f t="shared" ref="Y16:AD17" si="23">X16*1.03</f>
        <v>33280.433000000005</v>
      </c>
      <c r="Z16" s="1">
        <f t="shared" si="23"/>
        <v>34278.845990000009</v>
      </c>
      <c r="AA16" s="1">
        <f t="shared" si="23"/>
        <v>35307.21136970001</v>
      </c>
      <c r="AB16" s="1">
        <f t="shared" si="23"/>
        <v>36366.427710791009</v>
      </c>
      <c r="AC16" s="1">
        <f t="shared" si="23"/>
        <v>37457.420542114742</v>
      </c>
      <c r="AD16" s="1">
        <f t="shared" si="23"/>
        <v>38581.143158378181</v>
      </c>
    </row>
    <row r="17" spans="2:89" s="1" customFormat="1">
      <c r="B17" s="1" t="s">
        <v>35</v>
      </c>
      <c r="C17" s="1">
        <v>6449</v>
      </c>
      <c r="D17" s="1">
        <v>6193</v>
      </c>
      <c r="E17" s="1">
        <v>6012</v>
      </c>
      <c r="F17" s="1">
        <v>6440</v>
      </c>
      <c r="G17" s="1">
        <v>6607</v>
      </c>
      <c r="H17" s="1">
        <v>6201</v>
      </c>
      <c r="I17" s="1">
        <v>5973</v>
      </c>
      <c r="J17" s="1">
        <v>6151</v>
      </c>
      <c r="K17" s="1">
        <v>6786</v>
      </c>
      <c r="L17" s="1">
        <v>6468</v>
      </c>
      <c r="M17" s="1">
        <v>6320</v>
      </c>
      <c r="N17" s="1">
        <v>6523</v>
      </c>
      <c r="O17" s="1">
        <v>7175</v>
      </c>
      <c r="R17" s="1">
        <v>18245</v>
      </c>
      <c r="S17" s="1">
        <v>19916</v>
      </c>
      <c r="T17" s="1">
        <v>21973</v>
      </c>
      <c r="U17" s="1">
        <v>25094</v>
      </c>
      <c r="V17" s="1">
        <v>24932</v>
      </c>
      <c r="W17" s="1">
        <v>26097</v>
      </c>
      <c r="X17" s="1">
        <f>W17*1.03</f>
        <v>26879.91</v>
      </c>
      <c r="Y17" s="1">
        <f t="shared" si="23"/>
        <v>27686.3073</v>
      </c>
      <c r="Z17" s="1">
        <f t="shared" si="23"/>
        <v>28516.896519000002</v>
      </c>
      <c r="AA17" s="1">
        <f t="shared" si="23"/>
        <v>29372.403414570002</v>
      </c>
      <c r="AB17" s="1">
        <f t="shared" si="23"/>
        <v>30253.575517007102</v>
      </c>
      <c r="AC17" s="1">
        <f t="shared" si="23"/>
        <v>31161.182782517317</v>
      </c>
      <c r="AD17" s="1">
        <f t="shared" si="23"/>
        <v>32096.018265992836</v>
      </c>
    </row>
    <row r="18" spans="2:89" s="1" customFormat="1">
      <c r="B18" s="1" t="s">
        <v>36</v>
      </c>
      <c r="C18" s="1">
        <f t="shared" ref="C18:N18" si="24">C16+C17</f>
        <v>12755</v>
      </c>
      <c r="D18" s="1">
        <f t="shared" si="24"/>
        <v>12580</v>
      </c>
      <c r="E18" s="1">
        <f t="shared" si="24"/>
        <v>12809</v>
      </c>
      <c r="F18" s="1">
        <f>F16+F17</f>
        <v>13201</v>
      </c>
      <c r="G18" s="1">
        <f>G16+G17</f>
        <v>14316</v>
      </c>
      <c r="H18" s="1">
        <f t="shared" si="24"/>
        <v>13658</v>
      </c>
      <c r="I18" s="1">
        <f>I16+I17</f>
        <v>13415</v>
      </c>
      <c r="J18" s="1">
        <f t="shared" ref="J18" si="25">J16+J17</f>
        <v>13458</v>
      </c>
      <c r="K18" s="1">
        <f t="shared" si="24"/>
        <v>14482</v>
      </c>
      <c r="L18" s="1">
        <f t="shared" si="24"/>
        <v>14371</v>
      </c>
      <c r="M18" s="1">
        <f t="shared" si="24"/>
        <v>14326</v>
      </c>
      <c r="N18" s="1">
        <f t="shared" si="24"/>
        <v>14288</v>
      </c>
      <c r="O18" s="1">
        <f>O16+O17</f>
        <v>15443</v>
      </c>
      <c r="R18" s="1">
        <f t="shared" ref="R18:T18" si="26">R17+R16</f>
        <v>34462</v>
      </c>
      <c r="S18" s="1">
        <f t="shared" si="26"/>
        <v>38668</v>
      </c>
      <c r="T18" s="1">
        <f t="shared" si="26"/>
        <v>43887</v>
      </c>
      <c r="U18" s="1">
        <f>U17+U16</f>
        <v>51345</v>
      </c>
      <c r="V18" s="1">
        <f t="shared" ref="V18:W18" si="27">V17+V16</f>
        <v>54847</v>
      </c>
      <c r="W18" s="1">
        <f t="shared" si="27"/>
        <v>57467</v>
      </c>
      <c r="X18" s="1">
        <f>X17+X16</f>
        <v>59191.01</v>
      </c>
      <c r="Y18" s="1">
        <f t="shared" ref="Y18:AD18" si="28">Y17+Y16</f>
        <v>60966.740300000005</v>
      </c>
      <c r="Z18" s="1">
        <f t="shared" si="28"/>
        <v>62795.742509000011</v>
      </c>
      <c r="AA18" s="1">
        <f t="shared" si="28"/>
        <v>64679.614784270016</v>
      </c>
      <c r="AB18" s="1">
        <f t="shared" si="28"/>
        <v>66620.003227798108</v>
      </c>
      <c r="AC18" s="1">
        <f t="shared" si="28"/>
        <v>68618.603324632059</v>
      </c>
      <c r="AD18" s="1">
        <f t="shared" si="28"/>
        <v>70677.161424371021</v>
      </c>
    </row>
    <row r="19" spans="2:89" s="1" customFormat="1">
      <c r="B19" s="1" t="s">
        <v>37</v>
      </c>
      <c r="C19" s="1">
        <f t="shared" ref="C19:N19" si="29">C15-C18</f>
        <v>41488</v>
      </c>
      <c r="D19" s="1">
        <f t="shared" si="29"/>
        <v>29979</v>
      </c>
      <c r="E19" s="1">
        <f t="shared" si="29"/>
        <v>23076</v>
      </c>
      <c r="F19" s="1">
        <f>F15-F18</f>
        <v>24894</v>
      </c>
      <c r="G19" s="1">
        <f>G15-G18</f>
        <v>36016</v>
      </c>
      <c r="H19" s="1">
        <f t="shared" si="29"/>
        <v>28318</v>
      </c>
      <c r="I19" s="1">
        <f>I15-I18</f>
        <v>22998</v>
      </c>
      <c r="J19" s="1">
        <f t="shared" ref="J19" si="30">J15-J18</f>
        <v>26969</v>
      </c>
      <c r="K19" s="1">
        <f t="shared" si="29"/>
        <v>40373</v>
      </c>
      <c r="L19" s="1">
        <f t="shared" si="29"/>
        <v>27900</v>
      </c>
      <c r="M19" s="1">
        <f t="shared" si="29"/>
        <v>25352</v>
      </c>
      <c r="N19" s="1">
        <f t="shared" si="29"/>
        <v>29591</v>
      </c>
      <c r="O19" s="1">
        <f>O15-O18</f>
        <v>42832</v>
      </c>
      <c r="R19" s="1">
        <f>R15-R18</f>
        <v>63930</v>
      </c>
      <c r="S19" s="1">
        <f t="shared" ref="S19:T19" si="31">S15-S18</f>
        <v>66288</v>
      </c>
      <c r="T19" s="1">
        <f t="shared" si="31"/>
        <v>108949</v>
      </c>
      <c r="U19" s="1">
        <f>U15-U18</f>
        <v>119437</v>
      </c>
      <c r="V19" s="1">
        <f t="shared" ref="V19:W19" si="32">V15-V18</f>
        <v>114301</v>
      </c>
      <c r="W19" s="1">
        <f t="shared" si="32"/>
        <v>123216</v>
      </c>
      <c r="X19" s="1">
        <f>X15-X18</f>
        <v>154274.99650000001</v>
      </c>
      <c r="Y19" s="1">
        <f t="shared" ref="Y19:AD19" si="33">Y15-Y18</f>
        <v>158903.24639500002</v>
      </c>
      <c r="Z19" s="1">
        <f t="shared" si="33"/>
        <v>159397.3987624</v>
      </c>
      <c r="AA19" s="1">
        <f t="shared" si="33"/>
        <v>164179.320725272</v>
      </c>
      <c r="AB19" s="1">
        <f t="shared" si="33"/>
        <v>164571.53297059116</v>
      </c>
      <c r="AC19" s="1">
        <f t="shared" si="33"/>
        <v>164839.51656197675</v>
      </c>
      <c r="AD19" s="1">
        <f t="shared" si="33"/>
        <v>169784.70205883606</v>
      </c>
    </row>
    <row r="20" spans="2:89" s="1" customFormat="1">
      <c r="B20" s="1" t="s">
        <v>38</v>
      </c>
      <c r="C20" s="1">
        <v>-247</v>
      </c>
      <c r="D20" s="1">
        <v>160</v>
      </c>
      <c r="E20" s="1">
        <v>-10</v>
      </c>
      <c r="F20" s="1">
        <v>-237</v>
      </c>
      <c r="G20" s="1">
        <v>-393</v>
      </c>
      <c r="H20" s="1">
        <v>64</v>
      </c>
      <c r="I20" s="1">
        <v>-265</v>
      </c>
      <c r="J20" s="1">
        <v>29</v>
      </c>
      <c r="K20" s="1">
        <v>-50</v>
      </c>
      <c r="L20" s="1">
        <v>158</v>
      </c>
      <c r="M20" s="1">
        <v>142</v>
      </c>
      <c r="N20" s="1">
        <v>19</v>
      </c>
      <c r="O20" s="1">
        <v>-248</v>
      </c>
      <c r="R20" s="1">
        <v>1807</v>
      </c>
      <c r="S20" s="1">
        <v>803</v>
      </c>
      <c r="T20" s="1">
        <v>258</v>
      </c>
      <c r="U20" s="1">
        <v>-334</v>
      </c>
      <c r="V20" s="1">
        <v>-565</v>
      </c>
      <c r="W20" s="1">
        <v>269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</row>
    <row r="21" spans="2:89" s="1" customFormat="1">
      <c r="B21" s="1" t="s">
        <v>39</v>
      </c>
      <c r="C21" s="1">
        <f t="shared" ref="C21:N21" si="34">C19+C20</f>
        <v>41241</v>
      </c>
      <c r="D21" s="1">
        <f t="shared" si="34"/>
        <v>30139</v>
      </c>
      <c r="E21" s="1">
        <f t="shared" si="34"/>
        <v>23066</v>
      </c>
      <c r="F21" s="1">
        <f>F19+F20</f>
        <v>24657</v>
      </c>
      <c r="G21" s="1">
        <f>G19+G20</f>
        <v>35623</v>
      </c>
      <c r="H21" s="1">
        <f t="shared" si="34"/>
        <v>28382</v>
      </c>
      <c r="I21" s="1">
        <f>I19+I20</f>
        <v>22733</v>
      </c>
      <c r="J21" s="1">
        <f t="shared" si="34"/>
        <v>26998</v>
      </c>
      <c r="K21" s="1">
        <f t="shared" si="34"/>
        <v>40323</v>
      </c>
      <c r="L21" s="1">
        <f t="shared" si="34"/>
        <v>28058</v>
      </c>
      <c r="M21" s="1">
        <f t="shared" si="34"/>
        <v>25494</v>
      </c>
      <c r="N21" s="1">
        <f t="shared" si="34"/>
        <v>29610</v>
      </c>
      <c r="O21" s="1">
        <f>O19+O20</f>
        <v>42584</v>
      </c>
      <c r="R21" s="1">
        <f t="shared" ref="R21:T21" si="35">R19+R20</f>
        <v>65737</v>
      </c>
      <c r="S21" s="1">
        <f t="shared" si="35"/>
        <v>67091</v>
      </c>
      <c r="T21" s="1">
        <f t="shared" si="35"/>
        <v>109207</v>
      </c>
      <c r="U21" s="1">
        <f>U19+U20</f>
        <v>119103</v>
      </c>
      <c r="V21" s="1">
        <f t="shared" ref="V21" si="36">V19+V20</f>
        <v>113736</v>
      </c>
      <c r="W21" s="1">
        <f t="shared" ref="W21" si="37">W19+W20</f>
        <v>123485</v>
      </c>
      <c r="X21" s="1">
        <f>W21*1.03</f>
        <v>127189.55</v>
      </c>
      <c r="Y21" s="1">
        <f t="shared" ref="Y19:AD21" si="38">X21*1.03</f>
        <v>131005.23650000001</v>
      </c>
      <c r="Z21" s="1">
        <f t="shared" si="38"/>
        <v>134935.39359500003</v>
      </c>
      <c r="AA21" s="1">
        <f t="shared" si="38"/>
        <v>138983.45540285003</v>
      </c>
      <c r="AB21" s="1">
        <f t="shared" si="38"/>
        <v>143152.95906493554</v>
      </c>
      <c r="AC21" s="1">
        <f t="shared" si="38"/>
        <v>147447.5478368836</v>
      </c>
      <c r="AD21" s="1">
        <f t="shared" si="38"/>
        <v>151870.97427199013</v>
      </c>
    </row>
    <row r="22" spans="2:89" s="1" customFormat="1">
      <c r="B22" s="1" t="s">
        <v>40</v>
      </c>
      <c r="C22" s="1">
        <v>6611</v>
      </c>
      <c r="D22" s="1">
        <v>5129</v>
      </c>
      <c r="E22" s="1">
        <v>3624</v>
      </c>
      <c r="F22" s="1">
        <v>3936</v>
      </c>
      <c r="G22" s="1">
        <v>5625</v>
      </c>
      <c r="H22" s="1">
        <v>4222</v>
      </c>
      <c r="I22" s="1">
        <v>2852</v>
      </c>
      <c r="J22" s="1">
        <v>4042</v>
      </c>
      <c r="K22" s="1">
        <v>6407</v>
      </c>
      <c r="L22" s="1">
        <v>4422</v>
      </c>
      <c r="M22" s="1">
        <v>4046</v>
      </c>
      <c r="N22" s="1">
        <v>14874</v>
      </c>
      <c r="O22" s="1">
        <v>6254</v>
      </c>
      <c r="R22" s="1">
        <v>10481</v>
      </c>
      <c r="S22" s="1">
        <v>9680</v>
      </c>
      <c r="T22" s="1">
        <v>14527</v>
      </c>
      <c r="U22" s="1">
        <v>19300</v>
      </c>
      <c r="V22" s="1">
        <v>16741</v>
      </c>
      <c r="W22" s="1">
        <v>29749</v>
      </c>
      <c r="X22" s="1">
        <f>X21-X23</f>
        <v>30641.47</v>
      </c>
      <c r="Y22" s="1">
        <f t="shared" ref="Y22:AD22" si="39">Y21-Y23</f>
        <v>31560.714100000012</v>
      </c>
      <c r="Z22" s="1">
        <f t="shared" si="39"/>
        <v>32507.535523000028</v>
      </c>
      <c r="AA22" s="1">
        <f t="shared" si="39"/>
        <v>33482.761588690017</v>
      </c>
      <c r="AB22" s="1">
        <f t="shared" si="39"/>
        <v>34487.244436350724</v>
      </c>
      <c r="AC22" s="1">
        <f t="shared" si="39"/>
        <v>35521.861769441239</v>
      </c>
      <c r="AD22" s="1">
        <f t="shared" si="39"/>
        <v>36587.51762252448</v>
      </c>
    </row>
    <row r="23" spans="2:89" s="3" customFormat="1">
      <c r="B23" s="3" t="s">
        <v>41</v>
      </c>
      <c r="C23" s="3">
        <f t="shared" ref="C23:N23" si="40">C21-C22</f>
        <v>34630</v>
      </c>
      <c r="D23" s="3">
        <f t="shared" si="40"/>
        <v>25010</v>
      </c>
      <c r="E23" s="3">
        <f t="shared" si="40"/>
        <v>19442</v>
      </c>
      <c r="F23" s="3">
        <f>F21-F22</f>
        <v>20721</v>
      </c>
      <c r="G23" s="3">
        <f>G21-G22</f>
        <v>29998</v>
      </c>
      <c r="H23" s="3">
        <f t="shared" si="40"/>
        <v>24160</v>
      </c>
      <c r="I23" s="3">
        <f>I21-I22</f>
        <v>19881</v>
      </c>
      <c r="J23" s="3">
        <f t="shared" ref="J23" si="41">J21-J22</f>
        <v>22956</v>
      </c>
      <c r="K23" s="3">
        <f t="shared" si="40"/>
        <v>33916</v>
      </c>
      <c r="L23" s="3">
        <f t="shared" si="40"/>
        <v>23636</v>
      </c>
      <c r="M23" s="3">
        <f t="shared" si="40"/>
        <v>21448</v>
      </c>
      <c r="N23" s="3">
        <f t="shared" si="40"/>
        <v>14736</v>
      </c>
      <c r="O23" s="3">
        <f>O21-O22</f>
        <v>36330</v>
      </c>
      <c r="R23" s="3">
        <f t="shared" ref="R23:T23" si="42">R21-R22</f>
        <v>55256</v>
      </c>
      <c r="S23" s="3">
        <f t="shared" si="42"/>
        <v>57411</v>
      </c>
      <c r="T23" s="3">
        <f t="shared" si="42"/>
        <v>94680</v>
      </c>
      <c r="U23" s="3">
        <f>U21-U22</f>
        <v>99803</v>
      </c>
      <c r="V23" s="3">
        <f t="shared" ref="V23:W23" si="43">V21-V22</f>
        <v>96995</v>
      </c>
      <c r="W23" s="3">
        <f t="shared" si="43"/>
        <v>93736</v>
      </c>
      <c r="X23" s="3">
        <f>W23*1.03</f>
        <v>96548.08</v>
      </c>
      <c r="Y23" s="3">
        <f>X23*1.03</f>
        <v>99444.522400000002</v>
      </c>
      <c r="Z23" s="3">
        <f>Y23*1.03</f>
        <v>102427.858072</v>
      </c>
      <c r="AA23" s="3">
        <f>Z23*1.03</f>
        <v>105500.69381416001</v>
      </c>
      <c r="AB23" s="3">
        <f>AA23*1.03</f>
        <v>108665.71462858481</v>
      </c>
      <c r="AC23" s="3">
        <f>AB23*1.03</f>
        <v>111925.68606744237</v>
      </c>
      <c r="AD23" s="3">
        <f>AC23*1.03</f>
        <v>115283.45664946565</v>
      </c>
      <c r="AE23" s="3">
        <f>AD23*1.03</f>
        <v>118741.96034894962</v>
      </c>
      <c r="AF23" s="3">
        <f t="shared" ref="AF23:CK23" si="44">AE23*1.03</f>
        <v>122304.21915941812</v>
      </c>
      <c r="AG23" s="3">
        <f t="shared" si="44"/>
        <v>125973.34573420067</v>
      </c>
      <c r="AH23" s="3">
        <f t="shared" si="44"/>
        <v>129752.5461062267</v>
      </c>
      <c r="AI23" s="3">
        <f t="shared" si="44"/>
        <v>133645.12248941351</v>
      </c>
      <c r="AJ23" s="3">
        <f t="shared" si="44"/>
        <v>137654.47616409592</v>
      </c>
      <c r="AK23" s="3">
        <f t="shared" si="44"/>
        <v>141784.1104490188</v>
      </c>
      <c r="AL23" s="3">
        <f t="shared" si="44"/>
        <v>146037.63376248936</v>
      </c>
      <c r="AM23" s="3">
        <f t="shared" si="44"/>
        <v>150418.76277536404</v>
      </c>
      <c r="AN23" s="3">
        <f t="shared" si="44"/>
        <v>154931.32565862496</v>
      </c>
      <c r="AO23" s="3">
        <f t="shared" si="44"/>
        <v>159579.26542838372</v>
      </c>
      <c r="AP23" s="3">
        <f t="shared" si="44"/>
        <v>164366.64339123524</v>
      </c>
      <c r="AQ23" s="3">
        <f t="shared" si="44"/>
        <v>169297.64269297229</v>
      </c>
      <c r="AR23" s="3">
        <f t="shared" si="44"/>
        <v>174376.57197376146</v>
      </c>
      <c r="AS23" s="3">
        <f t="shared" si="44"/>
        <v>179607.8691329743</v>
      </c>
      <c r="AT23" s="3">
        <f t="shared" si="44"/>
        <v>184996.10520696355</v>
      </c>
      <c r="AU23" s="3">
        <f t="shared" si="44"/>
        <v>190545.98836317245</v>
      </c>
      <c r="AV23" s="3">
        <f t="shared" si="44"/>
        <v>196262.36801406764</v>
      </c>
      <c r="AW23" s="3">
        <f t="shared" si="44"/>
        <v>202150.23905448968</v>
      </c>
      <c r="AX23" s="3">
        <f t="shared" si="44"/>
        <v>208214.74622612438</v>
      </c>
      <c r="AY23" s="3">
        <f t="shared" si="44"/>
        <v>214461.18861290812</v>
      </c>
      <c r="AZ23" s="3">
        <f t="shared" si="44"/>
        <v>220895.02427129538</v>
      </c>
      <c r="BA23" s="3">
        <f t="shared" si="44"/>
        <v>227521.87499943425</v>
      </c>
      <c r="BB23" s="3">
        <f t="shared" si="44"/>
        <v>234347.53124941728</v>
      </c>
      <c r="BC23" s="3">
        <f t="shared" si="44"/>
        <v>241377.95718689982</v>
      </c>
      <c r="BD23" s="3">
        <f t="shared" si="44"/>
        <v>248619.29590250683</v>
      </c>
      <c r="BE23" s="3">
        <f t="shared" si="44"/>
        <v>256077.87477958202</v>
      </c>
      <c r="BF23" s="3">
        <f t="shared" si="44"/>
        <v>263760.21102296951</v>
      </c>
      <c r="BG23" s="3">
        <f t="shared" si="44"/>
        <v>271673.01735365862</v>
      </c>
      <c r="BH23" s="3">
        <f t="shared" si="44"/>
        <v>279823.20787426841</v>
      </c>
      <c r="BI23" s="3">
        <f t="shared" si="44"/>
        <v>288217.90411049646</v>
      </c>
      <c r="BJ23" s="3">
        <f t="shared" si="44"/>
        <v>296864.44123381138</v>
      </c>
      <c r="BK23" s="3">
        <f t="shared" si="44"/>
        <v>305770.37447082571</v>
      </c>
      <c r="BL23" s="3">
        <f t="shared" si="44"/>
        <v>314943.48570495052</v>
      </c>
      <c r="BM23" s="3">
        <f t="shared" si="44"/>
        <v>324391.79027609905</v>
      </c>
      <c r="BN23" s="3">
        <f t="shared" si="44"/>
        <v>334123.54398438201</v>
      </c>
      <c r="BO23" s="3">
        <f t="shared" si="44"/>
        <v>344147.25030391349</v>
      </c>
      <c r="BP23" s="3">
        <f t="shared" si="44"/>
        <v>354471.66781303089</v>
      </c>
      <c r="BQ23" s="3">
        <f t="shared" si="44"/>
        <v>365105.8178474218</v>
      </c>
      <c r="BR23" s="3">
        <f t="shared" si="44"/>
        <v>376058.99238284444</v>
      </c>
      <c r="BS23" s="3">
        <f t="shared" si="44"/>
        <v>387340.7621543298</v>
      </c>
      <c r="BT23" s="3">
        <f t="shared" si="44"/>
        <v>398960.98501895968</v>
      </c>
      <c r="BU23" s="3">
        <f t="shared" si="44"/>
        <v>410929.81456952851</v>
      </c>
      <c r="BV23" s="3">
        <f t="shared" si="44"/>
        <v>423257.70900661434</v>
      </c>
      <c r="BW23" s="3">
        <f t="shared" si="44"/>
        <v>435955.44027681276</v>
      </c>
      <c r="BX23" s="3">
        <f t="shared" si="44"/>
        <v>449034.10348511714</v>
      </c>
      <c r="BY23" s="3">
        <f t="shared" si="44"/>
        <v>462505.12658967066</v>
      </c>
      <c r="BZ23" s="3">
        <f t="shared" si="44"/>
        <v>476380.28038736078</v>
      </c>
      <c r="CA23" s="3">
        <f t="shared" si="44"/>
        <v>490671.6887989816</v>
      </c>
      <c r="CB23" s="3">
        <f t="shared" si="44"/>
        <v>505391.83946295106</v>
      </c>
      <c r="CC23" s="3">
        <f t="shared" si="44"/>
        <v>520553.5946468396</v>
      </c>
      <c r="CD23" s="3">
        <f t="shared" si="44"/>
        <v>536170.20248624485</v>
      </c>
      <c r="CE23" s="3">
        <f t="shared" si="44"/>
        <v>552255.30856083217</v>
      </c>
      <c r="CF23" s="3">
        <f t="shared" si="44"/>
        <v>568822.96781765716</v>
      </c>
      <c r="CG23" s="3">
        <f t="shared" si="44"/>
        <v>585887.65685218689</v>
      </c>
      <c r="CH23" s="3">
        <f t="shared" si="44"/>
        <v>603464.28655775252</v>
      </c>
      <c r="CI23" s="3">
        <f t="shared" si="44"/>
        <v>621568.21515448508</v>
      </c>
      <c r="CJ23" s="3">
        <f t="shared" si="44"/>
        <v>640215.2616091196</v>
      </c>
      <c r="CK23" s="3">
        <f t="shared" si="44"/>
        <v>659421.71945739316</v>
      </c>
    </row>
    <row r="24" spans="2:89" s="2" customFormat="1">
      <c r="B24" s="2" t="s">
        <v>42</v>
      </c>
      <c r="C24" s="2">
        <f t="shared" ref="C24:N24" si="45">C23/C25</f>
        <v>2.0963738725104424</v>
      </c>
      <c r="D24" s="2">
        <f t="shared" si="45"/>
        <v>1.5247210876059258</v>
      </c>
      <c r="E24" s="2">
        <f t="shared" si="45"/>
        <v>1.1955479030869511</v>
      </c>
      <c r="F24" s="2">
        <f>F23/F25</f>
        <v>1.2855813376349423</v>
      </c>
      <c r="G24" s="2">
        <f>G23/G25</f>
        <v>1.8801629583202757</v>
      </c>
      <c r="H24" s="2">
        <f t="shared" si="45"/>
        <v>1.5245787846280052</v>
      </c>
      <c r="I24" s="2">
        <f>I23/I25</f>
        <v>1.2602852614896989</v>
      </c>
      <c r="J24" s="2">
        <f t="shared" ref="J24" si="46">J23/J25</f>
        <v>1.4647779479326186</v>
      </c>
      <c r="K24" s="2">
        <f t="shared" si="45"/>
        <v>2.1774524910118132</v>
      </c>
      <c r="L24" s="2">
        <f t="shared" si="45"/>
        <v>1.5284531815830316</v>
      </c>
      <c r="M24" s="2">
        <f t="shared" si="45"/>
        <v>1.3974459212926766</v>
      </c>
      <c r="N24" s="2">
        <f t="shared" si="45"/>
        <v>0.96680225692166377</v>
      </c>
      <c r="O24" s="2">
        <f>O23/O25</f>
        <v>2.3980198019801979</v>
      </c>
      <c r="R24" s="2">
        <f t="shared" ref="R24:T24" si="47">R23/R25</f>
        <v>2.9715514923366495</v>
      </c>
      <c r="S24" s="2">
        <f t="shared" si="47"/>
        <v>3.2753879507074397</v>
      </c>
      <c r="T24" s="2">
        <f t="shared" si="47"/>
        <v>5.6143263757115749</v>
      </c>
      <c r="U24" s="2">
        <f>U23/U25</f>
        <v>6.1135068912710571</v>
      </c>
      <c r="V24" s="2">
        <f t="shared" ref="V24" si="48">V23/V25</f>
        <v>6.1342651151024539</v>
      </c>
      <c r="W24" s="2">
        <f t="shared" ref="W24" si="49">W23/W25</f>
        <v>6.1871947194719468</v>
      </c>
      <c r="X24" s="2">
        <f t="shared" ref="X24" si="50">X23/X25</f>
        <v>6.3310216393442627</v>
      </c>
      <c r="Y24" s="2">
        <f t="shared" ref="Y24" si="51">Y23/Y25</f>
        <v>6.5209522885245903</v>
      </c>
      <c r="Z24" s="2">
        <f t="shared" ref="Z24" si="52">Z23/Z25</f>
        <v>6.716580857180328</v>
      </c>
      <c r="AA24" s="2">
        <f t="shared" ref="AA24" si="53">AA23/AA25</f>
        <v>6.9180782828957383</v>
      </c>
      <c r="AB24" s="2">
        <f t="shared" ref="AB24" si="54">AB23/AB25</f>
        <v>7.1256206313826107</v>
      </c>
      <c r="AC24" s="2">
        <f t="shared" ref="AC24" si="55">AC23/AC25</f>
        <v>7.3393892503240892</v>
      </c>
      <c r="AD24" s="2">
        <f t="shared" ref="AD24" si="56">AD23/AD25</f>
        <v>7.5595709278338132</v>
      </c>
    </row>
    <row r="25" spans="2:89" s="1" customFormat="1">
      <c r="B25" s="1" t="s">
        <v>1</v>
      </c>
      <c r="C25" s="1">
        <v>16519</v>
      </c>
      <c r="D25" s="1">
        <v>16403</v>
      </c>
      <c r="E25" s="1">
        <v>16262</v>
      </c>
      <c r="F25" s="1">
        <v>16118</v>
      </c>
      <c r="G25" s="1">
        <v>15955</v>
      </c>
      <c r="H25" s="1">
        <v>15847</v>
      </c>
      <c r="I25" s="1">
        <v>15775</v>
      </c>
      <c r="J25" s="1">
        <v>15672</v>
      </c>
      <c r="K25" s="1">
        <v>15576</v>
      </c>
      <c r="L25" s="1">
        <v>15464</v>
      </c>
      <c r="M25" s="1">
        <v>15348</v>
      </c>
      <c r="N25" s="1">
        <v>15242</v>
      </c>
      <c r="O25" s="1">
        <v>15150</v>
      </c>
      <c r="R25" s="1">
        <v>18595</v>
      </c>
      <c r="S25" s="1">
        <v>17528</v>
      </c>
      <c r="T25" s="1">
        <v>16864</v>
      </c>
      <c r="U25" s="1">
        <v>16325</v>
      </c>
      <c r="V25" s="1">
        <v>15812</v>
      </c>
      <c r="W25" s="1">
        <v>15150</v>
      </c>
      <c r="X25" s="1">
        <v>15250</v>
      </c>
      <c r="Y25" s="1">
        <v>15250</v>
      </c>
      <c r="Z25" s="1">
        <v>15250</v>
      </c>
      <c r="AA25" s="1">
        <v>15250</v>
      </c>
      <c r="AB25" s="1">
        <v>15250</v>
      </c>
      <c r="AC25" s="1">
        <v>15250</v>
      </c>
      <c r="AD25" s="1">
        <v>15250</v>
      </c>
    </row>
    <row r="26" spans="2:89">
      <c r="AF26" t="s">
        <v>43</v>
      </c>
      <c r="AG26" s="5">
        <v>0.03</v>
      </c>
    </row>
    <row r="27" spans="2:89">
      <c r="AF27" t="s">
        <v>44</v>
      </c>
      <c r="AG27" s="4">
        <v>9.5000000000000001E-2</v>
      </c>
    </row>
    <row r="28" spans="2:89" s="1" customFormat="1">
      <c r="B28" s="1" t="s">
        <v>45</v>
      </c>
      <c r="C28" s="1">
        <v>46966</v>
      </c>
      <c r="D28" s="1">
        <v>28170</v>
      </c>
      <c r="E28" s="1">
        <v>22890</v>
      </c>
      <c r="F28" s="1">
        <v>24130</v>
      </c>
      <c r="G28" s="1">
        <v>34005</v>
      </c>
      <c r="H28" s="1">
        <v>28560</v>
      </c>
      <c r="I28" s="1">
        <v>26380</v>
      </c>
      <c r="J28" s="1">
        <v>21600</v>
      </c>
      <c r="K28" s="1">
        <v>39900</v>
      </c>
      <c r="L28" s="1">
        <v>22690</v>
      </c>
      <c r="M28" s="1">
        <v>28860</v>
      </c>
      <c r="N28" s="1">
        <v>26810</v>
      </c>
      <c r="O28" s="1">
        <v>29935</v>
      </c>
      <c r="R28" s="1">
        <v>69391</v>
      </c>
      <c r="S28" s="1">
        <v>80674</v>
      </c>
      <c r="T28" s="1">
        <v>104038</v>
      </c>
      <c r="U28" s="1">
        <v>122151</v>
      </c>
      <c r="V28" s="1">
        <v>110543</v>
      </c>
      <c r="W28" s="1">
        <v>118254</v>
      </c>
      <c r="AF28" s="1" t="s">
        <v>46</v>
      </c>
      <c r="AG28" s="1">
        <f>NPV(AG27,R23:CK23)</f>
        <v>1202368.1723145905</v>
      </c>
    </row>
    <row r="29" spans="2:89" s="1" customFormat="1">
      <c r="B29" s="1" t="s">
        <v>47</v>
      </c>
      <c r="C29" s="1">
        <v>34913</v>
      </c>
      <c r="D29" s="1">
        <v>27070</v>
      </c>
      <c r="E29" s="1">
        <v>8190</v>
      </c>
      <c r="F29" s="1">
        <v>6750</v>
      </c>
      <c r="G29" s="1">
        <v>5515</v>
      </c>
      <c r="H29" s="1">
        <v>6040</v>
      </c>
      <c r="I29" s="1">
        <v>9760</v>
      </c>
      <c r="J29" s="1">
        <v>8560</v>
      </c>
      <c r="K29" s="1">
        <v>9780</v>
      </c>
      <c r="L29" s="1">
        <v>15260</v>
      </c>
      <c r="M29" s="1">
        <v>13030</v>
      </c>
      <c r="N29" s="1">
        <v>10580</v>
      </c>
      <c r="O29" s="1">
        <v>6124</v>
      </c>
      <c r="R29" s="1">
        <v>39630</v>
      </c>
      <c r="S29" s="1">
        <v>114938</v>
      </c>
      <c r="T29" s="1">
        <v>109558</v>
      </c>
      <c r="U29" s="1">
        <v>76923</v>
      </c>
      <c r="V29" s="1">
        <v>29513</v>
      </c>
      <c r="W29" s="1">
        <v>48656</v>
      </c>
      <c r="AF29" s="1" t="s">
        <v>1</v>
      </c>
      <c r="AG29" s="1">
        <f>AG28/AD25</f>
        <v>78.843814578005933</v>
      </c>
    </row>
    <row r="30" spans="2:89" s="1" customFormat="1">
      <c r="B30" s="1" t="s">
        <v>48</v>
      </c>
      <c r="C30" s="1">
        <f t="shared" ref="C30:H30" si="57">C28-C29</f>
        <v>12053</v>
      </c>
      <c r="D30" s="1">
        <f t="shared" si="57"/>
        <v>1100</v>
      </c>
      <c r="E30" s="1">
        <f t="shared" si="57"/>
        <v>14700</v>
      </c>
      <c r="F30" s="1">
        <f>F28-F29</f>
        <v>17380</v>
      </c>
      <c r="G30" s="1">
        <f t="shared" si="57"/>
        <v>28490</v>
      </c>
      <c r="H30" s="1">
        <f t="shared" si="57"/>
        <v>22520</v>
      </c>
      <c r="I30" s="1">
        <f>I28-I29</f>
        <v>16620</v>
      </c>
      <c r="J30" s="1">
        <f t="shared" ref="J30" si="58">J28-J29</f>
        <v>13040</v>
      </c>
      <c r="K30" s="1">
        <f>K28-K29</f>
        <v>30120</v>
      </c>
      <c r="L30" s="1">
        <f t="shared" ref="L30:N30" si="59">L28-L29</f>
        <v>7430</v>
      </c>
      <c r="M30" s="1">
        <f t="shared" si="59"/>
        <v>15830</v>
      </c>
      <c r="N30" s="1">
        <f t="shared" si="59"/>
        <v>16230</v>
      </c>
      <c r="O30" s="1">
        <f>O28-O29</f>
        <v>23811</v>
      </c>
      <c r="R30" s="1">
        <f t="shared" ref="R30:T30" si="60">R28-R29</f>
        <v>29761</v>
      </c>
      <c r="S30" s="1">
        <f t="shared" si="60"/>
        <v>-34264</v>
      </c>
      <c r="T30" s="1">
        <f t="shared" si="60"/>
        <v>-5520</v>
      </c>
      <c r="U30" s="1">
        <f>U28-U29</f>
        <v>45228</v>
      </c>
      <c r="V30" s="1">
        <f t="shared" ref="V30:W30" si="61">V28-V29</f>
        <v>81030</v>
      </c>
      <c r="W30" s="1">
        <f t="shared" si="61"/>
        <v>69598</v>
      </c>
      <c r="AF30" s="1" t="s">
        <v>49</v>
      </c>
      <c r="AG30" s="6">
        <f>AG29/Main!D4-1</f>
        <v>-0.55397513957116074</v>
      </c>
    </row>
    <row r="32" spans="2:89" s="6" customFormat="1">
      <c r="B32" s="6" t="s">
        <v>50</v>
      </c>
      <c r="C32" s="6">
        <f>C15/C11</f>
        <v>0.43763766186615033</v>
      </c>
      <c r="D32" s="6">
        <f t="shared" ref="D32:O32" si="62">D15/D11</f>
        <v>0.43749871502292398</v>
      </c>
      <c r="E32" s="6">
        <f t="shared" si="62"/>
        <v>0.43256307332537758</v>
      </c>
      <c r="F32" s="6">
        <f t="shared" si="62"/>
        <v>0.4225922392563175</v>
      </c>
      <c r="G32" s="6">
        <f t="shared" si="62"/>
        <v>0.42962254809908323</v>
      </c>
      <c r="H32" s="6">
        <f t="shared" si="62"/>
        <v>0.44261672782487665</v>
      </c>
      <c r="I32" s="6">
        <f t="shared" si="62"/>
        <v>0.44516302553883397</v>
      </c>
      <c r="J32" s="6">
        <f t="shared" si="62"/>
        <v>0.45170841806520817</v>
      </c>
      <c r="K32" s="6">
        <f t="shared" si="62"/>
        <v>0.45874973865774621</v>
      </c>
      <c r="L32" s="6">
        <f t="shared" si="62"/>
        <v>0.46578074554009236</v>
      </c>
      <c r="M32" s="6">
        <f t="shared" si="62"/>
        <v>0.46257155181458898</v>
      </c>
      <c r="N32" s="6">
        <f t="shared" si="62"/>
        <v>0.4622247972190035</v>
      </c>
      <c r="O32" s="6">
        <f t="shared" si="62"/>
        <v>0.46882542236524538</v>
      </c>
      <c r="R32" s="6">
        <f>R15/R11</f>
        <v>0.37817768109034722</v>
      </c>
      <c r="S32" s="6">
        <f t="shared" ref="S32:W32" si="63">S15/S11</f>
        <v>0.38233247727810865</v>
      </c>
      <c r="T32" s="6">
        <f t="shared" si="63"/>
        <v>0.41779359625167778</v>
      </c>
      <c r="U32" s="6">
        <f t="shared" si="63"/>
        <v>0.43309630561360085</v>
      </c>
      <c r="V32" s="6">
        <f t="shared" si="63"/>
        <v>0.44131129577207562</v>
      </c>
      <c r="W32" s="6">
        <f t="shared" si="63"/>
        <v>0.46206349815233932</v>
      </c>
      <c r="X32" s="6">
        <v>0.47</v>
      </c>
      <c r="Y32" s="6">
        <v>0.47</v>
      </c>
      <c r="Z32" s="6">
        <v>0.48</v>
      </c>
      <c r="AA32" s="6">
        <v>0.48</v>
      </c>
      <c r="AB32" s="6">
        <v>0.49</v>
      </c>
      <c r="AC32" s="6">
        <v>0.5</v>
      </c>
      <c r="AD32" s="6">
        <v>0.5</v>
      </c>
    </row>
    <row r="33" spans="2:30" s="6" customFormat="1">
      <c r="B33" s="6" t="s">
        <v>51</v>
      </c>
      <c r="G33" s="6">
        <f>G9/C9-1</f>
        <v>-7.6999683995824908E-2</v>
      </c>
      <c r="H33" s="6">
        <f t="shared" ref="H33:O33" si="64">H9/D9-1</f>
        <v>-4.5547852356791485E-2</v>
      </c>
      <c r="I33" s="6">
        <f t="shared" si="64"/>
        <v>-4.3737668692289455E-2</v>
      </c>
      <c r="J33" s="6">
        <f t="shared" si="64"/>
        <v>-5.3186391950167722E-2</v>
      </c>
      <c r="K33" s="6">
        <f t="shared" si="64"/>
        <v>7.2623148109718372E-4</v>
      </c>
      <c r="L33" s="6">
        <f t="shared" si="64"/>
        <v>-9.5267080577310703E-2</v>
      </c>
      <c r="M33" s="6">
        <f t="shared" si="64"/>
        <v>1.6175888023240548E-2</v>
      </c>
      <c r="N33" s="6">
        <f t="shared" si="64"/>
        <v>4.1289592760181071E-2</v>
      </c>
      <c r="O33" s="6">
        <f t="shared" si="64"/>
        <v>1.5571544091729006E-2</v>
      </c>
      <c r="S33" s="6">
        <f>S9/R9-1</f>
        <v>3.2092312151970948E-2</v>
      </c>
      <c r="T33" s="6">
        <f t="shared" ref="R33:V33" si="65">T9/S9-1</f>
        <v>0.34720743656765429</v>
      </c>
      <c r="U33" s="6">
        <f t="shared" si="65"/>
        <v>6.3239764351428418E-2</v>
      </c>
      <c r="V33" s="6">
        <f t="shared" si="65"/>
        <v>-5.7286708686618226E-2</v>
      </c>
      <c r="W33" s="6">
        <f>W9/V9-1</f>
        <v>-1.0798933190197424E-2</v>
      </c>
    </row>
    <row r="34" spans="2:30" s="6" customFormat="1">
      <c r="B34" s="6" t="s">
        <v>52</v>
      </c>
      <c r="G34" s="6">
        <f>G9/C9-1</f>
        <v>-7.6999683995824908E-2</v>
      </c>
      <c r="H34" s="6">
        <f t="shared" ref="H34:O34" si="66">H9/D9-1</f>
        <v>-4.5547852356791485E-2</v>
      </c>
      <c r="I34" s="6">
        <f t="shared" si="66"/>
        <v>-4.3737668692289455E-2</v>
      </c>
      <c r="J34" s="6">
        <f t="shared" si="66"/>
        <v>-5.3186391950167722E-2</v>
      </c>
      <c r="K34" s="6">
        <f t="shared" si="66"/>
        <v>7.2623148109718372E-4</v>
      </c>
      <c r="L34" s="6">
        <f t="shared" si="66"/>
        <v>-9.5267080577310703E-2</v>
      </c>
      <c r="M34" s="6">
        <f t="shared" si="66"/>
        <v>1.6175888023240548E-2</v>
      </c>
      <c r="N34" s="6">
        <f t="shared" si="66"/>
        <v>4.1289592760181071E-2</v>
      </c>
      <c r="O34" s="6">
        <f t="shared" si="66"/>
        <v>1.5571544091729006E-2</v>
      </c>
      <c r="S34" s="6">
        <f t="shared" ref="R34:V34" si="67">S11/R11-1</f>
        <v>5.5120803769784787E-2</v>
      </c>
      <c r="T34" s="6">
        <f t="shared" si="67"/>
        <v>0.33259384733074704</v>
      </c>
      <c r="U34" s="6">
        <f t="shared" si="67"/>
        <v>7.7937876041846099E-2</v>
      </c>
      <c r="V34" s="6">
        <f t="shared" si="67"/>
        <v>-2.800460530319937E-2</v>
      </c>
      <c r="W34" s="6">
        <f>W11/V11-1</f>
        <v>2.021994077514111E-2</v>
      </c>
      <c r="X34" s="6">
        <v>0.02</v>
      </c>
      <c r="Y34" s="6">
        <v>0.02</v>
      </c>
      <c r="Z34" s="6">
        <v>0.02</v>
      </c>
      <c r="AA34" s="6">
        <v>0.02</v>
      </c>
      <c r="AB34" s="6">
        <v>0.02</v>
      </c>
      <c r="AC34" s="6">
        <v>0.02</v>
      </c>
      <c r="AD34" s="6">
        <v>0.02</v>
      </c>
    </row>
    <row r="35" spans="2:30" s="7" customFormat="1" ht="29.25">
      <c r="B35" s="8" t="s">
        <v>53</v>
      </c>
      <c r="G35" s="9">
        <f>G10/G9</f>
        <v>0.215441756235216</v>
      </c>
      <c r="H35" s="9">
        <f t="shared" ref="H35:W35" si="68">H10/H9</f>
        <v>0.28279836058921398</v>
      </c>
      <c r="I35" s="9">
        <f t="shared" si="68"/>
        <v>0.35014195167040801</v>
      </c>
      <c r="J35" s="9">
        <f t="shared" si="68"/>
        <v>0.33213265063110264</v>
      </c>
      <c r="K35" s="9">
        <f t="shared" si="68"/>
        <v>0.23965871156358207</v>
      </c>
      <c r="L35" s="9">
        <f t="shared" si="68"/>
        <v>0.35683102592470772</v>
      </c>
      <c r="M35" s="9">
        <f t="shared" si="68"/>
        <v>0.39329803131700342</v>
      </c>
      <c r="N35" s="9">
        <f t="shared" si="68"/>
        <v>0.35695703136167417</v>
      </c>
      <c r="O35" s="9">
        <f t="shared" si="68"/>
        <v>0.26888525928950591</v>
      </c>
      <c r="P35" s="9"/>
      <c r="Q35" s="9"/>
      <c r="R35" s="9">
        <f t="shared" si="68"/>
        <v>0.216431413436318</v>
      </c>
      <c r="S35" s="9">
        <f t="shared" si="68"/>
        <v>0.24357295908891174</v>
      </c>
      <c r="T35" s="9">
        <f t="shared" si="68"/>
        <v>0.23008352612040672</v>
      </c>
      <c r="U35" s="9">
        <f t="shared" si="68"/>
        <v>0.24708806795720417</v>
      </c>
      <c r="V35" s="9">
        <f t="shared" si="68"/>
        <v>0.28582451314222451</v>
      </c>
      <c r="W35" s="9">
        <f t="shared" si="68"/>
        <v>0.32614475727957787</v>
      </c>
    </row>
    <row r="36" spans="2:30" s="6" customFormat="1">
      <c r="B36" s="6" t="s">
        <v>54</v>
      </c>
      <c r="G36" s="6">
        <f>G23/C23-1</f>
        <v>-0.13375685821542016</v>
      </c>
      <c r="H36" s="6">
        <f t="shared" ref="H36:O36" si="69">H23/D23-1</f>
        <v>-3.3986405437824829E-2</v>
      </c>
      <c r="I36" s="6">
        <f t="shared" si="69"/>
        <v>2.2579981483386469E-2</v>
      </c>
      <c r="J36" s="6">
        <f t="shared" si="69"/>
        <v>0.1078615896916173</v>
      </c>
      <c r="K36" s="6">
        <f t="shared" si="69"/>
        <v>0.13060870724714979</v>
      </c>
      <c r="L36" s="6">
        <f t="shared" si="69"/>
        <v>-2.168874172185431E-2</v>
      </c>
      <c r="M36" s="6">
        <f t="shared" si="69"/>
        <v>7.8818972888687666E-2</v>
      </c>
      <c r="N36" s="6">
        <f t="shared" si="69"/>
        <v>-0.35807631991636169</v>
      </c>
      <c r="O36" s="6">
        <f t="shared" si="69"/>
        <v>7.1175846208279214E-2</v>
      </c>
      <c r="S36" s="6">
        <f t="shared" ref="R36:V36" si="70">S23/R23-1</f>
        <v>3.9000289561314627E-2</v>
      </c>
      <c r="T36" s="6">
        <f t="shared" si="70"/>
        <v>0.64916131055024295</v>
      </c>
      <c r="U36" s="6">
        <f t="shared" si="70"/>
        <v>5.410857625686516E-2</v>
      </c>
      <c r="V36" s="6">
        <f t="shared" si="70"/>
        <v>-2.8135426790777851E-2</v>
      </c>
      <c r="W36" s="6">
        <f>W23/V23-1</f>
        <v>-3.3599670086086886E-2</v>
      </c>
    </row>
    <row r="39" spans="2:30">
      <c r="M39" s="6"/>
    </row>
    <row r="41" spans="2:30">
      <c r="W41" s="6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Alan Chen</cp:lastModifiedBy>
  <cp:revision/>
  <dcterms:created xsi:type="dcterms:W3CDTF">2025-04-07T16:00:39Z</dcterms:created>
  <dcterms:modified xsi:type="dcterms:W3CDTF">2025-04-07T21:24:24Z</dcterms:modified>
  <cp:category/>
  <cp:contentStatus/>
</cp:coreProperties>
</file>