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241453\Downloads\"/>
    </mc:Choice>
  </mc:AlternateContent>
  <bookViews>
    <workbookView xWindow="0" yWindow="0" windowWidth="18870" windowHeight="7815"/>
  </bookViews>
  <sheets>
    <sheet name="Introduction" sheetId="71" r:id="rId1"/>
    <sheet name="Headers description" sheetId="72" r:id="rId2"/>
    <sheet name="Listings" sheetId="2" r:id="rId3"/>
    <sheet name="Database" sheetId="25" r:id="rId4"/>
    <sheet name="Operating Point" sheetId="70" r:id="rId5"/>
    <sheet name="Exploitation" sheetId="46" r:id="rId6"/>
  </sheets>
  <definedNames>
    <definedName name="_xlnm._FilterDatabase" localSheetId="3" hidden="1">Database!$A$3:$EX$196</definedName>
    <definedName name="_xlnm._FilterDatabase" localSheetId="4" hidden="1">'Operating Point'!$A$2:$AQ$177</definedName>
  </definedNames>
  <calcPr calcId="152511"/>
  <pivotCaches>
    <pivotCache cacheId="2" r:id="rId7"/>
  </pivotCaches>
</workbook>
</file>

<file path=xl/calcChain.xml><?xml version="1.0" encoding="utf-8"?>
<calcChain xmlns="http://schemas.openxmlformats.org/spreadsheetml/2006/main">
  <c r="R5" i="25" l="1"/>
  <c r="R6" i="25"/>
  <c r="R7" i="25"/>
  <c r="R8" i="25"/>
  <c r="R9" i="25"/>
  <c r="R10" i="25"/>
  <c r="R11" i="25"/>
  <c r="R12" i="25"/>
  <c r="R14" i="25"/>
  <c r="R15" i="25"/>
  <c r="R16" i="25"/>
  <c r="R13" i="25"/>
  <c r="R17" i="25"/>
  <c r="R18" i="25"/>
  <c r="R20" i="25"/>
  <c r="R21" i="25"/>
  <c r="R22" i="25"/>
  <c r="R19" i="25"/>
  <c r="R23" i="25"/>
  <c r="R24" i="25"/>
  <c r="R25" i="25"/>
  <c r="R26" i="25"/>
  <c r="R28" i="25"/>
  <c r="R27" i="25"/>
  <c r="R30" i="25"/>
  <c r="R31" i="25"/>
  <c r="R32" i="25"/>
  <c r="R29" i="25"/>
  <c r="R34" i="25"/>
  <c r="R35" i="25"/>
  <c r="R33" i="25"/>
  <c r="R36" i="25"/>
  <c r="R37" i="25"/>
  <c r="R38" i="25"/>
  <c r="R40" i="25"/>
  <c r="R39" i="25"/>
  <c r="R41" i="25"/>
  <c r="R42" i="25"/>
  <c r="R43" i="25"/>
  <c r="R46" i="25"/>
  <c r="R45" i="25"/>
  <c r="R44" i="25"/>
  <c r="R47" i="25"/>
  <c r="R48" i="25"/>
  <c r="R49" i="25"/>
  <c r="R50" i="25"/>
  <c r="R52" i="25"/>
  <c r="R51" i="25"/>
  <c r="R53" i="25"/>
  <c r="R54" i="25"/>
  <c r="R55" i="25"/>
  <c r="R56" i="25"/>
  <c r="R57" i="25"/>
  <c r="R58" i="25"/>
  <c r="R59" i="25"/>
  <c r="R60" i="25"/>
  <c r="R61" i="25"/>
  <c r="R62" i="25"/>
  <c r="R63" i="25"/>
  <c r="R64" i="25"/>
  <c r="R65" i="25"/>
  <c r="R66" i="25"/>
  <c r="R67" i="25"/>
  <c r="R69" i="25"/>
  <c r="R68" i="25"/>
  <c r="R70" i="25"/>
  <c r="R71" i="25"/>
  <c r="R72" i="25"/>
  <c r="R73" i="25"/>
  <c r="R75" i="25"/>
  <c r="R76" i="25"/>
  <c r="R74" i="25"/>
  <c r="R77" i="25"/>
  <c r="R79" i="25"/>
  <c r="R78" i="25"/>
  <c r="R81" i="25"/>
  <c r="R82" i="25"/>
  <c r="R80" i="25"/>
  <c r="R83" i="25"/>
  <c r="R84" i="25"/>
  <c r="R85" i="25"/>
  <c r="R86" i="25"/>
  <c r="R87" i="25"/>
  <c r="R88" i="25"/>
  <c r="R89" i="25"/>
  <c r="R90" i="25"/>
  <c r="R91" i="25"/>
  <c r="R92" i="25"/>
  <c r="R93" i="25"/>
  <c r="R94" i="25"/>
  <c r="R95" i="25"/>
  <c r="R96" i="25"/>
  <c r="R97" i="25"/>
  <c r="R98" i="25"/>
  <c r="R99" i="25"/>
  <c r="R100" i="25"/>
  <c r="R101" i="25"/>
  <c r="R102" i="25"/>
  <c r="R103" i="25"/>
  <c r="R104" i="25"/>
  <c r="R105" i="25"/>
  <c r="R106" i="25"/>
  <c r="R107" i="25"/>
  <c r="R108" i="25"/>
  <c r="R109" i="25"/>
  <c r="R110" i="25"/>
  <c r="R111" i="25"/>
  <c r="R112" i="25"/>
  <c r="R113" i="25"/>
  <c r="R114" i="25"/>
  <c r="R115" i="25"/>
  <c r="R116" i="25"/>
  <c r="R117" i="25"/>
  <c r="R118" i="25"/>
  <c r="R119" i="25"/>
  <c r="R120" i="25"/>
  <c r="R121" i="25"/>
  <c r="R122" i="25"/>
  <c r="R123" i="25"/>
  <c r="R124" i="25"/>
  <c r="R125" i="25"/>
  <c r="R126" i="25"/>
  <c r="R127" i="25"/>
  <c r="R128" i="25"/>
  <c r="R129" i="25"/>
  <c r="R130" i="25"/>
  <c r="R131" i="25"/>
  <c r="R133" i="25"/>
  <c r="R132" i="25"/>
  <c r="R134" i="25"/>
  <c r="R135" i="25"/>
  <c r="R147" i="25"/>
  <c r="R192" i="25"/>
  <c r="R184" i="25"/>
  <c r="R175" i="25"/>
  <c r="R182" i="25"/>
  <c r="R176" i="25"/>
  <c r="R188" i="25"/>
  <c r="R170" i="25"/>
  <c r="R166" i="25"/>
  <c r="R177" i="25"/>
  <c r="R153" i="25"/>
  <c r="R159" i="25"/>
  <c r="R145" i="25"/>
  <c r="R160" i="25"/>
  <c r="R179" i="25"/>
  <c r="R157" i="25"/>
  <c r="R149" i="25"/>
  <c r="R171" i="25"/>
  <c r="R181" i="25"/>
  <c r="R158" i="25"/>
  <c r="R169" i="25"/>
  <c r="R161" i="25"/>
  <c r="R148" i="25"/>
  <c r="R165" i="25"/>
  <c r="R185" i="25"/>
  <c r="R183" i="25"/>
  <c r="R186" i="25"/>
  <c r="R174" i="25"/>
  <c r="R168" i="25"/>
  <c r="R143" i="25"/>
  <c r="R195" i="25"/>
  <c r="R163" i="25"/>
  <c r="R138" i="25"/>
  <c r="R178" i="25"/>
  <c r="R150" i="25"/>
  <c r="R187" i="25"/>
  <c r="R194" i="25"/>
  <c r="R193" i="25"/>
  <c r="R144" i="25"/>
  <c r="R173" i="25"/>
  <c r="R180" i="25"/>
  <c r="R142" i="25"/>
  <c r="R141" i="25"/>
  <c r="R155" i="25"/>
  <c r="R152" i="25"/>
  <c r="R137" i="25"/>
  <c r="R151" i="25"/>
  <c r="R167" i="25"/>
  <c r="R196" i="25"/>
  <c r="R139" i="25"/>
  <c r="R162" i="25"/>
  <c r="R172" i="25"/>
  <c r="R191" i="25"/>
  <c r="R136" i="25"/>
  <c r="R146" i="25"/>
  <c r="R154" i="25"/>
  <c r="R164" i="25"/>
  <c r="R190" i="25"/>
  <c r="R189" i="25"/>
  <c r="R156" i="25"/>
  <c r="R140" i="25"/>
  <c r="R4" i="25"/>
  <c r="L2" i="25" l="1"/>
  <c r="M2" i="25"/>
  <c r="N2" i="25"/>
  <c r="K2" i="25"/>
  <c r="J2" i="25"/>
  <c r="EG2" i="25"/>
  <c r="EH2" i="25"/>
  <c r="EI2" i="25"/>
  <c r="EK2" i="25"/>
  <c r="EJ2" i="25"/>
  <c r="DE137" i="25"/>
  <c r="DF137" i="25"/>
  <c r="DW159" i="25"/>
  <c r="Q135" i="25"/>
  <c r="P135" i="25"/>
  <c r="O135" i="25"/>
  <c r="AD135" i="25"/>
  <c r="AE135" i="25" s="1"/>
  <c r="AC135" i="25"/>
  <c r="AB135" i="25"/>
  <c r="Z135" i="25"/>
  <c r="Q4" i="25" l="1"/>
  <c r="Q8" i="25"/>
  <c r="Q7" i="25"/>
  <c r="Q6" i="25"/>
  <c r="Q9" i="25"/>
  <c r="Q10" i="25"/>
  <c r="Q11" i="25"/>
  <c r="Q12" i="25"/>
  <c r="Q13" i="25"/>
  <c r="Q14" i="25"/>
  <c r="Q15" i="25"/>
  <c r="Q16" i="25"/>
  <c r="Q137" i="25"/>
  <c r="Q194" i="25"/>
  <c r="Q17" i="25"/>
  <c r="Q18" i="25"/>
  <c r="Q22" i="25"/>
  <c r="Q20" i="25"/>
  <c r="Q21" i="25"/>
  <c r="Q19" i="25"/>
  <c r="Q23" i="25"/>
  <c r="Q24" i="25"/>
  <c r="Q25" i="25"/>
  <c r="Q27" i="25"/>
  <c r="Q28" i="25"/>
  <c r="Q26" i="25"/>
  <c r="Q29" i="25"/>
  <c r="Q32" i="25"/>
  <c r="Q31" i="25"/>
  <c r="Q30" i="25"/>
  <c r="Q35" i="25"/>
  <c r="Q34" i="25"/>
  <c r="Q33" i="25"/>
  <c r="Q36" i="25"/>
  <c r="Q37" i="25"/>
  <c r="Q38" i="25"/>
  <c r="Q40" i="25"/>
  <c r="Q136" i="25"/>
  <c r="Q39" i="25"/>
  <c r="Q47" i="25"/>
  <c r="Q46" i="25"/>
  <c r="Q45" i="25"/>
  <c r="Q44" i="25"/>
  <c r="Q49" i="25"/>
  <c r="Q48" i="25"/>
  <c r="Q52" i="25"/>
  <c r="Q50" i="25"/>
  <c r="Q51" i="25"/>
  <c r="Q53" i="25"/>
  <c r="Q54" i="25"/>
  <c r="Q55" i="25"/>
  <c r="Q56" i="25"/>
  <c r="Q59" i="25"/>
  <c r="Q58" i="25"/>
  <c r="Q57" i="25"/>
  <c r="Q62" i="25"/>
  <c r="Q61" i="25"/>
  <c r="Q60" i="25"/>
  <c r="Q63" i="25"/>
  <c r="Q65" i="25"/>
  <c r="Q64" i="25"/>
  <c r="Q67" i="25"/>
  <c r="Q66" i="25"/>
  <c r="Q68" i="25"/>
  <c r="Q69" i="25"/>
  <c r="Q71" i="25"/>
  <c r="Q70" i="25"/>
  <c r="Q73" i="25"/>
  <c r="Q72" i="25"/>
  <c r="Q74" i="25"/>
  <c r="Q76" i="25"/>
  <c r="Q75" i="25"/>
  <c r="Q79" i="25"/>
  <c r="Q77" i="25"/>
  <c r="Q78" i="25"/>
  <c r="Q82" i="25"/>
  <c r="Q80" i="25"/>
  <c r="Q81" i="25"/>
  <c r="Q85" i="25"/>
  <c r="Q83" i="25"/>
  <c r="Q84" i="25"/>
  <c r="Q42" i="25"/>
  <c r="Q41" i="25"/>
  <c r="Q43" i="25"/>
  <c r="Q87" i="25"/>
  <c r="Q175" i="25"/>
  <c r="Q176" i="25"/>
  <c r="Q86" i="25"/>
  <c r="Q88" i="25"/>
  <c r="Q89" i="25"/>
  <c r="Q91" i="25"/>
  <c r="Q90" i="25"/>
  <c r="Q92" i="25"/>
  <c r="Q93" i="25"/>
  <c r="Q94" i="25"/>
  <c r="Q96" i="25"/>
  <c r="Q95" i="25"/>
  <c r="Q131" i="25"/>
  <c r="Q133" i="25"/>
  <c r="Q132" i="25"/>
  <c r="Q99" i="25"/>
  <c r="Q98" i="25"/>
  <c r="Q97" i="25"/>
  <c r="Q100" i="25"/>
  <c r="Q101" i="25"/>
  <c r="Q102" i="25"/>
  <c r="Q103" i="25"/>
  <c r="Q104" i="25"/>
  <c r="Q105" i="25"/>
  <c r="Q107" i="25"/>
  <c r="Q106" i="25"/>
  <c r="Q109" i="25"/>
  <c r="Q108" i="25"/>
  <c r="Q110" i="25"/>
  <c r="Q111" i="25"/>
  <c r="Q112" i="25"/>
  <c r="Q115" i="25"/>
  <c r="Q114" i="25"/>
  <c r="Q113" i="25"/>
  <c r="Q116" i="25"/>
  <c r="Q117" i="25"/>
  <c r="Q118" i="25"/>
  <c r="Q119" i="25"/>
  <c r="Q120" i="25"/>
  <c r="Q122" i="25"/>
  <c r="Q121" i="25"/>
  <c r="Q124" i="25"/>
  <c r="Q123" i="25"/>
  <c r="Q126" i="25"/>
  <c r="Q125" i="25"/>
  <c r="Q127" i="25"/>
  <c r="Q128" i="25"/>
  <c r="Q129" i="25"/>
  <c r="Q130" i="25"/>
  <c r="Q161" i="25"/>
  <c r="Q163" i="25"/>
  <c r="Q149" i="25"/>
  <c r="Q143" i="25"/>
  <c r="Q181" i="25"/>
  <c r="Q174" i="25"/>
  <c r="Q148" i="25"/>
  <c r="Q168" i="25"/>
  <c r="Q195" i="25"/>
  <c r="Q186" i="25"/>
  <c r="Q179" i="25"/>
  <c r="Q191" i="25"/>
  <c r="Q183" i="25"/>
  <c r="Q160" i="25"/>
  <c r="Q178" i="25"/>
  <c r="Q150" i="25"/>
  <c r="Q147" i="25"/>
  <c r="Q192" i="25"/>
  <c r="Q184" i="25"/>
  <c r="Q171" i="25"/>
  <c r="Q154" i="25"/>
  <c r="Q182" i="25"/>
  <c r="Q166" i="25"/>
  <c r="Q159" i="25"/>
  <c r="Q145" i="25"/>
  <c r="Q158" i="25"/>
  <c r="Q169" i="25"/>
  <c r="Q165" i="25"/>
  <c r="Q180" i="25"/>
  <c r="Q185" i="25"/>
  <c r="Q153" i="25"/>
  <c r="Q188" i="25"/>
  <c r="Q170" i="25"/>
  <c r="Q177" i="25"/>
  <c r="Q157" i="25"/>
  <c r="Q141" i="25"/>
  <c r="Q151" i="25"/>
  <c r="Q187" i="25"/>
  <c r="Q193" i="25"/>
  <c r="Q144" i="25"/>
  <c r="Q173" i="25"/>
  <c r="Q142" i="25"/>
  <c r="Q155" i="25"/>
  <c r="Q152" i="25"/>
  <c r="Q196" i="25"/>
  <c r="Q139" i="25"/>
  <c r="Q162" i="25"/>
  <c r="Q146" i="25"/>
  <c r="Q167" i="25"/>
  <c r="Q164" i="25"/>
  <c r="Q172" i="25"/>
  <c r="Q189" i="25"/>
  <c r="Q156" i="25"/>
  <c r="Q140" i="25"/>
  <c r="Q138" i="25"/>
  <c r="Q190" i="25"/>
  <c r="Q134" i="25"/>
  <c r="Q5" i="25"/>
  <c r="Q2" i="25" l="1"/>
  <c r="AN7" i="70"/>
  <c r="AN6" i="70"/>
  <c r="AN99" i="70"/>
  <c r="O99" i="70" s="1"/>
  <c r="AN52" i="70"/>
  <c r="O52" i="70" s="1"/>
  <c r="R52" i="70" s="1"/>
  <c r="AN137" i="70"/>
  <c r="AN53" i="70"/>
  <c r="O53" i="70" s="1"/>
  <c r="AN143" i="70"/>
  <c r="O143" i="70" s="1"/>
  <c r="AN129" i="70"/>
  <c r="O129" i="70" s="1"/>
  <c r="AN128" i="70"/>
  <c r="AN138" i="70"/>
  <c r="AN167" i="70"/>
  <c r="AN156" i="70"/>
  <c r="O156" i="70" s="1"/>
  <c r="Q156" i="70" s="1"/>
  <c r="AN101" i="70"/>
  <c r="AN102" i="70"/>
  <c r="O102" i="70" s="1"/>
  <c r="AN103" i="70"/>
  <c r="O103" i="70" s="1"/>
  <c r="AN164" i="70"/>
  <c r="O164" i="70" s="1"/>
  <c r="P164" i="70" s="1"/>
  <c r="AN144" i="70"/>
  <c r="AN139" i="70"/>
  <c r="AN136" i="70"/>
  <c r="O136" i="70" s="1"/>
  <c r="P136" i="70" s="1"/>
  <c r="AN130" i="70"/>
  <c r="AN168" i="70"/>
  <c r="O168" i="70" s="1"/>
  <c r="AN151" i="70"/>
  <c r="O151" i="70" s="1"/>
  <c r="P151" i="70" s="1"/>
  <c r="AN180" i="70"/>
  <c r="O180" i="70" s="1"/>
  <c r="R180" i="70" s="1"/>
  <c r="AN72" i="70"/>
  <c r="O72" i="70" s="1"/>
  <c r="P72" i="70" s="1"/>
  <c r="AN184" i="70"/>
  <c r="AN26" i="70"/>
  <c r="AN27" i="70"/>
  <c r="O27" i="70" s="1"/>
  <c r="AN78" i="70"/>
  <c r="AN105" i="70"/>
  <c r="O105" i="70" s="1"/>
  <c r="AN49" i="70"/>
  <c r="O49" i="70" s="1"/>
  <c r="AN79" i="70"/>
  <c r="O79" i="70" s="1"/>
  <c r="P79" i="70" s="1"/>
  <c r="AN205" i="70"/>
  <c r="O205" i="70" s="1"/>
  <c r="AN82" i="70"/>
  <c r="AN51" i="70"/>
  <c r="AN23" i="70"/>
  <c r="O23" i="70" s="1"/>
  <c r="P23" i="70" s="1"/>
  <c r="AN157" i="70"/>
  <c r="O157" i="70" s="1"/>
  <c r="R157" i="70" s="1"/>
  <c r="AN48" i="70"/>
  <c r="O48" i="70" s="1"/>
  <c r="P48" i="70" s="1"/>
  <c r="AN123" i="70"/>
  <c r="O123" i="70" s="1"/>
  <c r="AN83" i="70"/>
  <c r="O83" i="70" s="1"/>
  <c r="AN97" i="70"/>
  <c r="O97" i="70" s="1"/>
  <c r="AN25" i="70"/>
  <c r="AN211" i="70"/>
  <c r="O211" i="70" s="1"/>
  <c r="AN24" i="70"/>
  <c r="O24" i="70" s="1"/>
  <c r="P24" i="70" s="1"/>
  <c r="AN84" i="70"/>
  <c r="O84" i="70" s="1"/>
  <c r="R84" i="70" s="1"/>
  <c r="AN61" i="70"/>
  <c r="O61" i="70" s="1"/>
  <c r="AN80" i="70"/>
  <c r="O80" i="70" s="1"/>
  <c r="P80" i="70" s="1"/>
  <c r="AN108" i="70"/>
  <c r="O108" i="70" s="1"/>
  <c r="P108" i="70" s="1"/>
  <c r="AN98" i="70"/>
  <c r="O98" i="70" s="1"/>
  <c r="AN111" i="70"/>
  <c r="AN212" i="70"/>
  <c r="AN112" i="70"/>
  <c r="O112" i="70" s="1"/>
  <c r="AN109" i="70"/>
  <c r="O109" i="70" s="1"/>
  <c r="P109" i="70" s="1"/>
  <c r="AN124" i="70"/>
  <c r="O124" i="70" s="1"/>
  <c r="Q124" i="70" s="1"/>
  <c r="AN69" i="70"/>
  <c r="O69" i="70" s="1"/>
  <c r="AN146" i="70"/>
  <c r="O146" i="70" s="1"/>
  <c r="AN145" i="70"/>
  <c r="O145" i="70" s="1"/>
  <c r="P145" i="70" s="1"/>
  <c r="AN147" i="70"/>
  <c r="AN100" i="70"/>
  <c r="AN203" i="70"/>
  <c r="O203" i="70" s="1"/>
  <c r="R203" i="70" s="1"/>
  <c r="AN45" i="70"/>
  <c r="AN54" i="70"/>
  <c r="O54" i="70" s="1"/>
  <c r="R54" i="70" s="1"/>
  <c r="AN55" i="70"/>
  <c r="O55" i="70" s="1"/>
  <c r="P55" i="70" s="1"/>
  <c r="AN42" i="70"/>
  <c r="AN16" i="70"/>
  <c r="O16" i="70" s="1"/>
  <c r="AN15" i="70"/>
  <c r="AN95" i="70"/>
  <c r="O95" i="70" s="1"/>
  <c r="P95" i="70" s="1"/>
  <c r="AN10" i="70"/>
  <c r="O10" i="70" s="1"/>
  <c r="AN14" i="70"/>
  <c r="O14" i="70" s="1"/>
  <c r="R14" i="70" s="1"/>
  <c r="AN94" i="70"/>
  <c r="O94" i="70" s="1"/>
  <c r="P94" i="70" s="1"/>
  <c r="AN46" i="70"/>
  <c r="O46" i="70" s="1"/>
  <c r="R46" i="70" s="1"/>
  <c r="AN11" i="70"/>
  <c r="O11" i="70" s="1"/>
  <c r="AN177" i="70"/>
  <c r="O177" i="70" s="1"/>
  <c r="AN150" i="70"/>
  <c r="AN186" i="70"/>
  <c r="AN13" i="70"/>
  <c r="O13" i="70" s="1"/>
  <c r="AN12" i="70"/>
  <c r="O12" i="70" s="1"/>
  <c r="Q12" i="70" s="1"/>
  <c r="AN41" i="70"/>
  <c r="O41" i="70" s="1"/>
  <c r="P41" i="70" s="1"/>
  <c r="AN201" i="70"/>
  <c r="O201" i="70" s="1"/>
  <c r="P201" i="70" s="1"/>
  <c r="AN110" i="70"/>
  <c r="O110" i="70" s="1"/>
  <c r="AN195" i="70"/>
  <c r="O195" i="70" s="1"/>
  <c r="P195" i="70" s="1"/>
  <c r="AN57" i="70"/>
  <c r="O57" i="70" s="1"/>
  <c r="AN58" i="70"/>
  <c r="O58" i="70" s="1"/>
  <c r="R58" i="70" s="1"/>
  <c r="AN28" i="70"/>
  <c r="O28" i="70" s="1"/>
  <c r="AN30" i="70"/>
  <c r="O30" i="70" s="1"/>
  <c r="AN74" i="70"/>
  <c r="O74" i="70" s="1"/>
  <c r="P74" i="70" s="1"/>
  <c r="AN121" i="70"/>
  <c r="O121" i="70" s="1"/>
  <c r="AN122" i="70"/>
  <c r="O122" i="70" s="1"/>
  <c r="R122" i="70" s="1"/>
  <c r="AN196" i="70"/>
  <c r="O196" i="70" s="1"/>
  <c r="AN194" i="70"/>
  <c r="AN197" i="70"/>
  <c r="AN35" i="70"/>
  <c r="O35" i="70" s="1"/>
  <c r="AN39" i="70"/>
  <c r="O39" i="70" s="1"/>
  <c r="AN44" i="70"/>
  <c r="O44" i="70" s="1"/>
  <c r="AN37" i="70"/>
  <c r="O37" i="70" s="1"/>
  <c r="AN36" i="70"/>
  <c r="O36" i="70" s="1"/>
  <c r="R36" i="70" s="1"/>
  <c r="AN153" i="70"/>
  <c r="O153" i="70" s="1"/>
  <c r="Q153" i="70" s="1"/>
  <c r="AN38" i="70"/>
  <c r="O38" i="70" s="1"/>
  <c r="R38" i="70" s="1"/>
  <c r="AN34" i="70"/>
  <c r="O34" i="70" s="1"/>
  <c r="AN43" i="70"/>
  <c r="O43" i="70" s="1"/>
  <c r="AN88" i="70"/>
  <c r="O88" i="70" s="1"/>
  <c r="R88" i="70" s="1"/>
  <c r="AN89" i="70"/>
  <c r="O89" i="70" s="1"/>
  <c r="AN93" i="70"/>
  <c r="O93" i="70" s="1"/>
  <c r="R93" i="70" s="1"/>
  <c r="AN208" i="70"/>
  <c r="O208" i="70" s="1"/>
  <c r="R208" i="70" s="1"/>
  <c r="AN92" i="70"/>
  <c r="O92" i="70" s="1"/>
  <c r="P92" i="70" s="1"/>
  <c r="AN59" i="70"/>
  <c r="AN155" i="70"/>
  <c r="O155" i="70" s="1"/>
  <c r="P155" i="70" s="1"/>
  <c r="AN60" i="70"/>
  <c r="O60" i="70" s="1"/>
  <c r="P60" i="70" s="1"/>
  <c r="AN162" i="70"/>
  <c r="O162" i="70" s="1"/>
  <c r="Q162" i="70" s="1"/>
  <c r="AN204" i="70"/>
  <c r="AN117" i="70"/>
  <c r="O117" i="70" s="1"/>
  <c r="AN118" i="70"/>
  <c r="O118" i="70" s="1"/>
  <c r="AN119" i="70"/>
  <c r="O119" i="70" s="1"/>
  <c r="R119" i="70" s="1"/>
  <c r="AN120" i="70"/>
  <c r="AN198" i="70"/>
  <c r="O198" i="70" s="1"/>
  <c r="R198" i="70" s="1"/>
  <c r="AN18" i="70"/>
  <c r="O18" i="70" s="1"/>
  <c r="R18" i="70" s="1"/>
  <c r="AN17" i="70"/>
  <c r="O17" i="70" s="1"/>
  <c r="AN193" i="70"/>
  <c r="O193" i="70" s="1"/>
  <c r="P193" i="70" s="1"/>
  <c r="AN158" i="70"/>
  <c r="AN191" i="70"/>
  <c r="O191" i="70" s="1"/>
  <c r="R191" i="70" s="1"/>
  <c r="AN159" i="70"/>
  <c r="O159" i="70" s="1"/>
  <c r="AN161" i="70"/>
  <c r="O167" i="70"/>
  <c r="O111" i="70"/>
  <c r="O212" i="70"/>
  <c r="O150" i="70"/>
  <c r="DW147" i="25"/>
  <c r="DI147" i="25"/>
  <c r="O144" i="70"/>
  <c r="R144" i="70" s="1"/>
  <c r="O26" i="70"/>
  <c r="R206" i="70"/>
  <c r="Q206" i="70"/>
  <c r="P206" i="70"/>
  <c r="O51" i="70"/>
  <c r="R51" i="70" s="1"/>
  <c r="O15" i="70"/>
  <c r="V204" i="70"/>
  <c r="O197" i="70"/>
  <c r="T197" i="70"/>
  <c r="T196" i="70"/>
  <c r="O25" i="70"/>
  <c r="P25" i="70" s="1"/>
  <c r="AA194" i="70"/>
  <c r="V194" i="70"/>
  <c r="O194" i="70" s="1"/>
  <c r="O147" i="70"/>
  <c r="R147" i="70" s="1"/>
  <c r="O7" i="70"/>
  <c r="P7" i="70" s="1"/>
  <c r="O6" i="70"/>
  <c r="P6" i="70" s="1"/>
  <c r="O120" i="70"/>
  <c r="Y103" i="70"/>
  <c r="AK175" i="70"/>
  <c r="O130" i="70"/>
  <c r="P130" i="70" s="1"/>
  <c r="Y82" i="70"/>
  <c r="AA82" i="70" s="1"/>
  <c r="O82" i="70"/>
  <c r="R82" i="70" s="1"/>
  <c r="Y83" i="70"/>
  <c r="AA83" i="70" s="1"/>
  <c r="S83" i="70"/>
  <c r="O173" i="70"/>
  <c r="Y102" i="70"/>
  <c r="O128" i="70"/>
  <c r="R128" i="70" s="1"/>
  <c r="T117" i="70"/>
  <c r="T118" i="70"/>
  <c r="O68" i="70"/>
  <c r="O101" i="70"/>
  <c r="R101" i="70" s="1"/>
  <c r="O138" i="70"/>
  <c r="P138" i="70" s="1"/>
  <c r="O137" i="70"/>
  <c r="P137" i="70" s="1"/>
  <c r="O139" i="70"/>
  <c r="P139" i="70" s="1"/>
  <c r="AH161" i="70"/>
  <c r="AA161" i="70"/>
  <c r="V161" i="70"/>
  <c r="U145" i="70"/>
  <c r="O78" i="70"/>
  <c r="P78" i="70" s="1"/>
  <c r="O67" i="70"/>
  <c r="O100" i="70"/>
  <c r="AA100" i="70"/>
  <c r="AK10" i="70"/>
  <c r="O59" i="70"/>
  <c r="AA59" i="70"/>
  <c r="O204" i="70" l="1"/>
  <c r="R204" i="70" s="1"/>
  <c r="R83" i="70"/>
  <c r="O161" i="70"/>
  <c r="R161" i="70" s="1"/>
  <c r="P88" i="70"/>
  <c r="P36" i="70"/>
  <c r="R118" i="70"/>
  <c r="P144" i="70"/>
  <c r="Q82" i="70"/>
  <c r="R212" i="70"/>
  <c r="P212" i="70"/>
  <c r="P162" i="70"/>
  <c r="P180" i="70"/>
  <c r="Q54" i="70"/>
  <c r="P84" i="70"/>
  <c r="P198" i="70"/>
  <c r="P119" i="70"/>
  <c r="P122" i="70"/>
  <c r="P51" i="70"/>
  <c r="P52" i="70"/>
  <c r="P208" i="70"/>
  <c r="P82" i="70"/>
  <c r="Q119" i="70"/>
  <c r="P147" i="70"/>
  <c r="Q51" i="70"/>
  <c r="Q208" i="70"/>
  <c r="P18" i="70"/>
  <c r="R156" i="70"/>
  <c r="P54" i="70"/>
  <c r="P12" i="70"/>
  <c r="Q36" i="70"/>
  <c r="R39" i="70"/>
  <c r="P39" i="70"/>
  <c r="R162" i="70"/>
  <c r="R12" i="70"/>
  <c r="P203" i="70"/>
  <c r="R153" i="70"/>
  <c r="R124" i="70"/>
  <c r="P46" i="70"/>
  <c r="P118" i="70"/>
  <c r="P128" i="70"/>
  <c r="Q118" i="70"/>
  <c r="Q128" i="70"/>
  <c r="Q52" i="70"/>
  <c r="Q212" i="70"/>
  <c r="R102" i="70"/>
  <c r="Q102" i="70"/>
  <c r="P102" i="70"/>
  <c r="R100" i="70"/>
  <c r="P100" i="70"/>
  <c r="Q100" i="70"/>
  <c r="R167" i="70"/>
  <c r="Q167" i="70"/>
  <c r="P167" i="70"/>
  <c r="R123" i="70"/>
  <c r="Q123" i="70"/>
  <c r="P123" i="70"/>
  <c r="Q159" i="70"/>
  <c r="R159" i="70"/>
  <c r="P159" i="70"/>
  <c r="R129" i="70"/>
  <c r="Q129" i="70"/>
  <c r="P129" i="70"/>
  <c r="R177" i="70"/>
  <c r="Q177" i="70"/>
  <c r="P177" i="70"/>
  <c r="R43" i="70"/>
  <c r="Q43" i="70"/>
  <c r="P43" i="70"/>
  <c r="R49" i="70"/>
  <c r="Q49" i="70"/>
  <c r="P49" i="70"/>
  <c r="R35" i="70"/>
  <c r="Q35" i="70"/>
  <c r="P35" i="70"/>
  <c r="R143" i="70"/>
  <c r="Q143" i="70"/>
  <c r="P143" i="70"/>
  <c r="R30" i="70"/>
  <c r="Q30" i="70"/>
  <c r="P30" i="70"/>
  <c r="R34" i="70"/>
  <c r="Q34" i="70"/>
  <c r="P34" i="70"/>
  <c r="R205" i="70"/>
  <c r="Q205" i="70"/>
  <c r="P205" i="70"/>
  <c r="Q161" i="70"/>
  <c r="P161" i="70"/>
  <c r="R110" i="70"/>
  <c r="Q110" i="70"/>
  <c r="P110" i="70"/>
  <c r="R44" i="70"/>
  <c r="Q44" i="70"/>
  <c r="P44" i="70"/>
  <c r="R57" i="70"/>
  <c r="Q57" i="70"/>
  <c r="P57" i="70"/>
  <c r="R26" i="70"/>
  <c r="Q26" i="70"/>
  <c r="P26" i="70"/>
  <c r="R211" i="70"/>
  <c r="Q211" i="70"/>
  <c r="P211" i="70"/>
  <c r="R196" i="70"/>
  <c r="Q196" i="70"/>
  <c r="P196" i="70"/>
  <c r="R27" i="70"/>
  <c r="Q27" i="70"/>
  <c r="P27" i="70"/>
  <c r="R194" i="70"/>
  <c r="Q194" i="70"/>
  <c r="P194" i="70"/>
  <c r="R112" i="70"/>
  <c r="Q112" i="70"/>
  <c r="P112" i="70"/>
  <c r="R103" i="70"/>
  <c r="Q103" i="70"/>
  <c r="P103" i="70"/>
  <c r="R197" i="70"/>
  <c r="Q197" i="70"/>
  <c r="P197" i="70"/>
  <c r="R37" i="70"/>
  <c r="Q37" i="70"/>
  <c r="P37" i="70"/>
  <c r="R53" i="70"/>
  <c r="Q53" i="70"/>
  <c r="P53" i="70"/>
  <c r="R111" i="70"/>
  <c r="Q111" i="70"/>
  <c r="P111" i="70"/>
  <c r="R89" i="70"/>
  <c r="Q89" i="70"/>
  <c r="P89" i="70"/>
  <c r="R99" i="70"/>
  <c r="Q99" i="70"/>
  <c r="P99" i="70"/>
  <c r="Q67" i="70"/>
  <c r="P67" i="70"/>
  <c r="R67" i="70"/>
  <c r="R117" i="70"/>
  <c r="Q117" i="70"/>
  <c r="P117" i="70"/>
  <c r="R69" i="70"/>
  <c r="Q69" i="70"/>
  <c r="P69" i="70"/>
  <c r="R120" i="70"/>
  <c r="Q120" i="70"/>
  <c r="P120" i="70"/>
  <c r="R13" i="70"/>
  <c r="Q13" i="70"/>
  <c r="P13" i="70"/>
  <c r="R17" i="70"/>
  <c r="Q17" i="70"/>
  <c r="P17" i="70"/>
  <c r="R28" i="70"/>
  <c r="Q28" i="70"/>
  <c r="P28" i="70"/>
  <c r="P101" i="70"/>
  <c r="Q88" i="70"/>
  <c r="P93" i="70"/>
  <c r="Q180" i="70"/>
  <c r="Q122" i="70"/>
  <c r="P191" i="70"/>
  <c r="Q147" i="70"/>
  <c r="P14" i="70"/>
  <c r="Q18" i="70"/>
  <c r="Q198" i="70"/>
  <c r="Q203" i="70"/>
  <c r="Q84" i="70"/>
  <c r="P38" i="70"/>
  <c r="P58" i="70"/>
  <c r="Q39" i="70"/>
  <c r="Q144" i="70"/>
  <c r="Q93" i="70"/>
  <c r="Q191" i="70"/>
  <c r="Q14" i="70"/>
  <c r="Q38" i="70"/>
  <c r="Q58" i="70"/>
  <c r="Q46" i="70"/>
  <c r="P157" i="70"/>
  <c r="P153" i="70"/>
  <c r="P124" i="70"/>
  <c r="P156" i="70"/>
  <c r="Q157" i="70"/>
  <c r="Q101" i="70"/>
  <c r="P83" i="70"/>
  <c r="Q83" i="70"/>
  <c r="P204" i="70" l="1"/>
  <c r="Q204" i="70"/>
  <c r="BI189" i="25"/>
  <c r="BT157" i="25"/>
  <c r="BT190" i="25"/>
  <c r="BT164" i="25"/>
  <c r="BT196" i="25"/>
  <c r="BT168" i="25"/>
  <c r="BT185" i="25"/>
  <c r="BT169" i="25"/>
  <c r="BT158" i="25"/>
  <c r="BT149" i="25"/>
  <c r="BT184" i="25"/>
  <c r="BT130" i="25"/>
  <c r="BT129" i="25"/>
  <c r="BT127" i="25"/>
  <c r="BT126" i="25"/>
  <c r="BT125" i="25"/>
  <c r="BT121" i="25"/>
  <c r="BT115" i="25"/>
  <c r="BT114" i="25"/>
  <c r="BT107" i="25"/>
  <c r="BT106" i="25"/>
  <c r="BT103" i="25"/>
  <c r="BT100" i="25"/>
  <c r="BT99" i="25"/>
  <c r="BT132" i="25"/>
  <c r="BT133" i="25"/>
  <c r="BT131" i="25"/>
  <c r="BT85" i="25"/>
  <c r="BT81" i="25"/>
  <c r="BT78" i="25"/>
  <c r="BT77" i="25"/>
  <c r="BT76" i="25"/>
  <c r="BT75" i="25"/>
  <c r="BT72" i="25"/>
  <c r="BT71" i="25"/>
  <c r="BT70" i="25"/>
  <c r="BT69" i="25"/>
  <c r="BT67" i="25"/>
  <c r="BT66" i="25"/>
  <c r="BT64" i="25"/>
  <c r="BT61" i="25"/>
  <c r="BT49" i="25"/>
  <c r="BT48" i="25"/>
  <c r="BT46" i="25"/>
  <c r="BT39" i="25"/>
  <c r="BT38" i="25"/>
  <c r="BT36" i="25"/>
  <c r="BT33" i="25"/>
  <c r="BT32" i="25"/>
  <c r="BT30" i="25"/>
  <c r="BT31" i="25"/>
  <c r="BT25" i="25"/>
  <c r="BT19" i="25"/>
  <c r="BT22" i="25"/>
  <c r="BT21" i="25"/>
  <c r="BT20" i="25"/>
  <c r="BT15" i="25"/>
  <c r="BT10" i="25"/>
  <c r="BT4" i="25"/>
  <c r="BT5" i="25"/>
  <c r="BT152" i="25"/>
  <c r="BT148" i="25"/>
  <c r="BT170" i="25"/>
  <c r="BT116" i="25"/>
  <c r="BT82" i="25"/>
  <c r="BT73" i="25"/>
  <c r="BT57" i="25"/>
  <c r="BT24" i="25"/>
  <c r="BT16" i="25"/>
  <c r="BT9" i="25"/>
  <c r="BT60" i="25"/>
  <c r="BT136" i="25"/>
  <c r="BT111" i="25"/>
  <c r="BT80" i="25"/>
  <c r="DJ64" i="25"/>
  <c r="DJ44" i="25"/>
  <c r="DJ6" i="25"/>
  <c r="DI70" i="25"/>
  <c r="DJ70" i="25" s="1"/>
  <c r="DI192" i="25"/>
  <c r="DJ192" i="25" s="1"/>
  <c r="DI66" i="25"/>
  <c r="DJ66" i="25" s="1"/>
  <c r="DI92" i="25"/>
  <c r="DJ92" i="25" s="1"/>
  <c r="DI55" i="25"/>
  <c r="DJ55" i="25" s="1"/>
  <c r="DI184" i="25"/>
  <c r="DJ184" i="25" s="1"/>
  <c r="DI175" i="25"/>
  <c r="DJ175" i="25" s="1"/>
  <c r="DI11" i="25"/>
  <c r="DJ11" i="25" s="1"/>
  <c r="DI182" i="25"/>
  <c r="DJ182" i="25" s="1"/>
  <c r="DI176" i="25"/>
  <c r="DJ176" i="25" s="1"/>
  <c r="DI97" i="25"/>
  <c r="DJ97" i="25" s="1"/>
  <c r="DI41" i="25"/>
  <c r="DJ41" i="25" s="1"/>
  <c r="DI42" i="25"/>
  <c r="DJ42" i="25" s="1"/>
  <c r="DI93" i="25"/>
  <c r="DJ93" i="25" s="1"/>
  <c r="DI188" i="25"/>
  <c r="DJ188" i="25" s="1"/>
  <c r="DI106" i="25"/>
  <c r="DJ106" i="25" s="1"/>
  <c r="DI170" i="25"/>
  <c r="DJ170" i="25" s="1"/>
  <c r="DI63" i="25"/>
  <c r="DJ63" i="25" s="1"/>
  <c r="DI166" i="25"/>
  <c r="DJ166" i="25" s="1"/>
  <c r="DI177" i="25"/>
  <c r="DJ177" i="25" s="1"/>
  <c r="DI153" i="25"/>
  <c r="DJ153" i="25" s="1"/>
  <c r="DI71" i="25"/>
  <c r="DJ71" i="25" s="1"/>
  <c r="DI159" i="25"/>
  <c r="DJ159" i="25" s="1"/>
  <c r="DI125" i="25"/>
  <c r="DJ125" i="25" s="1"/>
  <c r="DI126" i="25"/>
  <c r="DJ126" i="25" s="1"/>
  <c r="DI9" i="25"/>
  <c r="DJ9" i="25" s="1"/>
  <c r="DI94" i="25"/>
  <c r="DJ94" i="25" s="1"/>
  <c r="DI145" i="25"/>
  <c r="DJ145" i="25" s="1"/>
  <c r="DJ91" i="25"/>
  <c r="DI77" i="25"/>
  <c r="DJ77" i="25" s="1"/>
  <c r="DI108" i="25"/>
  <c r="DJ108" i="25" s="1"/>
  <c r="DI117" i="25"/>
  <c r="DJ117" i="25" s="1"/>
  <c r="DI157" i="25"/>
  <c r="DJ157" i="25" s="1"/>
  <c r="DI95" i="25"/>
  <c r="DJ95" i="25" s="1"/>
  <c r="DI86" i="25"/>
  <c r="DJ86" i="25" s="1"/>
  <c r="DI158" i="25"/>
  <c r="DJ158" i="25" s="1"/>
  <c r="DI129" i="25"/>
  <c r="DJ129" i="25" s="1"/>
  <c r="DI169" i="25"/>
  <c r="DJ169" i="25" s="1"/>
  <c r="DI83" i="25"/>
  <c r="DJ83" i="25" s="1"/>
  <c r="DI161" i="25"/>
  <c r="DJ161" i="25" s="1"/>
  <c r="DI84" i="25"/>
  <c r="DJ84" i="25" s="1"/>
  <c r="DI87" i="25"/>
  <c r="DJ87" i="25" s="1"/>
  <c r="DI185" i="25"/>
  <c r="DJ185" i="25" s="1"/>
  <c r="DI183" i="25"/>
  <c r="DJ183" i="25" s="1"/>
  <c r="DI186" i="25"/>
  <c r="DJ186" i="25" s="1"/>
  <c r="DI111" i="25"/>
  <c r="DJ111" i="25" s="1"/>
  <c r="DI174" i="25"/>
  <c r="DJ174" i="25" s="1"/>
  <c r="DI124" i="25"/>
  <c r="DJ124" i="25" s="1"/>
  <c r="DI123" i="25"/>
  <c r="DJ123" i="25" s="1"/>
  <c r="DI168" i="25"/>
  <c r="DJ168" i="25" s="1"/>
  <c r="DI65" i="25"/>
  <c r="DJ65" i="25" s="1"/>
  <c r="DI143" i="25"/>
  <c r="DJ143" i="25" s="1"/>
  <c r="DI5" i="25"/>
  <c r="DJ5" i="25" s="1"/>
  <c r="DI4" i="25"/>
  <c r="DJ4" i="25" s="1"/>
  <c r="DI163" i="25"/>
  <c r="DJ163" i="25" s="1"/>
  <c r="DI80" i="25"/>
  <c r="DJ80" i="25" s="1"/>
  <c r="DI82" i="25"/>
  <c r="DJ82" i="25" s="1"/>
  <c r="DI81" i="25"/>
  <c r="DJ81" i="25" s="1"/>
  <c r="DI96" i="25"/>
  <c r="DJ96" i="25" s="1"/>
  <c r="DI178" i="25"/>
  <c r="DJ178" i="25" s="1"/>
  <c r="DI107" i="25"/>
  <c r="DJ107" i="25" s="1"/>
  <c r="DI85" i="25"/>
  <c r="DJ85" i="25" s="1"/>
  <c r="DI109" i="25"/>
  <c r="DJ109" i="25" s="1"/>
  <c r="DI110" i="25"/>
  <c r="DJ110" i="25" s="1"/>
  <c r="DI187" i="25"/>
  <c r="DJ187" i="25" s="1"/>
  <c r="DI194" i="25"/>
  <c r="DJ194" i="25" s="1"/>
  <c r="DI193" i="25"/>
  <c r="DJ193" i="25" s="1"/>
  <c r="DI112" i="25"/>
  <c r="DJ112" i="25" s="1"/>
  <c r="DI20" i="25"/>
  <c r="DJ20" i="25" s="1"/>
  <c r="DI43" i="25"/>
  <c r="DJ43" i="25" s="1"/>
  <c r="DI50" i="25"/>
  <c r="DJ50" i="25" s="1"/>
  <c r="DI40" i="25"/>
  <c r="DJ40" i="25" s="1"/>
  <c r="DI173" i="25"/>
  <c r="DJ173" i="25" s="1"/>
  <c r="DI8" i="25"/>
  <c r="DJ8" i="25" s="1"/>
  <c r="DI10" i="25"/>
  <c r="DJ10" i="25" s="1"/>
  <c r="DI180" i="25"/>
  <c r="DJ180" i="25" s="1"/>
  <c r="DI142" i="25"/>
  <c r="DJ142" i="25" s="1"/>
  <c r="DI12" i="25"/>
  <c r="DJ12" i="25" s="1"/>
  <c r="DI141" i="25"/>
  <c r="DJ141" i="25" s="1"/>
  <c r="DI28" i="25"/>
  <c r="DJ28" i="25" s="1"/>
  <c r="DI14" i="25"/>
  <c r="DJ14" i="25" s="1"/>
  <c r="DI155" i="25"/>
  <c r="DJ155" i="25" s="1"/>
  <c r="DI152" i="25"/>
  <c r="DJ152" i="25" s="1"/>
  <c r="DI15" i="25"/>
  <c r="DJ15" i="25" s="1"/>
  <c r="DI16" i="25"/>
  <c r="DJ16" i="25" s="1"/>
  <c r="DI137" i="25"/>
  <c r="DJ137" i="25" s="1"/>
  <c r="DI17" i="25"/>
  <c r="DJ17" i="25" s="1"/>
  <c r="DI18" i="25"/>
  <c r="DJ18" i="25" s="1"/>
  <c r="DI21" i="25"/>
  <c r="DJ21" i="25" s="1"/>
  <c r="DI151" i="25"/>
  <c r="DJ151" i="25" s="1"/>
  <c r="DI167" i="25"/>
  <c r="DJ167" i="25" s="1"/>
  <c r="DI27" i="25"/>
  <c r="DJ27" i="25" s="1"/>
  <c r="DI196" i="25"/>
  <c r="DJ196" i="25" s="1"/>
  <c r="DI31" i="25"/>
  <c r="DJ31" i="25" s="1"/>
  <c r="DI30" i="25"/>
  <c r="DJ30" i="25" s="1"/>
  <c r="DI52" i="25"/>
  <c r="DJ52" i="25" s="1"/>
  <c r="DI139" i="25"/>
  <c r="DJ139" i="25" s="1"/>
  <c r="DI162" i="25"/>
  <c r="DJ162" i="25" s="1"/>
  <c r="DJ36" i="25"/>
  <c r="DI37" i="25"/>
  <c r="DJ37" i="25" s="1"/>
  <c r="DI38" i="25"/>
  <c r="DJ38" i="25" s="1"/>
  <c r="DI191" i="25"/>
  <c r="DJ191" i="25" s="1"/>
  <c r="DI136" i="25"/>
  <c r="DJ136" i="25" s="1"/>
  <c r="DI39" i="25"/>
  <c r="DJ39" i="25" s="1"/>
  <c r="DI13" i="25"/>
  <c r="DJ13" i="25" s="1"/>
  <c r="DI72" i="25"/>
  <c r="DI73" i="25"/>
  <c r="DI88" i="25"/>
  <c r="DJ88" i="25" s="1"/>
  <c r="DI89" i="25"/>
  <c r="DJ89" i="25" s="1"/>
  <c r="DI154" i="25"/>
  <c r="DJ154" i="25" s="1"/>
  <c r="DI164" i="25"/>
  <c r="DJ164" i="25" s="1"/>
  <c r="DI34" i="25"/>
  <c r="DJ34" i="25" s="1"/>
  <c r="DI35" i="25"/>
  <c r="DJ35" i="25" s="1"/>
  <c r="DI48" i="25"/>
  <c r="DJ48" i="25" s="1"/>
  <c r="DI49" i="25"/>
  <c r="DJ49" i="25" s="1"/>
  <c r="DI22" i="25"/>
  <c r="DJ22" i="25" s="1"/>
  <c r="DI53" i="25"/>
  <c r="DJ53" i="25" s="1"/>
  <c r="DI54" i="25"/>
  <c r="DJ54" i="25" s="1"/>
  <c r="DI190" i="25"/>
  <c r="DJ190" i="25" s="1"/>
  <c r="DI128" i="25"/>
  <c r="DJ128" i="25" s="1"/>
  <c r="DI56" i="25"/>
  <c r="DJ56" i="25" s="1"/>
  <c r="DI19" i="25"/>
  <c r="DJ19" i="25" s="1"/>
  <c r="DI33" i="25"/>
  <c r="DJ33" i="25" s="1"/>
  <c r="DI156" i="25"/>
  <c r="DJ156" i="25" s="1"/>
  <c r="DI134" i="25"/>
  <c r="DJ134" i="25" s="1"/>
  <c r="DI51" i="25"/>
  <c r="DJ51" i="25" s="1"/>
  <c r="DI130" i="25"/>
  <c r="DJ130" i="25" s="1"/>
  <c r="DI138" i="25"/>
  <c r="DJ138" i="25" s="1"/>
  <c r="DI26" i="25"/>
  <c r="DJ26" i="25" s="1"/>
  <c r="DJ147" i="25"/>
  <c r="DW70" i="25"/>
  <c r="DW57" i="25"/>
  <c r="DI57" i="25" s="1"/>
  <c r="DJ57" i="25" s="1"/>
  <c r="DW60" i="25"/>
  <c r="DI60" i="25" s="1"/>
  <c r="DJ60" i="25" s="1"/>
  <c r="DW192" i="25"/>
  <c r="DW66" i="25"/>
  <c r="DW92" i="25"/>
  <c r="DW55" i="25"/>
  <c r="DW184" i="25"/>
  <c r="DW175" i="25"/>
  <c r="DW11" i="25"/>
  <c r="DW113" i="25"/>
  <c r="DI113" i="25" s="1"/>
  <c r="DJ113" i="25" s="1"/>
  <c r="DW182" i="25"/>
  <c r="DW176" i="25"/>
  <c r="DW97" i="25"/>
  <c r="DW41" i="25"/>
  <c r="DW42" i="25"/>
  <c r="DW90" i="25"/>
  <c r="DI90" i="25" s="1"/>
  <c r="DJ90" i="25" s="1"/>
  <c r="DW67" i="25"/>
  <c r="DW93" i="25"/>
  <c r="DW188" i="25"/>
  <c r="DW106" i="25"/>
  <c r="DW170" i="25"/>
  <c r="DW63" i="25"/>
  <c r="DW166" i="25"/>
  <c r="DW75" i="25"/>
  <c r="DI75" i="25" s="1"/>
  <c r="DJ75" i="25" s="1"/>
  <c r="DW177" i="25"/>
  <c r="DW131" i="25"/>
  <c r="DI131" i="25" s="1"/>
  <c r="DJ131" i="25" s="1"/>
  <c r="DW114" i="25"/>
  <c r="DI114" i="25" s="1"/>
  <c r="DJ114" i="25" s="1"/>
  <c r="DW153" i="25"/>
  <c r="DW71" i="25"/>
  <c r="DW125" i="25"/>
  <c r="DW126" i="25"/>
  <c r="DW69" i="25"/>
  <c r="DI69" i="25" s="1"/>
  <c r="DJ69" i="25" s="1"/>
  <c r="DW9" i="25"/>
  <c r="DW94" i="25"/>
  <c r="DW145" i="25"/>
  <c r="DW91" i="25"/>
  <c r="DW77" i="25"/>
  <c r="DW64" i="25"/>
  <c r="DW160" i="25"/>
  <c r="DI160" i="25" s="1"/>
  <c r="DJ160" i="25" s="1"/>
  <c r="DW108" i="25"/>
  <c r="DW117" i="25"/>
  <c r="DW118" i="25"/>
  <c r="DI118" i="25" s="1"/>
  <c r="DJ118" i="25" s="1"/>
  <c r="DW179" i="25"/>
  <c r="DI179" i="25" s="1"/>
  <c r="DJ179" i="25" s="1"/>
  <c r="DW157" i="25"/>
  <c r="DW149" i="25"/>
  <c r="DI149" i="25" s="1"/>
  <c r="DJ149" i="25" s="1"/>
  <c r="DW76" i="25"/>
  <c r="DI76" i="25" s="1"/>
  <c r="DJ76" i="25" s="1"/>
  <c r="DW171" i="25"/>
  <c r="DI171" i="25" s="1"/>
  <c r="DJ171" i="25" s="1"/>
  <c r="DW181" i="25"/>
  <c r="DI181" i="25" s="1"/>
  <c r="DJ181" i="25" s="1"/>
  <c r="DW95" i="25"/>
  <c r="DW86" i="25"/>
  <c r="DW158" i="25"/>
  <c r="DW104" i="25"/>
  <c r="DI104" i="25" s="1"/>
  <c r="DJ104" i="25" s="1"/>
  <c r="DW121" i="25"/>
  <c r="DI121" i="25" s="1"/>
  <c r="DJ121" i="25" s="1"/>
  <c r="DW122" i="25"/>
  <c r="DI122" i="25" s="1"/>
  <c r="DJ122" i="25" s="1"/>
  <c r="DW129" i="25"/>
  <c r="DW169" i="25"/>
  <c r="DW83" i="25"/>
  <c r="DW161" i="25"/>
  <c r="DW148" i="25"/>
  <c r="DI148" i="25" s="1"/>
  <c r="DJ148" i="25" s="1"/>
  <c r="DW165" i="25"/>
  <c r="DI165" i="25" s="1"/>
  <c r="DJ165" i="25" s="1"/>
  <c r="DW74" i="25"/>
  <c r="DI74" i="25" s="1"/>
  <c r="DJ74" i="25" s="1"/>
  <c r="DW84" i="25"/>
  <c r="DW79" i="25"/>
  <c r="DI79" i="25" s="1"/>
  <c r="DJ79" i="25" s="1"/>
  <c r="DW133" i="25"/>
  <c r="DI133" i="25" s="1"/>
  <c r="DJ133" i="25" s="1"/>
  <c r="DW87" i="25"/>
  <c r="DW185" i="25"/>
  <c r="DW115" i="25"/>
  <c r="DW98" i="25"/>
  <c r="DI98" i="25" s="1"/>
  <c r="DJ98" i="25" s="1"/>
  <c r="DW119" i="25"/>
  <c r="DI119" i="25" s="1"/>
  <c r="DJ119" i="25" s="1"/>
  <c r="DW120" i="25"/>
  <c r="DW100" i="25"/>
  <c r="DI100" i="25" s="1"/>
  <c r="DJ100" i="25" s="1"/>
  <c r="DW183" i="25"/>
  <c r="DW101" i="25"/>
  <c r="DI101" i="25" s="1"/>
  <c r="DJ101" i="25" s="1"/>
  <c r="DW186" i="25"/>
  <c r="DW111" i="25"/>
  <c r="DW61" i="25"/>
  <c r="DI61" i="25" s="1"/>
  <c r="DJ61" i="25" s="1"/>
  <c r="DW174" i="25"/>
  <c r="DW124" i="25"/>
  <c r="DW123" i="25"/>
  <c r="DW168" i="25"/>
  <c r="DW65" i="25"/>
  <c r="DW143" i="25"/>
  <c r="DW195" i="25"/>
  <c r="DI195" i="25" s="1"/>
  <c r="DJ195" i="25" s="1"/>
  <c r="DW105" i="25"/>
  <c r="DI105" i="25" s="1"/>
  <c r="DJ105" i="25" s="1"/>
  <c r="DW163" i="25"/>
  <c r="DW80" i="25"/>
  <c r="DW82" i="25"/>
  <c r="DW81" i="25"/>
  <c r="DW99" i="25"/>
  <c r="DI99" i="25" s="1"/>
  <c r="DJ99" i="25" s="1"/>
  <c r="DW96" i="25"/>
  <c r="DW178" i="25"/>
  <c r="DW150" i="25"/>
  <c r="DI150" i="25" s="1"/>
  <c r="DJ150" i="25" s="1"/>
  <c r="DW107" i="25"/>
  <c r="DW85" i="25"/>
  <c r="DW68" i="25"/>
  <c r="DI68" i="25" s="1"/>
  <c r="DJ68" i="25" s="1"/>
  <c r="DW109" i="25"/>
  <c r="DW110" i="25"/>
  <c r="DW187" i="25"/>
  <c r="DW46" i="25"/>
  <c r="DI46" i="25" s="1"/>
  <c r="DJ46" i="25" s="1"/>
  <c r="DW194" i="25"/>
  <c r="DW193" i="25"/>
  <c r="DW112" i="25"/>
  <c r="DW20" i="25"/>
  <c r="DW43" i="25"/>
  <c r="DW144" i="25"/>
  <c r="DI144" i="25" s="1"/>
  <c r="DJ144" i="25" s="1"/>
  <c r="DW50" i="25"/>
  <c r="DW40" i="25"/>
  <c r="DW173" i="25"/>
  <c r="DW23" i="25"/>
  <c r="DI23" i="25" s="1"/>
  <c r="DJ23" i="25" s="1"/>
  <c r="DW7" i="25"/>
  <c r="DI7" i="25" s="1"/>
  <c r="DJ7" i="25" s="1"/>
  <c r="DW8" i="25"/>
  <c r="DW6" i="25"/>
  <c r="DW10" i="25"/>
  <c r="DW180" i="25"/>
  <c r="DW142" i="25"/>
  <c r="DW12" i="25"/>
  <c r="DW102" i="25"/>
  <c r="DI102" i="25" s="1"/>
  <c r="DJ102" i="25" s="1"/>
  <c r="DW141" i="25"/>
  <c r="DW28" i="25"/>
  <c r="DW14" i="25"/>
  <c r="DW155" i="25"/>
  <c r="DW132" i="25"/>
  <c r="DI132" i="25" s="1"/>
  <c r="DJ132" i="25" s="1"/>
  <c r="DW152" i="25"/>
  <c r="DW15" i="25"/>
  <c r="DW16" i="25"/>
  <c r="DW137" i="25"/>
  <c r="DW17" i="25"/>
  <c r="DW18" i="25"/>
  <c r="DW21" i="25"/>
  <c r="DW24" i="25"/>
  <c r="DI24" i="25" s="1"/>
  <c r="DJ24" i="25" s="1"/>
  <c r="DW151" i="25"/>
  <c r="DW167" i="25"/>
  <c r="DW27" i="25"/>
  <c r="DW116" i="25"/>
  <c r="DI116" i="25" s="1"/>
  <c r="DJ116" i="25" s="1"/>
  <c r="DW196" i="25"/>
  <c r="DW31" i="25"/>
  <c r="DW30" i="25"/>
  <c r="DW32" i="25"/>
  <c r="DW52" i="25"/>
  <c r="DW139" i="25"/>
  <c r="DW162" i="25"/>
  <c r="DW172" i="25"/>
  <c r="DI172" i="25" s="1"/>
  <c r="DJ172" i="25" s="1"/>
  <c r="DW36" i="25"/>
  <c r="DW37" i="25"/>
  <c r="DW38" i="25"/>
  <c r="DW127" i="25"/>
  <c r="DW191" i="25"/>
  <c r="DW29" i="25"/>
  <c r="DW136" i="25"/>
  <c r="DW39" i="25"/>
  <c r="DW45" i="25"/>
  <c r="DI45" i="25" s="1"/>
  <c r="DJ45" i="25" s="1"/>
  <c r="DW13" i="25"/>
  <c r="DW72" i="25"/>
  <c r="DW73" i="25"/>
  <c r="DW78" i="25"/>
  <c r="DI78" i="25" s="1"/>
  <c r="DJ78" i="25" s="1"/>
  <c r="DW146" i="25"/>
  <c r="DI146" i="25" s="1"/>
  <c r="DJ146" i="25" s="1"/>
  <c r="DW88" i="25"/>
  <c r="DW89" i="25"/>
  <c r="DW44" i="25"/>
  <c r="DW47" i="25"/>
  <c r="DI47" i="25" s="1"/>
  <c r="DJ47" i="25" s="1"/>
  <c r="DW154" i="25"/>
  <c r="DW164" i="25"/>
  <c r="DW58" i="25"/>
  <c r="DW59" i="25"/>
  <c r="DW34" i="25"/>
  <c r="DW35" i="25"/>
  <c r="DW22" i="25"/>
  <c r="DW53" i="25"/>
  <c r="DW54" i="25"/>
  <c r="DW190" i="25"/>
  <c r="DW128" i="25"/>
  <c r="DW56" i="25"/>
  <c r="DW19" i="25"/>
  <c r="DW33" i="25"/>
  <c r="DW189" i="25"/>
  <c r="DI189" i="25" s="1"/>
  <c r="DJ189" i="25" s="1"/>
  <c r="DW156" i="25"/>
  <c r="DW134" i="25"/>
  <c r="DW62" i="25"/>
  <c r="DI62" i="25" s="1"/>
  <c r="DJ62" i="25" s="1"/>
  <c r="DW25" i="25"/>
  <c r="DI25" i="25" s="1"/>
  <c r="DJ25" i="25" s="1"/>
  <c r="DW51" i="25"/>
  <c r="DW130" i="25"/>
  <c r="DW103" i="25"/>
  <c r="DI103" i="25" s="1"/>
  <c r="DJ103" i="25" s="1"/>
  <c r="DW140" i="25"/>
  <c r="DI140" i="25" s="1"/>
  <c r="DJ140" i="25" s="1"/>
  <c r="DW138" i="25"/>
  <c r="DW26" i="25"/>
  <c r="BR179" i="25" l="1"/>
  <c r="BR74" i="25"/>
  <c r="BR23" i="25"/>
  <c r="BR140" i="25"/>
  <c r="BR165" i="25"/>
  <c r="BR25" i="25"/>
  <c r="BR102" i="25"/>
  <c r="BR57" i="25"/>
  <c r="BR171" i="25"/>
  <c r="BR101" i="25"/>
  <c r="BR122" i="25"/>
  <c r="BR181" i="25"/>
  <c r="BR146" i="25"/>
  <c r="BR195" i="25"/>
  <c r="BR45" i="25"/>
  <c r="BR76" i="25"/>
  <c r="BR78" i="25"/>
  <c r="BR131" i="25"/>
  <c r="BR98" i="25"/>
  <c r="BR7" i="25"/>
  <c r="BR133" i="25"/>
  <c r="BR24" i="25"/>
  <c r="BR105" i="25"/>
  <c r="BR172" i="25"/>
  <c r="BR113" i="25"/>
  <c r="BR104" i="25"/>
  <c r="BR69" i="25"/>
  <c r="BR79" i="25"/>
  <c r="BR121" i="25"/>
  <c r="BL154" i="25" l="1"/>
  <c r="P26" i="25" l="1"/>
  <c r="O26" i="25"/>
  <c r="Z26" i="25"/>
  <c r="AB26" i="25"/>
  <c r="AC26" i="25"/>
  <c r="AD26" i="25"/>
  <c r="AE26" i="25" s="1"/>
  <c r="CF28" i="25" l="1"/>
  <c r="CG28" i="25" s="1"/>
  <c r="CF121" i="25"/>
  <c r="CF12" i="25"/>
  <c r="CF120" i="25"/>
  <c r="CF119" i="25"/>
  <c r="CF30" i="25"/>
  <c r="CF31" i="25"/>
  <c r="CF166" i="25"/>
  <c r="CF141" i="25"/>
  <c r="CF94" i="25"/>
  <c r="CF96" i="25"/>
  <c r="CF170" i="25"/>
  <c r="CF109" i="25"/>
  <c r="CF61" i="25"/>
  <c r="CF64" i="25"/>
  <c r="CF4" i="25"/>
  <c r="CG4" i="25" s="1"/>
  <c r="CF5" i="25"/>
  <c r="CF174" i="25"/>
  <c r="CF85" i="25"/>
  <c r="CF176" i="25"/>
  <c r="CF87" i="25"/>
  <c r="CG87" i="25" s="1"/>
  <c r="CF188" i="25"/>
  <c r="CF25" i="25"/>
  <c r="CF146" i="25"/>
  <c r="CF69" i="25"/>
  <c r="CF130" i="25"/>
  <c r="CF35" i="25"/>
  <c r="CF42" i="25"/>
  <c r="CG159" i="25"/>
  <c r="O19" i="25" l="1"/>
  <c r="BR56" i="25" l="1"/>
  <c r="BR190" i="25"/>
  <c r="BR35" i="25"/>
  <c r="BR34" i="25"/>
  <c r="BT58" i="25"/>
  <c r="BT35" i="25"/>
  <c r="BT34" i="25"/>
  <c r="BT54" i="25"/>
  <c r="BT53" i="25"/>
  <c r="BT128" i="25"/>
  <c r="BT156" i="25"/>
  <c r="BT62" i="25"/>
  <c r="BT140" i="25"/>
  <c r="BT59" i="25"/>
  <c r="BT47" i="25"/>
  <c r="BT44" i="25"/>
  <c r="BQ47" i="25"/>
  <c r="BR47" i="25" s="1"/>
  <c r="Z190" i="25"/>
  <c r="Z192" i="25"/>
  <c r="Z55" i="25"/>
  <c r="Z63" i="25"/>
  <c r="Z177" i="25"/>
  <c r="Z131" i="25"/>
  <c r="Z145" i="25"/>
  <c r="Z64" i="25"/>
  <c r="Z108" i="25"/>
  <c r="Z133" i="25"/>
  <c r="Z65" i="25"/>
  <c r="Z109" i="25"/>
  <c r="Z110" i="25"/>
  <c r="Z40" i="25"/>
  <c r="Z155" i="25"/>
  <c r="Z132" i="25"/>
  <c r="Z17" i="25"/>
  <c r="Z18" i="25"/>
  <c r="Z30" i="25"/>
  <c r="Z31" i="25"/>
  <c r="Z32" i="25"/>
  <c r="Z36" i="25"/>
  <c r="Z38" i="25"/>
  <c r="Z37" i="25"/>
  <c r="Z29" i="25"/>
  <c r="Z39" i="25"/>
  <c r="Z136" i="25"/>
  <c r="Z34" i="25"/>
  <c r="Z35" i="25"/>
  <c r="Z33" i="25"/>
  <c r="Z189" i="25"/>
  <c r="Z147" i="25"/>
  <c r="Z70" i="25"/>
  <c r="Z57" i="25"/>
  <c r="Z60" i="25"/>
  <c r="Z75" i="25"/>
  <c r="Z71" i="25"/>
  <c r="Z159" i="25"/>
  <c r="Z125" i="25"/>
  <c r="Z69" i="25"/>
  <c r="Z118" i="25"/>
  <c r="Z117" i="25"/>
  <c r="Z179" i="25"/>
  <c r="Z76" i="25"/>
  <c r="Z158" i="25"/>
  <c r="Z74" i="25"/>
  <c r="Z61" i="25"/>
  <c r="Z174" i="25"/>
  <c r="Z124" i="25"/>
  <c r="Z123" i="25"/>
  <c r="Z143" i="25"/>
  <c r="Z82" i="25"/>
  <c r="Z80" i="25"/>
  <c r="Z178" i="25"/>
  <c r="Z68" i="25"/>
  <c r="Z141" i="25"/>
  <c r="Z28" i="25"/>
  <c r="Z152" i="25"/>
  <c r="Z137" i="25"/>
  <c r="Z151" i="25"/>
  <c r="Z27" i="25"/>
  <c r="Z116" i="25"/>
  <c r="Z162" i="25"/>
  <c r="Z127" i="25"/>
  <c r="Z72" i="25"/>
  <c r="Z73" i="25"/>
  <c r="Z59" i="25"/>
  <c r="Z58" i="25"/>
  <c r="Z48" i="25"/>
  <c r="Z49" i="25"/>
  <c r="Z53" i="25"/>
  <c r="Z54" i="25"/>
  <c r="Z128" i="25"/>
  <c r="Z156" i="25"/>
  <c r="Z62" i="25"/>
  <c r="Z160" i="25"/>
  <c r="Z50" i="25"/>
  <c r="Z14" i="25"/>
  <c r="Z15" i="25"/>
  <c r="Z16" i="25"/>
  <c r="Z13" i="25"/>
  <c r="Z146" i="25"/>
  <c r="Z51" i="25"/>
  <c r="Z180" i="25"/>
  <c r="Z66" i="25"/>
  <c r="Z92" i="25"/>
  <c r="Z184" i="25"/>
  <c r="Z11" i="25"/>
  <c r="Z182" i="25"/>
  <c r="Z90" i="25"/>
  <c r="Z67" i="25"/>
  <c r="Z93" i="25"/>
  <c r="Z188" i="25"/>
  <c r="Z106" i="25"/>
  <c r="Z166" i="25"/>
  <c r="Z153" i="25"/>
  <c r="Z9" i="25"/>
  <c r="Z94" i="25"/>
  <c r="Z91" i="25"/>
  <c r="Z157" i="25"/>
  <c r="Z181" i="25"/>
  <c r="Z95" i="25"/>
  <c r="Z104" i="25"/>
  <c r="Z129" i="25"/>
  <c r="Z169" i="25"/>
  <c r="Z83" i="25"/>
  <c r="Z148" i="25"/>
  <c r="Z165" i="25"/>
  <c r="Z84" i="25"/>
  <c r="Z185" i="25"/>
  <c r="Z120" i="25"/>
  <c r="Z119" i="25"/>
  <c r="Z183" i="25"/>
  <c r="Z186" i="25"/>
  <c r="Z168" i="25"/>
  <c r="Z105" i="25"/>
  <c r="Z96" i="25"/>
  <c r="Z107" i="25"/>
  <c r="Z85" i="25"/>
  <c r="Z187" i="25"/>
  <c r="Z193" i="25"/>
  <c r="Z20" i="25"/>
  <c r="Z144" i="25"/>
  <c r="Z10" i="25"/>
  <c r="Z142" i="25"/>
  <c r="Z12" i="25"/>
  <c r="Z21" i="25"/>
  <c r="Z167" i="25"/>
  <c r="Z196" i="25"/>
  <c r="Z154" i="25"/>
  <c r="Z164" i="25"/>
  <c r="Z22" i="25"/>
  <c r="Z19" i="25"/>
  <c r="Z134" i="25"/>
  <c r="Z171" i="25"/>
  <c r="Z172" i="25"/>
  <c r="Z122" i="25"/>
  <c r="Z121" i="25"/>
  <c r="Z100" i="25"/>
  <c r="Z101" i="25"/>
  <c r="Z5" i="25"/>
  <c r="Z4" i="25"/>
  <c r="Z102" i="25"/>
  <c r="Z103" i="25"/>
  <c r="Z138" i="25"/>
  <c r="Z113" i="25"/>
  <c r="Z42" i="25"/>
  <c r="Z41" i="25"/>
  <c r="Z114" i="25"/>
  <c r="Z115" i="25"/>
  <c r="Z111" i="25"/>
  <c r="Z150" i="25"/>
  <c r="Z46" i="25"/>
  <c r="Z194" i="25"/>
  <c r="Z112" i="25"/>
  <c r="Z43" i="25"/>
  <c r="Z23" i="25"/>
  <c r="Z24" i="25"/>
  <c r="Z45" i="25"/>
  <c r="Z44" i="25"/>
  <c r="Z25" i="25"/>
  <c r="Z8" i="25"/>
  <c r="Z7" i="25"/>
  <c r="Z6" i="25"/>
  <c r="Z195" i="25"/>
  <c r="Z97" i="25"/>
  <c r="Z98" i="25"/>
  <c r="Z99" i="25"/>
  <c r="Z77" i="25"/>
  <c r="Z149" i="25"/>
  <c r="Z79" i="25"/>
  <c r="Z78" i="25"/>
  <c r="Z173" i="25"/>
  <c r="Z52" i="25"/>
  <c r="Z56" i="25"/>
  <c r="Z139" i="25"/>
  <c r="Z140" i="25"/>
  <c r="Z176" i="25"/>
  <c r="Z86" i="25"/>
  <c r="Z161" i="25"/>
  <c r="Z87" i="25"/>
  <c r="Z191" i="25"/>
  <c r="Z89" i="25"/>
  <c r="Z88" i="25"/>
  <c r="Z175" i="25"/>
  <c r="AB175" i="25"/>
  <c r="AB8" i="25"/>
  <c r="AC8" i="25"/>
  <c r="AD8" i="25"/>
  <c r="AB7" i="25"/>
  <c r="AC7" i="25"/>
  <c r="AD7" i="25"/>
  <c r="AB6" i="25"/>
  <c r="AC6" i="25"/>
  <c r="AD6" i="25"/>
  <c r="AB195" i="25"/>
  <c r="AC195" i="25"/>
  <c r="AD195" i="25"/>
  <c r="AB97" i="25"/>
  <c r="AC97" i="25"/>
  <c r="AD97" i="25"/>
  <c r="AB98" i="25"/>
  <c r="AC98" i="25"/>
  <c r="AD98" i="25"/>
  <c r="AB99" i="25"/>
  <c r="AC99" i="25"/>
  <c r="AD99" i="25"/>
  <c r="AB77" i="25"/>
  <c r="AC77" i="25"/>
  <c r="AD77" i="25"/>
  <c r="AB149" i="25"/>
  <c r="AC149" i="25"/>
  <c r="AD149" i="25"/>
  <c r="AB79" i="25"/>
  <c r="AC79" i="25"/>
  <c r="AD79" i="25"/>
  <c r="AB78" i="25"/>
  <c r="AC78" i="25"/>
  <c r="AD78" i="25"/>
  <c r="AB173" i="25"/>
  <c r="AC173" i="25"/>
  <c r="AD173" i="25"/>
  <c r="AB52" i="25"/>
  <c r="AC52" i="25"/>
  <c r="AD52" i="25"/>
  <c r="AB56" i="25"/>
  <c r="AC56" i="25"/>
  <c r="AD56" i="25"/>
  <c r="AB139" i="25"/>
  <c r="AC139" i="25"/>
  <c r="AD139" i="25"/>
  <c r="AB140" i="25"/>
  <c r="AC140" i="25"/>
  <c r="AD140" i="25"/>
  <c r="AD25" i="25"/>
  <c r="AC25" i="25"/>
  <c r="AB25" i="25"/>
  <c r="AB194" i="25"/>
  <c r="AC194" i="25"/>
  <c r="AD194" i="25"/>
  <c r="AB112" i="25"/>
  <c r="AC112" i="25"/>
  <c r="AD112" i="25"/>
  <c r="AB43" i="25"/>
  <c r="AC43" i="25"/>
  <c r="AD43" i="25"/>
  <c r="AB23" i="25"/>
  <c r="AC23" i="25"/>
  <c r="AD23" i="25"/>
  <c r="AB24" i="25"/>
  <c r="AC24" i="25"/>
  <c r="AD24" i="25"/>
  <c r="AB45" i="25"/>
  <c r="AC45" i="25"/>
  <c r="AD45" i="25"/>
  <c r="AB44" i="25"/>
  <c r="AC44" i="25"/>
  <c r="AD44" i="25"/>
  <c r="AD46" i="25"/>
  <c r="AC46" i="25"/>
  <c r="AB46" i="25"/>
  <c r="AB115" i="25"/>
  <c r="AC115" i="25"/>
  <c r="AD115" i="25"/>
  <c r="AB111" i="25"/>
  <c r="AC111" i="25"/>
  <c r="AD111" i="25"/>
  <c r="AD114" i="25"/>
  <c r="AC114" i="25"/>
  <c r="AB114" i="25"/>
  <c r="AB100" i="25"/>
  <c r="AC100" i="25"/>
  <c r="AD100" i="25"/>
  <c r="AB101" i="25"/>
  <c r="AC101" i="25"/>
  <c r="AD101" i="25"/>
  <c r="AB5" i="25"/>
  <c r="AC5" i="25"/>
  <c r="AD5" i="25"/>
  <c r="AB4" i="25"/>
  <c r="AC4" i="25"/>
  <c r="AD4" i="25"/>
  <c r="AB102" i="25"/>
  <c r="AC102" i="25"/>
  <c r="AD102" i="25"/>
  <c r="AB103" i="25"/>
  <c r="AC103" i="25"/>
  <c r="AD103" i="25"/>
  <c r="AB138" i="25"/>
  <c r="AC138" i="25"/>
  <c r="AD138" i="25"/>
  <c r="AB113" i="25"/>
  <c r="AC113" i="25"/>
  <c r="AD113" i="25"/>
  <c r="AB42" i="25"/>
  <c r="AC42" i="25"/>
  <c r="AD42" i="25"/>
  <c r="AB41" i="25"/>
  <c r="AC41" i="25"/>
  <c r="AD41" i="25"/>
  <c r="AD122" i="25"/>
  <c r="AB121" i="25"/>
  <c r="AC121" i="25"/>
  <c r="AD121" i="25"/>
  <c r="AB172" i="25"/>
  <c r="AC172" i="25"/>
  <c r="AD172" i="25"/>
  <c r="AD171" i="25"/>
  <c r="AC171" i="25"/>
  <c r="AB171" i="25"/>
  <c r="AB20" i="25"/>
  <c r="AC20" i="25"/>
  <c r="AD20" i="25"/>
  <c r="AB144" i="25"/>
  <c r="AC144" i="25"/>
  <c r="AD144" i="25"/>
  <c r="AB10" i="25"/>
  <c r="AC10" i="25"/>
  <c r="AD10" i="25"/>
  <c r="AB142" i="25"/>
  <c r="AC142" i="25"/>
  <c r="AD142" i="25"/>
  <c r="AB12" i="25"/>
  <c r="AC12" i="25"/>
  <c r="AD12" i="25"/>
  <c r="AB21" i="25"/>
  <c r="AC21" i="25"/>
  <c r="AD21" i="25"/>
  <c r="AB167" i="25"/>
  <c r="AC167" i="25"/>
  <c r="AD167" i="25"/>
  <c r="AB196" i="25"/>
  <c r="AC196" i="25"/>
  <c r="AD196" i="25"/>
  <c r="AB154" i="25"/>
  <c r="AC154" i="25"/>
  <c r="AD154" i="25"/>
  <c r="AB164" i="25"/>
  <c r="AC164" i="25"/>
  <c r="AD164" i="25"/>
  <c r="AB22" i="25"/>
  <c r="AC22" i="25"/>
  <c r="AD22" i="25"/>
  <c r="AB19" i="25"/>
  <c r="AC19" i="25"/>
  <c r="AD19" i="25"/>
  <c r="AB134" i="25"/>
  <c r="AC134" i="25"/>
  <c r="AD134" i="25"/>
  <c r="AD193" i="25"/>
  <c r="AC193" i="25"/>
  <c r="AB193" i="25"/>
  <c r="AD85" i="25"/>
  <c r="AC85" i="25"/>
  <c r="AB85" i="25"/>
  <c r="AD107" i="25"/>
  <c r="AC107" i="25"/>
  <c r="AB107" i="25"/>
  <c r="AD96" i="25"/>
  <c r="AC96" i="25"/>
  <c r="AB96" i="25"/>
  <c r="AD105" i="25"/>
  <c r="AC105" i="25"/>
  <c r="AB105" i="25"/>
  <c r="AB119" i="25"/>
  <c r="AC119" i="25"/>
  <c r="AD119" i="25"/>
  <c r="AB183" i="25"/>
  <c r="AC183" i="25"/>
  <c r="AD183" i="25"/>
  <c r="AB186" i="25"/>
  <c r="AC186" i="25"/>
  <c r="AD186" i="25"/>
  <c r="AD120" i="25"/>
  <c r="AC120" i="25"/>
  <c r="AB120" i="25"/>
  <c r="AB157" i="25"/>
  <c r="AC157" i="25"/>
  <c r="AD157" i="25"/>
  <c r="AB181" i="25"/>
  <c r="AC181" i="25"/>
  <c r="AD181" i="25"/>
  <c r="AB95" i="25"/>
  <c r="AC95" i="25"/>
  <c r="AD95" i="25"/>
  <c r="AB104" i="25"/>
  <c r="AC104" i="25"/>
  <c r="AD104" i="25"/>
  <c r="AB129" i="25"/>
  <c r="AC129" i="25"/>
  <c r="AD129" i="25"/>
  <c r="AB169" i="25"/>
  <c r="AC169" i="25"/>
  <c r="AD169" i="25"/>
  <c r="AB83" i="25"/>
  <c r="AC83" i="25"/>
  <c r="AD83" i="25"/>
  <c r="AB148" i="25"/>
  <c r="AC148" i="25"/>
  <c r="AD148" i="25"/>
  <c r="AB165" i="25"/>
  <c r="AC165" i="25"/>
  <c r="AD165" i="25"/>
  <c r="AB84" i="25"/>
  <c r="AC84" i="25"/>
  <c r="AD84" i="25"/>
  <c r="AB66" i="25"/>
  <c r="AC66" i="25"/>
  <c r="AD66" i="25"/>
  <c r="AB92" i="25"/>
  <c r="AC92" i="25"/>
  <c r="AD92" i="25"/>
  <c r="AB184" i="25"/>
  <c r="AC184" i="25"/>
  <c r="AD184" i="25"/>
  <c r="AB11" i="25"/>
  <c r="AC11" i="25"/>
  <c r="AD11" i="25"/>
  <c r="AB182" i="25"/>
  <c r="AC182" i="25"/>
  <c r="AD182" i="25"/>
  <c r="AB90" i="25"/>
  <c r="AC90" i="25"/>
  <c r="AD90" i="25"/>
  <c r="AB67" i="25"/>
  <c r="AC67" i="25"/>
  <c r="AD67" i="25"/>
  <c r="AB93" i="25"/>
  <c r="AC93" i="25"/>
  <c r="AD93" i="25"/>
  <c r="AB188" i="25"/>
  <c r="AC188" i="25"/>
  <c r="AD188" i="25"/>
  <c r="AB106" i="25"/>
  <c r="AC106" i="25"/>
  <c r="AD106" i="25"/>
  <c r="AB166" i="25"/>
  <c r="AC166" i="25"/>
  <c r="AD166" i="25"/>
  <c r="AB153" i="25"/>
  <c r="AC153" i="25"/>
  <c r="AD153" i="25"/>
  <c r="AB9" i="25"/>
  <c r="AC9" i="25"/>
  <c r="AD9" i="25"/>
  <c r="AB94" i="25"/>
  <c r="AC94" i="25"/>
  <c r="AD94" i="25"/>
  <c r="AB91" i="25"/>
  <c r="AC91" i="25"/>
  <c r="AD91" i="25"/>
  <c r="AB62" i="25"/>
  <c r="AC62" i="25"/>
  <c r="AD62" i="25"/>
  <c r="AB160" i="25"/>
  <c r="AC160" i="25"/>
  <c r="AD160" i="25"/>
  <c r="AB50" i="25"/>
  <c r="AC50" i="25"/>
  <c r="AD50" i="25"/>
  <c r="AB14" i="25"/>
  <c r="AC14" i="25"/>
  <c r="AD14" i="25"/>
  <c r="AB15" i="25"/>
  <c r="AC15" i="25"/>
  <c r="AD15" i="25"/>
  <c r="AB16" i="25"/>
  <c r="AC16" i="25"/>
  <c r="AD16" i="25"/>
  <c r="AB13" i="25"/>
  <c r="AC13" i="25"/>
  <c r="AD13" i="25"/>
  <c r="AB146" i="25"/>
  <c r="AC146" i="25"/>
  <c r="AD146" i="25"/>
  <c r="AB51" i="25"/>
  <c r="AC51" i="25"/>
  <c r="AD51" i="25"/>
  <c r="AB180" i="25"/>
  <c r="AC180" i="25"/>
  <c r="AD180" i="25"/>
  <c r="AB73" i="25"/>
  <c r="AC73" i="25"/>
  <c r="AD73" i="25"/>
  <c r="AB59" i="25"/>
  <c r="AC59" i="25"/>
  <c r="AD59" i="25"/>
  <c r="AB58" i="25"/>
  <c r="AC58" i="25"/>
  <c r="AD58" i="25"/>
  <c r="AB48" i="25"/>
  <c r="AC48" i="25"/>
  <c r="AD48" i="25"/>
  <c r="AB49" i="25"/>
  <c r="AC49" i="25"/>
  <c r="AD49" i="25"/>
  <c r="AB53" i="25"/>
  <c r="AC53" i="25"/>
  <c r="AD53" i="25"/>
  <c r="AB54" i="25"/>
  <c r="AC54" i="25"/>
  <c r="AD54" i="25"/>
  <c r="AB128" i="25"/>
  <c r="AC128" i="25"/>
  <c r="AD128" i="25"/>
  <c r="AB156" i="25"/>
  <c r="AC156" i="25"/>
  <c r="AD156" i="25"/>
  <c r="AB80" i="25"/>
  <c r="AC80" i="25"/>
  <c r="AD80" i="25"/>
  <c r="AB178" i="25"/>
  <c r="AC178" i="25"/>
  <c r="AD178" i="25"/>
  <c r="AB68" i="25"/>
  <c r="AC68" i="25"/>
  <c r="AD68" i="25"/>
  <c r="AB141" i="25"/>
  <c r="AC141" i="25"/>
  <c r="AD141" i="25"/>
  <c r="AB28" i="25"/>
  <c r="AC28" i="25"/>
  <c r="AD28" i="25"/>
  <c r="AB152" i="25"/>
  <c r="AC152" i="25"/>
  <c r="AD152" i="25"/>
  <c r="AB137" i="25"/>
  <c r="AC137" i="25"/>
  <c r="AD137" i="25"/>
  <c r="AB151" i="25"/>
  <c r="AC151" i="25"/>
  <c r="AD151" i="25"/>
  <c r="AB27" i="25"/>
  <c r="AC27" i="25"/>
  <c r="AD27" i="25"/>
  <c r="AB116" i="25"/>
  <c r="AC116" i="25"/>
  <c r="AD116" i="25"/>
  <c r="AB162" i="25"/>
  <c r="AC162" i="25"/>
  <c r="AD162" i="25"/>
  <c r="AB127" i="25"/>
  <c r="AC127" i="25"/>
  <c r="AD127" i="25"/>
  <c r="AB72" i="25"/>
  <c r="AC72" i="25"/>
  <c r="AD72" i="25"/>
  <c r="AD82" i="25"/>
  <c r="AC82" i="25"/>
  <c r="AB82" i="25"/>
  <c r="AB174" i="25"/>
  <c r="AC174" i="25"/>
  <c r="AD174" i="25"/>
  <c r="AB124" i="25"/>
  <c r="AC124" i="25"/>
  <c r="AD124" i="25"/>
  <c r="AB123" i="25"/>
  <c r="AC123" i="25"/>
  <c r="AD123" i="25"/>
  <c r="AB143" i="25"/>
  <c r="AC143" i="25"/>
  <c r="AD143" i="25"/>
  <c r="AD61" i="25"/>
  <c r="AC61" i="25"/>
  <c r="AB61" i="25"/>
  <c r="AB69" i="25"/>
  <c r="AC69" i="25"/>
  <c r="AD69" i="25"/>
  <c r="AB118" i="25"/>
  <c r="AC118" i="25"/>
  <c r="AD118" i="25"/>
  <c r="AB117" i="25"/>
  <c r="AC117" i="25"/>
  <c r="AD117" i="25"/>
  <c r="AB179" i="25"/>
  <c r="AC179" i="25"/>
  <c r="AD179" i="25"/>
  <c r="AB76" i="25"/>
  <c r="AC76" i="25"/>
  <c r="AD76" i="25"/>
  <c r="AB158" i="25"/>
  <c r="AC158" i="25"/>
  <c r="AD158" i="25"/>
  <c r="AB74" i="25"/>
  <c r="AC74" i="25"/>
  <c r="AD74" i="25"/>
  <c r="AD125" i="25"/>
  <c r="AC125" i="25"/>
  <c r="AB125" i="25"/>
  <c r="AB35" i="25"/>
  <c r="AC35" i="25"/>
  <c r="AD35" i="25"/>
  <c r="AB33" i="25"/>
  <c r="AC33" i="25"/>
  <c r="AD33" i="25"/>
  <c r="AB189" i="25"/>
  <c r="AC189" i="25"/>
  <c r="AD189" i="25"/>
  <c r="AB147" i="25"/>
  <c r="AC147" i="25"/>
  <c r="AD147" i="25"/>
  <c r="AB70" i="25"/>
  <c r="AC70" i="25"/>
  <c r="AD70" i="25"/>
  <c r="AB57" i="25"/>
  <c r="AC57" i="25"/>
  <c r="AD57" i="25"/>
  <c r="AB60" i="25"/>
  <c r="AC60" i="25"/>
  <c r="AD60" i="25"/>
  <c r="AB75" i="25"/>
  <c r="AC75" i="25"/>
  <c r="AD75" i="25"/>
  <c r="AB71" i="25"/>
  <c r="AC71" i="25"/>
  <c r="AD71" i="25"/>
  <c r="AB159" i="25"/>
  <c r="AC159" i="25"/>
  <c r="AD159" i="25"/>
  <c r="AD34" i="25"/>
  <c r="AC34" i="25"/>
  <c r="AB34" i="25"/>
  <c r="AD191" i="25"/>
  <c r="AC191" i="25"/>
  <c r="AB191" i="25"/>
  <c r="AB38" i="25"/>
  <c r="AC38" i="25"/>
  <c r="AD38" i="25"/>
  <c r="AB37" i="25"/>
  <c r="AC37" i="25"/>
  <c r="AD37" i="25"/>
  <c r="AB29" i="25"/>
  <c r="AC29" i="25"/>
  <c r="AD29" i="25"/>
  <c r="AB145" i="25"/>
  <c r="AC145" i="25"/>
  <c r="AD145" i="25"/>
  <c r="AB64" i="25"/>
  <c r="AC64" i="25"/>
  <c r="AD64" i="25"/>
  <c r="AB108" i="25"/>
  <c r="AC108" i="25"/>
  <c r="AD108" i="25"/>
  <c r="AB133" i="25"/>
  <c r="AC133" i="25"/>
  <c r="AD133" i="25"/>
  <c r="AB65" i="25"/>
  <c r="AC65" i="25"/>
  <c r="AD65" i="25"/>
  <c r="AB109" i="25"/>
  <c r="AC109" i="25"/>
  <c r="AD109" i="25"/>
  <c r="AB110" i="25"/>
  <c r="AC110" i="25"/>
  <c r="AD110" i="25"/>
  <c r="AB40" i="25"/>
  <c r="AC40" i="25"/>
  <c r="AD40" i="25"/>
  <c r="AB155" i="25"/>
  <c r="AC155" i="25"/>
  <c r="AD155" i="25"/>
  <c r="AB132" i="25"/>
  <c r="AC132" i="25"/>
  <c r="AD132" i="25"/>
  <c r="AB17" i="25"/>
  <c r="AC17" i="25"/>
  <c r="AD17" i="25"/>
  <c r="AB18" i="25"/>
  <c r="AC18" i="25"/>
  <c r="AD18" i="25"/>
  <c r="AB30" i="25"/>
  <c r="AC30" i="25"/>
  <c r="AD30" i="25"/>
  <c r="AB31" i="25"/>
  <c r="AC31" i="25"/>
  <c r="AD31" i="25"/>
  <c r="AB32" i="25"/>
  <c r="AC32" i="25"/>
  <c r="AD32" i="25"/>
  <c r="AB36" i="25"/>
  <c r="AC36" i="25"/>
  <c r="AD36" i="25"/>
  <c r="AB88" i="25"/>
  <c r="AC88" i="25"/>
  <c r="AD88" i="25"/>
  <c r="AB190" i="25"/>
  <c r="AC190" i="25"/>
  <c r="AD190" i="25"/>
  <c r="AB192" i="25"/>
  <c r="AC192" i="25"/>
  <c r="AD192" i="25"/>
  <c r="AB55" i="25"/>
  <c r="AC55" i="25"/>
  <c r="AD55" i="25"/>
  <c r="AB63" i="25"/>
  <c r="AC63" i="25"/>
  <c r="AD63" i="25"/>
  <c r="AB177" i="25"/>
  <c r="AC177" i="25"/>
  <c r="AD177" i="25"/>
  <c r="AB131" i="25"/>
  <c r="AC131" i="25"/>
  <c r="AD131" i="25"/>
  <c r="AD89" i="25"/>
  <c r="AC89" i="25"/>
  <c r="AB89" i="25"/>
  <c r="AD87" i="25"/>
  <c r="AC87" i="25"/>
  <c r="AB87" i="25"/>
  <c r="AB176" i="25"/>
  <c r="AC176" i="25"/>
  <c r="AD176" i="25"/>
  <c r="AB86" i="25"/>
  <c r="AC86" i="25"/>
  <c r="AD86" i="25"/>
  <c r="AD175" i="25"/>
  <c r="AC175" i="25"/>
  <c r="AX87" i="25" l="1"/>
  <c r="CL158" i="25"/>
  <c r="AX175" i="25"/>
  <c r="AX176" i="25"/>
  <c r="AX88" i="25"/>
  <c r="AX89" i="25"/>
  <c r="AE154" i="25" l="1"/>
  <c r="AE164" i="25"/>
  <c r="AE59" i="25"/>
  <c r="AE58" i="25"/>
  <c r="AE34" i="25"/>
  <c r="AE35" i="25"/>
  <c r="AE48" i="25"/>
  <c r="AE49" i="25"/>
  <c r="AE22" i="25"/>
  <c r="AE53" i="25"/>
  <c r="AE54" i="25"/>
  <c r="AE190" i="25"/>
  <c r="AE128" i="25"/>
  <c r="AE56" i="25"/>
  <c r="AE19" i="25"/>
  <c r="AE33" i="25"/>
  <c r="AE189" i="25"/>
  <c r="AE156" i="25"/>
  <c r="AE134" i="25"/>
  <c r="AE62" i="25"/>
  <c r="AE25" i="25"/>
  <c r="AE51" i="25"/>
  <c r="AE103" i="25"/>
  <c r="AE140" i="25"/>
  <c r="AE138" i="25"/>
  <c r="O47" i="25"/>
  <c r="P47" i="25"/>
  <c r="O154" i="25"/>
  <c r="P154" i="25"/>
  <c r="O164" i="25"/>
  <c r="P164" i="25"/>
  <c r="O59" i="25"/>
  <c r="P59" i="25"/>
  <c r="O58" i="25"/>
  <c r="P58" i="25"/>
  <c r="O34" i="25"/>
  <c r="P34" i="25"/>
  <c r="O35" i="25"/>
  <c r="P35" i="25"/>
  <c r="O48" i="25"/>
  <c r="P48" i="25"/>
  <c r="O49" i="25"/>
  <c r="P49" i="25"/>
  <c r="O22" i="25"/>
  <c r="P22" i="25"/>
  <c r="O53" i="25"/>
  <c r="P53" i="25"/>
  <c r="O54" i="25"/>
  <c r="P54" i="25"/>
  <c r="O190" i="25"/>
  <c r="P190" i="25"/>
  <c r="O128" i="25"/>
  <c r="P128" i="25"/>
  <c r="O56" i="25"/>
  <c r="P56" i="25"/>
  <c r="P19" i="25"/>
  <c r="O33" i="25"/>
  <c r="P33" i="25"/>
  <c r="O189" i="25"/>
  <c r="P189" i="25"/>
  <c r="O156" i="25"/>
  <c r="P156" i="25"/>
  <c r="O134" i="25"/>
  <c r="P134" i="25"/>
  <c r="O62" i="25"/>
  <c r="P62" i="25"/>
  <c r="O25" i="25"/>
  <c r="P25" i="25"/>
  <c r="O51" i="25"/>
  <c r="P51" i="25"/>
  <c r="O130" i="25"/>
  <c r="P130" i="25"/>
  <c r="O103" i="25"/>
  <c r="P103" i="25"/>
  <c r="O140" i="25"/>
  <c r="P140" i="25"/>
  <c r="O138" i="25"/>
  <c r="P138" i="25"/>
  <c r="O147" i="25"/>
  <c r="P147" i="25"/>
  <c r="O70" i="25"/>
  <c r="P70" i="25"/>
  <c r="O57" i="25"/>
  <c r="P57" i="25"/>
  <c r="AE57" i="25"/>
  <c r="O60" i="25"/>
  <c r="P60" i="25"/>
  <c r="AE60" i="25"/>
  <c r="O192" i="25"/>
  <c r="P192" i="25"/>
  <c r="AE192" i="25"/>
  <c r="O66" i="25"/>
  <c r="P66" i="25"/>
  <c r="AE66" i="25"/>
  <c r="O92" i="25"/>
  <c r="P92" i="25"/>
  <c r="AE92" i="25"/>
  <c r="O55" i="25"/>
  <c r="P55" i="25"/>
  <c r="AE55" i="25"/>
  <c r="O184" i="25"/>
  <c r="P184" i="25"/>
  <c r="AE184" i="25"/>
  <c r="O175" i="25"/>
  <c r="P175" i="25"/>
  <c r="AE175" i="25"/>
  <c r="O11" i="25"/>
  <c r="P11" i="25"/>
  <c r="AE11" i="25"/>
  <c r="O113" i="25"/>
  <c r="P113" i="25"/>
  <c r="AE113" i="25"/>
  <c r="O182" i="25"/>
  <c r="P182" i="25"/>
  <c r="AE182" i="25"/>
  <c r="O176" i="25"/>
  <c r="P176" i="25"/>
  <c r="AE176" i="25"/>
  <c r="O97" i="25"/>
  <c r="P97" i="25"/>
  <c r="AE97" i="25"/>
  <c r="O42" i="25"/>
  <c r="P42" i="25"/>
  <c r="AE42" i="25"/>
  <c r="O41" i="25"/>
  <c r="P41" i="25"/>
  <c r="AE41" i="25"/>
  <c r="O90" i="25"/>
  <c r="P90" i="25"/>
  <c r="AE90" i="25"/>
  <c r="O67" i="25"/>
  <c r="P67" i="25"/>
  <c r="AE67" i="25"/>
  <c r="O93" i="25"/>
  <c r="P93" i="25"/>
  <c r="AE93" i="25"/>
  <c r="O188" i="25"/>
  <c r="P188" i="25"/>
  <c r="AE188" i="25"/>
  <c r="O106" i="25"/>
  <c r="P106" i="25"/>
  <c r="AE106" i="25"/>
  <c r="O170" i="25"/>
  <c r="P170" i="25"/>
  <c r="O63" i="25"/>
  <c r="P63" i="25"/>
  <c r="AE63" i="25"/>
  <c r="O166" i="25"/>
  <c r="P166" i="25"/>
  <c r="AE166" i="25"/>
  <c r="O75" i="25"/>
  <c r="P75" i="25"/>
  <c r="AE75" i="25"/>
  <c r="O177" i="25"/>
  <c r="P177" i="25"/>
  <c r="AE177" i="25"/>
  <c r="O131" i="25"/>
  <c r="P131" i="25"/>
  <c r="AE131" i="25"/>
  <c r="O114" i="25"/>
  <c r="P114" i="25"/>
  <c r="AE114" i="25"/>
  <c r="O153" i="25"/>
  <c r="P153" i="25"/>
  <c r="AE153" i="25"/>
  <c r="O71" i="25"/>
  <c r="P71" i="25"/>
  <c r="AE71" i="25"/>
  <c r="O159" i="25"/>
  <c r="P159" i="25"/>
  <c r="AE159" i="25"/>
  <c r="O126" i="25"/>
  <c r="P126" i="25"/>
  <c r="O125" i="25"/>
  <c r="P125" i="25"/>
  <c r="AE125" i="25"/>
  <c r="O69" i="25"/>
  <c r="P69" i="25"/>
  <c r="AE69" i="25"/>
  <c r="O9" i="25"/>
  <c r="P9" i="25"/>
  <c r="AE9" i="25"/>
  <c r="O94" i="25"/>
  <c r="P94" i="25"/>
  <c r="AE94" i="25"/>
  <c r="O145" i="25"/>
  <c r="P145" i="25"/>
  <c r="AE145" i="25"/>
  <c r="O91" i="25"/>
  <c r="P91" i="25"/>
  <c r="AE91" i="25"/>
  <c r="O77" i="25"/>
  <c r="P77" i="25"/>
  <c r="AE77" i="25"/>
  <c r="O64" i="25"/>
  <c r="P64" i="25"/>
  <c r="AE64" i="25"/>
  <c r="O160" i="25"/>
  <c r="P160" i="25"/>
  <c r="AE160" i="25"/>
  <c r="O108" i="25"/>
  <c r="P108" i="25"/>
  <c r="AE108" i="25"/>
  <c r="O118" i="25"/>
  <c r="P118" i="25"/>
  <c r="AE118" i="25"/>
  <c r="O117" i="25"/>
  <c r="P117" i="25"/>
  <c r="AE117" i="25"/>
  <c r="O179" i="25"/>
  <c r="P179" i="25"/>
  <c r="AE179" i="25"/>
  <c r="O157" i="25"/>
  <c r="P157" i="25"/>
  <c r="AE157" i="25"/>
  <c r="O149" i="25"/>
  <c r="P149" i="25"/>
  <c r="AE149" i="25"/>
  <c r="O76" i="25"/>
  <c r="P76" i="25"/>
  <c r="AE76" i="25"/>
  <c r="O171" i="25"/>
  <c r="P171" i="25"/>
  <c r="AE171" i="25"/>
  <c r="O181" i="25"/>
  <c r="P181" i="25"/>
  <c r="AE181" i="25"/>
  <c r="O95" i="25"/>
  <c r="P95" i="25"/>
  <c r="AE95" i="25"/>
  <c r="O86" i="25"/>
  <c r="P86" i="25"/>
  <c r="AE86" i="25"/>
  <c r="O158" i="25"/>
  <c r="P158" i="25"/>
  <c r="AE158" i="25"/>
  <c r="O104" i="25"/>
  <c r="P104" i="25"/>
  <c r="AE104" i="25"/>
  <c r="O122" i="25"/>
  <c r="P122" i="25"/>
  <c r="AE122" i="25"/>
  <c r="O121" i="25"/>
  <c r="P121" i="25"/>
  <c r="AE121" i="25"/>
  <c r="O129" i="25"/>
  <c r="P129" i="25"/>
  <c r="AE129" i="25"/>
  <c r="O169" i="25"/>
  <c r="P169" i="25"/>
  <c r="AE169" i="25"/>
  <c r="O83" i="25"/>
  <c r="P83" i="25"/>
  <c r="AE83" i="25"/>
  <c r="O161" i="25"/>
  <c r="P161" i="25"/>
  <c r="O148" i="25"/>
  <c r="P148" i="25"/>
  <c r="AE148" i="25"/>
  <c r="O165" i="25"/>
  <c r="P165" i="25"/>
  <c r="AE165" i="25"/>
  <c r="O74" i="25"/>
  <c r="P74" i="25"/>
  <c r="AE74" i="25"/>
  <c r="O84" i="25"/>
  <c r="P84" i="25"/>
  <c r="AE84" i="25"/>
  <c r="O79" i="25"/>
  <c r="P79" i="25"/>
  <c r="AE79" i="25"/>
  <c r="O133" i="25"/>
  <c r="P133" i="25"/>
  <c r="AE133" i="25"/>
  <c r="O87" i="25"/>
  <c r="P87" i="25"/>
  <c r="AE87" i="25"/>
  <c r="O185" i="25"/>
  <c r="P185" i="25"/>
  <c r="O115" i="25"/>
  <c r="P115" i="25"/>
  <c r="AE115" i="25"/>
  <c r="O98" i="25"/>
  <c r="P98" i="25"/>
  <c r="AE98" i="25"/>
  <c r="O120" i="25"/>
  <c r="P120" i="25"/>
  <c r="AE120" i="25"/>
  <c r="O119" i="25"/>
  <c r="P119" i="25"/>
  <c r="AE119" i="25"/>
  <c r="O100" i="25"/>
  <c r="P100" i="25"/>
  <c r="AE100" i="25"/>
  <c r="O183" i="25"/>
  <c r="P183" i="25"/>
  <c r="AE183" i="25"/>
  <c r="O101" i="25"/>
  <c r="P101" i="25"/>
  <c r="AE101" i="25"/>
  <c r="O186" i="25"/>
  <c r="P186" i="25"/>
  <c r="AE186" i="25"/>
  <c r="O111" i="25"/>
  <c r="P111" i="25"/>
  <c r="AE111" i="25"/>
  <c r="O61" i="25"/>
  <c r="P61" i="25"/>
  <c r="AE61" i="25"/>
  <c r="O174" i="25"/>
  <c r="P174" i="25"/>
  <c r="AE174" i="25"/>
  <c r="O124" i="25"/>
  <c r="P124" i="25"/>
  <c r="AE124" i="25"/>
  <c r="O123" i="25"/>
  <c r="P123" i="25"/>
  <c r="AE123" i="25"/>
  <c r="O168" i="25"/>
  <c r="P168" i="25"/>
  <c r="O65" i="25"/>
  <c r="P65" i="25"/>
  <c r="AE65" i="25"/>
  <c r="O143" i="25"/>
  <c r="P143" i="25"/>
  <c r="AE143" i="25"/>
  <c r="O5" i="25"/>
  <c r="P5" i="25"/>
  <c r="AE5" i="25"/>
  <c r="O4" i="25"/>
  <c r="P4" i="25"/>
  <c r="AE4" i="25"/>
  <c r="O195" i="25"/>
  <c r="P195" i="25"/>
  <c r="AE195" i="25"/>
  <c r="O105" i="25"/>
  <c r="P105" i="25"/>
  <c r="AE105" i="25"/>
  <c r="O163" i="25"/>
  <c r="P163" i="25"/>
  <c r="O80" i="25"/>
  <c r="P80" i="25"/>
  <c r="AE80" i="25"/>
  <c r="O81" i="25"/>
  <c r="P81" i="25"/>
  <c r="O82" i="25"/>
  <c r="P82" i="25"/>
  <c r="AE82" i="25"/>
  <c r="O99" i="25"/>
  <c r="P99" i="25"/>
  <c r="AE99" i="25"/>
  <c r="O96" i="25"/>
  <c r="P96" i="25"/>
  <c r="AE96" i="25"/>
  <c r="O178" i="25"/>
  <c r="P178" i="25"/>
  <c r="AE178" i="25"/>
  <c r="O150" i="25"/>
  <c r="P150" i="25"/>
  <c r="O107" i="25"/>
  <c r="P107" i="25"/>
  <c r="AE107" i="25"/>
  <c r="O85" i="25"/>
  <c r="P85" i="25"/>
  <c r="AE85" i="25"/>
  <c r="O68" i="25"/>
  <c r="P68" i="25"/>
  <c r="AE68" i="25"/>
  <c r="O109" i="25"/>
  <c r="P109" i="25"/>
  <c r="AE109" i="25"/>
  <c r="O110" i="25"/>
  <c r="P110" i="25"/>
  <c r="AE110" i="25"/>
  <c r="O187" i="25"/>
  <c r="P187" i="25"/>
  <c r="O46" i="25"/>
  <c r="P46" i="25"/>
  <c r="AE46" i="25"/>
  <c r="O194" i="25"/>
  <c r="P194" i="25"/>
  <c r="AE194" i="25"/>
  <c r="O193" i="25"/>
  <c r="P193" i="25"/>
  <c r="AE193" i="25"/>
  <c r="O112" i="25"/>
  <c r="P112" i="25"/>
  <c r="AE112" i="25"/>
  <c r="O20" i="25"/>
  <c r="P20" i="25"/>
  <c r="AE20" i="25"/>
  <c r="O43" i="25"/>
  <c r="P43" i="25"/>
  <c r="AE43" i="25"/>
  <c r="O144" i="25"/>
  <c r="P144" i="25"/>
  <c r="AE144" i="25"/>
  <c r="O50" i="25"/>
  <c r="P50" i="25"/>
  <c r="AE50" i="25"/>
  <c r="O40" i="25"/>
  <c r="P40" i="25"/>
  <c r="AE40" i="25"/>
  <c r="O173" i="25"/>
  <c r="P173" i="25"/>
  <c r="AE173" i="25"/>
  <c r="O23" i="25"/>
  <c r="P23" i="25"/>
  <c r="AE23" i="25"/>
  <c r="O8" i="25"/>
  <c r="P8" i="25"/>
  <c r="AE8" i="25"/>
  <c r="O7" i="25"/>
  <c r="P7" i="25"/>
  <c r="AE7" i="25"/>
  <c r="O6" i="25"/>
  <c r="P6" i="25"/>
  <c r="AE6" i="25"/>
  <c r="O10" i="25"/>
  <c r="P10" i="25"/>
  <c r="AE10" i="25"/>
  <c r="O180" i="25"/>
  <c r="P180" i="25"/>
  <c r="AE180" i="25"/>
  <c r="O142" i="25"/>
  <c r="P142" i="25"/>
  <c r="AE142" i="25"/>
  <c r="O12" i="25"/>
  <c r="P12" i="25"/>
  <c r="O102" i="25"/>
  <c r="P102" i="25"/>
  <c r="O141" i="25"/>
  <c r="P141" i="25"/>
  <c r="AE141" i="25"/>
  <c r="O28" i="25"/>
  <c r="P28" i="25"/>
  <c r="AE28" i="25"/>
  <c r="O14" i="25"/>
  <c r="P14" i="25"/>
  <c r="AE14" i="25"/>
  <c r="O155" i="25"/>
  <c r="P155" i="25"/>
  <c r="AE155" i="25"/>
  <c r="O132" i="25"/>
  <c r="P132" i="25"/>
  <c r="AE132" i="25"/>
  <c r="O152" i="25"/>
  <c r="P152" i="25"/>
  <c r="AE152" i="25"/>
  <c r="O15" i="25"/>
  <c r="P15" i="25"/>
  <c r="AE15" i="25"/>
  <c r="O16" i="25"/>
  <c r="P16" i="25"/>
  <c r="AE16" i="25"/>
  <c r="O137" i="25"/>
  <c r="P137" i="25"/>
  <c r="AE137" i="25"/>
  <c r="O17" i="25"/>
  <c r="P17" i="25"/>
  <c r="AE17" i="25"/>
  <c r="O18" i="25"/>
  <c r="P18" i="25"/>
  <c r="AE18" i="25"/>
  <c r="O21" i="25"/>
  <c r="P21" i="25"/>
  <c r="AE21" i="25"/>
  <c r="O24" i="25"/>
  <c r="P24" i="25"/>
  <c r="AE24" i="25"/>
  <c r="O151" i="25"/>
  <c r="P151" i="25"/>
  <c r="AE151" i="25"/>
  <c r="O167" i="25"/>
  <c r="P167" i="25"/>
  <c r="AE167" i="25"/>
  <c r="O27" i="25"/>
  <c r="P27" i="25"/>
  <c r="AE27" i="25"/>
  <c r="O116" i="25"/>
  <c r="P116" i="25"/>
  <c r="AE116" i="25"/>
  <c r="O196" i="25"/>
  <c r="P196" i="25"/>
  <c r="AE196" i="25"/>
  <c r="O30" i="25"/>
  <c r="P30" i="25"/>
  <c r="AE30" i="25"/>
  <c r="O31" i="25"/>
  <c r="P31" i="25"/>
  <c r="AE31" i="25"/>
  <c r="O32" i="25"/>
  <c r="P32" i="25"/>
  <c r="AE32" i="25"/>
  <c r="O52" i="25"/>
  <c r="P52" i="25"/>
  <c r="AE52" i="25"/>
  <c r="O139" i="25"/>
  <c r="P139" i="25"/>
  <c r="AE139" i="25"/>
  <c r="O162" i="25"/>
  <c r="P162" i="25"/>
  <c r="AE162" i="25"/>
  <c r="O172" i="25"/>
  <c r="P172" i="25"/>
  <c r="AE172" i="25"/>
  <c r="O36" i="25"/>
  <c r="P36" i="25"/>
  <c r="AE36" i="25"/>
  <c r="O38" i="25"/>
  <c r="P38" i="25"/>
  <c r="AE38" i="25"/>
  <c r="O37" i="25"/>
  <c r="P37" i="25"/>
  <c r="AE37" i="25"/>
  <c r="O127" i="25"/>
  <c r="P127" i="25"/>
  <c r="AE127" i="25"/>
  <c r="O191" i="25"/>
  <c r="P191" i="25"/>
  <c r="AE191" i="25"/>
  <c r="O29" i="25"/>
  <c r="P29" i="25"/>
  <c r="AE29" i="25"/>
  <c r="O39" i="25"/>
  <c r="P39" i="25"/>
  <c r="O136" i="25"/>
  <c r="P136" i="25"/>
  <c r="O45" i="25"/>
  <c r="P45" i="25"/>
  <c r="AE45" i="25"/>
  <c r="O13" i="25"/>
  <c r="P13" i="25"/>
  <c r="AE13" i="25"/>
  <c r="O72" i="25"/>
  <c r="P72" i="25"/>
  <c r="AE72" i="25"/>
  <c r="O73" i="25"/>
  <c r="P73" i="25"/>
  <c r="AE73" i="25"/>
  <c r="O78" i="25"/>
  <c r="P78" i="25"/>
  <c r="AE78" i="25"/>
  <c r="O146" i="25"/>
  <c r="P146" i="25"/>
  <c r="AE146" i="25"/>
  <c r="O89" i="25"/>
  <c r="P89" i="25"/>
  <c r="AE89" i="25"/>
  <c r="O88" i="25"/>
  <c r="P88" i="25"/>
  <c r="AE88" i="25"/>
  <c r="O44" i="25"/>
  <c r="P44" i="25"/>
  <c r="AE44" i="25"/>
  <c r="R2" i="25" l="1"/>
  <c r="O2" i="25"/>
  <c r="P2" i="25"/>
  <c r="AE147" i="25"/>
  <c r="AE70" i="25"/>
</calcChain>
</file>

<file path=xl/sharedStrings.xml><?xml version="1.0" encoding="utf-8"?>
<sst xmlns="http://schemas.openxmlformats.org/spreadsheetml/2006/main" count="8587" uniqueCount="1570">
  <si>
    <t>Name</t>
  </si>
  <si>
    <t>Bracco</t>
  </si>
  <si>
    <t>WHR</t>
  </si>
  <si>
    <t>Geothermal</t>
  </si>
  <si>
    <t>Solar</t>
  </si>
  <si>
    <t>Biomass</t>
  </si>
  <si>
    <t>Fluid</t>
  </si>
  <si>
    <t>CHP</t>
  </si>
  <si>
    <t>Type</t>
  </si>
  <si>
    <t>Wet</t>
  </si>
  <si>
    <t>Isentropic</t>
  </si>
  <si>
    <t>Dry</t>
  </si>
  <si>
    <t>Zeotropic</t>
  </si>
  <si>
    <t>Heat Source</t>
  </si>
  <si>
    <t>Power</t>
  </si>
  <si>
    <t>Cold Source</t>
  </si>
  <si>
    <t>Net Power (kW)</t>
  </si>
  <si>
    <t>Pump</t>
  </si>
  <si>
    <t>Nominal Power</t>
  </si>
  <si>
    <t>Power (Range)</t>
  </si>
  <si>
    <t>Efficiency</t>
  </si>
  <si>
    <t>Evaporator</t>
  </si>
  <si>
    <t>Expander</t>
  </si>
  <si>
    <t>Pressure Ratio</t>
  </si>
  <si>
    <t>Condenseur</t>
  </si>
  <si>
    <t>PHE</t>
  </si>
  <si>
    <t>R245fa</t>
  </si>
  <si>
    <t>Diaphragm</t>
  </si>
  <si>
    <t>Scroll</t>
  </si>
  <si>
    <t>Screw</t>
  </si>
  <si>
    <t>Scroll Hermetic</t>
  </si>
  <si>
    <t>WHR ICE</t>
  </si>
  <si>
    <t>Water</t>
  </si>
  <si>
    <t>Shaft Speed</t>
  </si>
  <si>
    <t>R123</t>
  </si>
  <si>
    <t>Turbine</t>
  </si>
  <si>
    <t>Turbine Radial</t>
  </si>
  <si>
    <t>Turbine Axial</t>
  </si>
  <si>
    <t>Gearbox</t>
  </si>
  <si>
    <t>Oil</t>
  </si>
  <si>
    <t>Load</t>
  </si>
  <si>
    <t>Speed</t>
  </si>
  <si>
    <t>Declaye</t>
  </si>
  <si>
    <t>Scroll Open-Drive</t>
  </si>
  <si>
    <t>Yes</t>
  </si>
  <si>
    <t>ATSL-1651E</t>
  </si>
  <si>
    <t>VSD</t>
  </si>
  <si>
    <t>Quoilin</t>
  </si>
  <si>
    <t>Zhou</t>
  </si>
  <si>
    <t>Fin-tube</t>
  </si>
  <si>
    <t>Air</t>
  </si>
  <si>
    <t>40 tubes</t>
  </si>
  <si>
    <t>LVS-1</t>
  </si>
  <si>
    <t>Gu</t>
  </si>
  <si>
    <t>R600a</t>
  </si>
  <si>
    <t>Kang</t>
  </si>
  <si>
    <t>HFE7000</t>
  </si>
  <si>
    <t>Tank</t>
  </si>
  <si>
    <t>CR5-12A (Gundfos)</t>
  </si>
  <si>
    <t>WP10L-190 (GEA)</t>
  </si>
  <si>
    <t>Xu</t>
  </si>
  <si>
    <t>Peris</t>
  </si>
  <si>
    <t>Electric</t>
  </si>
  <si>
    <t>No</t>
  </si>
  <si>
    <t>Volumetric</t>
  </si>
  <si>
    <t>Cho</t>
  </si>
  <si>
    <t>Yun</t>
  </si>
  <si>
    <t>Drive a compressor</t>
  </si>
  <si>
    <t>Microchannel</t>
  </si>
  <si>
    <t>Chang</t>
  </si>
  <si>
    <t>HP bar</t>
  </si>
  <si>
    <t>LP bar</t>
  </si>
  <si>
    <t>Subcooling °C</t>
  </si>
  <si>
    <t>Superheating °C</t>
  </si>
  <si>
    <t>Demierre</t>
  </si>
  <si>
    <t>R134a</t>
  </si>
  <si>
    <t>R600</t>
  </si>
  <si>
    <t>R142b</t>
  </si>
  <si>
    <t>Rotary Vane</t>
  </si>
  <si>
    <t>Song</t>
  </si>
  <si>
    <t>Centrifugal Multistage</t>
  </si>
  <si>
    <t>Turunen-Saaresti</t>
  </si>
  <si>
    <t>Toluene</t>
  </si>
  <si>
    <t>Jung</t>
  </si>
  <si>
    <t>R365mfc/R245fa (51,5/48,5)</t>
  </si>
  <si>
    <t>21 mbar</t>
  </si>
  <si>
    <t>-8 mbar</t>
  </si>
  <si>
    <t>Pei</t>
  </si>
  <si>
    <t>Centrifugal</t>
  </si>
  <si>
    <t>CR1-30 (Grundfos)</t>
  </si>
  <si>
    <t>Han</t>
  </si>
  <si>
    <t>Manolakos</t>
  </si>
  <si>
    <t>Fu</t>
  </si>
  <si>
    <t>CR32-5 (Grundfos)</t>
  </si>
  <si>
    <t>CR5-32 (Grundfos)</t>
  </si>
  <si>
    <t>Dynamometer</t>
  </si>
  <si>
    <t>Farrokhi</t>
  </si>
  <si>
    <t>BL95A-92</t>
  </si>
  <si>
    <t>BL95A-70D</t>
  </si>
  <si>
    <t>Rolling-Piston</t>
  </si>
  <si>
    <t>JYMZ 630/1,3 (AILIPU)</t>
  </si>
  <si>
    <t>CB76-H</t>
  </si>
  <si>
    <t>DC high speed generator</t>
  </si>
  <si>
    <t>Pan</t>
  </si>
  <si>
    <t>Jradi</t>
  </si>
  <si>
    <t>HFE7100</t>
  </si>
  <si>
    <t>Scroll Semi-Hermetic</t>
  </si>
  <si>
    <t>SHS-33B4150</t>
  </si>
  <si>
    <t>B120THx60 (SWEP)</t>
  </si>
  <si>
    <t>Minea</t>
  </si>
  <si>
    <t>100&amp;200 mbar</t>
  </si>
  <si>
    <t>300 mbar</t>
  </si>
  <si>
    <t>Home-made</t>
  </si>
  <si>
    <t>Hessami</t>
  </si>
  <si>
    <t>Fuel pump</t>
  </si>
  <si>
    <t>Hsu</t>
  </si>
  <si>
    <t>Yamada</t>
  </si>
  <si>
    <t>Chiller</t>
  </si>
  <si>
    <t>KNF NF2,35DCB-A</t>
  </si>
  <si>
    <t>Georotor</t>
  </si>
  <si>
    <t>Rietschle Thomas 5002F</t>
  </si>
  <si>
    <t>Prando</t>
  </si>
  <si>
    <t>MDM</t>
  </si>
  <si>
    <t>Badr</t>
  </si>
  <si>
    <t>R113</t>
  </si>
  <si>
    <t>Steam</t>
  </si>
  <si>
    <t>Di Battista</t>
  </si>
  <si>
    <t>R236fa</t>
  </si>
  <si>
    <t>350mb at 500kg/h (gaz)</t>
  </si>
  <si>
    <t>Yamamoto</t>
  </si>
  <si>
    <t>SWEP B120THx60</t>
  </si>
  <si>
    <t>Huaixin</t>
  </si>
  <si>
    <t>SJ3-M-800/1,0</t>
  </si>
  <si>
    <t>SWEP: B10Tx20H + V200Tx60H</t>
  </si>
  <si>
    <t>ATC WX22</t>
  </si>
  <si>
    <t>Saitoh</t>
  </si>
  <si>
    <t>Cipolla</t>
  </si>
  <si>
    <t>Lucas GD 26/6C</t>
  </si>
  <si>
    <t>FC-72</t>
  </si>
  <si>
    <t>N°</t>
  </si>
  <si>
    <t>Tang</t>
  </si>
  <si>
    <t>Wei</t>
  </si>
  <si>
    <t>R152a</t>
  </si>
  <si>
    <t>Borsukiewicz</t>
  </si>
  <si>
    <t>R227ea</t>
  </si>
  <si>
    <t>Distric Heating</t>
  </si>
  <si>
    <t>Casci</t>
  </si>
  <si>
    <t>PERC</t>
  </si>
  <si>
    <t>Cooling Tower</t>
  </si>
  <si>
    <t>Smith</t>
  </si>
  <si>
    <t>R124</t>
  </si>
  <si>
    <t>Saiai</t>
  </si>
  <si>
    <t>R141b</t>
  </si>
  <si>
    <t>CIAT EXL-1440</t>
  </si>
  <si>
    <t>SeaWater</t>
  </si>
  <si>
    <t>Klonowicz</t>
  </si>
  <si>
    <t>Cipollone</t>
  </si>
  <si>
    <t>Univ</t>
  </si>
  <si>
    <t>Italy</t>
  </si>
  <si>
    <t>Trieste</t>
  </si>
  <si>
    <t>China</t>
  </si>
  <si>
    <t>Belgium</t>
  </si>
  <si>
    <t>Liege</t>
  </si>
  <si>
    <t>Central South</t>
  </si>
  <si>
    <t>UK</t>
  </si>
  <si>
    <t>Nottingham</t>
  </si>
  <si>
    <t>South Korea</t>
  </si>
  <si>
    <t>Spain</t>
  </si>
  <si>
    <t>Jaume</t>
  </si>
  <si>
    <t>Gyeongsang</t>
  </si>
  <si>
    <t>Pusan</t>
  </si>
  <si>
    <t>Engine</t>
  </si>
  <si>
    <t>Zheijang Company</t>
  </si>
  <si>
    <t>USA</t>
  </si>
  <si>
    <t>Oregon</t>
  </si>
  <si>
    <t>Taiwan</t>
  </si>
  <si>
    <t>Taipei</t>
  </si>
  <si>
    <t>EPFL</t>
  </si>
  <si>
    <t>Tianjin</t>
  </si>
  <si>
    <t>Southeast</t>
  </si>
  <si>
    <t>Finland</t>
  </si>
  <si>
    <t>Lappeenranta</t>
  </si>
  <si>
    <t>New Zealand</t>
  </si>
  <si>
    <t>Canterbury</t>
  </si>
  <si>
    <t>Seoul</t>
  </si>
  <si>
    <t>Greece</t>
  </si>
  <si>
    <t>AUA</t>
  </si>
  <si>
    <t>Industrial Tech Institute</t>
  </si>
  <si>
    <t>Canada</t>
  </si>
  <si>
    <t>Natural Ressources Canada</t>
  </si>
  <si>
    <t>Iran</t>
  </si>
  <si>
    <t>Mashhad</t>
  </si>
  <si>
    <t>Hydro Quebec</t>
  </si>
  <si>
    <t>Aquila</t>
  </si>
  <si>
    <t>Australia</t>
  </si>
  <si>
    <t>KAZMAR</t>
  </si>
  <si>
    <t>Japan</t>
  </si>
  <si>
    <t>Nagaoka</t>
  </si>
  <si>
    <t>Piazza</t>
  </si>
  <si>
    <t>Cranfield</t>
  </si>
  <si>
    <t>Nagoya</t>
  </si>
  <si>
    <t>Tohoku</t>
  </si>
  <si>
    <t>FIAT</t>
  </si>
  <si>
    <t>Poland</t>
  </si>
  <si>
    <t>Milano</t>
  </si>
  <si>
    <t>London</t>
  </si>
  <si>
    <t>India</t>
  </si>
  <si>
    <t>Chiang Mai</t>
  </si>
  <si>
    <t>West Pomeranian</t>
  </si>
  <si>
    <t>c</t>
  </si>
  <si>
    <t>Xia</t>
  </si>
  <si>
    <t>R365mfc</t>
  </si>
  <si>
    <t>R601a</t>
  </si>
  <si>
    <t>?</t>
  </si>
  <si>
    <t>Urs</t>
  </si>
  <si>
    <t>Holcim Tech</t>
  </si>
  <si>
    <t>Gao</t>
  </si>
  <si>
    <t>Miao</t>
  </si>
  <si>
    <t>Bryszewska-Mazurek</t>
  </si>
  <si>
    <t>Wroclaw</t>
  </si>
  <si>
    <t>Dumont</t>
  </si>
  <si>
    <t>Lemort</t>
  </si>
  <si>
    <t>x2 in //</t>
  </si>
  <si>
    <t>1 + 2 in //</t>
  </si>
  <si>
    <t>Nguyen</t>
  </si>
  <si>
    <t>Compressed-Air</t>
  </si>
  <si>
    <t>CB76-90H (Alfa Laval Thermal)</t>
  </si>
  <si>
    <t>by Totton</t>
  </si>
  <si>
    <t>Yagoub</t>
  </si>
  <si>
    <t>Solar &amp; Gas</t>
  </si>
  <si>
    <t>by Aroplus</t>
  </si>
  <si>
    <t>by Alfa Laval</t>
  </si>
  <si>
    <t>Inoue</t>
  </si>
  <si>
    <t>ERESC</t>
  </si>
  <si>
    <t>TFE</t>
  </si>
  <si>
    <t>GearBox 20:1</t>
  </si>
  <si>
    <t>CR1-30 Grundfos</t>
  </si>
  <si>
    <t>Zanelli</t>
  </si>
  <si>
    <t>x2</t>
  </si>
  <si>
    <t>Mathias</t>
  </si>
  <si>
    <t>Southern Illinois</t>
  </si>
  <si>
    <t>Peterson</t>
  </si>
  <si>
    <t>Bliem</t>
  </si>
  <si>
    <t>EG&amp;G</t>
  </si>
  <si>
    <t>France</t>
  </si>
  <si>
    <t>Kane</t>
  </si>
  <si>
    <t>Solar &amp; WHR ICE</t>
  </si>
  <si>
    <t>Harada</t>
  </si>
  <si>
    <t>SHS-33B4150 from Sanden</t>
  </si>
  <si>
    <t>Woodland</t>
  </si>
  <si>
    <t>Indiana</t>
  </si>
  <si>
    <t>Twomey</t>
  </si>
  <si>
    <t>Queensland</t>
  </si>
  <si>
    <t>Glycol</t>
  </si>
  <si>
    <t>CAT 2SF29ELS</t>
  </si>
  <si>
    <t>AHTT SL34-30</t>
  </si>
  <si>
    <t>TRSA09 by Sanden</t>
  </si>
  <si>
    <t>Plunger</t>
  </si>
  <si>
    <t>Li T.</t>
  </si>
  <si>
    <t>Li J.</t>
  </si>
  <si>
    <t>Li M.</t>
  </si>
  <si>
    <t>Liu G.</t>
  </si>
  <si>
    <t>Liu H.</t>
  </si>
  <si>
    <t>Qiu K.</t>
  </si>
  <si>
    <t>Qin F.</t>
  </si>
  <si>
    <t>Qiu G.</t>
  </si>
  <si>
    <t>Tahir</t>
  </si>
  <si>
    <t>Larjola</t>
  </si>
  <si>
    <t>Nowak</t>
  </si>
  <si>
    <t>Oil (Syltherm 800)</t>
  </si>
  <si>
    <t>Guangbin</t>
  </si>
  <si>
    <t>Hefei GMRI</t>
  </si>
  <si>
    <t>RC2-410AF by Hanbell Precise Machinery</t>
  </si>
  <si>
    <t>by Alfa Lava</t>
  </si>
  <si>
    <t>4 pass, 300 tubes</t>
  </si>
  <si>
    <t>PHE // Shell&amp;Tube</t>
  </si>
  <si>
    <t>Alfa Laval //</t>
  </si>
  <si>
    <t>Load (400kW)</t>
  </si>
  <si>
    <t>Baral</t>
  </si>
  <si>
    <t>Wu</t>
  </si>
  <si>
    <t>a-a</t>
  </si>
  <si>
    <t>m-e/f</t>
  </si>
  <si>
    <t>e/f</t>
  </si>
  <si>
    <t>m/f</t>
  </si>
  <si>
    <t>m/f+a</t>
  </si>
  <si>
    <t>e-a/f</t>
  </si>
  <si>
    <t>e-a/f | as</t>
  </si>
  <si>
    <t>Tap</t>
  </si>
  <si>
    <t>m-e</t>
  </si>
  <si>
    <t>a-a/f</t>
  </si>
  <si>
    <t>a-a/f [ ff</t>
  </si>
  <si>
    <t>m-a/f</t>
  </si>
  <si>
    <t>m-a/f | ss</t>
  </si>
  <si>
    <t>m-m/f | ss</t>
  </si>
  <si>
    <t>m-m/f</t>
  </si>
  <si>
    <t>m/s</t>
  </si>
  <si>
    <t>m-?/f</t>
  </si>
  <si>
    <t>m-?</t>
  </si>
  <si>
    <t>m-e/s</t>
  </si>
  <si>
    <t>a/f</t>
  </si>
  <si>
    <t>Kolasinski</t>
  </si>
  <si>
    <t>e-e/f</t>
  </si>
  <si>
    <t>e-e</t>
  </si>
  <si>
    <t>?/f</t>
  </si>
  <si>
    <t>e/e+f | ff</t>
  </si>
  <si>
    <t>e/f+e</t>
  </si>
  <si>
    <t>m-a/f | ff</t>
  </si>
  <si>
    <t>a-e</t>
  </si>
  <si>
    <t>a-e/f</t>
  </si>
  <si>
    <t>e-a</t>
  </si>
  <si>
    <t>e-e/s</t>
  </si>
  <si>
    <t>e-e/f | af</t>
  </si>
  <si>
    <t>e/s</t>
  </si>
  <si>
    <t>plant</t>
  </si>
  <si>
    <t>m-a/s</t>
  </si>
  <si>
    <t>a/exergy+a</t>
  </si>
  <si>
    <t>e-e/s |ss</t>
  </si>
  <si>
    <t>e</t>
  </si>
  <si>
    <t>SWEP B10Tx20H/1P</t>
  </si>
  <si>
    <t>R11</t>
  </si>
  <si>
    <t>Hexane</t>
  </si>
  <si>
    <t>Piston</t>
  </si>
  <si>
    <t>Rotary Piston</t>
  </si>
  <si>
    <t>Electric - CMG GW34075</t>
  </si>
  <si>
    <t>Electric - DC Brushless</t>
  </si>
  <si>
    <t>Electric - DC</t>
  </si>
  <si>
    <t>Mech - Turbine</t>
  </si>
  <si>
    <t>Controler</t>
  </si>
  <si>
    <t>Check valve</t>
  </si>
  <si>
    <t>Double Tube</t>
  </si>
  <si>
    <t>Car Alternator</t>
  </si>
  <si>
    <t>AC Generator</t>
  </si>
  <si>
    <t>DC- 8SC3110 Prestolite</t>
  </si>
  <si>
    <t>AC</t>
  </si>
  <si>
    <t>AC Asynchronous</t>
  </si>
  <si>
    <t>AC Asynchronous &amp; Synchronous</t>
  </si>
  <si>
    <t>DC - Bosch K1 BXU2453A</t>
  </si>
  <si>
    <t>DC Brushless permanent magnet</t>
  </si>
  <si>
    <t>DC</t>
  </si>
  <si>
    <t>DC Brushless (12V, permanent magnet)</t>
  </si>
  <si>
    <t>Mechanical - Drive a scroll</t>
  </si>
  <si>
    <t>DC (Automotive alternator Bosch 140A 14V)</t>
  </si>
  <si>
    <t>DC (JFZ2503)</t>
  </si>
  <si>
    <t>Mechanical - Drive a compressor</t>
  </si>
  <si>
    <t>Mechanical - RO HPP/Turbine</t>
  </si>
  <si>
    <t>Electric (high-speed)</t>
  </si>
  <si>
    <t>AC Synchronous</t>
  </si>
  <si>
    <t>Engine Diesel 250kW</t>
  </si>
  <si>
    <t>Geothermal Fluid</t>
  </si>
  <si>
    <t>Solar Collectors (20)</t>
  </si>
  <si>
    <t>Glycol-Water</t>
  </si>
  <si>
    <t>Engine Turbo 260kW</t>
  </si>
  <si>
    <t>Engine Diesel (IVECO F1C 3L)</t>
  </si>
  <si>
    <t>Electric (150kW)</t>
  </si>
  <si>
    <t>Direct</t>
  </si>
  <si>
    <t>Oil (CALFLW)</t>
  </si>
  <si>
    <t>Engine Diesel (Capstone 30kW)</t>
  </si>
  <si>
    <t>Cooling Tower (MEPS)</t>
  </si>
  <si>
    <t>Exhaust Gas</t>
  </si>
  <si>
    <t>Sea</t>
  </si>
  <si>
    <t>Air Chiller</t>
  </si>
  <si>
    <t>Ceramic furnace (Exhaust Gas)</t>
  </si>
  <si>
    <t>Ceramic furnace (Cooling Air)</t>
  </si>
  <si>
    <t>District Heating (&amp; dryer)</t>
  </si>
  <si>
    <t>Oil (WD350)</t>
  </si>
  <si>
    <t>Engine Diesel</t>
  </si>
  <si>
    <t>Gas</t>
  </si>
  <si>
    <t>Gas (LPG)</t>
  </si>
  <si>
    <t>Solar Collectors + Electric</t>
  </si>
  <si>
    <t>Gas (Natural)</t>
  </si>
  <si>
    <t>Gas (Propane)</t>
  </si>
  <si>
    <t>Solar + Gas (Natural) (2x25kW)</t>
  </si>
  <si>
    <t>Direct + Water</t>
  </si>
  <si>
    <t>Exhaust Gas + Coolant</t>
  </si>
  <si>
    <t>Solar &amp; Biomass</t>
  </si>
  <si>
    <t>Lubrication</t>
  </si>
  <si>
    <t>Oil-free</t>
  </si>
  <si>
    <t>Filter</t>
  </si>
  <si>
    <t>Compressor (SVRE) lubricant cooling circuit</t>
  </si>
  <si>
    <t>Lubricated by liquid refrigerant</t>
  </si>
  <si>
    <t>Liquid injection in the expander to improve sealing</t>
  </si>
  <si>
    <t>Other</t>
  </si>
  <si>
    <t>X</t>
  </si>
  <si>
    <t>X + Level</t>
  </si>
  <si>
    <t>X + heater</t>
  </si>
  <si>
    <t>X (evap outlet)</t>
  </si>
  <si>
    <t>Distribution &amp; Mixing chamber</t>
  </si>
  <si>
    <t>Screw Single</t>
  </si>
  <si>
    <t>Screw Twin</t>
  </si>
  <si>
    <t>AC Asynchronous (50kW, 460V)</t>
  </si>
  <si>
    <t>Swept Volume</t>
  </si>
  <si>
    <t>Exp</t>
  </si>
  <si>
    <t>PHE: BC50-030 de Janghan</t>
  </si>
  <si>
    <t>Engine Cooling Fluid &amp; R123</t>
  </si>
  <si>
    <t>Bottom Cycle</t>
  </si>
  <si>
    <t>Engine Diesel cooling loop &amp; Topping Cycle</t>
  </si>
  <si>
    <t>Engine Diesel (15kWe) &amp; Solar Collectors (x2)</t>
  </si>
  <si>
    <t>R601a/R245fa (28/72)</t>
  </si>
  <si>
    <t>Paper ID</t>
  </si>
  <si>
    <t>Flu</t>
  </si>
  <si>
    <t>Gear</t>
  </si>
  <si>
    <t>MicroPump GB-P25-PKS-A</t>
  </si>
  <si>
    <t>CC Brayton-ORC</t>
  </si>
  <si>
    <t>HP-ORC reversible</t>
  </si>
  <si>
    <t>Driving HP</t>
  </si>
  <si>
    <t>CC ORC-ORC</t>
  </si>
  <si>
    <t>Pumpless</t>
  </si>
  <si>
    <t>Year</t>
  </si>
  <si>
    <t>n/a</t>
  </si>
  <si>
    <t>X (Drying)</t>
  </si>
  <si>
    <t>Country</t>
  </si>
  <si>
    <t>Paper</t>
  </si>
  <si>
    <t>HotSourc</t>
  </si>
  <si>
    <t>General Informations</t>
  </si>
  <si>
    <t>Targeted</t>
  </si>
  <si>
    <t>PFC</t>
  </si>
  <si>
    <t>-</t>
  </si>
  <si>
    <t>CFC</t>
  </si>
  <si>
    <t>HCFC</t>
  </si>
  <si>
    <t>HFC</t>
  </si>
  <si>
    <t>=butane</t>
  </si>
  <si>
    <t>=Tétrafluoroéthylène</t>
  </si>
  <si>
    <t>HS</t>
  </si>
  <si>
    <t>HP</t>
  </si>
  <si>
    <t>LP</t>
  </si>
  <si>
    <t>Flu/Name</t>
  </si>
  <si>
    <t>Flu/Type</t>
  </si>
  <si>
    <t>Exp/Type</t>
  </si>
  <si>
    <t>Exp/Generator</t>
  </si>
  <si>
    <t>Exp/Control</t>
  </si>
  <si>
    <t>Exp/Name</t>
  </si>
  <si>
    <t>Exp/Nom Pel</t>
  </si>
  <si>
    <t>Exp/Nom Pm</t>
  </si>
  <si>
    <t>Exp/BVR</t>
  </si>
  <si>
    <t>Exp/Vol Comp</t>
  </si>
  <si>
    <t>Exp/Vol Expa</t>
  </si>
  <si>
    <t>Exp/Comments</t>
  </si>
  <si>
    <t>Cond/Type</t>
  </si>
  <si>
    <t>Cond/Name</t>
  </si>
  <si>
    <t>Cond/Area</t>
  </si>
  <si>
    <t>Cond/Other Carac</t>
  </si>
  <si>
    <t>Cond/dP</t>
  </si>
  <si>
    <t>Oil/Separator</t>
  </si>
  <si>
    <t>Oil/Pump</t>
  </si>
  <si>
    <t>Oil/Mix</t>
  </si>
  <si>
    <t>Oil/Comments</t>
  </si>
  <si>
    <t>IHE/Type</t>
  </si>
  <si>
    <t>IHE/Name</t>
  </si>
  <si>
    <t>Eva/Type</t>
  </si>
  <si>
    <t>Eva/Name</t>
  </si>
  <si>
    <t>Eva/Area</t>
  </si>
  <si>
    <t>Eva/Other Carac</t>
  </si>
  <si>
    <t>Eva/dP</t>
  </si>
  <si>
    <t>Pump/Type</t>
  </si>
  <si>
    <t>Pump/Driver</t>
  </si>
  <si>
    <t>Pump/Control</t>
  </si>
  <si>
    <t>Pump/Name</t>
  </si>
  <si>
    <t>Pump/ Nom Pel</t>
  </si>
  <si>
    <t>Flow Rate (kg/s)</t>
  </si>
  <si>
    <t>Pump/Speed</t>
  </si>
  <si>
    <t>Pump/Pad</t>
  </si>
  <si>
    <t>Pump/Comments</t>
  </si>
  <si>
    <t>HS/Origin</t>
  </si>
  <si>
    <t>Power (kW)</t>
  </si>
  <si>
    <t>Temperature (°C)</t>
  </si>
  <si>
    <t>Flowrate (kg/s)</t>
  </si>
  <si>
    <t>HS/Fluid</t>
  </si>
  <si>
    <t>CS/Origin</t>
  </si>
  <si>
    <t>CS/Fluid</t>
  </si>
  <si>
    <t>Cycle Normalized Efficiency</t>
  </si>
  <si>
    <t>Additionnal Components</t>
  </si>
  <si>
    <t>Add/Other</t>
  </si>
  <si>
    <t>Add/Subcooler</t>
  </si>
  <si>
    <t>Add/Filter</t>
  </si>
  <si>
    <t>Add/Liquid Tank</t>
  </si>
  <si>
    <t>Hydrocarbons</t>
  </si>
  <si>
    <t>80p</t>
  </si>
  <si>
    <t>Anest Iwata SL-165E</t>
  </si>
  <si>
    <t>Oudkerk</t>
  </si>
  <si>
    <t>Swash-plate piston</t>
  </si>
  <si>
    <t>BC50 (Janghan Engineers)</t>
  </si>
  <si>
    <t>60p</t>
  </si>
  <si>
    <t>BC50 (Janghan Eng.)</t>
  </si>
  <si>
    <t>50p</t>
  </si>
  <si>
    <t>T-series (Thuthill Pump Comp.)</t>
  </si>
  <si>
    <t>Mu</t>
  </si>
  <si>
    <t>Shell&amp;Tube</t>
  </si>
  <si>
    <t>Galloni</t>
  </si>
  <si>
    <t>Cassino</t>
  </si>
  <si>
    <t>Pump positionned below tank to avoid cavitation</t>
  </si>
  <si>
    <t>Air Squared 1kW</t>
  </si>
  <si>
    <t>Galindo</t>
  </si>
  <si>
    <t>Valencia</t>
  </si>
  <si>
    <t>Ethanol</t>
  </si>
  <si>
    <t>Engine Diesel (153kW)</t>
  </si>
  <si>
    <t>by Cat Pumps</t>
  </si>
  <si>
    <t>Plate &amp; Fin</t>
  </si>
  <si>
    <t>Plate &amp; fin</t>
  </si>
  <si>
    <t>Expander vessel</t>
  </si>
  <si>
    <t>Brake</t>
  </si>
  <si>
    <t>Mechanical</t>
  </si>
  <si>
    <t>Mikielewicz</t>
  </si>
  <si>
    <t>Gdansk</t>
  </si>
  <si>
    <t>LB47-40 PCE</t>
  </si>
  <si>
    <t>LB47-20 PCC</t>
  </si>
  <si>
    <t>Positive diplacement</t>
  </si>
  <si>
    <t>Bypass</t>
  </si>
  <si>
    <t>HQ028P</t>
  </si>
  <si>
    <t>a/f | ss</t>
  </si>
  <si>
    <t>Pneumatic Drill</t>
  </si>
  <si>
    <t>by Bosch</t>
  </si>
  <si>
    <t>Mechanical - Hydraulic Brake</t>
  </si>
  <si>
    <t>VS02YU1260T</t>
  </si>
  <si>
    <t>Guo</t>
  </si>
  <si>
    <t>Dickes</t>
  </si>
  <si>
    <t>Gear // Diaphragm</t>
  </si>
  <si>
    <t>Viking SG-80550-M0V // Hydra-Cell G-13</t>
  </si>
  <si>
    <t>2 in series</t>
  </si>
  <si>
    <t>ZR34K3E-ZD // ZR144KCE-TFD</t>
  </si>
  <si>
    <t>Grid (50hz)</t>
  </si>
  <si>
    <t>Air chiller</t>
  </si>
  <si>
    <t>Fin Coil</t>
  </si>
  <si>
    <t>SOLAR Junior 121 from Alfa Laval</t>
  </si>
  <si>
    <t>CB30-40H-F from Alfa Laval</t>
  </si>
  <si>
    <t>CB76-100E (Alpha Laval)</t>
  </si>
  <si>
    <t>Yang</t>
  </si>
  <si>
    <t>Higgo</t>
  </si>
  <si>
    <t>UAE</t>
  </si>
  <si>
    <t>Masdar IST</t>
  </si>
  <si>
    <t>Kosmadakis</t>
  </si>
  <si>
    <t>R404a</t>
  </si>
  <si>
    <t>HydraCell G10</t>
  </si>
  <si>
    <t>Air Squared</t>
  </si>
  <si>
    <t>Helical-coil</t>
  </si>
  <si>
    <t>41kWth</t>
  </si>
  <si>
    <t>Kaczmarczyk</t>
  </si>
  <si>
    <t>Fan</t>
  </si>
  <si>
    <t>Scherzinger 4030</t>
  </si>
  <si>
    <t>4 stages, hermetic</t>
  </si>
  <si>
    <t>Pump/Phy</t>
  </si>
  <si>
    <t>Yuksek</t>
  </si>
  <si>
    <t>Calnetix Tech</t>
  </si>
  <si>
    <t>Engine cooling</t>
  </si>
  <si>
    <t>Low NPSHr</t>
  </si>
  <si>
    <t>Leontaritis</t>
  </si>
  <si>
    <t>NTUA</t>
  </si>
  <si>
    <t>Zywica</t>
  </si>
  <si>
    <t>Shell&amp;Tube + PHE</t>
  </si>
  <si>
    <t>Bykuc</t>
  </si>
  <si>
    <t>4 stages hermetic</t>
  </si>
  <si>
    <t>Xie</t>
  </si>
  <si>
    <t>CRN15-4</t>
  </si>
  <si>
    <t>Twin turbine</t>
  </si>
  <si>
    <t xml:space="preserve">Engine Diesel </t>
  </si>
  <si>
    <t>Ntavou</t>
  </si>
  <si>
    <t>ZR125KCE-TFD &amp; ZR190KCE-TFD</t>
  </si>
  <si>
    <t>Ciat Exl 14-70</t>
  </si>
  <si>
    <t>Solar + Biomass</t>
  </si>
  <si>
    <t>District Heating + Adsorption chiller + Dry cooler</t>
  </si>
  <si>
    <t>Navarro-Esbri</t>
  </si>
  <si>
    <t>ZP137KCE-TFD</t>
  </si>
  <si>
    <t>Vodicka</t>
  </si>
  <si>
    <t>Czech Republic</t>
  </si>
  <si>
    <t>Prague</t>
  </si>
  <si>
    <t>Diesel burner</t>
  </si>
  <si>
    <t>DC (Automotive alternator 24V)</t>
  </si>
  <si>
    <t>Helical-Coil</t>
  </si>
  <si>
    <t>Electric - AC</t>
  </si>
  <si>
    <t>Chougule</t>
  </si>
  <si>
    <t>Pune</t>
  </si>
  <si>
    <t>Gusev</t>
  </si>
  <si>
    <t>Ghent</t>
  </si>
  <si>
    <t>Oil (Therminol 66)</t>
  </si>
  <si>
    <t>SES36</t>
  </si>
  <si>
    <t>Usman</t>
  </si>
  <si>
    <t>Tuthill Pump Company</t>
  </si>
  <si>
    <t>Serrano</t>
  </si>
  <si>
    <t>IFPEN</t>
  </si>
  <si>
    <t>Zhengzhou</t>
  </si>
  <si>
    <t>m/f | as</t>
  </si>
  <si>
    <t>Yue</t>
  </si>
  <si>
    <t>Nanjing</t>
  </si>
  <si>
    <t>Pu</t>
  </si>
  <si>
    <t>SWEP B80Hx80</t>
  </si>
  <si>
    <t>SWEP B120Tx60</t>
  </si>
  <si>
    <t>ENOGIA</t>
  </si>
  <si>
    <t>Grundfos CRN1-25</t>
  </si>
  <si>
    <t>Load (DC)</t>
  </si>
  <si>
    <t>Hu</t>
  </si>
  <si>
    <t>Reid</t>
  </si>
  <si>
    <t>San Diego</t>
  </si>
  <si>
    <t>Flatplate CH50 + FP5X12</t>
  </si>
  <si>
    <t>Magnatex MPT201</t>
  </si>
  <si>
    <t>Flatplate C35</t>
  </si>
  <si>
    <t>ZR180KC-TFD</t>
  </si>
  <si>
    <t>Melotte</t>
  </si>
  <si>
    <t>Calpeda MXV 25-214</t>
  </si>
  <si>
    <t>SWEP B200T</t>
  </si>
  <si>
    <t>150p</t>
  </si>
  <si>
    <t>Air Screw CF90D4</t>
  </si>
  <si>
    <t>e/s | ff</t>
  </si>
  <si>
    <t>Dong</t>
  </si>
  <si>
    <t>TY1</t>
  </si>
  <si>
    <t>32QCLF120</t>
  </si>
  <si>
    <t>Alfa Laval CB60-14H-F</t>
  </si>
  <si>
    <t>Alfa Laval CB76-50E</t>
  </si>
  <si>
    <t>2SF29ELS (Cat pumps)</t>
  </si>
  <si>
    <t>m-a/s | ss</t>
  </si>
  <si>
    <t>Biomass &amp; Electric</t>
  </si>
  <si>
    <t>RB60-60H</t>
  </si>
  <si>
    <t>Shell&amp;Coil</t>
  </si>
  <si>
    <t>JADX-K 5.38.08.71</t>
  </si>
  <si>
    <t>LB47-70</t>
  </si>
  <si>
    <t>Impulse axial 1stage</t>
  </si>
  <si>
    <t>Engine Diesel (IVECO F1C)</t>
  </si>
  <si>
    <t>AC ASynchronous</t>
  </si>
  <si>
    <t>POE</t>
  </si>
  <si>
    <t>Moles</t>
  </si>
  <si>
    <t>R1233zdE</t>
  </si>
  <si>
    <t>Solar (ET)</t>
  </si>
  <si>
    <t>CB60-14H-F Alfa Laval</t>
  </si>
  <si>
    <t>CB76-50E</t>
  </si>
  <si>
    <t>Cat Pumps 2SF22ES</t>
  </si>
  <si>
    <t>MM</t>
  </si>
  <si>
    <t>=hexamethyldisiloxane</t>
  </si>
  <si>
    <t>=Perfluorohexane</t>
  </si>
  <si>
    <t>=methylpropane / Isobutane</t>
  </si>
  <si>
    <t>R600a/Hexane</t>
  </si>
  <si>
    <t>=isopentane</t>
  </si>
  <si>
    <t>=N-pentane</t>
  </si>
  <si>
    <t>R601</t>
  </si>
  <si>
    <t>Ksi (EES)</t>
  </si>
  <si>
    <t>HFO</t>
  </si>
  <si>
    <t>=Octamethyltrisiloxane</t>
  </si>
  <si>
    <t>Flu/Tcrit</t>
  </si>
  <si>
    <t>Flu/Pcrit</t>
  </si>
  <si>
    <t>HFE</t>
  </si>
  <si>
    <t>Plate &amp; fins</t>
  </si>
  <si>
    <t>Open</t>
  </si>
  <si>
    <t>~150</t>
  </si>
  <si>
    <t>Oil/Tank</t>
  </si>
  <si>
    <t>Oil/Cooler</t>
  </si>
  <si>
    <t>Oil/Filter</t>
  </si>
  <si>
    <t>Oil/ExpInjection</t>
  </si>
  <si>
    <t>oil injection</t>
  </si>
  <si>
    <t>oil internal loop</t>
  </si>
  <si>
    <t>Lee YR.</t>
  </si>
  <si>
    <t>Lee DS.</t>
  </si>
  <si>
    <t>Lee DH.</t>
  </si>
  <si>
    <t>Oil should be added</t>
  </si>
  <si>
    <t>Zhang</t>
  </si>
  <si>
    <t>Zheng</t>
  </si>
  <si>
    <t>mix &amp; bearings liquid injection</t>
  </si>
  <si>
    <t>mix (condenser bypass)</t>
  </si>
  <si>
    <t>mix &amp; bearings oil injection</t>
  </si>
  <si>
    <t>oil injection &amp; bearings oil injection</t>
  </si>
  <si>
    <t>bearings oil injection</t>
  </si>
  <si>
    <t>Mixture</t>
  </si>
  <si>
    <t>Bamorovat</t>
  </si>
  <si>
    <t>Chambers</t>
  </si>
  <si>
    <t>Darawun</t>
  </si>
  <si>
    <t>Desideri</t>
  </si>
  <si>
    <t>Eyerer</t>
  </si>
  <si>
    <t>Gnutek</t>
  </si>
  <si>
    <t>Guillaume</t>
  </si>
  <si>
    <t>Hsieh</t>
  </si>
  <si>
    <t>Lecompte</t>
  </si>
  <si>
    <t>Lei</t>
  </si>
  <si>
    <t>Li L</t>
  </si>
  <si>
    <t>Peralez</t>
  </si>
  <si>
    <t>Torregrosa</t>
  </si>
  <si>
    <t>Zhu</t>
  </si>
  <si>
    <t>Xi'an Jiantong Univ</t>
  </si>
  <si>
    <t>Shanghai Jiao Tong</t>
  </si>
  <si>
    <t>Daejon - Atomic Energy Research Institute</t>
  </si>
  <si>
    <t>Univ of Sci and Tech of China</t>
  </si>
  <si>
    <t>Beijing Univ of Tech</t>
  </si>
  <si>
    <t>TRS 105 from Sanden</t>
  </si>
  <si>
    <t>North China Electric Power Univ</t>
  </si>
  <si>
    <t>Gear pump replaced by piston to improve efficiency</t>
  </si>
  <si>
    <t>Shanghai - Tongji Univ</t>
  </si>
  <si>
    <t>Daejon - Univ of Sci and Tech</t>
  </si>
  <si>
    <t>Air Squared 5kW</t>
  </si>
  <si>
    <t>Daejon - Institute of Energy Research</t>
  </si>
  <si>
    <t>R245fa/R134a (60/40)</t>
  </si>
  <si>
    <t>Servo-motor</t>
  </si>
  <si>
    <t>Louisiana</t>
  </si>
  <si>
    <t>Thailand</t>
  </si>
  <si>
    <t>King Mongkut's</t>
  </si>
  <si>
    <t>3Cyl Daihastu</t>
  </si>
  <si>
    <t>x3</t>
  </si>
  <si>
    <t>e-e/Ein</t>
  </si>
  <si>
    <t>Germany</t>
  </si>
  <si>
    <t>TUM</t>
  </si>
  <si>
    <t>Verder HydraCell G10</t>
  </si>
  <si>
    <t>Wieland WKE 44</t>
  </si>
  <si>
    <t>Sanden Int.</t>
  </si>
  <si>
    <t>Luvata ACE 61 B3H</t>
  </si>
  <si>
    <t>Reniso Triton SE170</t>
  </si>
  <si>
    <t>a-a/s</t>
  </si>
  <si>
    <t>Bearings liquid injection</t>
  </si>
  <si>
    <t>R218</t>
  </si>
  <si>
    <t>Grundfos</t>
  </si>
  <si>
    <t>by Hanbell Precise Machinery</t>
  </si>
  <si>
    <t>IMO3 (Jinsol)</t>
  </si>
  <si>
    <t>WP10L-190 from GEA</t>
  </si>
  <si>
    <t>2 stages</t>
  </si>
  <si>
    <t>Calpeda MXV 25-214)</t>
  </si>
  <si>
    <t>CR 3-25</t>
  </si>
  <si>
    <t>Brunel</t>
  </si>
  <si>
    <t>Turbine axial</t>
  </si>
  <si>
    <t>Lyon</t>
  </si>
  <si>
    <t>Gas &amp; Electric</t>
  </si>
  <si>
    <t>Steam/Water</t>
  </si>
  <si>
    <t>AC Asynchonous</t>
  </si>
  <si>
    <t>Oil (L-QB300)</t>
  </si>
  <si>
    <t>JYX200/2.0</t>
  </si>
  <si>
    <t>XC-314-PI(PEI)</t>
  </si>
  <si>
    <t>ATC-086-AP</t>
  </si>
  <si>
    <t>Open-drive (BC-KL52H) + Air Squared 1kW</t>
  </si>
  <si>
    <t>Tuthill D Series</t>
  </si>
  <si>
    <t>SWEP B25Tx20</t>
  </si>
  <si>
    <t>SWEP B10Hx30</t>
  </si>
  <si>
    <t>Swep BX8THx20</t>
  </si>
  <si>
    <t>Flu/Ksi</t>
  </si>
  <si>
    <t>Cycle/Th m</t>
  </si>
  <si>
    <t>Cycle/Supheat m</t>
  </si>
  <si>
    <t>Cycle/Tl m</t>
  </si>
  <si>
    <t>Cycle/Subcool m</t>
  </si>
  <si>
    <t>Cycle/HP m</t>
  </si>
  <si>
    <t>Cycle/LP m</t>
  </si>
  <si>
    <t>HS/T m</t>
  </si>
  <si>
    <t>HS/Pth m</t>
  </si>
  <si>
    <t>HS/Flow m</t>
  </si>
  <si>
    <t>CS/T m</t>
  </si>
  <si>
    <t>CS/Pth m</t>
  </si>
  <si>
    <t>CS/Flow m</t>
  </si>
  <si>
    <t>Cycle/Pnet m</t>
  </si>
  <si>
    <t>Pump/Flow m</t>
  </si>
  <si>
    <t>Pump/Pel m</t>
  </si>
  <si>
    <t>Exp/Speed m</t>
  </si>
  <si>
    <t>Exp/PR m</t>
  </si>
  <si>
    <t>Exp/Pel m</t>
  </si>
  <si>
    <t>Exp/Pad m</t>
  </si>
  <si>
    <t>FF m</t>
  </si>
  <si>
    <t>Cycle/Th p</t>
  </si>
  <si>
    <t>Cycle/Supheat p</t>
  </si>
  <si>
    <t>Cycle/Tl p</t>
  </si>
  <si>
    <t>Cycle/Subcool p</t>
  </si>
  <si>
    <t>Cycle/HP p</t>
  </si>
  <si>
    <t>Cycle/LP p</t>
  </si>
  <si>
    <t>HS/T p</t>
  </si>
  <si>
    <t>HS/Pth p</t>
  </si>
  <si>
    <t>HS/Flow p</t>
  </si>
  <si>
    <t>CS/T p</t>
  </si>
  <si>
    <t>CS/Pth p</t>
  </si>
  <si>
    <t>CS/Flow p</t>
  </si>
  <si>
    <t>Cycle/Pnet p</t>
  </si>
  <si>
    <t>Pump/Flow p</t>
  </si>
  <si>
    <t>Pump/Pel p</t>
  </si>
  <si>
    <t>Exp/Speed p</t>
  </si>
  <si>
    <t>Exp/PR p</t>
  </si>
  <si>
    <t>Exp/Pel p</t>
  </si>
  <si>
    <t>Exp/Pad p</t>
  </si>
  <si>
    <t>FF p</t>
  </si>
  <si>
    <t>Cycle/e1 m</t>
  </si>
  <si>
    <t>Cycle/e1 p</t>
  </si>
  <si>
    <t>Cycle/e1 def</t>
  </si>
  <si>
    <t>Cycle/e2 m</t>
  </si>
  <si>
    <t>Cycle/e2 p</t>
  </si>
  <si>
    <t>Cycle/e2 def</t>
  </si>
  <si>
    <t>Exp/e gen m</t>
  </si>
  <si>
    <t>Exp/e gen p</t>
  </si>
  <si>
    <t>Cond/Eff</t>
  </si>
  <si>
    <r>
      <t>Eva/</t>
    </r>
    <r>
      <rPr>
        <sz val="11"/>
        <color theme="1"/>
        <rFont val="Calibri"/>
        <family val="2"/>
      </rPr>
      <t>Eff</t>
    </r>
  </si>
  <si>
    <t>IHE/Eff</t>
  </si>
  <si>
    <t>Cycle/Pnet def</t>
  </si>
  <si>
    <t>Rolling-piston</t>
  </si>
  <si>
    <t>Swash-plate Piston</t>
  </si>
  <si>
    <t>Flu/Cat</t>
  </si>
  <si>
    <t>Glycol Water (20/80)</t>
  </si>
  <si>
    <t>Glycol Water (32/68)</t>
  </si>
  <si>
    <t>Glycol Water (50/50)</t>
  </si>
  <si>
    <t>Grid</t>
  </si>
  <si>
    <t>Switzerland</t>
  </si>
  <si>
    <t>Add/Vapor Tank Sep</t>
  </si>
  <si>
    <t>R601a/R600a</t>
  </si>
  <si>
    <t>Solar (CPVT)</t>
  </si>
  <si>
    <t>e-ef/s | ff</t>
  </si>
  <si>
    <t>Add/PrefeedPump</t>
  </si>
  <si>
    <t>Add/Bumper</t>
  </si>
  <si>
    <t>Closed</t>
  </si>
  <si>
    <t>Exp/Pscale</t>
  </si>
  <si>
    <t>Working Fluid</t>
  </si>
  <si>
    <t>En. Closed</t>
  </si>
  <si>
    <t>Ex. Closed</t>
  </si>
  <si>
    <t>En. Open</t>
  </si>
  <si>
    <t>Ex. Open</t>
  </si>
  <si>
    <t>T_hot,in</t>
  </si>
  <si>
    <t>T_hot,out</t>
  </si>
  <si>
    <t>m_hot</t>
  </si>
  <si>
    <t>Q_hot</t>
  </si>
  <si>
    <t>type</t>
  </si>
  <si>
    <t>T_sink,in</t>
  </si>
  <si>
    <t>T_sink,out</t>
  </si>
  <si>
    <t>m_sink</t>
  </si>
  <si>
    <t>Q_sink</t>
  </si>
  <si>
    <t>T_exp,in</t>
  </si>
  <si>
    <t>T_exp,out</t>
  </si>
  <si>
    <t>T_cond,out</t>
  </si>
  <si>
    <t>m_fluid</t>
  </si>
  <si>
    <t>P_ad</t>
  </si>
  <si>
    <t>P_mech</t>
  </si>
  <si>
    <t>P_elec</t>
  </si>
  <si>
    <t>P_hy</t>
  </si>
  <si>
    <t>P &amp; E max</t>
  </si>
  <si>
    <t>x</t>
  </si>
  <si>
    <t>E max</t>
  </si>
  <si>
    <t>P max</t>
  </si>
  <si>
    <t>3,42 m3/h</t>
  </si>
  <si>
    <t>Glycol-Water (20/80)</t>
  </si>
  <si>
    <t>28,8 m3/h</t>
  </si>
  <si>
    <t>5,3 m3/h</t>
  </si>
  <si>
    <t>available</t>
  </si>
  <si>
    <t>6m3/h</t>
  </si>
  <si>
    <t>Glycol-Water (50/50)</t>
  </si>
  <si>
    <t>7,9 m3/h</t>
  </si>
  <si>
    <t>7,38 m3/h</t>
  </si>
  <si>
    <t>11,8 m3/h</t>
  </si>
  <si>
    <t>1,3 m3/h</t>
  </si>
  <si>
    <t>R601a/R600a (0,6/0,4)</t>
  </si>
  <si>
    <t>Pelec Cor</t>
  </si>
  <si>
    <t>a</t>
  </si>
  <si>
    <t>b</t>
  </si>
  <si>
    <t>Efficiencies</t>
  </si>
  <si>
    <t>Regenerator (IHE)</t>
  </si>
  <si>
    <t>hotwell to keep level cst in the condenser (avoid pump cavitation)</t>
  </si>
  <si>
    <t>Bearings lubrication through external oil loop</t>
  </si>
  <si>
    <t>EAL Artic 68</t>
  </si>
  <si>
    <t>Clavus 68 (Mineral)</t>
  </si>
  <si>
    <t>Refrigerant circuit design to ensure sufficient velocities and oil circulation</t>
  </si>
  <si>
    <t>Never used</t>
  </si>
  <si>
    <t>2 oil tested, better perf with high viscosity oil // Iso 68 - Iso 460 // Advice: go for oil-wf circulating mixture</t>
  </si>
  <si>
    <t>Separator pressure drop of 2,4-2,6 bar</t>
  </si>
  <si>
    <t>EAL Artic 32</t>
  </si>
  <si>
    <t>120p</t>
  </si>
  <si>
    <t>110p</t>
  </si>
  <si>
    <t>19p</t>
  </si>
  <si>
    <t>40p</t>
  </si>
  <si>
    <t>2x75p in //</t>
  </si>
  <si>
    <t>3 pass</t>
  </si>
  <si>
    <t>Multi-channel in //</t>
  </si>
  <si>
    <t>2 pass, 480 tubes</t>
  </si>
  <si>
    <t>Two phase inlet (optimum x=0,95)  =&gt; less heating, less desuperheating, less lubrification</t>
  </si>
  <si>
    <t>Two-phase inlet (x=0,3-0,9)</t>
  </si>
  <si>
    <t>Gearbox 20:1</t>
  </si>
  <si>
    <t>Hermetic Turbogenerator</t>
  </si>
  <si>
    <t>Double stage turbine</t>
  </si>
  <si>
    <t>2 in S</t>
  </si>
  <si>
    <t>2 in //</t>
  </si>
  <si>
    <t>Impulse turbine, with 3 supersonic nozzle tested</t>
  </si>
  <si>
    <t>Hermectic</t>
  </si>
  <si>
    <t>Semi-Hermetic</t>
  </si>
  <si>
    <t>Impulse axial</t>
  </si>
  <si>
    <t>Exp/Pel.Cor</t>
  </si>
  <si>
    <t>Gen.Eff.Correl</t>
  </si>
  <si>
    <t>Exp/Pme m</t>
  </si>
  <si>
    <t>Exp/Pme p</t>
  </si>
  <si>
    <t>Exp/Eff.el m</t>
  </si>
  <si>
    <t>Exp/Eff.el p</t>
  </si>
  <si>
    <t>Exp/Eff.me p</t>
  </si>
  <si>
    <t>Exp/Eff.me m</t>
  </si>
  <si>
    <t>Exp/Eff.is m</t>
  </si>
  <si>
    <t>Exp/Eff.is p</t>
  </si>
  <si>
    <t>Exp/Eff.ad.hermetic m</t>
  </si>
  <si>
    <t>Exp/Eff.ad.hermetic p</t>
  </si>
  <si>
    <t>Exp/Eff.ad.open m</t>
  </si>
  <si>
    <t>Exp/Eff.ad.open p</t>
  </si>
  <si>
    <t>130p</t>
  </si>
  <si>
    <t>100p</t>
  </si>
  <si>
    <t>100p // 6 pass, 210 tubes</t>
  </si>
  <si>
    <t>70p</t>
  </si>
  <si>
    <t>x2 in S</t>
  </si>
  <si>
    <t>3x75p; 2 in // + 1 in S</t>
  </si>
  <si>
    <t>2 pass</t>
  </si>
  <si>
    <t>45 pass</t>
  </si>
  <si>
    <t>1 pass, 200 tubes + 4 pass, 300 tubes</t>
  </si>
  <si>
    <t>Pump/Eff.el</t>
  </si>
  <si>
    <t>Pump/Eff.is</t>
  </si>
  <si>
    <t>Cavitation issue (NPSHa &gt; 17 mCE needed)</t>
  </si>
  <si>
    <t>10°C minimum subcooling required to avoid pump cavitation</t>
  </si>
  <si>
    <t>5° subcooling to prevent cavitation</t>
  </si>
  <si>
    <t>11-13°C  subcooling for smooth operation</t>
  </si>
  <si>
    <t>Cavitation troubles</t>
  </si>
  <si>
    <t>Cavitation troubles =&gt; increased tank elevation</t>
  </si>
  <si>
    <t>20°C minimum subcooling</t>
  </si>
  <si>
    <t>e-e/f | exergy</t>
  </si>
  <si>
    <t>Eff Exergetic</t>
  </si>
  <si>
    <t>Eta Th Cycle</t>
  </si>
  <si>
    <t>Cycle/Eff.Gross.Mech</t>
  </si>
  <si>
    <t>Cycle/Eff.Gross.Elec</t>
  </si>
  <si>
    <t>Cycle/Eff.Net.Elec</t>
  </si>
  <si>
    <t>Cycle/Eff.Carnot</t>
  </si>
  <si>
    <t>Flu/Transcritical</t>
  </si>
  <si>
    <t>Specificity</t>
  </si>
  <si>
    <t>Tri-generation (Heat, Cool, Power)</t>
  </si>
  <si>
    <t>x2 in // or S</t>
  </si>
  <si>
    <t>Driving Reverse Osmosis</t>
  </si>
  <si>
    <t>Single stage</t>
  </si>
  <si>
    <t>Driving VCC (cooling)</t>
  </si>
  <si>
    <t>Tmax °C</t>
  </si>
  <si>
    <t>Tmin °C</t>
  </si>
  <si>
    <t>Wang XD</t>
  </si>
  <si>
    <t>Wang H</t>
  </si>
  <si>
    <t>Wang Y</t>
  </si>
  <si>
    <t>Link</t>
  </si>
  <si>
    <t>Title</t>
  </si>
  <si>
    <t>https://doi.org/10.1016/j.energy.2012.12.016</t>
  </si>
  <si>
    <t>Experimental tests and modelization of a domestic-scale ORC (Organic Rankine Cycle)</t>
  </si>
  <si>
    <t>https://doi.org/10.1016/j.renene.2013.01.042</t>
  </si>
  <si>
    <t>Construction and preliminary test of a low-temperature regenerative Organic Rankine Cycle (ORC) using R123</t>
  </si>
  <si>
    <t>https://doi.org/10.1016/j.energy.2013.04.003</t>
  </si>
  <si>
    <t>Experimental study on an open-drive scroll expander integrated into an ORC (Organic Rankine Cycle) system with R245fa as working fluid</t>
  </si>
  <si>
    <t>https://doi.org/10.1016/j.apenergy.2009.06.026</t>
  </si>
  <si>
    <t>Experimental study and modeling of an Organic Rankine Cycle using scroll expander</t>
  </si>
  <si>
    <t>https://doi.org/10.1016/j.energy.2013.03.047</t>
  </si>
  <si>
    <t>Experimental study on Organic Rankine Cycle for waste heat recovery from low-temperature flue gas</t>
  </si>
  <si>
    <t>http://www.linknovate.com/publication/experimental-study-on-low-grade-heat-driven-organic-rankine-cycle-by-scroll-expander-237858/</t>
  </si>
  <si>
    <t>Experimental study on low grade heat driven organic rankine cycle by scroll expander</t>
  </si>
  <si>
    <t>https://doi.org/10.1093/ijlct/ctq005</t>
  </si>
  <si>
    <t>Preliminary experimental investigations of a biomass-fired micro-scale CHP with organic Rankine cycle</t>
  </si>
  <si>
    <t>https://doi.org/10.1016/j.energy.2012.02.035</t>
  </si>
  <si>
    <t>Design and experimental study of ORC (organic Rankine cycle) and radial turbine using R245fa working fluid</t>
  </si>
  <si>
    <t>http://www.linknovate.com/publication/experimental-study-on-the-performance-of-the-organic-rankine-cycles-with-and-without-internal-heat-regeneration-1203477/</t>
  </si>
  <si>
    <t>Experimental study on the performance of the organic rankine cycles with and without internal heat regeneration</t>
  </si>
  <si>
    <t>https://doi.org/10.1016/j.applthermaleng.2015.01.020</t>
  </si>
  <si>
    <t>Experimental characterization of an Organic Rankine Cycle (ORC) for micro-scale CHP applications</t>
  </si>
  <si>
    <t>https://doi.org/10.1016/j.renene.2015.01.066</t>
  </si>
  <si>
    <t>An experimental study on the organic Rankine cycle to determine as to how efficiently utilize fluctuating thermal energy</t>
  </si>
  <si>
    <t>https://doi.org/10.1016/j.apenergy.2015.02.022</t>
  </si>
  <si>
    <t>Experimental investigation of an organic Rankine cycle with multiple expanders used in parallel</t>
  </si>
  <si>
    <t>Theoretical and experimental analysis of an organic Rankine cycle driven by waste heat from diesel engines</t>
  </si>
  <si>
    <t>https://doi.org/10.1016/j.energy.2015.01.037</t>
  </si>
  <si>
    <t>Experimental characterization of an ORC (organic Rankine cycle) for power and CHP (combined heat and power) applications from low grade heat sources</t>
  </si>
  <si>
    <t>arc.aiaa.org/doi/abs/10.2514/6.2011-5983</t>
  </si>
  <si>
    <t>Experimental verification of thermally activated power and cooling system using hybrid thermoelectric, organic Rankine cycle and vapor compression cycle</t>
  </si>
  <si>
    <t>https://doi.org/10.1016/j.applthermaleng.2014.08.050</t>
  </si>
  <si>
    <t>Experimental study and CFD approach for scroll type expander used in low-temperature organic Rankine cycle</t>
  </si>
  <si>
    <t>https://doi.org/10.1115/1.4028391</t>
  </si>
  <si>
    <t>Modeling and Experimental Investigation of an Oil-Free Microcompressor-Turbine Unit for an Organic Rankine Cycle Driven Heat Pump</t>
  </si>
  <si>
    <t>https://doi.org/10.1007/978-3-540-76694-0_16</t>
  </si>
  <si>
    <t>Testing and thermodynamic analysis of low-grade heat power generation system using Organic Rankine Cycle</t>
  </si>
  <si>
    <t>https://doi.org/10.1016/j.fuel.2012.01.028</t>
  </si>
  <si>
    <t>Experimental investigation of a biomass-fired ORC-based micro-CHP for domestic applications</t>
  </si>
  <si>
    <t>https://doi.org/10.3969/j.issn.0438-1157.2014.12.042</t>
  </si>
  <si>
    <t>Experimental characteristics of solar organic Rankine cycle system</t>
  </si>
  <si>
    <t>https://doi.org/10.1115/GT2006-91118</t>
  </si>
  <si>
    <t>Experimental and Numerical Study of Real-Gas Flow in a Supersonic ORC Turbine Nozzle</t>
  </si>
  <si>
    <t>https://doi.org/10.1016/j.energy.2015.01.003</t>
  </si>
  <si>
    <t>An experimental and modelling study of a 1 kW organic Rankine cycle unit with mixture working fluid</t>
  </si>
  <si>
    <t>https://doi.org/10.1016/j.energy.2011.03.010</t>
  </si>
  <si>
    <t>Construction and dynamic test of a small-scale organic rankine cycle</t>
  </si>
  <si>
    <t>https://doi.org/10.1007/s12206-014-1147-6</t>
  </si>
  <si>
    <t>Development of a 200 kW ORC radial turbine for waste heat recovery</t>
  </si>
  <si>
    <t>https://doi.org/10.1016/j.energy.2009.02.008</t>
  </si>
  <si>
    <t>Identification of behaviour and evaluation of performance of small scale, low-temperature Organic Rankine Cycle system coupled with a RO desalination unit</t>
  </si>
  <si>
    <t>https://doi.org/10.1016/j.applthermaleng.2015.01.077</t>
  </si>
  <si>
    <t>Design, construction, and preliminary results of a 250-kW organic Rankine cycle system</t>
  </si>
  <si>
    <t>https://doi.org/10.1016/j.energy.2014.09.034</t>
  </si>
  <si>
    <t>Development and experimental study on organic Rankine cycle system with single-screw expander for waste heat recovery from exhaust of diesel engine</t>
  </si>
  <si>
    <t>https://doi.org/10.1115/GT2014-26767</t>
  </si>
  <si>
    <t>Experimental Study on the Organic Rankine Cycle Power System Adopting Dual Expanders in Parallel</t>
  </si>
  <si>
    <t>https://doi.org/10.1109/ICRERA.2014.7016545</t>
  </si>
  <si>
    <t>An organic Rankine cycle system for solar thermal power applications</t>
  </si>
  <si>
    <t>https://doi.org/10.1115/GT2012-68441</t>
  </si>
  <si>
    <t>Performance Evaluation of a Turbine Used in a Regenerative Organic Rankine Cycle</t>
  </si>
  <si>
    <t>https://doi.org/10.1016/j.applthermaleng.2013.11.060</t>
  </si>
  <si>
    <t>Preliminary experimental investigation of a natural gas-fired ORC-based micro-CHP system for residential buildings</t>
  </si>
  <si>
    <t>https://doi.org/10.1002/er.3228</t>
  </si>
  <si>
    <t>Experimental comparison of R245fa and R245fa/R601a for organic Rankine cycle using scroll expander</t>
  </si>
  <si>
    <t>https://doi.org/10.1016/j.apenergy.2012.12.030</t>
  </si>
  <si>
    <t>Experimental verification of a rolling-piston expander that applied for low-temperature Organic Rankine Cycle</t>
  </si>
  <si>
    <t>Experimental investigation on performance of organic Rankine cycle power system driven by low-temperature heat sources</t>
  </si>
  <si>
    <t>https://doi.org/10.1002/er.3145</t>
  </si>
  <si>
    <t>Modelling and testing of a hybrid solar-biomass ORC-based micro-CHP system</t>
  </si>
  <si>
    <t>https://doi.org/10.1016/j.applthermaleng.2014.04.054</t>
  </si>
  <si>
    <t>Power generation with ORC machines using low-grade waste heat or renewable energy</t>
  </si>
  <si>
    <t>https://doi.org/10.1016/j.ijrefrig.2014.04.024</t>
  </si>
  <si>
    <t>Experimental investigation of a Thermally Driven Heat Pump based on a double Organic Rankine Cycle and an oil-free Compressor-Turbine Unit</t>
  </si>
  <si>
    <t>https://doi.org/10.1016/j.apenergy.2015.04.088</t>
  </si>
  <si>
    <t>Waste heat recovery of an ORC-based power unit in a turbocharged diesel engine propelling a light duty vehicle</t>
  </si>
  <si>
    <t>https://doi.org/10.1016/j.enconman.2012.06.023</t>
  </si>
  <si>
    <t>Examination of the expander leaving loss in variable organic Rankine cycle operation</t>
  </si>
  <si>
    <t>https://doi.org/10.1115/ES2012-91347</t>
  </si>
  <si>
    <t>Geothermal energy for small-scale power generation using an organic rankine cycle</t>
  </si>
  <si>
    <t>https://doi.org/10.3390/en7096172</t>
  </si>
  <si>
    <t>Experimental investigation of the performance of a hermetic screw-expander organic rankine cycle</t>
  </si>
  <si>
    <t>https://doi.org/10.1016/j.energy.2014.10.075</t>
  </si>
  <si>
    <t>Demonstration of 10-Wp micro organic Rankine cycle generator for low-grade heat recovery</t>
  </si>
  <si>
    <t>http://waset.org/publications/6420/efficiency-of-compact-organic-rankine-cycle-system-with-rotary-vane-type-expander-for-low-temperature-waste-heat-recovery</t>
  </si>
  <si>
    <t>Efficiency of compact organic rankine cycle system with Rotary-Vane-Type expander for low-temperature waste heat recovery</t>
  </si>
  <si>
    <t>https://doi.org/10.1016/j.applthermaleng.2014.12.063</t>
  </si>
  <si>
    <t>Monitoring of the energy performance of a district heating CHP plant based on biomass boiler and ORC generator</t>
  </si>
  <si>
    <t>https://doi.org/10.1016/0306-2619(85)90024-8</t>
  </si>
  <si>
    <t>Performances of multi-vane expanders</t>
  </si>
  <si>
    <t>https://doi.org/10.1016/j.solener.2008.10.014</t>
  </si>
  <si>
    <t>On site experimental evaluation of a low-temperature solar organic Rankine cycle system for RO desalination</t>
  </si>
  <si>
    <t>https://doi.org/10.1016/j.energy.2012.10.027</t>
  </si>
  <si>
    <t>Experiment on pumpless Rankine-type cycle with scroll expander</t>
  </si>
  <si>
    <t>https://doi.org/10.2478/v10173-010-0023-8</t>
  </si>
  <si>
    <t>Design and testing of the organic Rankine cycle</t>
  </si>
  <si>
    <t>https://doi.org/10.1016/j.energy.2014.04.077</t>
  </si>
  <si>
    <t>Experimental investigation of a biomass-fuelled micro-scale tri-generation system with an organic Rankine cycle and liquid desiccant cooling unit</t>
  </si>
  <si>
    <t>https://doi.org/10.1016/j.energy.2015.03.065</t>
  </si>
  <si>
    <t>Experimental study of an ORC (organic Rankine cycle) for low grade waste heat recovery in a ceramic industry</t>
  </si>
  <si>
    <t>http://en.cnki.com.cn/Article_en/CJFDTOTAL-TJDX201405006.htm</t>
  </si>
  <si>
    <t>Theoretical and Experimental Optimization of Low-Temperature Organic Rankine Cycle System Parameters</t>
  </si>
  <si>
    <t>https://doi.org/10.1299/kikaib.71.986</t>
  </si>
  <si>
    <t>Study of Solar Organic Rankine Cycle System Using Scroll Expander</t>
  </si>
  <si>
    <t>https://doi.org/10.1007/978-94-009-8990-0_86</t>
  </si>
  <si>
    <t>Experimental Rankine Cycle Engine Designed for Utilization of Low Temperature, Low Pressure Heat</t>
  </si>
  <si>
    <t>https://doi.org/10.4028/www.scientific.net/AMM.529.481</t>
  </si>
  <si>
    <t>Experiments of Low-Grade Heat Organic Rankine Cycle Power Generation Optimal Load Characteristics</t>
  </si>
  <si>
    <t>https://doi.org/10.1080/15567036.2010.544001</t>
  </si>
  <si>
    <t>Simulation and Experimental Research of a Low-grade Energy Conversion System Using Organic Rankine Cycles</t>
  </si>
  <si>
    <t>https://doi.org/10.1016/j.applthermaleng.2013.03.039</t>
  </si>
  <si>
    <t>Experimental investigation of R227ea applied as working fluid in the ORC power plant with hermetic turbogenerator</t>
  </si>
  <si>
    <t>https://doi.org/10.1016/0198-7593(81)90027-8</t>
  </si>
  <si>
    <t>Heat recovery in a ceramic kiln with an organic rankine cycle engine</t>
  </si>
  <si>
    <t>https://www.geothermal-library.org/index.php?mode=pubs&amp;action=view&amp;record=1025273</t>
  </si>
  <si>
    <t>Cost effective small scale ORC systems for power recovery from low enthalpy geothermal resources</t>
  </si>
  <si>
    <t>http://www.indjst.org/index.php/indjst/article/view/47168</t>
  </si>
  <si>
    <t>An experimental investigation of vapor generatorcharacteristics in a low-pressure turbine engine</t>
  </si>
  <si>
    <t>https://doi.org/10.1016/j.desal.2006.04.018</t>
  </si>
  <si>
    <t>Experimental evaluation of an autonomous low-temperature solar Rankine cycle system for reverse osmosis desalination</t>
  </si>
  <si>
    <t>https://doi.org/10.1016/j.applthermaleng.2013.11.018</t>
  </si>
  <si>
    <t>Design and performance measurements of an organic vapour turbine</t>
  </si>
  <si>
    <t>https://doi.org/10.1016/j.egypro.2014.01.014</t>
  </si>
  <si>
    <t>Mechanical Energy Recovery from Low Grade Thermal Energy Sources</t>
  </si>
  <si>
    <t>https://doi.org/10.1016/j.applthermaleng.2015.05.006</t>
  </si>
  <si>
    <t>Experimental study on the performance of single-screw expander with different inlet vapor dryness</t>
  </si>
  <si>
    <t>https://doi.org/10.1016/j.applthermaleng.2014.10.034</t>
  </si>
  <si>
    <t>Performance evaluation of an Organic Rankine Cycle (ORC) for power applications from low grade heat sources</t>
  </si>
  <si>
    <t>Demonstration of low temperature (&lt; 120 °c) waste heat recovery for electricity generation by means of organic rankine cycle</t>
  </si>
  <si>
    <t>https://doi.org/10.1016/j.energy.2016.10.047</t>
  </si>
  <si>
    <t>Experimental testing of a low-temperature organic Rankine cycle (ORC) engine coupled with concentrating PV/thermal collectors: Laboratory and field tests</t>
  </si>
  <si>
    <t>https://doi.org/10.4028/www.scientific.net/AMM.291-294.1627</t>
  </si>
  <si>
    <t>Development and characterization of small-scale ORC system using scroll expander</t>
  </si>
  <si>
    <t>https://doi.org/10.1016/j.energy.2010.10.020</t>
  </si>
  <si>
    <t>Performance of a combined organic Rankine cycle and vapor compression cycle for heat activated cooling</t>
  </si>
  <si>
    <t>https://doi.org/10.1016/j.applthermaleng.2014.10.044</t>
  </si>
  <si>
    <t>Simulation and experiments on an ORC system with different scroll expanders based on energy and exergy analysis</t>
  </si>
  <si>
    <t>https://doi.org/10.1007/s11434-014-0567-0</t>
  </si>
  <si>
    <t>Development and dynamic characteristics of an Organic Rankine Cycle</t>
  </si>
  <si>
    <t>https://doi.org/10.3155/1047-3289.61.1.3</t>
  </si>
  <si>
    <t>Performance analysis of a solar-powered organic rankine cycle engine</t>
  </si>
  <si>
    <t>https://doi.org/10.1016/j.applthermaleng.2014.10.065</t>
  </si>
  <si>
    <t>Operation and performance of a low temperature organic Rankine cycle</t>
  </si>
  <si>
    <t>http://www.linknovate.com/publication/experiment-on-output-characteristics-of-scroll-expander-in-small-power-generation-system-with-low-temperature-waste-heat-356931/</t>
  </si>
  <si>
    <t>Experiment on output characteristics of scroll expander in small power generation system with low-temperature waste heat</t>
  </si>
  <si>
    <t>https://doi.org/10.1115/GT2014-26854</t>
  </si>
  <si>
    <t>Design, modeling and experimentation of a reversible HP-ORC prototype</t>
  </si>
  <si>
    <t>https://doi.org/10.1016/j.applthermaleng.2009.04.013</t>
  </si>
  <si>
    <t>Testing and modeling a scroll expander integrated into an Organic Rankine Cycle</t>
  </si>
  <si>
    <t>https://doi.org/10.1016/S1359-4311(00)00052-1</t>
  </si>
  <si>
    <t>Development of a prototype low-temperature Rankine cycle electricity generation system</t>
  </si>
  <si>
    <t>https://doi.org/10.1016/j.applthermaleng.2005.11.021</t>
  </si>
  <si>
    <t>Solar energy-gas driven micro-CHP system for an office building</t>
  </si>
  <si>
    <t>https://doi.org/10.1115/GT2007-27749</t>
  </si>
  <si>
    <t>Development of Electric Power Generation Unit Driven by Waste Heat: Study on Working Fluids and Expansion Turbines</t>
  </si>
  <si>
    <t>https://doi.org/10.1016/j.energy.2011.12.032</t>
  </si>
  <si>
    <t>Energetic and exergetic investigation of an organic Rankine cycle at different heat source temperatures</t>
  </si>
  <si>
    <t>http://docs.lib.purdue.edu/icec/1021</t>
  </si>
  <si>
    <t>Experimental investigation of a hermetic scroll expander-generator</t>
  </si>
  <si>
    <t>https://doi.org/10.1115/1.3066345</t>
  </si>
  <si>
    <t>Experimental Testing of Gerotor and Scroll Expanders Used in, and Energetic and Exergetic Modeling of, an Organic Rankine Cycle</t>
  </si>
  <si>
    <t>https://doi.org/10.1243/09576509JPE546</t>
  </si>
  <si>
    <t>Performance of a small-scale regenerative Rankine power cycle employing a scroll expander</t>
  </si>
  <si>
    <t>https://doi.org/10.1299/jee.2.708</t>
  </si>
  <si>
    <t>Solar Rankine cycle system using scroll expander</t>
  </si>
  <si>
    <t>https://www.geothermal-library.org/index.php?mode=pubs&amp;action=view&amp;record=1001145</t>
  </si>
  <si>
    <t>Initial results for supercritical cycle experiments using pure and mixed-hydrocarbon working fluids</t>
  </si>
  <si>
    <t>https://doi.org/10.1016/j.energy.2015.11.048</t>
  </si>
  <si>
    <t>Effect of resistive load on the performance of an organic Rankine cycle with a scroll expander</t>
  </si>
  <si>
    <t>https://doi.org/10.1016/S0360-5442(03)00127-0</t>
  </si>
  <si>
    <t>Small hybrid solar power system</t>
  </si>
  <si>
    <t>http://ir.library.oregonstate.edu/jspui/handle/1957/18837</t>
  </si>
  <si>
    <t>Development of a small scale scroll expander</t>
  </si>
  <si>
    <t>https://doi.org/10.1093/ijlct/ctu012</t>
  </si>
  <si>
    <t>Micro-scale ORC-based combined heat and power system using a novel scroll expander</t>
  </si>
  <si>
    <t>http://docs.lib.purdue.edu/herrick/52/</t>
  </si>
  <si>
    <t>Experimental testing of an organic Rankine cycle with Scroll-type expander</t>
  </si>
  <si>
    <t>http://espace.library.uq.edu.au/view/UQ:286716</t>
  </si>
  <si>
    <t>Experimental test results from QGECE laboratory small-scale organic Rankine cycle using a scroll expander</t>
  </si>
  <si>
    <t>https://doi.org/10.1016/0925-5273(94)00098-0</t>
  </si>
  <si>
    <t>Electricity from industrial waste heat using high-speed organic Rankine cycle (ORC)</t>
  </si>
  <si>
    <t>http://www.pgi.gov.pl/images/stories/przeglad/2010rok/pg_2010_07_22.pdf</t>
  </si>
  <si>
    <t>Small prototype of ORC power plant fuelled by water at 100o C: first experimental results</t>
  </si>
  <si>
    <t>https://doi.org/10.1016/j.solener.2009.11.004</t>
  </si>
  <si>
    <t>Performance evaluation of a low-temperature solar Rankine cycle system utilizing R245fa</t>
  </si>
  <si>
    <t>https://doi.org/10.3390/en7042436</t>
  </si>
  <si>
    <t>Dynamic Response of a 50 kW Organic Rankine Cycle System in Association with Evaporators</t>
  </si>
  <si>
    <t>https://doi.org/10.1016/j.energy.2012.10.029</t>
  </si>
  <si>
    <t>Transient response of a 50 kW organic Rankine cycle system</t>
  </si>
  <si>
    <t>https://doi.org/10.1177/0954408913506701</t>
  </si>
  <si>
    <t>Theoretical and Experimental Research on Scroll Expander used in Small Scale Organic Rankine Cycle System</t>
  </si>
  <si>
    <t>https://doi.org/10.3390/e17042039</t>
  </si>
  <si>
    <t>Experimental and Thermoeconomic Analysis of Small-Scale Solar Organic Rankine Cycle (SORC) System</t>
  </si>
  <si>
    <t>https://doi.org/10.1016/j.applthermaleng.2015.05.040</t>
  </si>
  <si>
    <t>Experimental testing and numerical simulation of scroll expander in a small scale organic Rankine cycle system</t>
  </si>
  <si>
    <t>https://doi.org/10.1016/j.apenergy.2015.05.079</t>
  </si>
  <si>
    <t>Experimental investigations on solar chimney for optimal heat collection to be utilized in organic Rankine cycle</t>
  </si>
  <si>
    <t>https://doi.org/10.1016/j.ijrefrig.2015.03.008</t>
  </si>
  <si>
    <t>Experimental investigation of a reversible heat pump/organic Rankine cycle unit designed to be coupled with a passive house to get a Net Zero Energy Building</t>
  </si>
  <si>
    <t>https://doi.org/10.3390/en8053351</t>
  </si>
  <si>
    <t>The Influence of the Heat Source Temperature on the Multivane Expander Output Power in an Organic Rankine Cycle (ORC) System</t>
  </si>
  <si>
    <t>https://doi.org/10.1016/j.apenergy.2015.05.118</t>
  </si>
  <si>
    <t>Experimental study on low-temperature organic Rankine cycle utilizing scroll type expander</t>
  </si>
  <si>
    <t>https://doi.org/10.1088/1757-899X/90/1/012066</t>
  </si>
  <si>
    <t>Experimental performance of a piston expander in a small- scale organic Rankine cycle</t>
  </si>
  <si>
    <t>https://doi.org/10.1016/j.enconman.2015.07.045</t>
  </si>
  <si>
    <t>Design and experimental investigation of a 1 kW organic Rankine cycle system using R245fa as working fluid for low-grade waste heat recovery from steam</t>
  </si>
  <si>
    <t>https://doi.org/10.1061/(ASCE)EY.1943-7897.0000181</t>
  </si>
  <si>
    <t>Experimental Study of a Low-Temperature Power Generation System in an Organic Rankine Cycle</t>
  </si>
  <si>
    <t>https://doi.org/10.1016/j.energy.2015.07.104</t>
  </si>
  <si>
    <t>Design and experimental analysis of a mini ORC (organic Rankine cycle) power plant based on R245fa working fluid</t>
  </si>
  <si>
    <t>https://doi.org/10.1016/j.enconman.2015.06.085</t>
  </si>
  <si>
    <t>Experimental and thermodynamic analysis of a bottoming Organic Rankine Cycle (ORC) of gasoline engine using swash-plate expander</t>
  </si>
  <si>
    <t>Experiences from operation of different expansion devices for application in domestic micro CHP</t>
  </si>
  <si>
    <t>Experimental research of organic Rankine cycle power system driven by waste heat sources</t>
  </si>
  <si>
    <t>http://docs.lib.purdue.edu/icec/2372</t>
  </si>
  <si>
    <t>Experimental Investigation Of An ORC System For A Micro-Solar Power Plant</t>
  </si>
  <si>
    <t>https://doi.org/10.1016/j.energy.2015.07.093</t>
  </si>
  <si>
    <t>Performance study of a twin-screw expander used in a geothermal organic Rankine cycle power generator</t>
  </si>
  <si>
    <t>https://doi.org/10.1016/j.energy.2015.07.092</t>
  </si>
  <si>
    <t>Experiment and cycle analysis on a partially admitted axial-type turbine used in the organic Rankine cycle</t>
  </si>
  <si>
    <t>https://doi.org/10.1016/j.energy.2015.07.121</t>
  </si>
  <si>
    <t>Operation of an organic Rankine cycle dependent on pumping flow rates and expander torques</t>
  </si>
  <si>
    <t>https://doi.org/10.1016/j.egypro.2015.03.223</t>
  </si>
  <si>
    <t>Characterization of a Compact Organic Rankine Cycle Prototype for Low-grade Transient Solar Energy Conversion</t>
  </si>
  <si>
    <t>https://doi.org/10.1016/j.applthermaleng.2015.09.082</t>
  </si>
  <si>
    <t>Experimental investigation of a low-temperature organic Rankine cycle (ORC) engine under variable heat input operating at both subcritical and supercritical conditions</t>
  </si>
  <si>
    <t>http://www.asme-orc2015.be/online/proceedings/display_manuscript/13.htm</t>
  </si>
  <si>
    <t>Experimental Investigation of a Radial Microturbine in Organic Rankine Cycle System with HFE7100 as Working Fluid</t>
  </si>
  <si>
    <t>http://www.asme-orc2015.be/online/proceedings/display_manuscript/42.htm</t>
  </si>
  <si>
    <t>Waste Heat Utilization of Main Propulsion Engine Jacket Water in Marine Application</t>
  </si>
  <si>
    <t>http://www.asme-orc2015.be/online/proceedings/display_manuscript/47.htm</t>
  </si>
  <si>
    <t>Experimental Study on Organic Rankine Cycle System with Single-Screw Expander for Waste Heat Recovery from Diesel Engine Exhaust</t>
  </si>
  <si>
    <t>http://www.asme-orc2015.be/online/proceedings/display_manuscript/55.htm</t>
  </si>
  <si>
    <t>Experimental Study on a Low Temperature ORC Unit for Onboard Waste Heat Recovery from Marine Diesel Engines</t>
  </si>
  <si>
    <t>http://www.asme-orc2015.be/online/proceedings/display_manuscript/58.htm</t>
  </si>
  <si>
    <t>Prototype of Domestic CHP ORC System: Construction and Experimental Research</t>
  </si>
  <si>
    <t>http://www.asme-orc2015.be/online/proceedings/display_manuscript/61.htm</t>
  </si>
  <si>
    <t>Start-up Research on the Laboratory Micro CHP ORC Test Stand</t>
  </si>
  <si>
    <t>http://www.asme-orc2015.be/online/proceedings/display_manuscript/64.htm</t>
  </si>
  <si>
    <t>Experimental Studies on an Organic Rankine Cycle (ORC) System Under Variable Condensation Temperature</t>
  </si>
  <si>
    <t>http://www.asme-orc2015.be/online/proceedings/display_manuscript/73.htm</t>
  </si>
  <si>
    <t>Development and Test of a 100kW Class ORC Power-Generator for Low Temperature Geothermal Applications</t>
  </si>
  <si>
    <t>http://www.asme-orc2015.be/online/proceedings/display_manuscript/74.htm</t>
  </si>
  <si>
    <t>Development of a Turbo-Generator for ORC Systems with Twin Radial Turbines and Gas Foil Bearings</t>
  </si>
  <si>
    <t>http://www.asme-orc2015.be/online/proceedings/display_manuscript/78.htm</t>
  </si>
  <si>
    <t>Numerical and Experimental Investigation on the Rotary Vane Expander Operation in Micro ORC System</t>
  </si>
  <si>
    <t>http://www.asme-orc2015.be/online/proceedings/display_manuscript/85.htm</t>
  </si>
  <si>
    <t>Study of Volumetric Expander Suitable for Waste Heat Recovery from an Automotive IC Engine using an ORC with Ethanol</t>
  </si>
  <si>
    <t>http://www.asme-orc2015.be/online/proceedings/display_manuscript/87.htm</t>
  </si>
  <si>
    <t>Experimental Investigation of a Small-Scale Two Stage Organic Rankine Cycle Engine Operating at Low Temperature</t>
  </si>
  <si>
    <t>http://www.asme-orc2015.be/online/proceedings/display_manuscript/93.htm</t>
  </si>
  <si>
    <t>Small Scale ORC Design for a Cogeneration Solar Biomass Suported Application</t>
  </si>
  <si>
    <t>http://www.asme-orc2015.be/online/proceedings/display_manuscript/126.htm</t>
  </si>
  <si>
    <t>Experimental Testing of a Small-Scale Supercritical ORC at Low-Temperature and Variable Conditions</t>
  </si>
  <si>
    <t>http://www.asme-orc2015.be/online/proceedings/display_manuscript/146.htm</t>
  </si>
  <si>
    <t>Experimental Study on Parallel Expander Organic Rankine Cycle with Two Different Capacity Expanders</t>
  </si>
  <si>
    <t>http://www.asme-orc2015.be/online/proceedings/display_manuscript/147.htm</t>
  </si>
  <si>
    <t>Experimental Investigation of Effect of Operating Conditions on Performance of ORC System Based on Oil Flooded Twin Screw Expander</t>
  </si>
  <si>
    <t>http://www.asme-orc2015.be/online/proceedings/display_manuscript/163.htm</t>
  </si>
  <si>
    <t>Experimental characterization of single screw expander performance under different testing conditions and working fluids</t>
  </si>
  <si>
    <t>http://docs.lib.purdue.edu/iracc/1548/</t>
  </si>
  <si>
    <t>Experimental Comparison Of Working Fluids For Organic Rankine Cycle With Single-Screw Expander</t>
  </si>
  <si>
    <t>http://www.asme-orc2015.be/online/proceedings/display_manuscript/164.htm</t>
  </si>
  <si>
    <t>Implementation of a Small Scale Organic Rankine Cycle Test Bed System using Steam as Heat Source</t>
  </si>
  <si>
    <t>http://www.asme-orc2015.be/online/proceedings/display_manuscript/193.htm</t>
  </si>
  <si>
    <t>Improving Train Energy Efficiency by Organic Rankine Cycle (ORC) for Recovering Waste Heat from Exhaust Gas</t>
  </si>
  <si>
    <t>https://doi.org/10.11949/j.issn.0438-1157.20150255</t>
  </si>
  <si>
    <t>Effect of mass flow rate on performance of organic Rankine cycle for power generation system with low-temperature waste heat</t>
  </si>
  <si>
    <t>https://doi.org/10.1016/j.energy.2015.08.076</t>
  </si>
  <si>
    <t>Experimental investigation on a small pumpless ORC (organic rankine cycle) system driven by the low temperature heat source</t>
  </si>
  <si>
    <t>https://doi.org/10.1016/j.egypro.2015.07.363</t>
  </si>
  <si>
    <t>Experimental Study of Low-temperature Organic Rankine Cycle with Axial Flow Turbine</t>
  </si>
  <si>
    <t>https://doi.org/10.1016/j.applthermaleng.2015.09.120</t>
  </si>
  <si>
    <t>Experimental study on Organic Rankine cycle for low grade thermal energy recovery</t>
  </si>
  <si>
    <t>https://doi.org/10.1016/j.egypro.2015.07.394</t>
  </si>
  <si>
    <t>Experimental Investigation on Characteristics of Evaporator Vaporization and Pressure Drops in an Organic Rankine Cycle (ORC)</t>
  </si>
  <si>
    <t>http://scholarworks.calstate.edu/bitstream/handle/10211.10/571/Reid_Austin.pdf</t>
  </si>
  <si>
    <t>Low Temperature Power Generation using HFE-7000 in a Rankine Cycle</t>
  </si>
  <si>
    <t>http://www.orcnext.be/wp-content/uploads/2012/01/SBOe_ORCNext_master-thesis_Experimental-study-and-dynamic-modeling-of-a-waste-heat-recovery-organic-rankine-cycle-Nicolas-Melotte.pdf</t>
  </si>
  <si>
    <t>Experimental study and dynamic modeling of a Waste Heat Recovery Organic Rankine Cycle</t>
  </si>
  <si>
    <t>https://doi.org/10.1016/j.enconman.2015.10.083</t>
  </si>
  <si>
    <t>Optimum design method of Organic Rankine Cycle system based on semi-empirical model and experimental validation</t>
  </si>
  <si>
    <t>https://doi.org/10.3390/en8020684</t>
  </si>
  <si>
    <t>Energy, Exergy and Performance Analysis of Small-Scale Organic Rankine Cycle Systems for Electrical Power Generation Applicable in Rural Areas of Developing Countries</t>
  </si>
  <si>
    <t>https://doi.org/10.1515/eng-2015-0026</t>
  </si>
  <si>
    <t>Experimental investigation of the ORC system in a cogenerative domestic power plant with a scroll expanders</t>
  </si>
  <si>
    <t>https://doi.org/10.1061/(ASCE)EY.1943-7897.0000165</t>
  </si>
  <si>
    <t>Experimental Study and Numerical Simulation of a Regenerative ORC Utilizing Low-Grade Heat Source</t>
  </si>
  <si>
    <t>https://doi.org/10.1061/(ASCE)EY.1943-7897.0000120</t>
  </si>
  <si>
    <t>Experimental Evaluation of the Regenerative and Basic Organic Rankine Cycles for Low-Grade Heat Source Utilization</t>
  </si>
  <si>
    <t>https://doi.org/10.1088/1742-6596/655/1/012015</t>
  </si>
  <si>
    <t>Development of an Organic Rankine Cycle system for exhaust energy recovery in internal combustion engines</t>
  </si>
  <si>
    <t>http://www.asme-orc2015.be/online/proceedings/display_manuscript/136.htm</t>
  </si>
  <si>
    <t>Testing and Modeling a Vane Expander used in an ORC working with Hexamethyldisiloxane (MM)</t>
  </si>
  <si>
    <t>https://doi.org/10.1016/j.applthermaleng.2016.01.011</t>
  </si>
  <si>
    <t>Experimental evaluation of HCFO-1233zd-E as HFC-245fa replacement in an Organic Rankine Cycle system for low temperature heat sources</t>
  </si>
  <si>
    <t>https://doi.org/10.3390/su8010018</t>
  </si>
  <si>
    <t>Stand-Alone Solar Organic Rankine Cycle Water Pumping System and Its Economic Viability in Nepal</t>
  </si>
  <si>
    <t>https://doi.org/10.1016/j.energy.2015.10.092</t>
  </si>
  <si>
    <t>Experimental study of a 1 kw organic Rankine cycle with a zeotropic mixture of R245fa/R134a</t>
  </si>
  <si>
    <t>https://doi.org/10.1016/j.egypro.2014.03.120</t>
  </si>
  <si>
    <t>Installation and Operation of Parabolic Trough Organic Rankine Cycle Solar Thermal Power Plant in South Louisiana</t>
  </si>
  <si>
    <t>https://doi.org/10.1016/j.egypro.2015.11.497</t>
  </si>
  <si>
    <t>Testing of Low-grade Heat Source Organic Rankine Cycle with Small Hot Vapor Reciprocating Engine</t>
  </si>
  <si>
    <t>http://docs.lib.purdue.edu/iracc/1153</t>
  </si>
  <si>
    <t>Design and optimization of a small scale organic rankine cycle prototype using a scroll expander</t>
  </si>
  <si>
    <t>https://doi.org/10.1016/j.energy.2015.12.012</t>
  </si>
  <si>
    <t>Experimental comparison of organic fluids for low temperature ORC (organic Rankine cycle) systems for waste heat recovery applications</t>
  </si>
  <si>
    <t>https://doi.org/10.1016/j.energy.2016.03.034</t>
  </si>
  <si>
    <t>Experimental study of an ORC (Organic Rankine Cycle) and analysis of R1233zd-E as a drop-in replacement for R245fa for low temperature heat utilization</t>
  </si>
  <si>
    <t>https://doi.org/10.1115/1.4023534</t>
  </si>
  <si>
    <t>The application of rotary vane expanders in organic rankine cycle systems—thermodynamic description and experimental results</t>
  </si>
  <si>
    <t>https://doi.org/10.1016/j.apenergy.2016.03.012</t>
  </si>
  <si>
    <t>Performance of a radial-inflow turbine integrated in an ORC system and designed for a WHR on truck application: An experimental comparison between R245fa and R1233zd</t>
  </si>
  <si>
    <t>https://doi.org/10.1016/j.applthermaleng.2016.09.047</t>
  </si>
  <si>
    <t>Design and preliminary results of a 20-kW transcritical organic Rankine cycle with a screw expander for low-grade waste heat recovery</t>
  </si>
  <si>
    <t>https://doi.org/10.1016/j.applthermaleng.2016.09.177</t>
  </si>
  <si>
    <t>Effects of evaporator superheat on system operation stability of an organic Rankine cycle</t>
  </si>
  <si>
    <t>https://doi.org/10.1016/j.energy.2015.09.040</t>
  </si>
  <si>
    <t>Design and preliminary tests of ORC (organic Rankine cycle) with two-stage radial turbine</t>
  </si>
  <si>
    <t>https://doi.org/10.3390/en9080606</t>
  </si>
  <si>
    <t>Experimental and Numerical Analyses on the Rotary Vane Expander Operating Conditions in a Micro Organic Rankine Cycle System</t>
  </si>
  <si>
    <t>Preliminary experimental results of an 11kWe organic Rankine cycle</t>
  </si>
  <si>
    <t>https://doi.org/10.1016/j.energy.2016.09.089</t>
  </si>
  <si>
    <t>Development and experimental study on a single screw expander integrated into an Organic Rankine Cycle</t>
  </si>
  <si>
    <t>Experimental study on a small-scale R245fa organic Rankine cycle system for low-grade thermal energy recovery</t>
  </si>
  <si>
    <t>https://doi.org/10.1016/j.jprocont.2015.03.009</t>
  </si>
  <si>
    <t>Optimal control for an organic rankine cycle on board a diesel-electric railcar</t>
  </si>
  <si>
    <t>http://orbi.ulg.ac.be/handle/2268/1298</t>
  </si>
  <si>
    <t>Modeling and experimental investigation of an Organic Rankine Cycle using scroll expander for small scale solar applications</t>
  </si>
  <si>
    <t>https://doi.org/10.1016/j.enconman.2016.07.078</t>
  </si>
  <si>
    <t>Dynamic tests and adaptive control of a bottoming organic Rankine cycle of IC engine using swash-plate expander</t>
  </si>
  <si>
    <t>https://doi.org/10.1016/j.applthermaleng.2016.09.021</t>
  </si>
  <si>
    <t>Experimental investigation of off-grid organic Rankine cycle control system adapting sliding pressure strategy under proportional integral with feed-forward and compensator</t>
  </si>
  <si>
    <t>https://doi.org/10.1002/er.3664</t>
  </si>
  <si>
    <t>Experimental investigation on the performance of ORC power system using zeotropic mixture R601a/R600a: ORC power system using R601a/R600a</t>
  </si>
  <si>
    <t>https://doi.org/10.1016/j.apenergy.2016.01.037</t>
  </si>
  <si>
    <t>The definition of non-dimensional integration temperature difference and its effect on organic Rankine cycle</t>
  </si>
  <si>
    <t>https://doi.org/10.1016/j.energy.2016.07.045</t>
  </si>
  <si>
    <t>Parallel-expander Organic Rankine cycle using dual expanders with different capacities</t>
  </si>
  <si>
    <t>https://doi.org/10.1109/TCST.2016.2574760</t>
  </si>
  <si>
    <t>Organic Rankine Cycle for Vehicles: Control Design and Experimental Results</t>
  </si>
  <si>
    <t>ORC ID</t>
  </si>
  <si>
    <t>Working Fluid Conditions</t>
  </si>
  <si>
    <t>ORC Power &amp; Efficiency</t>
  </si>
  <si>
    <t>0,73</t>
  </si>
  <si>
    <t>0,8</t>
  </si>
  <si>
    <t>Operating Point ID</t>
  </si>
  <si>
    <t>Parallel conf</t>
  </si>
  <si>
    <t>Series conf</t>
  </si>
  <si>
    <t>Category</t>
  </si>
  <si>
    <t>Ksi (CoolProp)</t>
  </si>
  <si>
    <t>= R365mfc</t>
  </si>
  <si>
    <t>Ksi formula</t>
  </si>
  <si>
    <t>Ksi [kJ/kg] = ds [kJ/kg-°K] / dT [°K]</t>
  </si>
  <si>
    <t>dT: 293 [°K] - 0,9*Tcrit [°K]</t>
  </si>
  <si>
    <t>ds = saturated vapor entropy difference : at 293°K  - at 0.9*Tcrit [°K]</t>
  </si>
  <si>
    <t>Database</t>
  </si>
  <si>
    <t>Sheet</t>
  </si>
  <si>
    <t>Section</t>
  </si>
  <si>
    <t>Sub section</t>
  </si>
  <si>
    <t>Parameter name</t>
  </si>
  <si>
    <t>ORC Efficiency</t>
  </si>
  <si>
    <t>First author name</t>
  </si>
  <si>
    <t>DOI or URL</t>
  </si>
  <si>
    <t>Publication year</t>
  </si>
  <si>
    <t>Paper title</t>
  </si>
  <si>
    <t>Paper unique identifier</t>
  </si>
  <si>
    <t>Parameter Description</t>
  </si>
  <si>
    <t>HotSource</t>
  </si>
  <si>
    <t>Year of publication</t>
  </si>
  <si>
    <t>Institution of the first author</t>
  </si>
  <si>
    <t>Aimed application - if specified</t>
  </si>
  <si>
    <t>Specific application or configuration (if any)</t>
  </si>
  <si>
    <t>If dedicated to Combine Heat &amp; Power</t>
  </si>
  <si>
    <t>Working fluid name</t>
  </si>
  <si>
    <t>If operates in critical conditions</t>
  </si>
  <si>
    <t>Working fluid category</t>
  </si>
  <si>
    <t>Type of fluid (dry / isentropic / wet / zeotropic)</t>
  </si>
  <si>
    <t>Primary heating energy source</t>
  </si>
  <si>
    <t>Hot fluid type</t>
  </si>
  <si>
    <t>Cooling energy source</t>
  </si>
  <si>
    <t>Cold fluid type</t>
  </si>
  <si>
    <t>Definition of the power output</t>
  </si>
  <si>
    <t>ORC energetic efficiency</t>
  </si>
  <si>
    <t>ORC exergetic efficiency</t>
  </si>
  <si>
    <t>Definition of the energetic efficiency</t>
  </si>
  <si>
    <t>Definition of the exergetic efficiency</t>
  </si>
  <si>
    <t>ORC gross mechanical efficiency ( m/s or m/f )</t>
  </si>
  <si>
    <t>ORC gross electrical efficiency ( e/s or e/f )</t>
  </si>
  <si>
    <t>ORC net electrical efficiency ( e-e/s or e-e/f )</t>
  </si>
  <si>
    <t>Energetic eff:</t>
  </si>
  <si>
    <t>Exergetic eff:</t>
  </si>
  <si>
    <t>Technology</t>
  </si>
  <si>
    <t>Driving mechanism</t>
  </si>
  <si>
    <t>Flow control</t>
  </si>
  <si>
    <t>Commercial name</t>
  </si>
  <si>
    <t>Heat exchange area [m²]</t>
  </si>
  <si>
    <t>Other geometrical data</t>
  </si>
  <si>
    <t>Heat exchanger efficiency</t>
  </si>
  <si>
    <t>Pressure drop (mbar)</t>
  </si>
  <si>
    <t>Generator technology</t>
  </si>
  <si>
    <t>Expander control</t>
  </si>
  <si>
    <t>Built-in Volume Ratio (if any)</t>
  </si>
  <si>
    <t>Pressure ratio</t>
  </si>
  <si>
    <t>Generator efficiency from empirical correlation</t>
  </si>
  <si>
    <t>Filling Factor (Vreal / Vtheoretical)</t>
  </si>
  <si>
    <t>Other comments about the expander</t>
  </si>
  <si>
    <t>Other comments about the pump</t>
  </si>
  <si>
    <t>Lubrication oil pump</t>
  </si>
  <si>
    <t>Oil tank</t>
  </si>
  <si>
    <t>Oil cooler</t>
  </si>
  <si>
    <t>Oil filter</t>
  </si>
  <si>
    <t>Lubrication methods</t>
  </si>
  <si>
    <t>Other comments about lubrication</t>
  </si>
  <si>
    <t>Other components added to the cycle</t>
  </si>
  <si>
    <t>Subcooler (in addition of the condenser)</t>
  </si>
  <si>
    <t>Pre-feed pump prior to the main pump</t>
  </si>
  <si>
    <t>Pulsation damper (at pump outlet)</t>
  </si>
  <si>
    <t>Filter for working fluid</t>
  </si>
  <si>
    <t>Tank or vapor separator at evaporator outlet</t>
  </si>
  <si>
    <t>Working fluid tank at condenser outlet</t>
  </si>
  <si>
    <t>Indices definition</t>
  </si>
  <si>
    <t>m: minimum reached</t>
  </si>
  <si>
    <t>p: maximum reached</t>
  </si>
  <si>
    <t>Operating Point</t>
  </si>
  <si>
    <t>Type of Target</t>
  </si>
  <si>
    <t>Compute closed source energetic efficiency</t>
  </si>
  <si>
    <t>Compute closed source exergetic efficiency</t>
  </si>
  <si>
    <t>Compute open source energetic efficiency</t>
  </si>
  <si>
    <t>Compute open source exergetic efficiency</t>
  </si>
  <si>
    <t>Operating point unique identifier</t>
  </si>
  <si>
    <t>Type of target application (open/closed)</t>
  </si>
  <si>
    <t>Expander technology</t>
  </si>
  <si>
    <t>Targeted Application</t>
  </si>
  <si>
    <t>Waste Heat Recovery (WHR)</t>
  </si>
  <si>
    <t>WHR from Internal Combustion Engine (ICE)</t>
  </si>
  <si>
    <t>Fluid Types</t>
  </si>
  <si>
    <t>HEx Technologies</t>
  </si>
  <si>
    <t>Turbine Technologies</t>
  </si>
  <si>
    <t>Pump Technologies</t>
  </si>
  <si>
    <t>mix</t>
  </si>
  <si>
    <t>No (IHE only)</t>
  </si>
  <si>
    <t>Fin Tube</t>
  </si>
  <si>
    <t>Fin coil</t>
  </si>
  <si>
    <t>Plate (PHE)</t>
  </si>
  <si>
    <t>Chiller (condenser direct cooling)</t>
  </si>
  <si>
    <t>Microchanel</t>
  </si>
  <si>
    <t>Hermetic</t>
  </si>
  <si>
    <t>Open-Drive</t>
  </si>
  <si>
    <t>Rotating</t>
  </si>
  <si>
    <t>Single</t>
  </si>
  <si>
    <t>Twin</t>
  </si>
  <si>
    <t>Rolling Piston</t>
  </si>
  <si>
    <t>Swash-Plate Piston</t>
  </si>
  <si>
    <t>Reciprocating</t>
  </si>
  <si>
    <t>Radial</t>
  </si>
  <si>
    <t>Axial</t>
  </si>
  <si>
    <t>Dynamic</t>
  </si>
  <si>
    <t>Positive Displacement</t>
  </si>
  <si>
    <t>Multistage</t>
  </si>
  <si>
    <t>Heat Sources</t>
  </si>
  <si>
    <t>Gas burner</t>
  </si>
  <si>
    <t>Electric boiler</t>
  </si>
  <si>
    <t>Distric heating</t>
  </si>
  <si>
    <t>Engine (ICE)</t>
  </si>
  <si>
    <t>Solar collectors</t>
  </si>
  <si>
    <t>Hot fluids</t>
  </si>
  <si>
    <t>Direct heating</t>
  </si>
  <si>
    <t>Exhaust gas</t>
  </si>
  <si>
    <t>Thermal Oil</t>
  </si>
  <si>
    <t>Cold Sources</t>
  </si>
  <si>
    <t>Cooling tower</t>
  </si>
  <si>
    <t>Tap (water)</t>
  </si>
  <si>
    <t>Sea (water)</t>
  </si>
  <si>
    <t>Fans</t>
  </si>
  <si>
    <t>Tank (water)</t>
  </si>
  <si>
    <t>Cooling fluids</t>
  </si>
  <si>
    <t>Air (direct)</t>
  </si>
  <si>
    <t>Gycol (+water)</t>
  </si>
  <si>
    <t>Glycol (+ water)</t>
  </si>
  <si>
    <t>Working fluids</t>
  </si>
  <si>
    <t>Tcrit (°C)</t>
  </si>
  <si>
    <t>Pcrit (bar)</t>
  </si>
  <si>
    <t>Experimental Organic Rankine Cycle Database</t>
  </si>
  <si>
    <t xml:space="preserve">            This database aims to gather information on Organic Rankine Cycle experimental units to provide an overview of ORC research and development. Data are extracted from the scientific literature. Only complete Rankine cycle with organic fluid are considered. CO² cycles were not recorded initially. Scientific references covering the same ORC unit are identified and a unique ORC unit ID is allocated. Change of fluid, expander or heat sources on the same unit are tracked with ORC ID subscripts. Missing information are complete with manufacturer data, related scientific references or calculations. Fluid properties are calculated using the open-source Coolprop library. Author disclaims any error or misunderstanding during data collection and processing.</t>
  </si>
  <si>
    <t>Dec. 2016 version - by A. Landelle</t>
  </si>
  <si>
    <t>contact: arnaud.landelle@cea.fr</t>
  </si>
  <si>
    <t xml:space="preserve">            Acknowledgments: This work was done as part of A. Landelle PhD research, financed by the French Environment and Energy Management Agency (ADEME) and the French Alternative Energies and Atomic Energy Commission (CEA) with the support of the Centre for Energy and Thermal Sciences of Lyon (CETHIL) and the INSA Lyon</t>
  </si>
  <si>
    <t>Documentation</t>
  </si>
  <si>
    <t>Formulas &amp; Instructions</t>
  </si>
  <si>
    <t>If the paper needs to be duplicated to treats two different expander/fluid/heat source, set the first occurrence to 0 and other to 1</t>
  </si>
  <si>
    <t>Paper duplicate filter</t>
  </si>
  <si>
    <t>Fluid duplicate filter</t>
  </si>
  <si>
    <t>Expander duplicate filter</t>
  </si>
  <si>
    <t>Hot Source duplicate filter</t>
  </si>
  <si>
    <t>Additionnaly to the unique ORC unit and expander/fluid/HS identifier allocation, fill the following filter options to filter duplicates. Set to 0 if its the first occurrence of the unit/expander/fluid/HS for this ORC, else set to 1.</t>
  </si>
  <si>
    <t>ORC carnot efficiency ( based on heat &amp; cold temp.)</t>
  </si>
  <si>
    <t>ORC unit unique indentifier</t>
  </si>
  <si>
    <t>Unit fluid ID</t>
  </si>
  <si>
    <t>Unit expander ID</t>
  </si>
  <si>
    <t>Unit hot source ID</t>
  </si>
  <si>
    <t>Unit duplicate filter</t>
  </si>
  <si>
    <t>Unit</t>
  </si>
  <si>
    <t>U/F</t>
  </si>
  <si>
    <t>U/E</t>
  </si>
  <si>
    <t>U/HS</t>
  </si>
  <si>
    <t>U/F/E</t>
  </si>
  <si>
    <t>When adding new scientific references, please check if there is already a paper covering the same ORC unit and assign here the unit indentifier. Changes of fluid, expander or heat source can be tracked with the three following parameters.</t>
  </si>
  <si>
    <t>Unit &amp; Fluid duplicate filter</t>
  </si>
  <si>
    <t>Unit &amp; Expander duplicate filter</t>
  </si>
  <si>
    <t>Unit &amp; Hot Source duplicate filter</t>
  </si>
  <si>
    <t>Unit &amp; Fluid &amp; Expander duplicate filter</t>
  </si>
  <si>
    <t>Country of the unit (first author)</t>
  </si>
  <si>
    <t>Indicate the country where the unit was built/hosted</t>
  </si>
  <si>
    <t>Indicate the institution where the unit was bluit/hosted</t>
  </si>
  <si>
    <t>Indicate if the ORC unit output power is used for a specific application (ex: driving heat pump / reverse osmosis unit …)</t>
  </si>
  <si>
    <t>Indicate if the unit or research aims to produce a combination of heat and power</t>
  </si>
  <si>
    <t>Organic fluid used in the ORC unit. See the Listings sheet if the fluid is already referenced (take care of synonyms)</t>
  </si>
  <si>
    <t>Indicate if there is a specific application for the ORC unit and research conducted. Set to n/a if no specific application. See Listings sheet</t>
  </si>
  <si>
    <t>The last four filters are automatically uptated with a binary code multiplication</t>
  </si>
  <si>
    <t>Automatically uptated if the fluid is referenced in the Listings sheet</t>
  </si>
  <si>
    <t>Indicate if the ORC unit operates in transcritical conditions</t>
  </si>
  <si>
    <t>Automatically uptated with the Ksi value. Dry if &gt;0.25 ; Wet if &lt;-0.25 ; Isentropic between. For mixture, manually indicates if zeotropic</t>
  </si>
  <si>
    <t>Indicate the actual main type of energy source used for heating</t>
  </si>
  <si>
    <t>Indicate the heat transfer fluid that goes through the evaporator</t>
  </si>
  <si>
    <t>Indicate the sink source</t>
  </si>
  <si>
    <t>Indicate the heat transfer fluid that goes through thecondenser. Set to "Air" for direct condensing (ex: with air chiller)</t>
  </si>
  <si>
    <t>e: electrical power           Electric power measured with a powermeter or multimeter</t>
  </si>
  <si>
    <t>m: mechanical power      Mechanical shaft power measured with a dynamometer or torquemeter + tachometer</t>
  </si>
  <si>
    <t>a: adiabatic power           Adiabatic power: mass flowrate * enthalpy difference [with fluid properties for measured temperature &amp; pressure]</t>
  </si>
  <si>
    <t>s: source (heat/cold)        For heat power: when measured on the heat transfer fluid side (temperature, pressure &amp; flowrate measure)</t>
  </si>
  <si>
    <t>f: working fluid                  For heat power: when measured on the working fluid side (temperature, pressure &amp; flowrate measure)</t>
  </si>
  <si>
    <t>Expander power type     -    Pump power type (if not neglected)     /    Heat power type</t>
  </si>
  <si>
    <t>ss: heat &amp; cold source temp      Carnot efficiency is computed with heat transfer fluids inlet temperatures</t>
  </si>
  <si>
    <t>ff: fluid min &amp; max temp             Carnot efficiency is computed with working fluids min &amp; max temperatures</t>
  </si>
  <si>
    <t>See Listings sheet</t>
  </si>
  <si>
    <t>See above for power type definitions</t>
  </si>
  <si>
    <r>
      <t xml:space="preserve">Hydraulic power [W] = Volumetric flowrate [m3/s] * Pressure difference [Pa]   </t>
    </r>
    <r>
      <rPr>
        <sz val="11"/>
        <color theme="1"/>
        <rFont val="Calibri"/>
        <family val="2"/>
      </rPr>
      <t>≈  Isentropic power</t>
    </r>
  </si>
  <si>
    <t>Pump elec efficiency = Hydraulic power / Electric power</t>
  </si>
  <si>
    <t>Pump isentropic eff = Hydraulic power / Adiabatic power    ! Not precise</t>
  </si>
  <si>
    <t>Ex: number of plates, passes, tubes…</t>
  </si>
  <si>
    <t>Ex: cavitation issues, oversizing…</t>
  </si>
  <si>
    <t>ORC net power output [kW]</t>
  </si>
  <si>
    <t>Electric power [kW]</t>
  </si>
  <si>
    <t>Adiabatic power [kW]</t>
  </si>
  <si>
    <t>Expander inlet / Evaporator outlet temperature [°C]</t>
  </si>
  <si>
    <t>Expander inlet superheating [°C]</t>
  </si>
  <si>
    <t>Condenser outlet / Pump inlet temperature [°C]</t>
  </si>
  <si>
    <t>Pump inlet subcooling [°C]</t>
  </si>
  <si>
    <t>High Pressure [bar]</t>
  </si>
  <si>
    <t>Low Pressure [bar]</t>
  </si>
  <si>
    <t>Critical temperature [°C]</t>
  </si>
  <si>
    <t>Critical pressure [bar]</t>
  </si>
  <si>
    <t>Saturation slope (see Fluid Listing Sheet) [kJ/kg]</t>
  </si>
  <si>
    <t>Hot fluid temperature (at evaporator inlet) [°C]</t>
  </si>
  <si>
    <t>Heat power [kWth]</t>
  </si>
  <si>
    <t>Hot fluid flow rate [kg/s]</t>
  </si>
  <si>
    <t>Cold fluid temperature [°C]</t>
  </si>
  <si>
    <t>Cooling power [kWth]</t>
  </si>
  <si>
    <t>Cold fluid flow rate [kg/s]</t>
  </si>
  <si>
    <t>Working fluid flow rate [kg/s]</t>
  </si>
  <si>
    <t>Maximum shaft speed [rpm]</t>
  </si>
  <si>
    <t>Nominal power [kW]</t>
  </si>
  <si>
    <t>Hydraulic power [kW]</t>
  </si>
  <si>
    <t>Nominal electric power [kW]</t>
  </si>
  <si>
    <t>Nominal mechanical power [kW]</t>
  </si>
  <si>
    <t>Suction volume in compressor mode [cm3]</t>
  </si>
  <si>
    <t>Suction volume in expander mode [cm3]</t>
  </si>
  <si>
    <t>Shaft rotationnal speed [rpm]</t>
  </si>
  <si>
    <t>Mechanic power [kW]</t>
  </si>
  <si>
    <t>Cold fluid outlet temperature [°C]</t>
  </si>
  <si>
    <t>Expander inlet temperature [°C]</t>
  </si>
  <si>
    <t>Expander outlet temperature [°C]</t>
  </si>
  <si>
    <t>Estimated electric power [kW]</t>
  </si>
  <si>
    <t>Equals electric power if measurement is available; Else use mechanical power and generator empirical correlation (see below) for estimation</t>
  </si>
  <si>
    <t>See energetic eff      | (=divided by)     Carnot efficiency (see indices below)</t>
  </si>
  <si>
    <t>Equals estimated electric power if available; Else use adiabatic power; Else empty</t>
  </si>
  <si>
    <t>Electrical efficiency (Phy/Pel)</t>
  </si>
  <si>
    <t>Isentropic efficiency (Phy/Pad)</t>
  </si>
  <si>
    <t>Electrical efficiency (Pel/Pis)</t>
  </si>
  <si>
    <t>Mechanical efficiency (Pme/Pis)</t>
  </si>
  <si>
    <t>Isentropic efficiency (Pad/Pis)</t>
  </si>
  <si>
    <t>Adiabatic efficiency for hermetic expander (Pel/Pad)</t>
  </si>
  <si>
    <t>Generator efficiency (Pel/Pme)</t>
  </si>
  <si>
    <t>Pis is the isentropic ideal power; See above for other power types</t>
  </si>
  <si>
    <t>Empirical correlation derived from available generator efficiency: 0.6842 + 0.0494 * ln ( Pme [kW] )</t>
  </si>
  <si>
    <t>Ex: multiple expander in parallel or series, turbine number of stage…</t>
  </si>
  <si>
    <t>If separated oil circuit only</t>
  </si>
  <si>
    <t>Yes (or mass fraction in %)</t>
  </si>
  <si>
    <t>Oil Injection</t>
  </si>
  <si>
    <t>Oil Mix</t>
  </si>
  <si>
    <t>"-" for oil-free</t>
  </si>
  <si>
    <t>Mix (of working fluid &amp; oil circulating)</t>
  </si>
  <si>
    <t>Injection: Liquid working fluid / Oil</t>
  </si>
  <si>
    <t>Injection: at exp inlet / in bearings</t>
  </si>
  <si>
    <t>See Listing sheet</t>
  </si>
  <si>
    <t>Lubrication injection methods</t>
  </si>
  <si>
    <t>Ex: type of oil used; performances or issue reports</t>
  </si>
  <si>
    <t>Set to 1 if necessary data to compute the related efficiency are available and correct</t>
  </si>
  <si>
    <t>Set a unique operating point identifier if more than 1 dataset is reported for the related Paper &amp; ORC ID</t>
  </si>
  <si>
    <t>Type of operating point reported: Point of ORC maximum efficiency, maximum power or only available</t>
  </si>
  <si>
    <t>Type of operating point</t>
  </si>
  <si>
    <t>Set to "Open" for geothermal / WHR target application; Set to "Closed" for solar / biomass target application</t>
  </si>
  <si>
    <t>η.th = W.el.exp / Q.hot</t>
  </si>
  <si>
    <t>η.II = η.th / (1-T0/T.hot)</t>
  </si>
  <si>
    <t>η.rec = η.th * (T.hot.in-T.hot.out)/(T.hot.in-T0)</t>
  </si>
  <si>
    <t>ε.rec = η.th * (T.hot.in-T.hot.out)/(T.hot.in-T0*1+ln(T.hot.in/T0))</t>
  </si>
  <si>
    <t>ORC thermal efficiency</t>
  </si>
  <si>
    <t>ORC second law efficiency</t>
  </si>
  <si>
    <t>ORC recovery efficiency</t>
  </si>
  <si>
    <t>ORC exergetic recovery efficiency</t>
  </si>
  <si>
    <r>
      <t>Hot fluid evaporator inlet temperature</t>
    </r>
    <r>
      <rPr>
        <sz val="11"/>
        <color theme="1"/>
        <rFont val="Calibri"/>
        <family val="2"/>
      </rPr>
      <t xml:space="preserve"> [°C]</t>
    </r>
  </si>
  <si>
    <t>Necessary for  η.II &amp; η.rec &amp; ε.rec</t>
  </si>
  <si>
    <r>
      <t>Hot fluid evaporator oulet temperature</t>
    </r>
    <r>
      <rPr>
        <sz val="11"/>
        <color theme="1"/>
        <rFont val="Calibri"/>
        <family val="2"/>
      </rPr>
      <t xml:space="preserve"> [°C]</t>
    </r>
  </si>
  <si>
    <t>Necessary for η.rec &amp; ε.rec</t>
  </si>
  <si>
    <t>Necessary for η.II &amp; η.rec &amp; ε.rec ; Used as the reference temperature T0</t>
  </si>
  <si>
    <t>Necessary for all efficiencies</t>
  </si>
  <si>
    <t>Necessary for all efficiencies; See above for definition (Expander section)</t>
  </si>
  <si>
    <t>Oil and working fluid separator (at exp outlet)</t>
  </si>
  <si>
    <t>Expander power scale [kW]</t>
  </si>
  <si>
    <t>Adiabatic eff. for non-hermetic expander (Pme/Pad)</t>
  </si>
  <si>
    <t>Color legend for missing data:</t>
  </si>
  <si>
    <t>Calculated with other available parameters &amp; Coolprop library for fluid properties</t>
  </si>
  <si>
    <t>Data from manufacturer datasheets</t>
  </si>
  <si>
    <t>Data from related papers with same ORC ID</t>
  </si>
  <si>
    <t>Parameter from related papers with same ORC ID  !! May not be real values reached, only for scale indication !!</t>
  </si>
  <si>
    <t>Sheets summary:</t>
  </si>
  <si>
    <t>Introduction</t>
  </si>
  <si>
    <t>General information about the database</t>
  </si>
  <si>
    <t>Headers description</t>
  </si>
  <si>
    <t>Description of "Database" and "Operating Point" sheets headers, instructions and formulas for database completion</t>
  </si>
  <si>
    <t>Listings</t>
  </si>
  <si>
    <t>Listings of some parameters; Organic fluid listing with main properties</t>
  </si>
  <si>
    <t>Main database or experimental ORC units</t>
  </si>
  <si>
    <t>Exploitation</t>
  </si>
  <si>
    <t>Example of data processing with Pivot Tables</t>
  </si>
  <si>
    <t>Add a decimal if the paper needs to be duplicated to treats differents cases (ex: expand/fluid/heat source change)</t>
  </si>
  <si>
    <t>Use of filters:</t>
  </si>
  <si>
    <t>Data can be filtered for easier treatment. Ex: to have only one line and count for each ORC unit, set the "Unit" filter to "0" only. To have only one line and count for each ORC unit but keep display if there is an expander change, set the "U/E" filter to "0" only. To keep display if there is an expander or fluid change, set "U/F/E" to "0" only.</t>
  </si>
  <si>
    <t>Auxiliary database with parameters exact values for single operating points (vs. range in the main database)</t>
  </si>
  <si>
    <t>Count of Exp/Type</t>
  </si>
  <si>
    <t>Expander Type</t>
  </si>
  <si>
    <t>Total</t>
  </si>
  <si>
    <t>&lt;= Avoid duplicate counts of ORC units, but tracks expander changes</t>
  </si>
  <si>
    <t>Column Labels</t>
  </si>
  <si>
    <t>Count of Exp/Pscale</t>
  </si>
  <si>
    <t>&lt;0.1 kW</t>
  </si>
  <si>
    <t>0.1-1 kW</t>
  </si>
  <si>
    <t>1-10 kW</t>
  </si>
  <si>
    <t>10-100 kW</t>
  </si>
  <si>
    <t>&gt;100 kW</t>
  </si>
  <si>
    <t xml:space="preserve">            This database is in open-access, licensed under a Creative Commons Attribution 4.0 International License. Users are free to share, modify, correct, complete and transform it. Contributors are encouraged to share extensions of this work in the "Experimental ORC database" project on Github.com.</t>
  </si>
  <si>
    <t>DOI of the lastest database release: https://zenodo.org/badge/latestdoi/85214185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</si>
</sst>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color theme="1"/>
      <name val="Calibri"/>
      <family val="2"/>
    </font>
    <font>
      <sz val="11"/>
      <name val="Calibri"/>
      <family val="2"/>
      <scheme val="minor"/>
    </font>
    <font>
      <sz val="10"/>
      <color rgb="FF222222"/>
      <name val="Arial"/>
      <family val="2"/>
    </font>
    <font>
      <b/>
      <sz val="11"/>
      <name val="Calibri"/>
      <family val="2"/>
      <scheme val="minor"/>
    </font>
    <font>
      <b/>
      <i/>
      <sz val="11"/>
      <color theme="1"/>
      <name val="Calibri"/>
      <family val="2"/>
      <scheme val="minor"/>
    </font>
    <font>
      <u/>
      <sz val="11"/>
      <color theme="1"/>
      <name val="Calibri"/>
      <family val="2"/>
      <scheme val="minor"/>
    </font>
    <font>
      <sz val="11"/>
      <color theme="1"/>
      <name val="Calibri"/>
      <family val="2"/>
      <scheme val="minor"/>
    </font>
    <font>
      <sz val="11"/>
      <color theme="0" tint="-0.34998626667073579"/>
      <name val="Calibri"/>
      <family val="2"/>
      <scheme val="minor"/>
    </font>
    <font>
      <u/>
      <sz val="11"/>
      <color theme="10"/>
      <name val="Calibri"/>
      <family val="2"/>
      <scheme val="minor"/>
    </font>
    <font>
      <u/>
      <sz val="11"/>
      <color rgb="FF0070C0"/>
      <name val="Calibri"/>
      <family val="2"/>
      <scheme val="minor"/>
    </font>
    <font>
      <b/>
      <sz val="12"/>
      <color theme="1"/>
      <name val="Calibri"/>
      <family val="2"/>
      <scheme val="minor"/>
    </font>
    <font>
      <b/>
      <sz val="16"/>
      <color theme="1"/>
      <name val="Calibri"/>
      <family val="2"/>
      <scheme val="minor"/>
    </font>
    <font>
      <sz val="10"/>
      <color theme="1"/>
      <name val="Calibri"/>
      <family val="2"/>
      <scheme val="minor"/>
    </font>
    <font>
      <sz val="8"/>
      <color theme="1"/>
      <name val="Calibri"/>
      <family val="2"/>
      <scheme val="minor"/>
    </font>
    <font>
      <u/>
      <sz val="8"/>
      <name val="Calibri"/>
      <family val="2"/>
      <scheme val="minor"/>
    </font>
    <font>
      <u/>
      <sz val="1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B947B4"/>
        <bgColor indexed="64"/>
      </patternFill>
    </fill>
    <fill>
      <patternFill patternType="solid">
        <fgColor rgb="FF00B050"/>
        <bgColor indexed="64"/>
      </patternFill>
    </fill>
    <fill>
      <patternFill patternType="solid">
        <fgColor rgb="FF00A4DE"/>
        <bgColor indexed="64"/>
      </patternFill>
    </fill>
    <fill>
      <patternFill patternType="solid">
        <fgColor rgb="FF11C1FF"/>
        <bgColor indexed="64"/>
      </patternFill>
    </fill>
  </fills>
  <borders count="24">
    <border>
      <left/>
      <right/>
      <top/>
      <bottom/>
      <diagonal/>
    </border>
    <border>
      <left style="thin">
        <color indexed="64"/>
      </left>
      <right/>
      <top/>
      <bottom/>
      <diagonal/>
    </border>
    <border>
      <left/>
      <right style="thin">
        <color indexed="64"/>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s>
  <cellStyleXfs count="3">
    <xf numFmtId="0" fontId="0" fillId="0" borderId="0"/>
    <xf numFmtId="9" fontId="10" fillId="0" borderId="0" applyFont="0" applyFill="0" applyBorder="0" applyAlignment="0" applyProtection="0"/>
    <xf numFmtId="0" fontId="12" fillId="0" borderId="0" applyNumberFormat="0" applyFill="0" applyBorder="0" applyAlignment="0" applyProtection="0"/>
  </cellStyleXfs>
  <cellXfs count="442">
    <xf numFmtId="0" fontId="0" fillId="0" borderId="0" xfId="0"/>
    <xf numFmtId="0" fontId="2" fillId="0" borderId="0" xfId="0" applyFont="1"/>
    <xf numFmtId="0" fontId="0" fillId="0" borderId="0" xfId="0" applyFont="1"/>
    <xf numFmtId="0" fontId="0" fillId="0" borderId="0" xfId="0" applyFont="1" applyBorder="1"/>
    <xf numFmtId="0" fontId="1" fillId="0" borderId="0" xfId="0" applyFont="1"/>
    <xf numFmtId="0" fontId="0" fillId="0" borderId="0" xfId="0" applyFont="1" applyFill="1" applyBorder="1" applyAlignment="1">
      <alignment vertical="top"/>
    </xf>
    <xf numFmtId="0" fontId="5" fillId="0" borderId="0" xfId="0" applyFont="1"/>
    <xf numFmtId="0" fontId="0" fillId="0" borderId="0" xfId="0" applyFont="1" applyFill="1"/>
    <xf numFmtId="0" fontId="0" fillId="0" borderId="0" xfId="0" applyFill="1"/>
    <xf numFmtId="0" fontId="6" fillId="0" borderId="0" xfId="0" applyFont="1"/>
    <xf numFmtId="0" fontId="0" fillId="2" borderId="0" xfId="0" applyFill="1"/>
    <xf numFmtId="0" fontId="5" fillId="0" borderId="0" xfId="0" applyFont="1" applyFill="1"/>
    <xf numFmtId="0" fontId="3" fillId="0" borderId="0" xfId="0" applyFont="1"/>
    <xf numFmtId="0" fontId="9" fillId="0" borderId="0" xfId="0" applyFont="1" applyFill="1"/>
    <xf numFmtId="0" fontId="0" fillId="0" borderId="1" xfId="0" applyFont="1" applyBorder="1" applyAlignment="1">
      <alignment vertical="top"/>
    </xf>
    <xf numFmtId="0" fontId="2" fillId="0" borderId="1" xfId="0" applyFont="1" applyBorder="1" applyAlignment="1"/>
    <xf numFmtId="0" fontId="2" fillId="0" borderId="0" xfId="0" applyFont="1" applyBorder="1" applyAlignment="1"/>
    <xf numFmtId="0" fontId="0" fillId="3" borderId="0" xfId="0" applyFill="1"/>
    <xf numFmtId="0" fontId="0" fillId="4" borderId="0" xfId="0" applyFill="1"/>
    <xf numFmtId="0" fontId="0" fillId="0" borderId="0" xfId="0" applyFont="1" applyAlignment="1">
      <alignment vertical="top"/>
    </xf>
    <xf numFmtId="0" fontId="2" fillId="0" borderId="1" xfId="0" applyFont="1" applyFill="1" applyBorder="1" applyAlignment="1"/>
    <xf numFmtId="0" fontId="0" fillId="0" borderId="1" xfId="0" applyFill="1" applyBorder="1" applyAlignment="1">
      <alignment horizontal="center"/>
    </xf>
    <xf numFmtId="0" fontId="0" fillId="0" borderId="0" xfId="0" applyAlignment="1">
      <alignment horizontal="left"/>
    </xf>
    <xf numFmtId="0" fontId="0" fillId="0" borderId="0" xfId="0" applyNumberFormat="1"/>
    <xf numFmtId="0" fontId="0" fillId="0" borderId="0" xfId="0" quotePrefix="1"/>
    <xf numFmtId="0" fontId="2" fillId="0" borderId="3" xfId="0" applyFont="1" applyBorder="1" applyAlignment="1">
      <alignment horizontal="left"/>
    </xf>
    <xf numFmtId="0" fontId="0" fillId="0" borderId="0" xfId="0" applyNumberFormat="1" applyFont="1" applyBorder="1" applyAlignment="1">
      <alignment horizontal="center" vertical="top"/>
    </xf>
    <xf numFmtId="2" fontId="0" fillId="0" borderId="0" xfId="0" applyNumberFormat="1" applyFont="1" applyBorder="1" applyAlignment="1">
      <alignment vertical="top"/>
    </xf>
    <xf numFmtId="0" fontId="0" fillId="0" borderId="0" xfId="0" applyAlignment="1">
      <alignment horizontal="left" indent="1"/>
    </xf>
    <xf numFmtId="0" fontId="0" fillId="0" borderId="1" xfId="0" applyBorder="1" applyAlignment="1">
      <alignment horizontal="center"/>
    </xf>
    <xf numFmtId="0" fontId="11" fillId="0" borderId="0" xfId="0" applyFont="1"/>
    <xf numFmtId="0" fontId="0" fillId="5" borderId="0" xfId="0" applyFill="1"/>
    <xf numFmtId="0" fontId="0" fillId="0" borderId="0" xfId="0" applyFill="1"/>
    <xf numFmtId="0" fontId="0" fillId="0" borderId="0" xfId="0" applyFill="1"/>
    <xf numFmtId="0" fontId="5" fillId="0" borderId="0" xfId="0" applyFont="1" applyFill="1" applyAlignment="1">
      <alignment horizontal="center"/>
    </xf>
    <xf numFmtId="0" fontId="3" fillId="0" borderId="0" xfId="0" applyFont="1" applyFill="1" applyBorder="1" applyAlignment="1">
      <alignment horizontal="center"/>
    </xf>
    <xf numFmtId="0" fontId="0" fillId="0" borderId="0" xfId="0" applyFont="1" applyFill="1" applyAlignment="1">
      <alignment horizontal="center"/>
    </xf>
    <xf numFmtId="2" fontId="0" fillId="0" borderId="0" xfId="0" applyNumberFormat="1" applyBorder="1"/>
    <xf numFmtId="0" fontId="0" fillId="0" borderId="0" xfId="0"/>
    <xf numFmtId="0" fontId="0" fillId="0" borderId="0" xfId="0" applyFont="1" applyFill="1" applyBorder="1" applyAlignment="1">
      <alignment horizontal="center"/>
    </xf>
    <xf numFmtId="0" fontId="2" fillId="0" borderId="0" xfId="0" applyFont="1"/>
    <xf numFmtId="0" fontId="0" fillId="0" borderId="0" xfId="0" applyFill="1"/>
    <xf numFmtId="0" fontId="0" fillId="0" borderId="0" xfId="0" applyFont="1" applyBorder="1" applyAlignment="1">
      <alignment vertical="top"/>
    </xf>
    <xf numFmtId="0" fontId="5" fillId="0" borderId="0" xfId="0" applyFont="1" applyBorder="1"/>
    <xf numFmtId="0" fontId="0" fillId="0" borderId="1" xfId="0" applyFont="1" applyFill="1" applyBorder="1"/>
    <xf numFmtId="0" fontId="0" fillId="0" borderId="2" xfId="0" applyFont="1" applyBorder="1"/>
    <xf numFmtId="0" fontId="0" fillId="4" borderId="1" xfId="0" applyFont="1" applyFill="1" applyBorder="1"/>
    <xf numFmtId="0" fontId="0" fillId="0" borderId="1" xfId="0" applyFont="1" applyBorder="1"/>
    <xf numFmtId="0" fontId="2" fillId="0" borderId="0" xfId="0" applyFont="1" applyBorder="1"/>
    <xf numFmtId="0" fontId="0" fillId="0" borderId="0" xfId="0" applyFill="1" applyAlignment="1">
      <alignment horizontal="center"/>
    </xf>
    <xf numFmtId="0" fontId="0" fillId="0" borderId="2" xfId="0" applyFont="1" applyFill="1" applyBorder="1"/>
    <xf numFmtId="0" fontId="0" fillId="0" borderId="0" xfId="0" applyFont="1" applyBorder="1" applyAlignment="1">
      <alignment horizontal="center"/>
    </xf>
    <xf numFmtId="0" fontId="0" fillId="0" borderId="0" xfId="0"/>
    <xf numFmtId="0" fontId="0" fillId="0" borderId="1" xfId="0" applyBorder="1"/>
    <xf numFmtId="0" fontId="0" fillId="0" borderId="0" xfId="0" applyBorder="1"/>
    <xf numFmtId="0" fontId="0" fillId="0" borderId="2" xfId="0" applyBorder="1"/>
    <xf numFmtId="0" fontId="0" fillId="0" borderId="0" xfId="0" applyNumberFormat="1" applyBorder="1"/>
    <xf numFmtId="0" fontId="0" fillId="0" borderId="0" xfId="0" applyAlignment="1">
      <alignment horizontal="center"/>
    </xf>
    <xf numFmtId="0" fontId="0" fillId="0" borderId="0" xfId="0" applyFill="1" applyBorder="1"/>
    <xf numFmtId="0" fontId="0" fillId="0" borderId="0" xfId="0" applyFont="1" applyFill="1" applyBorder="1"/>
    <xf numFmtId="0" fontId="0" fillId="0" borderId="1" xfId="0" applyFill="1" applyBorder="1"/>
    <xf numFmtId="0" fontId="0" fillId="0" borderId="2" xfId="0" applyFill="1" applyBorder="1"/>
    <xf numFmtId="0" fontId="5" fillId="0" borderId="0" xfId="0" applyFont="1" applyFill="1" applyBorder="1"/>
    <xf numFmtId="0" fontId="0" fillId="0" borderId="0" xfId="0" applyFont="1" applyBorder="1"/>
    <xf numFmtId="0" fontId="2" fillId="0" borderId="3" xfId="0" applyNumberFormat="1" applyFont="1" applyBorder="1"/>
    <xf numFmtId="0" fontId="0" fillId="0" borderId="1" xfId="0" applyBorder="1" applyAlignment="1"/>
    <xf numFmtId="0" fontId="0" fillId="0" borderId="0" xfId="0" applyBorder="1" applyAlignment="1"/>
    <xf numFmtId="0" fontId="0" fillId="0" borderId="0" xfId="0" applyFill="1" applyBorder="1" applyAlignment="1"/>
    <xf numFmtId="0" fontId="2" fillId="0" borderId="0" xfId="0" applyNumberFormat="1" applyFont="1" applyFill="1" applyBorder="1"/>
    <xf numFmtId="0" fontId="0" fillId="8" borderId="0" xfId="0" applyFont="1" applyFill="1" applyBorder="1" applyAlignment="1">
      <alignment vertical="top"/>
    </xf>
    <xf numFmtId="164" fontId="0" fillId="0" borderId="0" xfId="1" applyNumberFormat="1" applyFont="1"/>
    <xf numFmtId="0" fontId="3" fillId="0" borderId="1" xfId="0" applyFont="1" applyBorder="1"/>
    <xf numFmtId="164" fontId="0" fillId="0" borderId="1" xfId="1" applyNumberFormat="1" applyFont="1" applyBorder="1"/>
    <xf numFmtId="165" fontId="0" fillId="0" borderId="0" xfId="1" applyNumberFormat="1" applyFont="1"/>
    <xf numFmtId="0" fontId="2" fillId="0" borderId="0" xfId="0" applyFont="1" applyFill="1" applyBorder="1" applyAlignment="1">
      <alignment horizontal="center"/>
    </xf>
    <xf numFmtId="0" fontId="0" fillId="0" borderId="0" xfId="0" applyBorder="1" applyAlignment="1">
      <alignment horizontal="center"/>
    </xf>
    <xf numFmtId="0" fontId="2" fillId="0" borderId="0" xfId="0" applyFont="1" applyBorder="1" applyAlignment="1">
      <alignment horizontal="center"/>
    </xf>
    <xf numFmtId="0" fontId="0" fillId="0" borderId="0" xfId="0" applyFill="1" applyBorder="1" applyAlignment="1">
      <alignment horizontal="center"/>
    </xf>
    <xf numFmtId="0" fontId="0" fillId="0" borderId="0" xfId="0" applyFont="1" applyBorder="1" applyAlignment="1">
      <alignment horizontal="center" vertical="top"/>
    </xf>
    <xf numFmtId="0" fontId="0" fillId="0" borderId="1" xfId="0" applyFont="1" applyBorder="1" applyAlignment="1">
      <alignment horizontal="center" vertical="top"/>
    </xf>
    <xf numFmtId="0" fontId="2" fillId="0" borderId="1" xfId="0" applyFont="1" applyBorder="1" applyAlignment="1">
      <alignment horizontal="center"/>
    </xf>
    <xf numFmtId="0" fontId="0" fillId="0" borderId="0" xfId="0" applyBorder="1" applyAlignment="1">
      <alignment horizontal="center"/>
    </xf>
    <xf numFmtId="0" fontId="0" fillId="0" borderId="1" xfId="0" applyFont="1" applyFill="1" applyBorder="1" applyAlignment="1">
      <alignment horizontal="center"/>
    </xf>
    <xf numFmtId="0" fontId="9" fillId="0" borderId="0" xfId="0" applyFont="1" applyFill="1" applyBorder="1"/>
    <xf numFmtId="0" fontId="0" fillId="0" borderId="0" xfId="0" applyBorder="1" applyAlignment="1">
      <alignment horizontal="left"/>
    </xf>
    <xf numFmtId="0" fontId="0" fillId="0" borderId="1" xfId="0" applyFont="1" applyFill="1" applyBorder="1" applyAlignment="1">
      <alignment vertical="top"/>
    </xf>
    <xf numFmtId="0" fontId="0" fillId="0" borderId="1" xfId="0" applyBorder="1" applyAlignment="1">
      <alignment wrapText="1"/>
    </xf>
    <xf numFmtId="0" fontId="0" fillId="0" borderId="1" xfId="0" applyFont="1" applyBorder="1" applyAlignment="1">
      <alignment vertical="top" wrapText="1"/>
    </xf>
    <xf numFmtId="0" fontId="0" fillId="0" borderId="0" xfId="0" applyBorder="1" applyAlignment="1">
      <alignment wrapText="1"/>
    </xf>
    <xf numFmtId="0" fontId="0" fillId="0" borderId="0" xfId="0" applyFont="1" applyBorder="1" applyAlignment="1">
      <alignment vertical="top" wrapText="1"/>
    </xf>
    <xf numFmtId="0" fontId="0" fillId="0" borderId="0" xfId="0" applyFont="1" applyBorder="1" applyAlignment="1">
      <alignment horizontal="center" vertical="top" wrapText="1"/>
    </xf>
    <xf numFmtId="0" fontId="0" fillId="0" borderId="0" xfId="0" applyFont="1" applyFill="1" applyBorder="1" applyAlignment="1">
      <alignment horizontal="center" vertical="top" wrapText="1"/>
    </xf>
    <xf numFmtId="0" fontId="0" fillId="0" borderId="0" xfId="0"/>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Font="1" applyFill="1" applyBorder="1" applyAlignment="1">
      <alignment horizontal="center"/>
    </xf>
    <xf numFmtId="0" fontId="0" fillId="0" borderId="0" xfId="0" applyFont="1" applyBorder="1" applyAlignment="1">
      <alignment vertical="top"/>
    </xf>
    <xf numFmtId="0" fontId="5" fillId="0" borderId="0" xfId="0" applyFont="1" applyFill="1" applyBorder="1"/>
    <xf numFmtId="0" fontId="0" fillId="0" borderId="0" xfId="0" applyFill="1" applyBorder="1" applyAlignment="1">
      <alignment horizontal="center"/>
    </xf>
    <xf numFmtId="0" fontId="0" fillId="0" borderId="0" xfId="0" applyFont="1" applyFill="1" applyBorder="1" applyAlignment="1">
      <alignment horizontal="center" vertical="top"/>
    </xf>
    <xf numFmtId="0" fontId="5" fillId="0" borderId="0" xfId="0" applyFont="1" applyAlignment="1">
      <alignment vertical="top"/>
    </xf>
    <xf numFmtId="0" fontId="13" fillId="0" borderId="0" xfId="2" applyFont="1"/>
    <xf numFmtId="0" fontId="0" fillId="0" borderId="0" xfId="0" applyAlignment="1"/>
    <xf numFmtId="0" fontId="0" fillId="0" borderId="0" xfId="0" applyAlignment="1">
      <alignment vertical="top"/>
    </xf>
    <xf numFmtId="0" fontId="5" fillId="0" borderId="1" xfId="0" applyFont="1" applyFill="1" applyBorder="1" applyAlignment="1">
      <alignment horizontal="center"/>
    </xf>
    <xf numFmtId="0" fontId="0" fillId="0" borderId="0" xfId="0"/>
    <xf numFmtId="0" fontId="2" fillId="0" borderId="0" xfId="0" applyFont="1"/>
    <xf numFmtId="0" fontId="0" fillId="0" borderId="0" xfId="0" applyFont="1"/>
    <xf numFmtId="0" fontId="0" fillId="0" borderId="0" xfId="0" applyFont="1" applyBorder="1"/>
    <xf numFmtId="0" fontId="0" fillId="0" borderId="0" xfId="0" applyFont="1" applyFill="1" applyBorder="1" applyAlignment="1">
      <alignment vertical="top"/>
    </xf>
    <xf numFmtId="0" fontId="0" fillId="0" borderId="0" xfId="0" applyFont="1" applyFill="1"/>
    <xf numFmtId="0" fontId="5" fillId="0" borderId="0" xfId="0" applyFont="1" applyFill="1"/>
    <xf numFmtId="0" fontId="3" fillId="0" borderId="0" xfId="0" applyFont="1"/>
    <xf numFmtId="0" fontId="0" fillId="0" borderId="1" xfId="0" applyFont="1" applyBorder="1" applyAlignment="1">
      <alignment vertical="top"/>
    </xf>
    <xf numFmtId="0" fontId="0" fillId="0" borderId="1" xfId="0" applyFont="1" applyBorder="1" applyAlignment="1">
      <alignment horizontal="center"/>
    </xf>
    <xf numFmtId="0" fontId="0" fillId="0" borderId="0" xfId="0" applyFont="1" applyAlignment="1">
      <alignment vertical="top"/>
    </xf>
    <xf numFmtId="0" fontId="0" fillId="0" borderId="1" xfId="0"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quotePrefix="1"/>
    <xf numFmtId="0" fontId="0" fillId="0" borderId="0" xfId="0" applyAlignment="1">
      <alignment horizontal="left" indent="1"/>
    </xf>
    <xf numFmtId="0" fontId="0" fillId="0" borderId="1" xfId="0" applyBorder="1" applyAlignment="1">
      <alignment horizontal="center"/>
    </xf>
    <xf numFmtId="0" fontId="5" fillId="0" borderId="0" xfId="0" applyFont="1" applyFill="1" applyBorder="1" applyAlignment="1">
      <alignment horizontal="center"/>
    </xf>
    <xf numFmtId="0" fontId="5" fillId="0" borderId="0" xfId="0" applyFont="1" applyFill="1" applyAlignment="1">
      <alignment horizontal="center"/>
    </xf>
    <xf numFmtId="0" fontId="3" fillId="0" borderId="0" xfId="0" applyFont="1" applyFill="1" applyBorder="1" applyAlignment="1">
      <alignment horizontal="center"/>
    </xf>
    <xf numFmtId="0" fontId="0" fillId="0" borderId="0" xfId="0" applyFont="1" applyFill="1" applyAlignment="1">
      <alignment horizontal="center"/>
    </xf>
    <xf numFmtId="0" fontId="5" fillId="0" borderId="0" xfId="0" applyFont="1" applyAlignment="1">
      <alignment horizontal="center"/>
    </xf>
    <xf numFmtId="0" fontId="0" fillId="0" borderId="0" xfId="0" applyFont="1" applyFill="1" applyBorder="1" applyAlignment="1">
      <alignment horizontal="left"/>
    </xf>
    <xf numFmtId="0" fontId="0" fillId="0" borderId="1" xfId="0" applyFont="1" applyBorder="1" applyAlignment="1">
      <alignment horizontal="left"/>
    </xf>
    <xf numFmtId="0" fontId="0" fillId="0" borderId="1" xfId="0" applyFont="1" applyFill="1" applyBorder="1" applyAlignment="1">
      <alignment horizontal="left"/>
    </xf>
    <xf numFmtId="0" fontId="0" fillId="0" borderId="1" xfId="0" applyNumberFormat="1" applyBorder="1"/>
    <xf numFmtId="0" fontId="0" fillId="0" borderId="1" xfId="0" applyNumberFormat="1" applyFill="1" applyBorder="1"/>
    <xf numFmtId="0" fontId="0" fillId="0" borderId="1" xfId="0" applyNumberFormat="1" applyFont="1" applyFill="1" applyBorder="1"/>
    <xf numFmtId="2" fontId="0" fillId="0" borderId="0" xfId="0" applyNumberFormat="1" applyFont="1" applyBorder="1"/>
    <xf numFmtId="49" fontId="0" fillId="0" borderId="0" xfId="0" applyNumberFormat="1" applyFont="1" applyBorder="1"/>
    <xf numFmtId="0" fontId="0" fillId="0" borderId="1" xfId="0" applyNumberFormat="1" applyFont="1" applyBorder="1"/>
    <xf numFmtId="0" fontId="0" fillId="5" borderId="0" xfId="0" applyNumberFormat="1" applyFill="1" applyBorder="1"/>
    <xf numFmtId="2" fontId="0" fillId="0" borderId="0" xfId="0" applyNumberFormat="1" applyBorder="1"/>
    <xf numFmtId="49" fontId="0" fillId="0" borderId="0" xfId="0" applyNumberFormat="1" applyBorder="1"/>
    <xf numFmtId="0" fontId="5" fillId="0" borderId="0" xfId="0" applyNumberFormat="1" applyFont="1" applyFill="1" applyBorder="1"/>
    <xf numFmtId="0" fontId="3" fillId="2" borderId="0" xfId="0" applyNumberFormat="1" applyFont="1" applyFill="1" applyBorder="1"/>
    <xf numFmtId="0" fontId="0" fillId="5" borderId="0" xfId="0" applyFont="1" applyFill="1" applyBorder="1"/>
    <xf numFmtId="2" fontId="0" fillId="0" borderId="0" xfId="0" applyNumberFormat="1" applyFont="1" applyFill="1" applyBorder="1"/>
    <xf numFmtId="0" fontId="0" fillId="5" borderId="0" xfId="0" applyNumberFormat="1" applyFont="1" applyFill="1" applyBorder="1"/>
    <xf numFmtId="0" fontId="0" fillId="2" borderId="0" xfId="0" applyNumberFormat="1" applyFont="1" applyFill="1" applyBorder="1"/>
    <xf numFmtId="0" fontId="0" fillId="0" borderId="0" xfId="0" applyFont="1" applyFill="1" applyBorder="1" applyAlignment="1">
      <alignment horizontal="center"/>
    </xf>
    <xf numFmtId="0" fontId="0" fillId="0" borderId="0" xfId="0" applyFont="1" applyBorder="1" applyAlignment="1">
      <alignment vertical="top"/>
    </xf>
    <xf numFmtId="0" fontId="5" fillId="0" borderId="0" xfId="0" applyFont="1" applyBorder="1"/>
    <xf numFmtId="0" fontId="0" fillId="0" borderId="1" xfId="0" applyFont="1" applyFill="1" applyBorder="1"/>
    <xf numFmtId="0" fontId="0" fillId="0" borderId="2" xfId="0" applyFont="1" applyBorder="1"/>
    <xf numFmtId="0" fontId="0" fillId="4" borderId="1" xfId="0" applyFont="1" applyFill="1" applyBorder="1"/>
    <xf numFmtId="0" fontId="0" fillId="4" borderId="0" xfId="0" applyFont="1" applyFill="1" applyBorder="1"/>
    <xf numFmtId="0" fontId="7" fillId="0" borderId="0" xfId="0" applyFont="1" applyFill="1" applyBorder="1"/>
    <xf numFmtId="0" fontId="0" fillId="4" borderId="1" xfId="0" applyFill="1" applyBorder="1"/>
    <xf numFmtId="0" fontId="0" fillId="2" borderId="0" xfId="0" applyFont="1" applyFill="1" applyBorder="1"/>
    <xf numFmtId="9" fontId="0" fillId="0" borderId="0" xfId="0" applyNumberFormat="1" applyFill="1" applyBorder="1"/>
    <xf numFmtId="0" fontId="0" fillId="0" borderId="1" xfId="0" applyFont="1" applyBorder="1"/>
    <xf numFmtId="0" fontId="5" fillId="2" borderId="0" xfId="0" applyFont="1" applyFill="1" applyBorder="1"/>
    <xf numFmtId="0" fontId="0" fillId="0" borderId="0" xfId="0" applyNumberFormat="1" applyFont="1" applyFill="1" applyBorder="1"/>
    <xf numFmtId="0" fontId="5" fillId="4" borderId="0" xfId="0" applyFont="1" applyFill="1" applyBorder="1"/>
    <xf numFmtId="0" fontId="0" fillId="4" borderId="2" xfId="0" applyFill="1" applyBorder="1"/>
    <xf numFmtId="0" fontId="0" fillId="4" borderId="0" xfId="0" applyFill="1" applyBorder="1"/>
    <xf numFmtId="0" fontId="0" fillId="0" borderId="2" xfId="0" applyFont="1" applyBorder="1" applyAlignment="1">
      <alignment horizontal="left"/>
    </xf>
    <xf numFmtId="0" fontId="0" fillId="0" borderId="0" xfId="0" applyNumberFormat="1" applyFont="1" applyBorder="1"/>
    <xf numFmtId="0" fontId="0" fillId="4" borderId="2" xfId="0" applyFont="1" applyFill="1" applyBorder="1"/>
    <xf numFmtId="0" fontId="0" fillId="2" borderId="0" xfId="0" applyNumberFormat="1" applyFill="1" applyBorder="1"/>
    <xf numFmtId="0" fontId="0" fillId="5" borderId="0" xfId="0" applyFill="1" applyBorder="1"/>
    <xf numFmtId="0" fontId="8" fillId="0" borderId="0" xfId="0" applyFont="1" applyBorder="1"/>
    <xf numFmtId="0" fontId="8" fillId="0" borderId="0" xfId="0" applyFont="1" applyFill="1" applyBorder="1"/>
    <xf numFmtId="0" fontId="2" fillId="0" borderId="0" xfId="0" applyFont="1" applyBorder="1"/>
    <xf numFmtId="0" fontId="2" fillId="0" borderId="0" xfId="0" applyFont="1" applyFill="1" applyBorder="1"/>
    <xf numFmtId="0" fontId="0" fillId="0" borderId="2" xfId="0" applyFont="1" applyFill="1" applyBorder="1" applyAlignment="1">
      <alignment horizontal="left"/>
    </xf>
    <xf numFmtId="0" fontId="0" fillId="2" borderId="0" xfId="0" quotePrefix="1" applyFill="1" applyBorder="1"/>
    <xf numFmtId="0" fontId="0" fillId="3" borderId="0" xfId="0" applyFont="1" applyFill="1" applyBorder="1"/>
    <xf numFmtId="0" fontId="5" fillId="0" borderId="1" xfId="0" applyFont="1" applyBorder="1"/>
    <xf numFmtId="0" fontId="5" fillId="0" borderId="2" xfId="0" applyFont="1" applyBorder="1"/>
    <xf numFmtId="0" fontId="5" fillId="0" borderId="0" xfId="0" applyNumberFormat="1" applyFont="1" applyBorder="1"/>
    <xf numFmtId="0" fontId="5" fillId="4" borderId="2" xfId="0" applyFont="1" applyFill="1" applyBorder="1"/>
    <xf numFmtId="0" fontId="3" fillId="2" borderId="0" xfId="0" applyFont="1" applyFill="1" applyBorder="1"/>
    <xf numFmtId="0" fontId="0" fillId="0" borderId="0" xfId="0" quotePrefix="1" applyBorder="1"/>
    <xf numFmtId="0" fontId="0" fillId="3" borderId="0" xfId="0" applyFill="1" applyBorder="1"/>
    <xf numFmtId="0" fontId="3" fillId="0" borderId="0" xfId="0" applyFont="1" applyFill="1" applyBorder="1"/>
    <xf numFmtId="0" fontId="0" fillId="6" borderId="0" xfId="0" applyFill="1" applyBorder="1"/>
    <xf numFmtId="0" fontId="1" fillId="0" borderId="0" xfId="0" applyFont="1" applyFill="1" applyBorder="1"/>
    <xf numFmtId="0" fontId="0" fillId="7" borderId="0" xfId="0" applyFont="1" applyFill="1" applyBorder="1"/>
    <xf numFmtId="0" fontId="0" fillId="0" borderId="0" xfId="0" applyFill="1" applyAlignment="1">
      <alignment horizontal="center"/>
    </xf>
    <xf numFmtId="0" fontId="0" fillId="0" borderId="2" xfId="0" applyFont="1" applyFill="1" applyBorder="1"/>
    <xf numFmtId="0" fontId="0" fillId="0" borderId="0" xfId="0" applyFont="1" applyBorder="1" applyAlignment="1">
      <alignment horizontal="center"/>
    </xf>
    <xf numFmtId="0" fontId="0" fillId="0" borderId="1" xfId="0" applyBorder="1"/>
    <xf numFmtId="0" fontId="0" fillId="0" borderId="0" xfId="0" applyBorder="1"/>
    <xf numFmtId="0" fontId="0" fillId="0" borderId="2" xfId="0" applyBorder="1"/>
    <xf numFmtId="0" fontId="0" fillId="0" borderId="0" xfId="0" applyNumberFormat="1" applyBorder="1"/>
    <xf numFmtId="0" fontId="0" fillId="0" borderId="0" xfId="0" applyAlignment="1">
      <alignment horizontal="center"/>
    </xf>
    <xf numFmtId="0" fontId="0" fillId="0" borderId="0" xfId="0" applyFill="1" applyBorder="1"/>
    <xf numFmtId="0" fontId="0" fillId="0" borderId="0" xfId="0" applyFont="1" applyFill="1" applyBorder="1"/>
    <xf numFmtId="0" fontId="0" fillId="0" borderId="1" xfId="0" applyFill="1" applyBorder="1"/>
    <xf numFmtId="0" fontId="0" fillId="0" borderId="0" xfId="0" applyNumberFormat="1" applyFill="1" applyBorder="1"/>
    <xf numFmtId="0" fontId="0" fillId="0" borderId="2" xfId="0" applyFill="1" applyBorder="1"/>
    <xf numFmtId="0" fontId="0" fillId="2" borderId="0" xfId="0" applyFill="1" applyBorder="1"/>
    <xf numFmtId="0" fontId="5" fillId="0" borderId="0" xfId="0" applyFont="1" applyFill="1" applyBorder="1"/>
    <xf numFmtId="0" fontId="5" fillId="0" borderId="1" xfId="0" applyNumberFormat="1" applyFont="1" applyBorder="1"/>
    <xf numFmtId="0" fontId="5" fillId="5" borderId="0" xfId="0" applyNumberFormat="1" applyFont="1" applyFill="1" applyBorder="1"/>
    <xf numFmtId="0" fontId="5" fillId="0" borderId="1" xfId="0" applyFont="1" applyFill="1" applyBorder="1"/>
    <xf numFmtId="0" fontId="9" fillId="0" borderId="1" xfId="0" applyFont="1" applyFill="1" applyBorder="1"/>
    <xf numFmtId="0" fontId="0" fillId="8" borderId="0" xfId="0" applyFill="1" applyBorder="1"/>
    <xf numFmtId="0" fontId="0" fillId="8" borderId="0" xfId="0" applyFont="1" applyFill="1" applyBorder="1"/>
    <xf numFmtId="164" fontId="0" fillId="0" borderId="0" xfId="1" applyNumberFormat="1" applyFont="1"/>
    <xf numFmtId="0" fontId="3" fillId="0" borderId="1" xfId="0" applyFont="1" applyBorder="1"/>
    <xf numFmtId="164" fontId="0" fillId="0" borderId="1" xfId="1" applyNumberFormat="1" applyFont="1" applyBorder="1"/>
    <xf numFmtId="165" fontId="0" fillId="0" borderId="0" xfId="1" applyNumberFormat="1" applyFont="1"/>
    <xf numFmtId="0" fontId="3" fillId="0" borderId="0" xfId="0" applyFont="1" applyBorder="1"/>
    <xf numFmtId="0" fontId="0" fillId="0" borderId="0" xfId="0" applyBorder="1" applyAlignment="1">
      <alignment horizontal="center"/>
    </xf>
    <xf numFmtId="0" fontId="0" fillId="0" borderId="0" xfId="0" applyFill="1" applyBorder="1" applyAlignment="1">
      <alignment horizontal="center"/>
    </xf>
    <xf numFmtId="0" fontId="0" fillId="0" borderId="0" xfId="0" applyFont="1" applyBorder="1" applyAlignment="1">
      <alignment horizontal="center" vertical="top"/>
    </xf>
    <xf numFmtId="0" fontId="0" fillId="0" borderId="1" xfId="0" applyFont="1" applyBorder="1" applyAlignment="1">
      <alignment horizontal="center" vertical="top"/>
    </xf>
    <xf numFmtId="0" fontId="0" fillId="0" borderId="1" xfId="0" applyFont="1" applyFill="1" applyBorder="1" applyAlignment="1">
      <alignment horizontal="center"/>
    </xf>
    <xf numFmtId="0" fontId="5" fillId="0" borderId="1" xfId="0" applyFont="1" applyBorder="1" applyAlignment="1">
      <alignment horizontal="center"/>
    </xf>
    <xf numFmtId="0" fontId="9" fillId="0" borderId="0" xfId="0" applyFont="1" applyFill="1" applyBorder="1"/>
    <xf numFmtId="0" fontId="2" fillId="0" borderId="0" xfId="0" applyFont="1" applyBorder="1" applyAlignment="1">
      <alignment vertical="top"/>
    </xf>
    <xf numFmtId="0" fontId="0" fillId="0" borderId="0" xfId="0" applyFont="1" applyBorder="1" applyAlignment="1">
      <alignment horizontal="left"/>
    </xf>
    <xf numFmtId="0" fontId="0" fillId="0" borderId="0" xfId="0" applyBorder="1" applyAlignment="1">
      <alignment horizontal="left"/>
    </xf>
    <xf numFmtId="0" fontId="5" fillId="0" borderId="0" xfId="0" applyFont="1" applyBorder="1" applyAlignment="1">
      <alignment horizontal="left"/>
    </xf>
    <xf numFmtId="0" fontId="5" fillId="4" borderId="1" xfId="0" applyFont="1" applyFill="1" applyBorder="1"/>
    <xf numFmtId="0" fontId="0" fillId="2" borderId="1" xfId="0" applyFont="1" applyFill="1" applyBorder="1"/>
    <xf numFmtId="0" fontId="0" fillId="2" borderId="1" xfId="0" applyFill="1" applyBorder="1"/>
    <xf numFmtId="0" fontId="0" fillId="0" borderId="1" xfId="0" applyBorder="1" applyAlignment="1">
      <alignment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0" applyFont="1" applyBorder="1" applyAlignment="1">
      <alignment wrapText="1"/>
    </xf>
    <xf numFmtId="0" fontId="5" fillId="0" borderId="1" xfId="0" applyFont="1" applyBorder="1" applyAlignment="1">
      <alignment wrapText="1"/>
    </xf>
    <xf numFmtId="0" fontId="0" fillId="0" borderId="0" xfId="0" applyBorder="1" applyAlignment="1">
      <alignment wrapText="1"/>
    </xf>
    <xf numFmtId="0" fontId="0" fillId="0" borderId="0" xfId="0" applyFont="1" applyBorder="1" applyAlignment="1">
      <alignment vertical="top" wrapText="1"/>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Border="1" applyAlignment="1">
      <alignment wrapText="1"/>
    </xf>
    <xf numFmtId="0" fontId="5" fillId="0" borderId="0" xfId="0" applyFont="1" applyBorder="1" applyAlignment="1">
      <alignment wrapText="1"/>
    </xf>
    <xf numFmtId="0" fontId="0" fillId="4" borderId="0" xfId="0" applyFont="1" applyFill="1" applyBorder="1" applyAlignment="1">
      <alignment wrapText="1"/>
    </xf>
    <xf numFmtId="0" fontId="0" fillId="4" borderId="0" xfId="0" applyFill="1" applyBorder="1" applyAlignment="1">
      <alignment wrapText="1"/>
    </xf>
    <xf numFmtId="0" fontId="5" fillId="4" borderId="0" xfId="0" applyFont="1" applyFill="1" applyBorder="1" applyAlignment="1">
      <alignment wrapText="1"/>
    </xf>
    <xf numFmtId="0" fontId="0" fillId="4" borderId="0" xfId="0" applyFont="1" applyFill="1" applyBorder="1" applyAlignment="1">
      <alignment horizontal="left"/>
    </xf>
    <xf numFmtId="9" fontId="0" fillId="4" borderId="0" xfId="0" applyNumberFormat="1" applyFill="1" applyBorder="1" applyAlignment="1">
      <alignment horizontal="left"/>
    </xf>
    <xf numFmtId="0" fontId="0" fillId="0" borderId="0" xfId="0" applyFill="1" applyBorder="1" applyAlignment="1">
      <alignment horizontal="left"/>
    </xf>
    <xf numFmtId="0" fontId="0" fillId="4" borderId="0" xfId="0" applyFill="1" applyBorder="1" applyAlignment="1">
      <alignment horizontal="left"/>
    </xf>
    <xf numFmtId="9" fontId="0" fillId="0" borderId="0" xfId="0" applyNumberFormat="1" applyFill="1" applyBorder="1" applyAlignment="1">
      <alignment horizontal="left"/>
    </xf>
    <xf numFmtId="9" fontId="0" fillId="0" borderId="0" xfId="0" applyNumberFormat="1" applyFont="1" applyFill="1" applyBorder="1" applyAlignment="1">
      <alignment horizontal="left"/>
    </xf>
    <xf numFmtId="9" fontId="0" fillId="0" borderId="0" xfId="0" applyNumberFormat="1" applyBorder="1" applyAlignment="1">
      <alignment horizontal="left"/>
    </xf>
    <xf numFmtId="10" fontId="0" fillId="0" borderId="0" xfId="0" applyNumberFormat="1" applyFill="1" applyBorder="1" applyAlignment="1">
      <alignment horizontal="left"/>
    </xf>
    <xf numFmtId="9" fontId="0" fillId="0" borderId="0" xfId="0" applyNumberFormat="1" applyFont="1" applyBorder="1" applyAlignment="1">
      <alignment horizontal="left"/>
    </xf>
    <xf numFmtId="9" fontId="0" fillId="4" borderId="0" xfId="0" applyNumberFormat="1" applyFont="1" applyFill="1" applyBorder="1" applyAlignment="1">
      <alignment horizontal="left"/>
    </xf>
    <xf numFmtId="0" fontId="0" fillId="0" borderId="0" xfId="0" quotePrefix="1" applyFont="1" applyFill="1" applyBorder="1" applyAlignment="1">
      <alignment wrapText="1"/>
    </xf>
    <xf numFmtId="0" fontId="0" fillId="0" borderId="0" xfId="0" quotePrefix="1" applyBorder="1" applyAlignment="1">
      <alignment wrapText="1"/>
    </xf>
    <xf numFmtId="0" fontId="5" fillId="0" borderId="1" xfId="0" applyNumberFormat="1" applyFont="1" applyFill="1" applyBorder="1"/>
    <xf numFmtId="0" fontId="0" fillId="0" borderId="0" xfId="0" applyFont="1" applyAlignment="1">
      <alignment wrapText="1"/>
    </xf>
    <xf numFmtId="0" fontId="9" fillId="0" borderId="0" xfId="0" applyFont="1" applyFill="1" applyBorder="1" applyAlignment="1">
      <alignment wrapText="1"/>
    </xf>
    <xf numFmtId="0" fontId="5" fillId="0" borderId="0" xfId="0" applyFont="1" applyFill="1" applyBorder="1" applyAlignment="1">
      <alignment wrapText="1"/>
    </xf>
    <xf numFmtId="0" fontId="5" fillId="0" borderId="0" xfId="0" applyFont="1" applyBorder="1" applyAlignment="1">
      <alignment horizontal="center"/>
    </xf>
    <xf numFmtId="0" fontId="0" fillId="0" borderId="0" xfId="0" applyFont="1" applyFill="1" applyBorder="1" applyAlignment="1">
      <alignment horizontal="center" vertical="top"/>
    </xf>
    <xf numFmtId="0" fontId="0" fillId="0" borderId="0" xfId="0" applyFill="1" applyAlignment="1">
      <alignment horizontal="left"/>
    </xf>
    <xf numFmtId="0" fontId="13" fillId="0" borderId="0" xfId="2" applyFont="1"/>
    <xf numFmtId="0" fontId="13" fillId="0" borderId="0" xfId="2" applyFont="1" applyFill="1"/>
    <xf numFmtId="0" fontId="0" fillId="0" borderId="0" xfId="0" applyAlignment="1"/>
    <xf numFmtId="0" fontId="0" fillId="0" borderId="0" xfId="0" applyAlignment="1">
      <alignment vertical="top"/>
    </xf>
    <xf numFmtId="0" fontId="0" fillId="0" borderId="1" xfId="0" applyBorder="1" applyAlignment="1">
      <alignment vertical="top"/>
    </xf>
    <xf numFmtId="164" fontId="0" fillId="0" borderId="0" xfId="1" applyNumberFormat="1" applyFont="1" applyAlignment="1">
      <alignment vertical="top"/>
    </xf>
    <xf numFmtId="0" fontId="3" fillId="0" borderId="1" xfId="0" applyFont="1" applyBorder="1" applyAlignment="1">
      <alignment vertical="top"/>
    </xf>
    <xf numFmtId="0" fontId="3" fillId="0" borderId="0" xfId="0" applyFont="1" applyAlignment="1">
      <alignment vertical="top"/>
    </xf>
    <xf numFmtId="0" fontId="3" fillId="0" borderId="0" xfId="0" applyFont="1" applyFill="1" applyBorder="1" applyAlignment="1">
      <alignment vertical="top"/>
    </xf>
    <xf numFmtId="0" fontId="0" fillId="0" borderId="2" xfId="0" applyFont="1" applyBorder="1" applyAlignment="1">
      <alignment vertical="top"/>
    </xf>
    <xf numFmtId="0" fontId="0" fillId="0" borderId="0" xfId="0" applyBorder="1" applyAlignment="1">
      <alignment vertical="top"/>
    </xf>
    <xf numFmtId="0" fontId="0" fillId="8" borderId="0" xfId="0" applyFill="1" applyAlignment="1">
      <alignment vertical="top"/>
    </xf>
    <xf numFmtId="0" fontId="0" fillId="0" borderId="0" xfId="0" applyFill="1" applyBorder="1" applyAlignment="1">
      <alignment vertical="top"/>
    </xf>
    <xf numFmtId="0" fontId="0" fillId="0" borderId="0" xfId="0" quotePrefix="1" applyAlignment="1"/>
    <xf numFmtId="0" fontId="5" fillId="0" borderId="0" xfId="0" applyFont="1" applyFill="1" applyAlignment="1"/>
    <xf numFmtId="0" fontId="0" fillId="0" borderId="0" xfId="0" applyFont="1" applyBorder="1" applyAlignment="1">
      <alignment horizontal="left" vertical="top"/>
    </xf>
    <xf numFmtId="0" fontId="0" fillId="0" borderId="0" xfId="0" applyBorder="1" applyAlignment="1">
      <alignment horizontal="left" vertical="top"/>
    </xf>
    <xf numFmtId="0" fontId="0" fillId="0" borderId="0" xfId="0" applyFont="1" applyFill="1" applyBorder="1" applyAlignment="1">
      <alignment horizontal="left" vertical="top"/>
    </xf>
    <xf numFmtId="0" fontId="2" fillId="0" borderId="0" xfId="0" applyFont="1" applyBorder="1" applyAlignment="1">
      <alignment horizontal="left" vertical="top"/>
    </xf>
    <xf numFmtId="0" fontId="0" fillId="0" borderId="1" xfId="0" applyFont="1" applyFill="1" applyBorder="1" applyAlignment="1">
      <alignment horizontal="center" vertical="top"/>
    </xf>
    <xf numFmtId="0" fontId="0" fillId="0" borderId="0" xfId="0" applyFont="1" applyFill="1" applyBorder="1" applyAlignment="1">
      <alignment vertical="top" wrapText="1"/>
    </xf>
    <xf numFmtId="0" fontId="0" fillId="0" borderId="7" xfId="0" applyFont="1" applyBorder="1" applyAlignment="1">
      <alignment horizontal="left" vertical="top"/>
    </xf>
    <xf numFmtId="0" fontId="0" fillId="0" borderId="2" xfId="0" applyBorder="1" applyAlignment="1">
      <alignment horizontal="left" vertical="top"/>
    </xf>
    <xf numFmtId="0" fontId="5" fillId="0" borderId="2" xfId="0" applyFont="1" applyBorder="1" applyAlignment="1">
      <alignment horizontal="left" vertical="top"/>
    </xf>
    <xf numFmtId="0" fontId="0" fillId="0" borderId="10" xfId="0" applyFont="1" applyFill="1" applyBorder="1" applyAlignment="1">
      <alignment horizontal="left" vertical="top"/>
    </xf>
    <xf numFmtId="0" fontId="0" fillId="0" borderId="2" xfId="0" applyFont="1" applyBorder="1" applyAlignment="1">
      <alignment horizontal="left" vertical="top"/>
    </xf>
    <xf numFmtId="0" fontId="0" fillId="0" borderId="10" xfId="0" applyFont="1" applyBorder="1" applyAlignment="1">
      <alignment horizontal="left" vertical="top"/>
    </xf>
    <xf numFmtId="0" fontId="0" fillId="0" borderId="2" xfId="0" applyFont="1" applyFill="1" applyBorder="1" applyAlignment="1">
      <alignment horizontal="left" vertical="top"/>
    </xf>
    <xf numFmtId="0" fontId="0" fillId="0" borderId="7" xfId="0" applyFont="1" applyFill="1" applyBorder="1" applyAlignment="1">
      <alignment horizontal="left" vertical="top"/>
    </xf>
    <xf numFmtId="0" fontId="0" fillId="0" borderId="2" xfId="0" applyFont="1" applyBorder="1" applyAlignment="1">
      <alignment horizontal="left" vertical="top" wrapText="1"/>
    </xf>
    <xf numFmtId="0" fontId="0" fillId="0" borderId="2" xfId="0" applyFont="1" applyFill="1" applyBorder="1" applyAlignment="1">
      <alignment horizontal="left" vertical="top" wrapText="1"/>
    </xf>
    <xf numFmtId="2" fontId="0" fillId="0" borderId="2" xfId="0" applyNumberFormat="1" applyFont="1" applyBorder="1" applyAlignment="1">
      <alignment horizontal="left" vertical="top"/>
    </xf>
    <xf numFmtId="0" fontId="0" fillId="0" borderId="10" xfId="0" applyFont="1" applyBorder="1" applyAlignment="1">
      <alignment horizontal="left" vertical="top" wrapText="1"/>
    </xf>
    <xf numFmtId="0" fontId="0" fillId="0" borderId="2" xfId="0" applyNumberFormat="1" applyFont="1" applyBorder="1" applyAlignment="1">
      <alignment horizontal="left" vertical="top"/>
    </xf>
    <xf numFmtId="0" fontId="0" fillId="0" borderId="10" xfId="0" applyFont="1" applyFill="1" applyBorder="1" applyAlignment="1">
      <alignment horizontal="left" vertical="top" wrapText="1"/>
    </xf>
    <xf numFmtId="0" fontId="0" fillId="0" borderId="7" xfId="0" applyFont="1" applyBorder="1" applyAlignment="1">
      <alignment horizontal="left" vertical="top" wrapText="1"/>
    </xf>
    <xf numFmtId="0" fontId="0" fillId="0" borderId="6" xfId="0" applyFont="1" applyBorder="1" applyAlignment="1">
      <alignment horizontal="left" vertical="top"/>
    </xf>
    <xf numFmtId="0" fontId="2" fillId="0" borderId="9" xfId="0" applyFont="1" applyFill="1" applyBorder="1" applyAlignment="1">
      <alignment horizontal="left" vertical="top"/>
    </xf>
    <xf numFmtId="0" fontId="2" fillId="0" borderId="6" xfId="0" applyFont="1" applyBorder="1" applyAlignment="1">
      <alignment horizontal="left" vertical="top"/>
    </xf>
    <xf numFmtId="0" fontId="2" fillId="0" borderId="9" xfId="0" applyFont="1" applyBorder="1" applyAlignment="1">
      <alignment horizontal="left" vertical="top"/>
    </xf>
    <xf numFmtId="0" fontId="0" fillId="0" borderId="6" xfId="0" applyFont="1" applyFill="1" applyBorder="1" applyAlignment="1">
      <alignment horizontal="left" vertical="top"/>
    </xf>
    <xf numFmtId="0" fontId="0" fillId="0" borderId="9" xfId="0" applyFont="1" applyFill="1" applyBorder="1" applyAlignment="1">
      <alignment horizontal="left" vertical="top"/>
    </xf>
    <xf numFmtId="0" fontId="2" fillId="0" borderId="6" xfId="0" applyFont="1" applyFill="1" applyBorder="1" applyAlignment="1">
      <alignment horizontal="left" vertical="top"/>
    </xf>
    <xf numFmtId="0" fontId="0" fillId="0" borderId="0" xfId="0" applyBorder="1" applyAlignment="1">
      <alignment horizontal="left" vertical="top" wrapText="1"/>
    </xf>
    <xf numFmtId="0" fontId="0" fillId="0" borderId="9" xfId="0" applyFill="1" applyBorder="1" applyAlignment="1">
      <alignment horizontal="left" vertical="top"/>
    </xf>
    <xf numFmtId="0" fontId="0" fillId="0" borderId="6" xfId="0" applyBorder="1" applyAlignment="1">
      <alignment horizontal="left" vertical="top"/>
    </xf>
    <xf numFmtId="0" fontId="0" fillId="0" borderId="9" xfId="0" applyBorder="1" applyAlignment="1">
      <alignment horizontal="left" vertical="top"/>
    </xf>
    <xf numFmtId="0" fontId="0" fillId="0" borderId="0" xfId="0" applyNumberFormat="1" applyBorder="1" applyAlignment="1">
      <alignment horizontal="left" vertical="top"/>
    </xf>
    <xf numFmtId="0" fontId="0" fillId="0" borderId="0" xfId="0" applyFill="1" applyBorder="1" applyAlignment="1">
      <alignment horizontal="left" vertical="top"/>
    </xf>
    <xf numFmtId="0" fontId="0" fillId="0" borderId="9" xfId="0" applyBorder="1" applyAlignment="1">
      <alignment horizontal="left" vertical="top" wrapText="1"/>
    </xf>
    <xf numFmtId="0" fontId="0" fillId="0" borderId="6" xfId="0" applyBorder="1" applyAlignment="1">
      <alignment horizontal="left" vertical="top" wrapText="1"/>
    </xf>
    <xf numFmtId="0" fontId="2" fillId="0" borderId="4" xfId="0" applyFont="1" applyBorder="1" applyAlignment="1">
      <alignment horizontal="center"/>
    </xf>
    <xf numFmtId="0" fontId="2" fillId="0" borderId="4" xfId="0" applyFont="1" applyBorder="1" applyAlignment="1">
      <alignment horizontal="center" vertical="top"/>
    </xf>
    <xf numFmtId="0" fontId="2" fillId="0" borderId="4" xfId="0" applyFont="1" applyBorder="1" applyAlignment="1">
      <alignment horizontal="left" vertical="top"/>
    </xf>
    <xf numFmtId="0" fontId="2" fillId="0" borderId="4" xfId="0" applyFont="1" applyBorder="1" applyAlignment="1">
      <alignment horizontal="left"/>
    </xf>
    <xf numFmtId="0" fontId="0" fillId="0" borderId="0" xfId="0" applyBorder="1" applyAlignment="1">
      <alignment horizontal="left" vertical="center"/>
    </xf>
    <xf numFmtId="0" fontId="3" fillId="0" borderId="0" xfId="0" applyFont="1" applyBorder="1" applyAlignment="1">
      <alignment vertical="top"/>
    </xf>
    <xf numFmtId="0" fontId="0" fillId="0" borderId="6" xfId="0" applyBorder="1" applyAlignment="1">
      <alignment vertical="top"/>
    </xf>
    <xf numFmtId="0" fontId="0" fillId="0" borderId="9" xfId="0" applyBorder="1" applyAlignment="1">
      <alignment vertical="top"/>
    </xf>
    <xf numFmtId="0" fontId="2" fillId="0" borderId="14" xfId="0" applyFont="1" applyBorder="1" applyAlignment="1">
      <alignment horizontal="center" vertical="top"/>
    </xf>
    <xf numFmtId="0" fontId="0" fillId="0" borderId="15" xfId="0" applyBorder="1" applyAlignment="1">
      <alignment horizontal="left" vertical="top"/>
    </xf>
    <xf numFmtId="0" fontId="0" fillId="0" borderId="15" xfId="0" applyBorder="1" applyAlignment="1">
      <alignment vertical="top"/>
    </xf>
    <xf numFmtId="164" fontId="0" fillId="0" borderId="6" xfId="1" applyNumberFormat="1" applyFont="1" applyBorder="1" applyAlignment="1">
      <alignment vertical="top"/>
    </xf>
    <xf numFmtId="0" fontId="3" fillId="0" borderId="6" xfId="0" applyFont="1" applyBorder="1" applyAlignment="1">
      <alignment vertical="top"/>
    </xf>
    <xf numFmtId="0" fontId="3" fillId="0" borderId="9" xfId="0" applyFont="1" applyFill="1" applyBorder="1" applyAlignment="1">
      <alignment vertical="top"/>
    </xf>
    <xf numFmtId="0" fontId="0" fillId="0" borderId="6" xfId="0" applyFont="1" applyBorder="1" applyAlignment="1">
      <alignment vertical="top"/>
    </xf>
    <xf numFmtId="0" fontId="0" fillId="0" borderId="9" xfId="0" applyFont="1" applyBorder="1" applyAlignment="1">
      <alignment vertical="top"/>
    </xf>
    <xf numFmtId="0" fontId="0" fillId="0" borderId="6" xfId="0" applyFont="1" applyFill="1" applyBorder="1" applyAlignment="1">
      <alignment vertical="top"/>
    </xf>
    <xf numFmtId="0" fontId="0" fillId="0" borderId="9" xfId="0" applyFill="1" applyBorder="1" applyAlignment="1">
      <alignment vertical="top"/>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vertical="center"/>
    </xf>
    <xf numFmtId="0" fontId="0" fillId="0" borderId="14" xfId="0" applyBorder="1" applyAlignment="1">
      <alignment horizontal="left" vertical="center"/>
    </xf>
    <xf numFmtId="0" fontId="0" fillId="0" borderId="6" xfId="0" applyBorder="1" applyAlignment="1">
      <alignment horizontal="left" vertical="center"/>
    </xf>
    <xf numFmtId="0" fontId="0" fillId="0" borderId="15" xfId="0" applyBorder="1" applyAlignment="1">
      <alignment horizontal="left" vertical="center"/>
    </xf>
    <xf numFmtId="0" fontId="3" fillId="0" borderId="0" xfId="0" applyFont="1" applyBorder="1" applyAlignment="1">
      <alignment horizontal="left" vertical="center"/>
    </xf>
    <xf numFmtId="0" fontId="3" fillId="0" borderId="15" xfId="0" applyFont="1" applyBorder="1" applyAlignment="1">
      <alignment horizontal="left" vertical="center"/>
    </xf>
    <xf numFmtId="0" fontId="3" fillId="0" borderId="6" xfId="0" applyFont="1" applyBorder="1" applyAlignment="1">
      <alignment horizontal="left" vertical="center"/>
    </xf>
    <xf numFmtId="0" fontId="3" fillId="0" borderId="0" xfId="0" applyFont="1" applyAlignment="1">
      <alignment horizontal="left" vertical="center"/>
    </xf>
    <xf numFmtId="0" fontId="0" fillId="0" borderId="0" xfId="0" applyAlignment="1">
      <alignment horizontal="left"/>
    </xf>
    <xf numFmtId="0" fontId="0" fillId="0" borderId="18" xfId="0" applyBorder="1" applyAlignment="1">
      <alignment horizontal="left" vertical="top"/>
    </xf>
    <xf numFmtId="0" fontId="0" fillId="0" borderId="18" xfId="0" applyBorder="1" applyAlignment="1">
      <alignment vertical="top"/>
    </xf>
    <xf numFmtId="0" fontId="2" fillId="0" borderId="14" xfId="0" applyFont="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8" xfId="0" applyFill="1" applyBorder="1" applyAlignment="1">
      <alignment horizontal="left" vertical="center"/>
    </xf>
    <xf numFmtId="0" fontId="0" fillId="0" borderId="5" xfId="0" applyFill="1" applyBorder="1" applyAlignment="1">
      <alignment horizontal="left" vertical="center"/>
    </xf>
    <xf numFmtId="0" fontId="0" fillId="0" borderId="8" xfId="0" applyBorder="1" applyAlignment="1">
      <alignment horizontal="left" vertical="center"/>
    </xf>
    <xf numFmtId="0" fontId="9" fillId="0" borderId="11" xfId="0" applyFont="1" applyBorder="1" applyAlignment="1">
      <alignment vertical="top"/>
    </xf>
    <xf numFmtId="0" fontId="0" fillId="0" borderId="12" xfId="0" applyBorder="1" applyAlignment="1">
      <alignment vertical="top"/>
    </xf>
    <xf numFmtId="0" fontId="9" fillId="0" borderId="12" xfId="0" applyFont="1" applyBorder="1" applyAlignment="1">
      <alignment vertical="top"/>
    </xf>
    <xf numFmtId="0" fontId="0" fillId="0" borderId="13" xfId="0" applyBorder="1" applyAlignment="1">
      <alignment vertical="top"/>
    </xf>
    <xf numFmtId="0" fontId="9" fillId="0" borderId="11" xfId="0" applyFont="1" applyBorder="1" applyAlignment="1">
      <alignment vertical="center" wrapText="1"/>
    </xf>
    <xf numFmtId="0" fontId="0" fillId="0" borderId="12" xfId="0" applyBorder="1" applyAlignment="1">
      <alignment vertical="center" wrapText="1"/>
    </xf>
    <xf numFmtId="0" fontId="0" fillId="0" borderId="4" xfId="0" applyBorder="1"/>
    <xf numFmtId="0" fontId="0" fillId="0" borderId="11" xfId="0" applyBorder="1"/>
    <xf numFmtId="0" fontId="0" fillId="0" borderId="12" xfId="0" applyBorder="1"/>
    <xf numFmtId="0" fontId="0" fillId="0" borderId="13" xfId="0" applyBorder="1"/>
    <xf numFmtId="0" fontId="3" fillId="0" borderId="12" xfId="0" applyFont="1" applyBorder="1"/>
    <xf numFmtId="0" fontId="3" fillId="0" borderId="13" xfId="0" applyFont="1" applyBorder="1"/>
    <xf numFmtId="0" fontId="8" fillId="0" borderId="0" xfId="0" applyFont="1" applyAlignment="1">
      <alignment horizontal="left" indent="1"/>
    </xf>
    <xf numFmtId="0" fontId="0" fillId="0" borderId="20" xfId="0" applyBorder="1" applyAlignment="1">
      <alignment horizontal="left" vertical="center"/>
    </xf>
    <xf numFmtId="0" fontId="0" fillId="0" borderId="11" xfId="0" applyFill="1" applyBorder="1"/>
    <xf numFmtId="0" fontId="0" fillId="0" borderId="12" xfId="0" applyFill="1" applyBorder="1"/>
    <xf numFmtId="0" fontId="16" fillId="0" borderId="0" xfId="0" applyFont="1" applyAlignment="1">
      <alignment horizontal="left" vertical="center" wrapText="1"/>
    </xf>
    <xf numFmtId="0" fontId="0" fillId="0" borderId="0" xfId="0" applyAlignment="1">
      <alignment horizontal="left"/>
    </xf>
    <xf numFmtId="0" fontId="0" fillId="0" borderId="0" xfId="0" applyAlignment="1">
      <alignment horizontal="center"/>
    </xf>
    <xf numFmtId="0" fontId="14" fillId="0" borderId="15" xfId="0" applyFont="1" applyBorder="1" applyAlignment="1">
      <alignment horizontal="center" vertical="center"/>
    </xf>
    <xf numFmtId="0" fontId="17" fillId="0" borderId="18" xfId="0" applyFont="1" applyBorder="1" applyAlignment="1">
      <alignment horizontal="left"/>
    </xf>
    <xf numFmtId="0" fontId="18" fillId="0" borderId="18" xfId="2" applyFont="1" applyBorder="1" applyAlignment="1">
      <alignment horizontal="right"/>
    </xf>
    <xf numFmtId="0" fontId="0" fillId="0" borderId="0" xfId="0" applyBorder="1" applyAlignment="1">
      <alignment horizontal="center"/>
    </xf>
    <xf numFmtId="0" fontId="2" fillId="0" borderId="0" xfId="0" applyFont="1" applyAlignment="1">
      <alignment horizontal="left" vertical="top"/>
    </xf>
    <xf numFmtId="0" fontId="15" fillId="0" borderId="17" xfId="0" applyFont="1" applyBorder="1" applyAlignment="1">
      <alignment horizontal="center" vertical="center"/>
    </xf>
    <xf numFmtId="0" fontId="0" fillId="0" borderId="16" xfId="0" applyBorder="1" applyAlignment="1">
      <alignment horizontal="center"/>
    </xf>
    <xf numFmtId="0" fontId="0" fillId="0" borderId="0" xfId="0" applyAlignment="1">
      <alignment horizontal="left" vertical="center" wrapText="1"/>
    </xf>
    <xf numFmtId="0" fontId="3" fillId="0" borderId="0" xfId="0" applyFont="1" applyAlignment="1">
      <alignment horizontal="left" indent="1"/>
    </xf>
    <xf numFmtId="0" fontId="7" fillId="0" borderId="5" xfId="0" applyFont="1" applyBorder="1" applyAlignment="1">
      <alignment horizontal="center" vertical="top"/>
    </xf>
    <xf numFmtId="0" fontId="7" fillId="0" borderId="1" xfId="0" applyFont="1" applyBorder="1" applyAlignment="1">
      <alignment horizontal="center" vertical="top"/>
    </xf>
    <xf numFmtId="0" fontId="7" fillId="0" borderId="8" xfId="0" applyFont="1" applyFill="1" applyBorder="1" applyAlignment="1">
      <alignment horizontal="center" vertical="top"/>
    </xf>
    <xf numFmtId="0" fontId="2" fillId="0" borderId="5" xfId="0" applyFont="1" applyBorder="1" applyAlignment="1">
      <alignment horizontal="center" vertical="top"/>
    </xf>
    <xf numFmtId="0" fontId="2" fillId="0" borderId="1" xfId="0" applyFont="1" applyBorder="1" applyAlignment="1">
      <alignment horizontal="center" vertical="top"/>
    </xf>
    <xf numFmtId="0" fontId="2" fillId="0" borderId="8" xfId="0" applyFont="1" applyBorder="1" applyAlignment="1">
      <alignment horizontal="center" vertical="top"/>
    </xf>
    <xf numFmtId="0" fontId="2" fillId="0" borderId="5" xfId="0" applyFont="1" applyFill="1" applyBorder="1" applyAlignment="1">
      <alignment horizontal="center" vertical="top"/>
    </xf>
    <xf numFmtId="0" fontId="2" fillId="0" borderId="1" xfId="0" applyFont="1" applyFill="1" applyBorder="1" applyAlignment="1">
      <alignment horizontal="center" vertical="top"/>
    </xf>
    <xf numFmtId="0" fontId="2" fillId="0" borderId="8" xfId="0" applyFont="1" applyFill="1" applyBorder="1" applyAlignment="1">
      <alignment horizontal="center" vertical="top"/>
    </xf>
    <xf numFmtId="0" fontId="2" fillId="0" borderId="22" xfId="0" applyFont="1" applyBorder="1" applyAlignment="1">
      <alignment horizontal="center" vertical="top" wrapText="1"/>
    </xf>
    <xf numFmtId="0" fontId="2" fillId="0" borderId="17" xfId="0" applyFont="1" applyBorder="1" applyAlignment="1">
      <alignment horizontal="center" vertical="top" wrapText="1"/>
    </xf>
    <xf numFmtId="0" fontId="2" fillId="0" borderId="23" xfId="0" applyFont="1" applyBorder="1" applyAlignment="1">
      <alignment horizontal="center"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0" fillId="0" borderId="6" xfId="0" applyFont="1" applyBorder="1" applyAlignment="1">
      <alignment horizontal="left" vertical="top"/>
    </xf>
    <xf numFmtId="0" fontId="0" fillId="0" borderId="0" xfId="0" applyFont="1" applyBorder="1" applyAlignment="1">
      <alignment horizontal="left" vertical="top"/>
    </xf>
    <xf numFmtId="0" fontId="0" fillId="0" borderId="0" xfId="0" applyFont="1" applyFill="1" applyBorder="1" applyAlignment="1">
      <alignment horizontal="left" vertical="top"/>
    </xf>
    <xf numFmtId="2" fontId="0" fillId="0" borderId="0" xfId="0" applyNumberFormat="1" applyFont="1" applyBorder="1" applyAlignment="1">
      <alignment horizontal="left" vertical="top"/>
    </xf>
    <xf numFmtId="0" fontId="0" fillId="0" borderId="9" xfId="0" applyFont="1" applyBorder="1" applyAlignment="1">
      <alignment horizontal="left" vertical="top"/>
    </xf>
    <xf numFmtId="0" fontId="0" fillId="0" borderId="0" xfId="0" applyBorder="1" applyAlignment="1">
      <alignment horizontal="left" vertical="top"/>
    </xf>
    <xf numFmtId="0" fontId="0" fillId="0" borderId="1" xfId="0" applyFill="1" applyBorder="1" applyAlignment="1">
      <alignment horizontal="left" vertical="center"/>
    </xf>
    <xf numFmtId="0" fontId="0" fillId="0" borderId="8" xfId="0" applyFill="1" applyBorder="1" applyAlignment="1">
      <alignment horizontal="left" vertical="center"/>
    </xf>
    <xf numFmtId="0" fontId="0" fillId="0" borderId="9" xfId="0" applyBorder="1" applyAlignment="1">
      <alignment horizontal="left" vertical="top"/>
    </xf>
    <xf numFmtId="0" fontId="0" fillId="0" borderId="0" xfId="0" applyFill="1" applyBorder="1" applyAlignment="1">
      <alignment horizontal="left" vertical="top"/>
    </xf>
    <xf numFmtId="0" fontId="0" fillId="0" borderId="5" xfId="0" applyFill="1" applyBorder="1" applyAlignment="1">
      <alignment horizontal="left" vertical="center"/>
    </xf>
    <xf numFmtId="0" fontId="0" fillId="0" borderId="1" xfId="0" applyBorder="1" applyAlignment="1">
      <alignment horizontal="left" vertical="center"/>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2" fillId="0" borderId="20" xfId="0" applyFont="1" applyBorder="1" applyAlignment="1">
      <alignment horizontal="center" vertical="top"/>
    </xf>
    <xf numFmtId="164" fontId="2" fillId="0" borderId="5" xfId="1" applyNumberFormat="1" applyFont="1" applyBorder="1" applyAlignment="1">
      <alignment horizontal="center"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2" fillId="0" borderId="21" xfId="0" applyFont="1" applyBorder="1" applyAlignment="1">
      <alignment horizontal="center" vertical="top" wrapText="1"/>
    </xf>
    <xf numFmtId="0" fontId="2" fillId="0" borderId="19" xfId="0" applyFont="1" applyBorder="1" applyAlignment="1">
      <alignment horizontal="center" vertical="top" wrapText="1"/>
    </xf>
    <xf numFmtId="0" fontId="2" fillId="0" borderId="12" xfId="0" applyFont="1" applyBorder="1" applyAlignment="1">
      <alignment horizontal="center" vertical="top" wrapText="1"/>
    </xf>
    <xf numFmtId="0" fontId="2" fillId="0" borderId="13" xfId="0" applyFont="1" applyBorder="1" applyAlignment="1">
      <alignment horizontal="center" vertical="top" wrapText="1"/>
    </xf>
    <xf numFmtId="0" fontId="2" fillId="0" borderId="11" xfId="0" applyFont="1" applyBorder="1" applyAlignment="1">
      <alignment horizontal="center" vertical="top" wrapText="1"/>
    </xf>
    <xf numFmtId="0" fontId="2" fillId="0" borderId="0" xfId="0" applyFont="1" applyAlignment="1">
      <alignment horizontal="center"/>
    </xf>
    <xf numFmtId="0" fontId="0" fillId="0" borderId="0" xfId="0"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9" xfId="0" applyBorder="1" applyAlignment="1">
      <alignment horizontal="left" vertical="center"/>
    </xf>
    <xf numFmtId="0" fontId="0" fillId="0" borderId="0" xfId="0" applyFill="1" applyBorder="1" applyAlignment="1">
      <alignment horizontal="left" vertical="center"/>
    </xf>
    <xf numFmtId="0" fontId="7" fillId="0" borderId="0" xfId="0" applyFont="1" applyBorder="1" applyAlignment="1">
      <alignment horizontal="center"/>
    </xf>
    <xf numFmtId="0" fontId="7" fillId="0" borderId="0" xfId="0" applyFont="1" applyFill="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2" fillId="0" borderId="1" xfId="0" applyFont="1" applyFill="1" applyBorder="1" applyAlignment="1">
      <alignment horizontal="center"/>
    </xf>
    <xf numFmtId="0" fontId="2" fillId="0" borderId="0" xfId="0" applyFont="1" applyFill="1" applyBorder="1" applyAlignment="1">
      <alignment horizontal="center"/>
    </xf>
    <xf numFmtId="0" fontId="2" fillId="0" borderId="2" xfId="0" applyFont="1" applyFill="1" applyBorder="1" applyAlignment="1">
      <alignment horizontal="center"/>
    </xf>
    <xf numFmtId="0" fontId="0" fillId="0" borderId="1" xfId="0" applyFont="1" applyBorder="1" applyAlignment="1">
      <alignment horizontal="center" vertical="top"/>
    </xf>
    <xf numFmtId="0" fontId="0" fillId="0" borderId="0" xfId="0" applyFont="1" applyBorder="1" applyAlignment="1">
      <alignment horizontal="center" vertical="top"/>
    </xf>
    <xf numFmtId="0" fontId="0" fillId="0" borderId="0" xfId="0" applyFont="1" applyFill="1" applyBorder="1" applyAlignment="1">
      <alignment horizontal="center" vertical="top"/>
    </xf>
    <xf numFmtId="2" fontId="0" fillId="0" borderId="0" xfId="0" applyNumberFormat="1" applyFont="1" applyBorder="1" applyAlignment="1">
      <alignment horizontal="center" vertical="top"/>
    </xf>
    <xf numFmtId="0" fontId="0" fillId="0" borderId="0" xfId="0" applyFill="1" applyBorder="1" applyAlignment="1">
      <alignment horizontal="center"/>
    </xf>
    <xf numFmtId="164" fontId="2" fillId="0" borderId="1" xfId="1" applyNumberFormat="1" applyFont="1" applyBorder="1" applyAlignment="1">
      <alignment horizontal="center"/>
    </xf>
    <xf numFmtId="0" fontId="3" fillId="0" borderId="0" xfId="0" applyFont="1" applyAlignment="1">
      <alignment horizontal="left"/>
    </xf>
    <xf numFmtId="0" fontId="0" fillId="0" borderId="0" xfId="0" applyAlignment="1">
      <alignment horizontal="left" vertical="top" wrapText="1"/>
    </xf>
    <xf numFmtId="0" fontId="19" fillId="0" borderId="0" xfId="2" applyFont="1" applyAlignment="1">
      <alignment horizontal="center" vertical="top"/>
    </xf>
    <xf numFmtId="0" fontId="19" fillId="0" borderId="0" xfId="2" applyFont="1" applyAlignment="1">
      <alignment horizontal="left" vertical="center"/>
    </xf>
  </cellXfs>
  <cellStyles count="3">
    <cellStyle name="Lien hypertexte" xfId="2" builtinId="8"/>
    <cellStyle name="Normal" xfId="0" builtinId="0"/>
    <cellStyle name="Pourcentage" xfId="1" builtinId="5"/>
  </cellStyles>
  <dxfs count="0"/>
  <tableStyles count="0" defaultTableStyle="TableStyleMedium2" defaultPivotStyle="PivotStyleLight16"/>
  <colors>
    <mruColors>
      <color rgb="FFEFE411"/>
      <color rgb="FFFF4343"/>
      <color rgb="FF3FCDFF"/>
      <color rgb="FF00A4DE"/>
      <color rgb="FFFF6600"/>
      <color rgb="FFFA8754"/>
      <color rgb="FF00CC00"/>
      <color rgb="FF11C1FF"/>
      <color rgb="FFB947B4"/>
      <color rgb="FFF967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pivotSource>
    <c:name>[Experimental ORC database.xlsx]Exploitation!Tableau croisé dynamique2</c:name>
    <c:fmtId val="20"/>
  </c:pivotSource>
  <c:chart>
    <c:autoTitleDeleted val="1"/>
    <c:pivotFmts>
      <c:pivotFmt>
        <c:idx val="0"/>
        <c:marker>
          <c:symbol val="none"/>
        </c:marker>
        <c:dLbl>
          <c:idx val="0"/>
          <c:spPr>
            <a:noFill/>
            <a:ln>
              <a:noFill/>
            </a:ln>
            <a:effectLst/>
          </c:spPr>
          <c:txPr>
            <a:bodyPr wrap="square" lIns="38100" tIns="19050" rIns="38100" bIns="19050" anchor="ctr">
              <a:spAutoFit/>
            </a:bodyPr>
            <a:lstStyle/>
            <a:p>
              <a:pPr>
                <a:defRPr/>
              </a:pPr>
              <a:endParaRPr lang="fr-FR"/>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rgbClr val="00B0F0"/>
          </a:solidFill>
        </c:spPr>
      </c:pivotFmt>
      <c:pivotFmt>
        <c:idx val="2"/>
        <c:spPr>
          <a:solidFill>
            <a:srgbClr val="3FCDFF"/>
          </a:solidFill>
        </c:spPr>
      </c:pivotFmt>
      <c:pivotFmt>
        <c:idx val="3"/>
        <c:spPr>
          <a:solidFill>
            <a:srgbClr val="0070C0"/>
          </a:solidFill>
        </c:spPr>
      </c:pivotFmt>
      <c:pivotFmt>
        <c:idx val="4"/>
        <c:spPr>
          <a:solidFill>
            <a:srgbClr val="EFE411"/>
          </a:solidFill>
        </c:spPr>
      </c:pivotFmt>
      <c:pivotFmt>
        <c:idx val="5"/>
        <c:spPr>
          <a:solidFill>
            <a:srgbClr val="FFC000"/>
          </a:solidFill>
        </c:spPr>
      </c:pivotFmt>
      <c:pivotFmt>
        <c:idx val="6"/>
        <c:spPr>
          <a:solidFill>
            <a:srgbClr val="FF4343"/>
          </a:solidFill>
        </c:spPr>
      </c:pivotFmt>
      <c:pivotFmt>
        <c:idx val="7"/>
        <c:spPr>
          <a:solidFill>
            <a:srgbClr val="92D050"/>
          </a:solidFill>
        </c:spPr>
      </c:pivotFmt>
      <c:pivotFmt>
        <c:idx val="8"/>
        <c:spPr>
          <a:solidFill>
            <a:srgbClr val="00B050"/>
          </a:solidFill>
        </c:spPr>
      </c:pivotFmt>
      <c:pivotFmt>
        <c:idx val="9"/>
        <c:spPr>
          <a:solidFill>
            <a:schemeClr val="bg1">
              <a:lumMod val="95000"/>
            </a:schemeClr>
          </a:solidFill>
        </c:spPr>
      </c:pivotFmt>
    </c:pivotFmts>
    <c:plotArea>
      <c:layout/>
      <c:pieChart>
        <c:varyColors val="1"/>
        <c:ser>
          <c:idx val="0"/>
          <c:order val="0"/>
          <c:tx>
            <c:strRef>
              <c:f>Exploitation!$B$4</c:f>
              <c:strCache>
                <c:ptCount val="1"/>
                <c:pt idx="0">
                  <c:v>Total</c:v>
                </c:pt>
              </c:strCache>
            </c:strRef>
          </c:tx>
          <c:dPt>
            <c:idx val="0"/>
            <c:bubble3D val="0"/>
            <c:spPr>
              <a:solidFill>
                <a:srgbClr val="00B0F0"/>
              </a:solidFill>
            </c:spPr>
          </c:dPt>
          <c:dPt>
            <c:idx val="1"/>
            <c:bubble3D val="0"/>
            <c:spPr>
              <a:solidFill>
                <a:srgbClr val="3FCDFF"/>
              </a:solidFill>
            </c:spPr>
          </c:dPt>
          <c:dPt>
            <c:idx val="2"/>
            <c:bubble3D val="0"/>
            <c:spPr>
              <a:solidFill>
                <a:srgbClr val="0070C0"/>
              </a:solidFill>
            </c:spPr>
          </c:dPt>
          <c:dPt>
            <c:idx val="3"/>
            <c:bubble3D val="0"/>
            <c:spPr>
              <a:solidFill>
                <a:srgbClr val="EFE411"/>
              </a:solidFill>
            </c:spPr>
          </c:dPt>
          <c:dPt>
            <c:idx val="4"/>
            <c:bubble3D val="0"/>
            <c:spPr>
              <a:solidFill>
                <a:srgbClr val="FFC000"/>
              </a:solidFill>
            </c:spPr>
          </c:dPt>
          <c:dPt>
            <c:idx val="5"/>
            <c:bubble3D val="0"/>
            <c:spPr>
              <a:solidFill>
                <a:srgbClr val="FF4343"/>
              </a:solidFill>
            </c:spPr>
          </c:dPt>
          <c:dPt>
            <c:idx val="6"/>
            <c:bubble3D val="0"/>
            <c:spPr>
              <a:solidFill>
                <a:srgbClr val="92D050"/>
              </a:solidFill>
            </c:spPr>
          </c:dPt>
          <c:dPt>
            <c:idx val="7"/>
            <c:bubble3D val="0"/>
            <c:spPr>
              <a:solidFill>
                <a:srgbClr val="00B050"/>
              </a:solidFill>
            </c:spPr>
          </c:dPt>
          <c:dPt>
            <c:idx val="8"/>
            <c:bubble3D val="0"/>
            <c:spPr>
              <a:solidFill>
                <a:schemeClr val="bg1">
                  <a:lumMod val="95000"/>
                </a:schemeClr>
              </a:solidFill>
            </c:spPr>
          </c:dPt>
          <c:dLbls>
            <c:spPr>
              <a:noFill/>
              <a:ln>
                <a:noFill/>
              </a:ln>
              <a:effectLst/>
            </c:spPr>
            <c:txPr>
              <a:bodyPr wrap="square" lIns="38100" tIns="19050" rIns="38100" bIns="19050" anchor="ctr">
                <a:spAutoFit/>
              </a:bodyPr>
              <a:lstStyle/>
              <a:p>
                <a:pPr>
                  <a:defRPr/>
                </a:pPr>
                <a:endParaRPr lang="fr-FR"/>
              </a:p>
            </c:txPr>
            <c:showLegendKey val="0"/>
            <c:showVal val="0"/>
            <c:showCatName val="1"/>
            <c:showSerName val="0"/>
            <c:showPercent val="1"/>
            <c:showBubbleSize val="0"/>
            <c:showLeaderLines val="1"/>
            <c:extLst>
              <c:ext xmlns:c15="http://schemas.microsoft.com/office/drawing/2012/chart" uri="{CE6537A1-D6FC-4f65-9D91-7224C49458BB}"/>
            </c:extLst>
          </c:dLbls>
          <c:cat>
            <c:multiLvlStrRef>
              <c:f>Exploitation!$A$5:$A$16</c:f>
              <c:multiLvlStrCache>
                <c:ptCount val="9"/>
                <c:lvl>
                  <c:pt idx="3">
                    <c:v>Georotor</c:v>
                  </c:pt>
                  <c:pt idx="4">
                    <c:v>Rolling-piston</c:v>
                  </c:pt>
                  <c:pt idx="5">
                    <c:v>Rotary Vane</c:v>
                  </c:pt>
                  <c:pt idx="6">
                    <c:v>Piston</c:v>
                  </c:pt>
                  <c:pt idx="7">
                    <c:v>Swash-plate Piston</c:v>
                  </c:pt>
                </c:lvl>
                <c:lvl>
                  <c:pt idx="0">
                    <c:v>Scroll</c:v>
                  </c:pt>
                  <c:pt idx="1">
                    <c:v>Turbine</c:v>
                  </c:pt>
                  <c:pt idx="2">
                    <c:v>Screw</c:v>
                  </c:pt>
                  <c:pt idx="3">
                    <c:v>Rotating</c:v>
                  </c:pt>
                  <c:pt idx="6">
                    <c:v>Reciprocating</c:v>
                  </c:pt>
                  <c:pt idx="8">
                    <c:v>n/a</c:v>
                  </c:pt>
                </c:lvl>
              </c:multiLvlStrCache>
            </c:multiLvlStrRef>
          </c:cat>
          <c:val>
            <c:numRef>
              <c:f>Exploitation!$B$5:$B$16</c:f>
              <c:numCache>
                <c:formatCode>General</c:formatCode>
                <c:ptCount val="9"/>
                <c:pt idx="0">
                  <c:v>53</c:v>
                </c:pt>
                <c:pt idx="1">
                  <c:v>31</c:v>
                </c:pt>
                <c:pt idx="2">
                  <c:v>15</c:v>
                </c:pt>
                <c:pt idx="3">
                  <c:v>2</c:v>
                </c:pt>
                <c:pt idx="4">
                  <c:v>1</c:v>
                </c:pt>
                <c:pt idx="5">
                  <c:v>11</c:v>
                </c:pt>
                <c:pt idx="6">
                  <c:v>1</c:v>
                </c:pt>
                <c:pt idx="7">
                  <c:v>2</c:v>
                </c:pt>
                <c:pt idx="8">
                  <c:v>10</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[Experimental ORC database.xlsx]Exploitation!PivotTable1</c:name>
    <c:fmtId val="21"/>
  </c:pivotSource>
  <c:chart>
    <c:autoTitleDeleted val="0"/>
    <c:pivotFmts>
      <c:pivotFmt>
        <c:idx val="0"/>
        <c:spPr>
          <a:solidFill>
            <a:srgbClr val="00A4DE"/>
          </a:solidFill>
        </c:spPr>
        <c:marker>
          <c:symbol val="none"/>
        </c:marker>
      </c:pivotFmt>
      <c:pivotFmt>
        <c:idx val="1"/>
        <c:spPr>
          <a:solidFill>
            <a:srgbClr val="EFE411"/>
          </a:solidFill>
        </c:spPr>
        <c:marker>
          <c:symbol val="none"/>
        </c:marker>
      </c:pivotFmt>
      <c:pivotFmt>
        <c:idx val="2"/>
        <c:spPr>
          <a:solidFill>
            <a:srgbClr val="0070C0"/>
          </a:solidFill>
        </c:spPr>
        <c:marker>
          <c:symbol val="none"/>
        </c:marker>
      </c:pivotFmt>
      <c:pivotFmt>
        <c:idx val="3"/>
        <c:spPr>
          <a:solidFill>
            <a:srgbClr val="FF4343"/>
          </a:solidFill>
        </c:spPr>
        <c:marker>
          <c:symbol val="none"/>
        </c:marker>
      </c:pivotFmt>
      <c:pivotFmt>
        <c:idx val="4"/>
        <c:spPr>
          <a:solidFill>
            <a:srgbClr val="00B050"/>
          </a:solidFill>
        </c:spPr>
        <c:marker>
          <c:symbol val="none"/>
        </c:marker>
      </c:pivotFmt>
      <c:pivotFmt>
        <c:idx val="5"/>
        <c:spPr>
          <a:solidFill>
            <a:schemeClr val="bg1">
              <a:lumMod val="75000"/>
            </a:schemeClr>
          </a:solidFill>
        </c:spPr>
        <c:marker>
          <c:symbol val="none"/>
        </c:marker>
      </c:pivotFmt>
    </c:pivotFmts>
    <c:plotArea>
      <c:layout/>
      <c:barChart>
        <c:barDir val="col"/>
        <c:grouping val="stacked"/>
        <c:varyColors val="0"/>
        <c:ser>
          <c:idx val="0"/>
          <c:order val="0"/>
          <c:tx>
            <c:strRef>
              <c:f>Exploitation!$L$4:$L$6</c:f>
              <c:strCache>
                <c:ptCount val="1"/>
                <c:pt idx="0">
                  <c:v>Scroll</c:v>
                </c:pt>
              </c:strCache>
            </c:strRef>
          </c:tx>
          <c:spPr>
            <a:solidFill>
              <a:srgbClr val="00A4DE"/>
            </a:solidFill>
          </c:spPr>
          <c:invertIfNegative val="0"/>
          <c:cat>
            <c:strRef>
              <c:f>Exploitation!$K$7:$K$12</c:f>
              <c:strCache>
                <c:ptCount val="5"/>
                <c:pt idx="0">
                  <c:v>&lt;0.1 kW</c:v>
                </c:pt>
                <c:pt idx="1">
                  <c:v>0.1-1 kW</c:v>
                </c:pt>
                <c:pt idx="2">
                  <c:v>1-10 kW</c:v>
                </c:pt>
                <c:pt idx="3">
                  <c:v>10-100 kW</c:v>
                </c:pt>
                <c:pt idx="4">
                  <c:v>&gt;100 kW</c:v>
                </c:pt>
              </c:strCache>
            </c:strRef>
          </c:cat>
          <c:val>
            <c:numRef>
              <c:f>Exploitation!$L$7:$L$12</c:f>
              <c:numCache>
                <c:formatCode>General</c:formatCode>
                <c:ptCount val="5"/>
                <c:pt idx="0">
                  <c:v>5</c:v>
                </c:pt>
                <c:pt idx="1">
                  <c:v>15</c:v>
                </c:pt>
                <c:pt idx="2">
                  <c:v>26</c:v>
                </c:pt>
              </c:numCache>
            </c:numRef>
          </c:val>
        </c:ser>
        <c:ser>
          <c:idx val="1"/>
          <c:order val="1"/>
          <c:tx>
            <c:strRef>
              <c:f>Exploitation!$M$4:$M$6</c:f>
              <c:strCache>
                <c:ptCount val="1"/>
                <c:pt idx="0">
                  <c:v>Turbine</c:v>
                </c:pt>
              </c:strCache>
            </c:strRef>
          </c:tx>
          <c:spPr>
            <a:solidFill>
              <a:srgbClr val="EFE411"/>
            </a:solidFill>
          </c:spPr>
          <c:invertIfNegative val="0"/>
          <c:cat>
            <c:strRef>
              <c:f>Exploitation!$K$7:$K$12</c:f>
              <c:strCache>
                <c:ptCount val="5"/>
                <c:pt idx="0">
                  <c:v>&lt;0.1 kW</c:v>
                </c:pt>
                <c:pt idx="1">
                  <c:v>0.1-1 kW</c:v>
                </c:pt>
                <c:pt idx="2">
                  <c:v>1-10 kW</c:v>
                </c:pt>
                <c:pt idx="3">
                  <c:v>10-100 kW</c:v>
                </c:pt>
                <c:pt idx="4">
                  <c:v>&gt;100 kW</c:v>
                </c:pt>
              </c:strCache>
            </c:strRef>
          </c:cat>
          <c:val>
            <c:numRef>
              <c:f>Exploitation!$M$7:$M$12</c:f>
              <c:numCache>
                <c:formatCode>General</c:formatCode>
                <c:ptCount val="5"/>
                <c:pt idx="0">
                  <c:v>2</c:v>
                </c:pt>
                <c:pt idx="1">
                  <c:v>1</c:v>
                </c:pt>
                <c:pt idx="2">
                  <c:v>11</c:v>
                </c:pt>
                <c:pt idx="3">
                  <c:v>6</c:v>
                </c:pt>
                <c:pt idx="4">
                  <c:v>4</c:v>
                </c:pt>
              </c:numCache>
            </c:numRef>
          </c:val>
        </c:ser>
        <c:ser>
          <c:idx val="2"/>
          <c:order val="2"/>
          <c:tx>
            <c:strRef>
              <c:f>Exploitation!$N$4:$N$6</c:f>
              <c:strCache>
                <c:ptCount val="1"/>
                <c:pt idx="0">
                  <c:v>Screw</c:v>
                </c:pt>
              </c:strCache>
            </c:strRef>
          </c:tx>
          <c:spPr>
            <a:solidFill>
              <a:srgbClr val="0070C0"/>
            </a:solidFill>
          </c:spPr>
          <c:invertIfNegative val="0"/>
          <c:cat>
            <c:strRef>
              <c:f>Exploitation!$K$7:$K$12</c:f>
              <c:strCache>
                <c:ptCount val="5"/>
                <c:pt idx="0">
                  <c:v>&lt;0.1 kW</c:v>
                </c:pt>
                <c:pt idx="1">
                  <c:v>0.1-1 kW</c:v>
                </c:pt>
                <c:pt idx="2">
                  <c:v>1-10 kW</c:v>
                </c:pt>
                <c:pt idx="3">
                  <c:v>10-100 kW</c:v>
                </c:pt>
                <c:pt idx="4">
                  <c:v>&gt;100 kW</c:v>
                </c:pt>
              </c:strCache>
            </c:strRef>
          </c:cat>
          <c:val>
            <c:numRef>
              <c:f>Exploitation!$N$7:$N$12</c:f>
              <c:numCache>
                <c:formatCode>General</c:formatCode>
                <c:ptCount val="5"/>
                <c:pt idx="1">
                  <c:v>1</c:v>
                </c:pt>
                <c:pt idx="2">
                  <c:v>5</c:v>
                </c:pt>
                <c:pt idx="3">
                  <c:v>5</c:v>
                </c:pt>
                <c:pt idx="4">
                  <c:v>1</c:v>
                </c:pt>
              </c:numCache>
            </c:numRef>
          </c:val>
        </c:ser>
        <c:ser>
          <c:idx val="3"/>
          <c:order val="3"/>
          <c:tx>
            <c:strRef>
              <c:f>Exploitation!$O$4:$O$6</c:f>
              <c:strCache>
                <c:ptCount val="1"/>
                <c:pt idx="0">
                  <c:v>Rotating</c:v>
                </c:pt>
              </c:strCache>
            </c:strRef>
          </c:tx>
          <c:spPr>
            <a:solidFill>
              <a:srgbClr val="FF4343"/>
            </a:solidFill>
          </c:spPr>
          <c:invertIfNegative val="0"/>
          <c:cat>
            <c:strRef>
              <c:f>Exploitation!$K$7:$K$12</c:f>
              <c:strCache>
                <c:ptCount val="5"/>
                <c:pt idx="0">
                  <c:v>&lt;0.1 kW</c:v>
                </c:pt>
                <c:pt idx="1">
                  <c:v>0.1-1 kW</c:v>
                </c:pt>
                <c:pt idx="2">
                  <c:v>1-10 kW</c:v>
                </c:pt>
                <c:pt idx="3">
                  <c:v>10-100 kW</c:v>
                </c:pt>
                <c:pt idx="4">
                  <c:v>&gt;100 kW</c:v>
                </c:pt>
              </c:strCache>
            </c:strRef>
          </c:cat>
          <c:val>
            <c:numRef>
              <c:f>Exploitation!$O$7:$O$12</c:f>
              <c:numCache>
                <c:formatCode>General</c:formatCode>
                <c:ptCount val="5"/>
                <c:pt idx="0">
                  <c:v>4</c:v>
                </c:pt>
                <c:pt idx="1">
                  <c:v>5</c:v>
                </c:pt>
                <c:pt idx="2">
                  <c:v>5</c:v>
                </c:pt>
              </c:numCache>
            </c:numRef>
          </c:val>
        </c:ser>
        <c:ser>
          <c:idx val="4"/>
          <c:order val="4"/>
          <c:tx>
            <c:strRef>
              <c:f>Exploitation!$P$4:$P$6</c:f>
              <c:strCache>
                <c:ptCount val="1"/>
                <c:pt idx="0">
                  <c:v>Reciprocating</c:v>
                </c:pt>
              </c:strCache>
            </c:strRef>
          </c:tx>
          <c:spPr>
            <a:solidFill>
              <a:srgbClr val="00B050"/>
            </a:solidFill>
          </c:spPr>
          <c:invertIfNegative val="0"/>
          <c:cat>
            <c:strRef>
              <c:f>Exploitation!$K$7:$K$12</c:f>
              <c:strCache>
                <c:ptCount val="5"/>
                <c:pt idx="0">
                  <c:v>&lt;0.1 kW</c:v>
                </c:pt>
                <c:pt idx="1">
                  <c:v>0.1-1 kW</c:v>
                </c:pt>
                <c:pt idx="2">
                  <c:v>1-10 kW</c:v>
                </c:pt>
                <c:pt idx="3">
                  <c:v>10-100 kW</c:v>
                </c:pt>
                <c:pt idx="4">
                  <c:v>&gt;100 kW</c:v>
                </c:pt>
              </c:strCache>
            </c:strRef>
          </c:cat>
          <c:val>
            <c:numRef>
              <c:f>Exploitation!$P$7:$P$12</c:f>
              <c:numCache>
                <c:formatCode>General</c:formatCode>
                <c:ptCount val="5"/>
                <c:pt idx="1">
                  <c:v>1</c:v>
                </c:pt>
                <c:pt idx="2">
                  <c:v>2</c:v>
                </c:pt>
              </c:numCache>
            </c:numRef>
          </c:val>
        </c:ser>
        <c:ser>
          <c:idx val="5"/>
          <c:order val="5"/>
          <c:tx>
            <c:strRef>
              <c:f>Exploitation!$Q$4:$Q$6</c:f>
              <c:strCache>
                <c:ptCount val="1"/>
                <c:pt idx="0">
                  <c:v>n/a</c:v>
                </c:pt>
              </c:strCache>
            </c:strRef>
          </c:tx>
          <c:spPr>
            <a:solidFill>
              <a:schemeClr val="bg1">
                <a:lumMod val="75000"/>
              </a:schemeClr>
            </a:solidFill>
          </c:spPr>
          <c:invertIfNegative val="0"/>
          <c:cat>
            <c:strRef>
              <c:f>Exploitation!$K$7:$K$12</c:f>
              <c:strCache>
                <c:ptCount val="5"/>
                <c:pt idx="0">
                  <c:v>&lt;0.1 kW</c:v>
                </c:pt>
                <c:pt idx="1">
                  <c:v>0.1-1 kW</c:v>
                </c:pt>
                <c:pt idx="2">
                  <c:v>1-10 kW</c:v>
                </c:pt>
                <c:pt idx="3">
                  <c:v>10-100 kW</c:v>
                </c:pt>
                <c:pt idx="4">
                  <c:v>&gt;100 kW</c:v>
                </c:pt>
              </c:strCache>
            </c:strRef>
          </c:cat>
          <c:val>
            <c:numRef>
              <c:f>Exploitation!$Q$7:$Q$12</c:f>
              <c:numCache>
                <c:formatCode>General</c:formatCode>
                <c:ptCount val="5"/>
                <c:pt idx="0">
                  <c:v>1</c:v>
                </c:pt>
                <c:pt idx="1">
                  <c:v>1</c:v>
                </c:pt>
                <c:pt idx="2">
                  <c:v>3</c:v>
                </c:pt>
                <c:pt idx="3">
                  <c:v>3</c:v>
                </c:pt>
              </c:numCache>
            </c:numRef>
          </c:val>
        </c:ser>
        <c:dLbls>
          <c:showLegendKey val="0"/>
          <c:showVal val="0"/>
          <c:showCatName val="0"/>
          <c:showSerName val="0"/>
          <c:showPercent val="0"/>
          <c:showBubbleSize val="0"/>
        </c:dLbls>
        <c:gapWidth val="50"/>
        <c:overlap val="100"/>
        <c:axId val="399926720"/>
        <c:axId val="399927112"/>
      </c:barChart>
      <c:catAx>
        <c:axId val="399926720"/>
        <c:scaling>
          <c:orientation val="minMax"/>
        </c:scaling>
        <c:delete val="0"/>
        <c:axPos val="b"/>
        <c:numFmt formatCode="General" sourceLinked="0"/>
        <c:majorTickMark val="out"/>
        <c:minorTickMark val="none"/>
        <c:tickLblPos val="nextTo"/>
        <c:crossAx val="399927112"/>
        <c:crosses val="autoZero"/>
        <c:auto val="1"/>
        <c:lblAlgn val="ctr"/>
        <c:lblOffset val="100"/>
        <c:noMultiLvlLbl val="0"/>
      </c:catAx>
      <c:valAx>
        <c:axId val="399927112"/>
        <c:scaling>
          <c:orientation val="minMax"/>
        </c:scaling>
        <c:delete val="0"/>
        <c:axPos val="l"/>
        <c:majorGridlines/>
        <c:numFmt formatCode="General" sourceLinked="1"/>
        <c:majorTickMark val="out"/>
        <c:minorTickMark val="none"/>
        <c:tickLblPos val="nextTo"/>
        <c:crossAx val="3999267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hyperlink" Target="https://github.com/alandelle/Experimental-ORC-database" TargetMode="External"/><Relationship Id="rId2" Type="http://schemas.openxmlformats.org/officeDocument/2006/relationships/image" Target="../media/image1.png"/><Relationship Id="rId1" Type="http://schemas.openxmlformats.org/officeDocument/2006/relationships/hyperlink" Target="http://creativecommons.org/licenses/by/4.0/" TargetMode="External"/><Relationship Id="rId6" Type="http://schemas.openxmlformats.org/officeDocument/2006/relationships/image" Target="../media/image3.png"/><Relationship Id="rId5" Type="http://schemas.openxmlformats.org/officeDocument/2006/relationships/hyperlink" Target="https://zenodo.org/badge/latestdoi/85214185"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33617</xdr:colOff>
      <xdr:row>7</xdr:row>
      <xdr:rowOff>89647</xdr:rowOff>
    </xdr:from>
    <xdr:to>
      <xdr:col>9</xdr:col>
      <xdr:colOff>110377</xdr:colOff>
      <xdr:row>7</xdr:row>
      <xdr:rowOff>384922</xdr:rowOff>
    </xdr:to>
    <xdr:pic>
      <xdr:nvPicPr>
        <xdr:cNvPr id="3" name="Picture 2" descr="Licencia Creative Common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4999" y="3081618"/>
          <a:ext cx="83876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404917</xdr:colOff>
      <xdr:row>7</xdr:row>
      <xdr:rowOff>40660</xdr:rowOff>
    </xdr:from>
    <xdr:to>
      <xdr:col>11</xdr:col>
      <xdr:colOff>214832</xdr:colOff>
      <xdr:row>7</xdr:row>
      <xdr:rowOff>409494</xdr:rowOff>
    </xdr:to>
    <xdr:pic>
      <xdr:nvPicPr>
        <xdr:cNvPr id="8" name="Image 7">
          <a:hlinkClick xmlns:r="http://schemas.openxmlformats.org/officeDocument/2006/relationships" r:id="rId3"/>
        </xdr:cNvPr>
        <xdr:cNvPicPr>
          <a:picLocks noChangeAspect="1"/>
        </xdr:cNvPicPr>
      </xdr:nvPicPr>
      <xdr:blipFill rotWithShape="1">
        <a:blip xmlns:r="http://schemas.openxmlformats.org/officeDocument/2006/relationships" r:embed="rId4"/>
        <a:srcRect t="30984" b="32148"/>
        <a:stretch/>
      </xdr:blipFill>
      <xdr:spPr>
        <a:xfrm>
          <a:off x="6848299" y="3032631"/>
          <a:ext cx="1333915" cy="368834"/>
        </a:xfrm>
        <a:prstGeom prst="rect">
          <a:avLst/>
        </a:prstGeom>
      </xdr:spPr>
    </xdr:pic>
    <xdr:clientData/>
  </xdr:twoCellAnchor>
  <xdr:twoCellAnchor editAs="oneCell">
    <xdr:from>
      <xdr:col>11</xdr:col>
      <xdr:colOff>448235</xdr:colOff>
      <xdr:row>7</xdr:row>
      <xdr:rowOff>22412</xdr:rowOff>
    </xdr:from>
    <xdr:to>
      <xdr:col>12</xdr:col>
      <xdr:colOff>728382</xdr:colOff>
      <xdr:row>8</xdr:row>
      <xdr:rowOff>2242</xdr:rowOff>
    </xdr:to>
    <xdr:pic>
      <xdr:nvPicPr>
        <xdr:cNvPr id="4" name="Picture 3" descr="https://zenodo.org/static/img/logos/zenodo-gradient-200.png">
          <a:hlinkClick xmlns:r="http://schemas.openxmlformats.org/officeDocument/2006/relationships" r:id="rId5"/>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15617" y="3014383"/>
          <a:ext cx="1042147" cy="4168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285750</xdr:colOff>
      <xdr:row>3</xdr:row>
      <xdr:rowOff>95250</xdr:rowOff>
    </xdr:from>
    <xdr:to>
      <xdr:col>8</xdr:col>
      <xdr:colOff>523875</xdr:colOff>
      <xdr:row>24</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11765</xdr:colOff>
      <xdr:row>1</xdr:row>
      <xdr:rowOff>189378</xdr:rowOff>
    </xdr:from>
    <xdr:to>
      <xdr:col>26</xdr:col>
      <xdr:colOff>284068</xdr:colOff>
      <xdr:row>22</xdr:row>
      <xdr:rowOff>179853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rnaud Landelle" refreshedDate="42726.473398032409" createdVersion="4" refreshedVersion="4" minRefreshableVersion="3" recordCount="193">
  <cacheSource type="worksheet">
    <worksheetSource ref="A3:EX196" sheet="Database"/>
  </cacheSource>
  <cacheFields count="167">
    <cacheField name="Name" numFmtId="0">
      <sharedItems/>
    </cacheField>
    <cacheField name="Year" numFmtId="0">
      <sharedItems containsSemiMixedTypes="0" containsString="0" containsNumber="1" containsInteger="1" minValue="1980" maxValue="2017"/>
    </cacheField>
    <cacheField name="Link" numFmtId="0">
      <sharedItems/>
    </cacheField>
    <cacheField name="Title" numFmtId="0">
      <sharedItems/>
    </cacheField>
    <cacheField name="N°" numFmtId="0">
      <sharedItems containsSemiMixedTypes="0" containsString="0" containsNumber="1" minValue="1" maxValue="174"/>
    </cacheField>
    <cacheField name="N°2" numFmtId="0">
      <sharedItems containsString="0" containsBlank="1" containsNumber="1" containsInteger="1" minValue="0" maxValue="47"/>
    </cacheField>
    <cacheField name="Flu" numFmtId="0">
      <sharedItems containsBlank="1"/>
    </cacheField>
    <cacheField name="Exp" numFmtId="0">
      <sharedItems containsBlank="1"/>
    </cacheField>
    <cacheField name="HS" numFmtId="0">
      <sharedItems containsBlank="1"/>
    </cacheField>
    <cacheField name="Paper" numFmtId="0">
      <sharedItems containsSemiMixedTypes="0" containsString="0" containsNumber="1" containsInteger="1" minValue="0" maxValue="1"/>
    </cacheField>
    <cacheField name="Unit" numFmtId="0">
      <sharedItems containsSemiMixedTypes="0" containsString="0" containsNumber="1" containsInteger="1" minValue="0" maxValue="1" count="2">
        <n v="0"/>
        <n v="1"/>
      </sharedItems>
    </cacheField>
    <cacheField name="Fluid" numFmtId="0">
      <sharedItems containsSemiMixedTypes="0" containsString="0" containsNumber="1" containsInteger="1" minValue="0" maxValue="1"/>
    </cacheField>
    <cacheField name="Expander" numFmtId="0">
      <sharedItems containsSemiMixedTypes="0" containsString="0" containsNumber="1" containsInteger="1" minValue="0" maxValue="1" count="2">
        <n v="0"/>
        <n v="1"/>
      </sharedItems>
    </cacheField>
    <cacheField name="HotSourc" numFmtId="0">
      <sharedItems containsSemiMixedTypes="0" containsString="0" containsNumber="1" containsInteger="1" minValue="0" maxValue="1"/>
    </cacheField>
    <cacheField name="U/F" numFmtId="0">
      <sharedItems containsSemiMixedTypes="0" containsString="0" containsNumber="1" containsInteger="1" minValue="0" maxValue="1"/>
    </cacheField>
    <cacheField name="U/E" numFmtId="0">
      <sharedItems containsSemiMixedTypes="0" containsString="0" containsNumber="1" containsInteger="1" minValue="0" maxValue="1" count="2">
        <n v="0"/>
        <n v="1"/>
      </sharedItems>
    </cacheField>
    <cacheField name="U/HS" numFmtId="0">
      <sharedItems containsSemiMixedTypes="0" containsString="0" containsNumber="1" containsInteger="1" minValue="0" maxValue="1"/>
    </cacheField>
    <cacheField name="U/F/E" numFmtId="0">
      <sharedItems containsSemiMixedTypes="0" containsString="0" containsNumber="1" containsInteger="1" minValue="0" maxValue="1"/>
    </cacheField>
    <cacheField name="Year2" numFmtId="0">
      <sharedItems containsSemiMixedTypes="0" containsString="0" containsNumber="1" containsInteger="1" minValue="1980" maxValue="2017"/>
    </cacheField>
    <cacheField name="Country" numFmtId="0">
      <sharedItems/>
    </cacheField>
    <cacheField name="Univ" numFmtId="0">
      <sharedItems/>
    </cacheField>
    <cacheField name="Targeted" numFmtId="0">
      <sharedItems count="10">
        <s v="WHR"/>
        <s v="Solar"/>
        <s v="Geothermal"/>
        <s v="n/a"/>
        <s v="WHR ICE"/>
        <s v="Biomass"/>
        <s v="Solar &amp; Biomass"/>
        <s v="Solar &amp; WHR ICE"/>
        <s v="Gas"/>
        <s v="Solar &amp; Gas"/>
      </sharedItems>
      <fieldGroup par="156"/>
    </cacheField>
    <cacheField name="Specificity" numFmtId="0">
      <sharedItems containsBlank="1"/>
    </cacheField>
    <cacheField name="CHP" numFmtId="0">
      <sharedItems containsBlank="1"/>
    </cacheField>
    <cacheField name="Flu/Name" numFmtId="0">
      <sharedItems count="40">
        <s v="R245fa"/>
        <s v="HFE7000"/>
        <s v="R123"/>
        <s v="Toluene"/>
        <s v="HFE7100"/>
        <s v="TY1"/>
        <s v="R134a"/>
        <s v="Ethanol"/>
        <s v="R245fa/R134a (60/40)"/>
        <s v="R1233zdE"/>
        <s v="R404a"/>
        <s v="R236fa"/>
        <s v="MM"/>
        <s v="SES36"/>
        <s v="R124"/>
        <s v="R113"/>
        <s v="n/a"/>
        <s v="R601"/>
        <s v="R600a"/>
        <s v="MDM"/>
        <s v="R601a/R600a"/>
        <s v="R601a"/>
        <s v="PERC"/>
        <s v="R601a/R245fa (28/72)"/>
        <s v="R365mfc"/>
        <s v="R600a/Hexane"/>
        <s v="R141b"/>
        <s v="R227ea"/>
        <s v="TFE"/>
        <s v="R152a"/>
        <s v="R365mfc/R245fa (51,5/48,5)"/>
        <s v="R142b"/>
        <s v="R11"/>
        <s v="FC-72"/>
        <s v="R218"/>
        <s v="Isobutane/Hexane" u="1"/>
        <s v="2 Fluids" u="1"/>
        <s v="R600/R601a" u="1"/>
        <s v="N-Pentane" u="1"/>
        <s v="Isopentane" u="1"/>
      </sharedItems>
      <fieldGroup par="154"/>
    </cacheField>
    <cacheField name="Flu/Cat" numFmtId="0">
      <sharedItems/>
    </cacheField>
    <cacheField name="Flu/Transcritical" numFmtId="0">
      <sharedItems containsBlank="1"/>
    </cacheField>
    <cacheField name="Flu/Tcrit" numFmtId="0">
      <sharedItems containsString="0" containsBlank="1" containsNumber="1" minValue="71.95" maxValue="318.60000000000002"/>
    </cacheField>
    <cacheField name="Flu/Pcrit" numFmtId="0">
      <sharedItems containsString="0" containsBlank="1" containsNumber="1" minValue="14.15" maxValue="62.68"/>
    </cacheField>
    <cacheField name="Flu/Ksi" numFmtId="0">
      <sharedItems containsString="0" containsBlank="1" containsNumber="1" minValue="-2.3188" maxValue="2.8769999999999998"/>
    </cacheField>
    <cacheField name="Flu/Type" numFmtId="0">
      <sharedItems/>
    </cacheField>
    <cacheField name="Cycle/Th m" numFmtId="0">
      <sharedItems containsString="0" containsBlank="1" containsNumber="1" minValue="38.4" maxValue="251.4"/>
    </cacheField>
    <cacheField name="Cycle/Th p" numFmtId="0">
      <sharedItems containsString="0" containsBlank="1" containsNumber="1" minValue="52.4" maxValue="271.7"/>
    </cacheField>
    <cacheField name="Cycle/Supheat m" numFmtId="0">
      <sharedItems containsString="0" containsBlank="1" containsNumber="1" minValue="0" maxValue="26.4"/>
    </cacheField>
    <cacheField name="Cycle/Supheat p" numFmtId="0">
      <sharedItems containsString="0" containsBlank="1" containsNumber="1" minValue="0" maxValue="69"/>
    </cacheField>
    <cacheField name="Cycle/Tl m" numFmtId="0">
      <sharedItems containsString="0" containsBlank="1" containsNumber="1" minValue="4" maxValue="50"/>
    </cacheField>
    <cacheField name="Cycle/Tl p" numFmtId="0">
      <sharedItems containsString="0" containsBlank="1" containsNumber="1" minValue="0" maxValue="80.959999999999994"/>
    </cacheField>
    <cacheField name="Cycle/Subcool m" numFmtId="0">
      <sharedItems containsString="0" containsBlank="1" containsNumber="1" minValue="0" maxValue="30"/>
    </cacheField>
    <cacheField name="Cycle/Subcool p" numFmtId="0">
      <sharedItems containsString="0" containsBlank="1" containsNumber="1" minValue="0" maxValue="50"/>
    </cacheField>
    <cacheField name="Cycle/HP m" numFmtId="0">
      <sharedItems containsString="0" containsBlank="1" containsNumber="1" minValue="0.5" maxValue="31"/>
    </cacheField>
    <cacheField name="Cycle/HP p" numFmtId="0">
      <sharedItems containsString="0" containsBlank="1" containsNumber="1" minValue="1.3" maxValue="69"/>
    </cacheField>
    <cacheField name="Cycle/LP m" numFmtId="0">
      <sharedItems containsString="0" containsBlank="1" containsNumber="1" minValue="0.27" maxValue="13"/>
    </cacheField>
    <cacheField name="Cycle/LP p" numFmtId="0">
      <sharedItems containsString="0" containsBlank="1" containsNumber="1" minValue="0.1" maxValue="18"/>
    </cacheField>
    <cacheField name="HS/Origin" numFmtId="0">
      <sharedItems/>
    </cacheField>
    <cacheField name="HS/T m" numFmtId="0">
      <sharedItems containsString="0" containsBlank="1" containsNumber="1" minValue="36" maxValue="740"/>
    </cacheField>
    <cacheField name="HS/T p" numFmtId="0">
      <sharedItems containsString="0" containsBlank="1" containsNumber="1" minValue="59.3" maxValue="750"/>
    </cacheField>
    <cacheField name="HS/Pth m" numFmtId="0">
      <sharedItems containsString="0" containsBlank="1" containsNumber="1" minValue="0.67500000000000004" maxValue="6290"/>
    </cacheField>
    <cacheField name="HS/Pth p" numFmtId="0">
      <sharedItems containsString="0" containsBlank="1" containsNumber="1" minValue="0.41099999999999998" maxValue="7140"/>
    </cacheField>
    <cacheField name="HS/Flow m" numFmtId="0">
      <sharedItems containsString="0" containsBlank="1" containsNumber="1" minValue="4.7999999999999996E-3" maxValue="4.0166666666666666"/>
    </cacheField>
    <cacheField name="HS/Flow p" numFmtId="0">
      <sharedItems containsString="0" containsBlank="1" containsNumber="1" minValue="6.4999999999999997E-3" maxValue="138.88888888888889"/>
    </cacheField>
    <cacheField name="HS/Fluid" numFmtId="0">
      <sharedItems/>
    </cacheField>
    <cacheField name="CS/Origin" numFmtId="0">
      <sharedItems/>
    </cacheField>
    <cacheField name="CS/T m" numFmtId="0">
      <sharedItems containsString="0" containsBlank="1" containsNumber="1" minValue="0.6" maxValue="30"/>
    </cacheField>
    <cacheField name="CS/T p" numFmtId="0">
      <sharedItems containsString="0" containsBlank="1" containsNumber="1" minValue="4" maxValue="80.3"/>
    </cacheField>
    <cacheField name="CS/Pth m" numFmtId="0">
      <sharedItems containsString="0" containsBlank="1" containsNumber="1" minValue="6.4" maxValue="327"/>
    </cacheField>
    <cacheField name="CS/Pth p" numFmtId="0">
      <sharedItems containsString="0" containsBlank="1" containsNumber="1" minValue="1.806" maxValue="482.8"/>
    </cacheField>
    <cacheField name="CS/Flow m" numFmtId="0">
      <sharedItems containsString="0" containsBlank="1" containsNumber="1" minValue="4.3999999999999997E-2" maxValue="10"/>
    </cacheField>
    <cacheField name="CS/Flow p" numFmtId="0">
      <sharedItems containsString="0" containsBlank="1" containsNumber="1" minValue="2.5000000000000001E-2" maxValue="28.333333333333332"/>
    </cacheField>
    <cacheField name="CS/Fluid" numFmtId="0">
      <sharedItems/>
    </cacheField>
    <cacheField name="Cycle/Pnet m" numFmtId="0">
      <sharedItems containsString="0" containsBlank="1" containsNumber="1" minValue="0" maxValue="576"/>
    </cacheField>
    <cacheField name="Cycle/Pnet p" numFmtId="0">
      <sharedItems containsString="0" containsBlank="1" containsNumber="1" minValue="-8.0000000000000002E-3" maxValue="710"/>
    </cacheField>
    <cacheField name="Cycle/Pnet def" numFmtId="0">
      <sharedItems containsBlank="1"/>
    </cacheField>
    <cacheField name="Cycle/e1 m" numFmtId="0">
      <sharedItems containsString="0" containsBlank="1" containsNumber="1" minValue="0" maxValue="0.112"/>
    </cacheField>
    <cacheField name="Cycle/e1 p" numFmtId="0">
      <sharedItems containsString="0" containsBlank="1" containsNumber="1" minValue="1.6000000000000001E-4" maxValue="0.17899999999999999"/>
    </cacheField>
    <cacheField name="Cycle/e1 def" numFmtId="0">
      <sharedItems containsBlank="1"/>
    </cacheField>
    <cacheField name="Cycle/e2 m" numFmtId="0">
      <sharedItems containsString="0" containsBlank="1" containsNumber="1" minValue="0" maxValue="0.65700000000000003"/>
    </cacheField>
    <cacheField name="Cycle/e2 p" numFmtId="0">
      <sharedItems containsString="0" containsBlank="1" containsNumber="1" minValue="7.4999999999999997E-2" maxValue="0.71"/>
    </cacheField>
    <cacheField name="Cycle/e2 def" numFmtId="0">
      <sharedItems containsBlank="1"/>
    </cacheField>
    <cacheField name="Cycle/Eff.Gross.Mech" numFmtId="0">
      <sharedItems containsString="0" containsBlank="1" containsNumber="1" minValue="1.9000000000000001E-4" maxValue="0.14199999999999999"/>
    </cacheField>
    <cacheField name="Cycle/Eff.Gross.Elec" numFmtId="0">
      <sharedItems containsString="0" containsBlank="1" containsNumber="1" minValue="6.9573263015574157E-5" maxValue="0.17799999999999999"/>
    </cacheField>
    <cacheField name="Cycle/Eff.Net.Elec" numFmtId="0">
      <sharedItems containsString="0" containsBlank="1" containsNumber="1" minValue="9.6058911383412934E-3" maxValue="0.159"/>
    </cacheField>
    <cacheField name="Cycle/Eff.Carnot" numFmtId="0">
      <sharedItems containsString="0" containsBlank="1" containsNumber="1" minValue="0.115" maxValue="0.70253807106598987"/>
    </cacheField>
    <cacheField name="Pump/Type" numFmtId="0">
      <sharedItems count="18">
        <s v="Diaphragm"/>
        <s v="n/a"/>
        <s v="Centrifugal Multistage"/>
        <s v="Piston"/>
        <s v="Plunger"/>
        <s v="Positive diplacement"/>
        <s v="Gear"/>
        <s v="Rotary Vane"/>
        <s v="Rotary Piston"/>
        <s v="Screw"/>
        <s v="Fuel pump"/>
        <s v="Centrifugal"/>
        <s v="Pumpless"/>
        <s v="Gear // Diaphragm"/>
        <s v="Volumetric" u="1"/>
        <s v="Rotary Gear" u="1"/>
        <s v="Rotative Vane" u="1"/>
        <s v="NO PUMP" u="1"/>
      </sharedItems>
      <fieldGroup par="157"/>
    </cacheField>
    <cacheField name="Pump/Driver" numFmtId="0">
      <sharedItems/>
    </cacheField>
    <cacheField name="Pump/Control" numFmtId="0">
      <sharedItems/>
    </cacheField>
    <cacheField name="Pump/Name" numFmtId="0">
      <sharedItems containsBlank="1"/>
    </cacheField>
    <cacheField name="Pump/ Nom Pel" numFmtId="0">
      <sharedItems containsString="0" containsBlank="1" containsNumber="1" minValue="7.0000000000000001E-3" maxValue="11"/>
    </cacheField>
    <cacheField name="Pump/Flow m" numFmtId="0">
      <sharedItems containsString="0" containsBlank="1" containsNumber="1" minValue="0" maxValue="18"/>
    </cacheField>
    <cacheField name="Pump/Flow p" numFmtId="0">
      <sharedItems containsString="0" containsBlank="1" containsNumber="1" minValue="1.9499999999999999E-3" maxValue="66"/>
    </cacheField>
    <cacheField name="Pump/Speed" numFmtId="0">
      <sharedItems containsString="0" containsBlank="1" containsNumber="1" containsInteger="1" minValue="225" maxValue="2919"/>
    </cacheField>
    <cacheField name="Pump/Pel m" numFmtId="0">
      <sharedItems containsString="0" containsBlank="1" containsNumber="1" minValue="6.3E-2" maxValue="4.0999999999999996"/>
    </cacheField>
    <cacheField name="Pump/Pel p" numFmtId="0">
      <sharedItems containsString="0" containsBlank="1" containsNumber="1" minValue="4.8999999999999998E-3" maxValue="60"/>
    </cacheField>
    <cacheField name="Pump/Pad" numFmtId="0">
      <sharedItems containsString="0" containsBlank="1" containsNumber="1" minValue="4.2000000000000003E-2" maxValue="1.2069135802469135"/>
    </cacheField>
    <cacheField name="Pump/Phy" numFmtId="0">
      <sharedItems containsString="0" containsBlank="1" containsNumber="1" minValue="5.9999999999999995E-4" maxValue="11.004960000000001"/>
    </cacheField>
    <cacheField name="Pump/Eff.el" numFmtId="0">
      <sharedItems containsString="0" containsBlank="1" containsNumber="1" minValue="0.11" maxValue="0.70399999999999996"/>
    </cacheField>
    <cacheField name="Pump/Eff.is" numFmtId="0">
      <sharedItems containsString="0" containsBlank="1" containsNumber="1" minValue="0.13636363636363635" maxValue="0.9"/>
    </cacheField>
    <cacheField name="Pump/Comments" numFmtId="0">
      <sharedItems containsBlank="1"/>
    </cacheField>
    <cacheField name="Eva/Type" numFmtId="0">
      <sharedItems containsBlank="1" count="12">
        <s v="PHE"/>
        <s v="n/a"/>
        <s v="Shell&amp;Tube"/>
        <s v="Fin-tube"/>
        <s v="Double Tube"/>
        <s v="Helical-coil"/>
        <s v="No"/>
        <s v="Microchannel"/>
        <s v="Shell&amp;Tube + PHE"/>
        <s v="PHE // Shell&amp;Tube"/>
        <s v="Plate &amp; Fin"/>
        <m u="1"/>
      </sharedItems>
      <fieldGroup par="159"/>
    </cacheField>
    <cacheField name="Eva/Name" numFmtId="0">
      <sharedItems containsBlank="1"/>
    </cacheField>
    <cacheField name="Eva/Area" numFmtId="0">
      <sharedItems containsString="0" containsBlank="1" containsNumber="1" minValue="0.14399999999999999" maxValue="51"/>
    </cacheField>
    <cacheField name="Eva/Other Carac" numFmtId="0">
      <sharedItems containsBlank="1"/>
    </cacheField>
    <cacheField name="Eva/Eff" numFmtId="0">
      <sharedItems containsString="0" containsBlank="1" containsNumber="1" minValue="0.21" maxValue="0.97"/>
    </cacheField>
    <cacheField name="Eva/dP" numFmtId="0">
      <sharedItems containsBlank="1" containsMixedTypes="1" containsNumber="1" minValue="0.09" maxValue="0.09"/>
    </cacheField>
    <cacheField name="Exp/Type" numFmtId="0">
      <sharedItems containsBlank="1" count="19">
        <s v="Scroll Open-Drive"/>
        <s v="Turbine"/>
        <s v="Turbine Axial"/>
        <s v="Turbine Radial"/>
        <s v="Screw Twin"/>
        <s v="Screw Single"/>
        <s v="Scroll"/>
        <s v="Rotary Vane"/>
        <s v="Scroll Semi-Hermetic"/>
        <s v="Pneumatic Drill"/>
        <s v="Scroll Hermetic"/>
        <s v="Swash-plate Piston"/>
        <s v="Georotor"/>
        <s v="Rolling-piston"/>
        <s v="Screw"/>
        <s v="Piston"/>
        <s v="Volumetric"/>
        <s v="n/a"/>
        <m u="1"/>
      </sharedItems>
      <fieldGroup par="158"/>
    </cacheField>
    <cacheField name="Exp/Generator" numFmtId="0">
      <sharedItems count="27">
        <s v="AC Asynchronous"/>
        <s v="AC Asynchronous &amp; Synchronous"/>
        <s v="AC Synchronous"/>
        <s v="Car Alternator"/>
        <s v="DC (Automotive alternator Bosch 140A 14V)"/>
        <s v="DC Brushless permanent magnet"/>
        <s v="Electric"/>
        <s v="Mechanical - Hydraulic Brake"/>
        <s v="n/a"/>
        <s v="Servo-motor"/>
        <s v="AC"/>
        <s v="AC Asynchronous (50kW, 460V)"/>
        <s v="DC"/>
        <s v="DC (Automotive alternator 24V)"/>
        <s v="DC high speed generator"/>
        <s v="Dynamometer"/>
        <s v="Mechanical - Drive a scroll"/>
        <s v="DC - Bosch K1 BXU2453A"/>
        <s v="AC Asynchonous"/>
        <s v="AC Generator"/>
        <s v="DC (JFZ2503)"/>
        <s v="DC- 8SC3110 Prestolite"/>
        <s v="DC Brushless (12V, permanent magnet)"/>
        <s v="Electric (high-speed)"/>
        <s v="Mechanical"/>
        <s v="Mechanical - RO HPP/Turbine"/>
        <s v="Mechanical - Drive a compressor"/>
      </sharedItems>
      <fieldGroup par="163"/>
    </cacheField>
    <cacheField name="Exp/Control" numFmtId="0">
      <sharedItems count="8">
        <s v="Speed"/>
        <s v="n/a"/>
        <s v="Load (DC)"/>
        <s v="Grid (50hz)"/>
        <s v="Load"/>
        <s v="Load (400kW)"/>
        <s v="Grid"/>
        <s v="Brake"/>
      </sharedItems>
      <fieldGroup par="164"/>
    </cacheField>
    <cacheField name="Exp/Name" numFmtId="0">
      <sharedItems containsBlank="1"/>
    </cacheField>
    <cacheField name="Exp/Nom Pel" numFmtId="0">
      <sharedItems containsString="0" containsBlank="1" containsNumber="1" minValue="0.01" maxValue="1000"/>
    </cacheField>
    <cacheField name="Exp/Nom Pm" numFmtId="0">
      <sharedItems containsString="0" containsBlank="1" containsNumber="1" minValue="0.05" maxValue="200"/>
    </cacheField>
    <cacheField name="Exp/BVR" numFmtId="0">
      <sharedItems containsString="0" containsBlank="1" containsNumber="1" minValue="1.7" maxValue="9"/>
    </cacheField>
    <cacheField name="Exp/Vol Comp" numFmtId="0">
      <sharedItems containsString="0" containsBlank="1" containsNumber="1" minValue="1.81" maxValue="13140"/>
    </cacheField>
    <cacheField name="Exp/Vol Expa" numFmtId="0">
      <sharedItems containsString="0" containsBlank="1" containsNumber="1" minValue="0.90954773869346739" maxValue="2920"/>
    </cacheField>
    <cacheField name="Exp/Speed m" numFmtId="0">
      <sharedItems containsString="0" containsBlank="1" containsNumber="1" containsInteger="1" minValue="0" maxValue="147000"/>
    </cacheField>
    <cacheField name="Exp/Speed p" numFmtId="0">
      <sharedItems containsString="0" containsBlank="1" containsNumber="1" containsInteger="1" minValue="270" maxValue="206000"/>
    </cacheField>
    <cacheField name="Exp/PR m" numFmtId="0">
      <sharedItems containsString="0" containsBlank="1" containsNumber="1" minValue="0.59" maxValue="10.9"/>
    </cacheField>
    <cacheField name="Exp/PR p" numFmtId="0">
      <sharedItems containsString="0" containsBlank="1" containsNumber="1" minValue="0.67" maxValue="13.7"/>
    </cacheField>
    <cacheField name="Exp/Pel m" numFmtId="0">
      <sharedItems containsString="0" containsBlank="1" containsNumber="1" minValue="0" maxValue="837"/>
    </cacheField>
    <cacheField name="Exp/Pel p" numFmtId="0">
      <sharedItems containsString="0" containsBlank="1" containsNumber="1" minValue="6.1999999999999998E-3" maxValue="996"/>
    </cacheField>
    <cacheField name="Exp/Pme m" numFmtId="0">
      <sharedItems containsString="0" containsBlank="1" containsNumber="1" minValue="0" maxValue="3.9"/>
    </cacheField>
    <cacheField name="Exp/Pme p" numFmtId="0">
      <sharedItems containsString="0" containsBlank="1" containsNumber="1" minValue="1.6000000000000001E-3" maxValue="263.60000000000002"/>
    </cacheField>
    <cacheField name="Exp/Pad m" numFmtId="0">
      <sharedItems containsString="0" containsBlank="1" containsNumber="1" minValue="0" maxValue="21.5"/>
    </cacheField>
    <cacheField name="Exp/Pad p" numFmtId="0">
      <sharedItems containsString="0" containsBlank="1" containsNumber="1" minValue="4.5999999999999999E-2" maxValue="54"/>
    </cacheField>
    <cacheField name="Exp/Pel.Cor" numFmtId="0">
      <sharedItems containsBlank="1" containsMixedTypes="1" containsNumber="1" minValue="5.8588010960483497E-4" maxValue="996"/>
    </cacheField>
    <cacheField name="Exp/Pscale" numFmtId="0">
      <sharedItems containsBlank="1" containsMixedTypes="1" containsNumber="1" minValue="5.8588010960483497E-4" maxValue="996" count="137">
        <n v="1.4368829414393227"/>
        <n v="1.2838259902430964"/>
        <n v="1.2990841921398832"/>
        <s v=""/>
        <n v="1.9790000000000001"/>
        <n v="1.0269999999999999"/>
        <n v="92"/>
        <n v="91.2"/>
        <n v="6.54"/>
        <n v="46.7"/>
        <n v="8.65"/>
        <n v="2.36"/>
        <n v="0.55700000000000005"/>
        <n v="2.5318253214952509"/>
        <n v="9.049345994786552E-2"/>
        <n v="0.28399999999999997"/>
        <n v="0.86070000000000002"/>
        <n v="0.5"/>
        <n v="1.135"/>
        <n v="1.5509999999999999"/>
        <n v="1.5"/>
        <n v="1.3160000000000001"/>
        <n v="0.98115041988472307"/>
        <n v="0.96615307630535674"/>
        <n v="10"/>
        <n v="2.1367104601815354"/>
        <n v="0.14000000000000001"/>
        <n v="1.7458755735006783"/>
        <n v="560"/>
        <n v="0.17"/>
        <n v="0.86902911429365248"/>
        <n v="2.875"/>
        <n v="2.25"/>
        <n v="3.3"/>
        <n v="2.96"/>
        <n v="3.2"/>
        <n v="3"/>
        <n v="1.3602244057561408"/>
        <n v="39.9"/>
        <n v="1.4"/>
        <n v="1.55"/>
        <n v="1.38"/>
        <n v="1"/>
        <n v="1.56"/>
        <n v="1.0360090320301332"/>
        <n v="6.1999999999999998E-3"/>
        <n v="3.1714307417071421E-3"/>
        <n v="0.72094074581546852"/>
        <n v="1.73"/>
        <n v="0.22131857546741784"/>
        <n v="8.3018213974393387"/>
        <n v="3.9161744859603971"/>
        <n v="1.04"/>
        <n v="0.64758280569439231"/>
        <n v="2.0699999999999998"/>
        <n v="3.7"/>
        <n v="3.6960000000000002"/>
        <n v="7.8650000000000002"/>
        <n v="7.3639999999999999"/>
        <n v="6.5"/>
        <n v="6.9"/>
        <n v="7.4"/>
        <n v="18.41174493830982"/>
        <n v="1.5137885801422257"/>
        <n v="0.36006676868946985"/>
        <n v="1.016"/>
        <n v="0.12"/>
        <n v="1.02"/>
        <n v="3.5"/>
        <n v="5"/>
        <n v="31.2"/>
        <n v="125.3"/>
        <n v="5.4"/>
        <n v="1.2"/>
        <n v="996"/>
        <n v="39"/>
        <n v="4.5999999999999999E-2"/>
        <n v="0.39300000000000002"/>
        <n v="0.28290000000000137"/>
        <n v="0.68"/>
        <n v="0.76"/>
        <n v="7.7399999999999997E-2"/>
        <n v="0.39537912851157603"/>
        <n v="26"/>
        <n v="0.55030000000000001"/>
        <n v="0.54600000000000004"/>
        <n v="2.0089999999999999"/>
        <n v="1.4753056358523324"/>
        <n v="0.47"/>
        <m/>
        <n v="0.221"/>
        <n v="5.8588010960483497E-4"/>
        <n v="201.2"/>
        <n v="8.9212387486697881E-2"/>
        <n v="70"/>
        <n v="9.4700000000000006"/>
        <n v="9.9"/>
        <n v="6"/>
        <n v="0.7"/>
        <n v="9.8189212706369933E-3"/>
        <n v="9.2289127433166238E-2"/>
        <n v="1.44"/>
        <n v="1.3067173720354748"/>
        <n v="1.1689898703912462"/>
        <n v="0.64027475375294685"/>
        <n v="0.68420000000000003"/>
        <n v="21.8"/>
        <n v="18.03"/>
        <n v="36.58"/>
        <n v="1.34"/>
        <n v="1.175"/>
        <n v="241.16"/>
        <n v="1.6453255770130844E-2"/>
        <n v="1.78"/>
        <n v="8.8572340911995617E-2"/>
        <n v="0.51"/>
        <n v="0.66"/>
        <n v="0.45"/>
        <n v="0.29013917391307897"/>
        <n v="0.74"/>
        <n v="53.187637282426309"/>
        <n v="31.915435760731114"/>
        <n v="6.5884816621655018"/>
        <n v="1.9250784752646546"/>
        <n v="2.4128830596626516"/>
        <n v="2.2800746631556983"/>
        <n v="2.2942829193537473"/>
        <n v="20"/>
        <n v="0.93700000000000006"/>
        <n v="50"/>
        <n v="45"/>
        <n v="6.07"/>
        <n v="6.57"/>
        <n v="0.35"/>
        <n v="1.54"/>
        <n v="0.15792349567374667"/>
        <n v="0.55300514937417478"/>
      </sharedItems>
      <fieldGroup par="165"/>
    </cacheField>
    <cacheField name="Exp/Eff.el m" numFmtId="0">
      <sharedItems containsString="0" containsBlank="1" containsNumber="1" minValue="2.0000000000000001E-4" maxValue="0.78500000000000003"/>
    </cacheField>
    <cacheField name="Exp/Eff.el p" numFmtId="0">
      <sharedItems containsString="0" containsBlank="1" containsNumber="1" minValue="1.3799999999999999E-3" maxValue="0.9"/>
    </cacheField>
    <cacheField name="Exp/Eff.me m" numFmtId="0">
      <sharedItems containsString="0" containsBlank="1" containsNumber="1" minValue="0" maxValue="0.7"/>
    </cacheField>
    <cacheField name="Exp/Eff.me p" numFmtId="0">
      <sharedItems containsString="0" containsBlank="1" containsNumber="1" minValue="3.5700000000000003E-2" maxValue="0.85"/>
    </cacheField>
    <cacheField name="Exp/Eff.is m" numFmtId="0">
      <sharedItems containsString="0" containsBlank="1" containsNumber="1" minValue="0.15" maxValue="0.86"/>
    </cacheField>
    <cacheField name="Exp/Eff.is p" numFmtId="0">
      <sharedItems containsString="0" containsBlank="1" containsNumber="1" minValue="0.4" maxValue="0.97"/>
    </cacheField>
    <cacheField name="Exp/Eff.ad.hermetic m" numFmtId="0">
      <sharedItems containsString="0" containsBlank="1" containsNumber="1" minValue="2.1999999999999999E-2" maxValue="0.85"/>
    </cacheField>
    <cacheField name="Exp/Eff.ad.hermetic p" numFmtId="0">
      <sharedItems containsString="0" containsBlank="1" containsNumber="1" minValue="0.16900000000000001" maxValue="0.96"/>
    </cacheField>
    <cacheField name="Exp/Eff.ad.open m" numFmtId="0">
      <sharedItems containsString="0" containsBlank="1" containsNumber="1" minValue="0.13700000000000001" maxValue="0.64800000000000002"/>
    </cacheField>
    <cacheField name="Exp/Eff.ad.open p" numFmtId="0">
      <sharedItems containsString="0" containsBlank="1" containsNumber="1" minValue="0.215" maxValue="0.90600000000000003"/>
    </cacheField>
    <cacheField name="Exp/e gen m" numFmtId="0">
      <sharedItems containsString="0" containsBlank="1" containsNumber="1" minValue="0.38900000000000001" maxValue="0.61855670103092786"/>
    </cacheField>
    <cacheField name="Exp/e gen p" numFmtId="0">
      <sharedItems containsString="0" containsBlank="1" containsNumber="1" minValue="0.52200000000000002" maxValue="0.97955209347614403"/>
    </cacheField>
    <cacheField name="Gen.Eff.Correl" numFmtId="0">
      <sharedItems containsBlank="1" containsMixedTypes="1" containsNumber="1" minValue="0.36617506850302184" maxValue="0.95957698044984063"/>
    </cacheField>
    <cacheField name="FF m" numFmtId="0">
      <sharedItems containsString="0" containsBlank="1" containsNumber="1" minValue="0.9" maxValue="5.1626226122870413"/>
    </cacheField>
    <cacheField name="FF p" numFmtId="0">
      <sharedItems containsString="0" containsBlank="1" containsNumber="1" minValue="1.0900000000000001" maxValue="6.88"/>
    </cacheField>
    <cacheField name="Exp/Comments" numFmtId="0">
      <sharedItems containsBlank="1"/>
    </cacheField>
    <cacheField name="Cond/Type" numFmtId="0">
      <sharedItems count="9">
        <s v="PHE"/>
        <s v="n/a"/>
        <s v="Shell&amp;Tube"/>
        <s v="Fin-tube"/>
        <s v="Plate &amp; fin"/>
        <s v="Helical-Coil"/>
        <s v="Microchannel"/>
        <s v="Chiller"/>
        <s v="Fin Coil"/>
      </sharedItems>
      <fieldGroup par="160"/>
    </cacheField>
    <cacheField name="Cond/Name" numFmtId="0">
      <sharedItems containsBlank="1"/>
    </cacheField>
    <cacheField name="Cond/Area" numFmtId="0">
      <sharedItems containsString="0" containsBlank="1" containsNumber="1" minValue="0.16800000000000001" maxValue="1112.9000000000001"/>
    </cacheField>
    <cacheField name="Cond/Other Carac" numFmtId="0">
      <sharedItems containsBlank="1"/>
    </cacheField>
    <cacheField name="Cond/Eff" numFmtId="0">
      <sharedItems containsString="0" containsBlank="1" containsNumber="1" minValue="0.90400000000000003" maxValue="0.90400000000000003"/>
    </cacheField>
    <cacheField name="Cond/dP" numFmtId="0">
      <sharedItems containsBlank="1" containsMixedTypes="1" containsNumber="1" minValue="0.3" maxValue="0.46"/>
    </cacheField>
    <cacheField name="Oil/Separator" numFmtId="0">
      <sharedItems containsBlank="1"/>
    </cacheField>
    <cacheField name="Oil/Pump" numFmtId="0">
      <sharedItems containsBlank="1"/>
    </cacheField>
    <cacheField name="Oil/Tank" numFmtId="0">
      <sharedItems containsBlank="1"/>
    </cacheField>
    <cacheField name="Oil/Cooler" numFmtId="0">
      <sharedItems containsBlank="1"/>
    </cacheField>
    <cacheField name="Oil/Filter" numFmtId="0">
      <sharedItems containsBlank="1"/>
    </cacheField>
    <cacheField name="Oil/ExpInjection" numFmtId="0">
      <sharedItems/>
    </cacheField>
    <cacheField name="Oil/Mix" numFmtId="0">
      <sharedItems containsMixedTypes="1" containsNumber="1" minValue="0.02" maxValue="0.1"/>
    </cacheField>
    <cacheField name="Oil/Comments" numFmtId="0">
      <sharedItems containsBlank="1"/>
    </cacheField>
    <cacheField name="IHE/Type" numFmtId="0">
      <sharedItems count="6">
        <s v="No"/>
        <s v="PHE"/>
        <s v="Shell&amp;Coil"/>
        <s v="Yes"/>
        <s v="Microchannel"/>
        <s v="n/a"/>
      </sharedItems>
      <fieldGroup par="162"/>
    </cacheField>
    <cacheField name="IHE/Name" numFmtId="0">
      <sharedItems containsBlank="1"/>
    </cacheField>
    <cacheField name="IHE/Eff" numFmtId="0">
      <sharedItems containsBlank="1" containsMixedTypes="1" containsNumber="1" minValue="0.85" maxValue="0.94"/>
    </cacheField>
    <cacheField name="Add/Other" numFmtId="0">
      <sharedItems containsBlank="1"/>
    </cacheField>
    <cacheField name="Add/Subcooler" numFmtId="0">
      <sharedItems containsBlank="1"/>
    </cacheField>
    <cacheField name="Add/PrefeedPump" numFmtId="0">
      <sharedItems containsBlank="1"/>
    </cacheField>
    <cacheField name="Add/Bumper" numFmtId="0">
      <sharedItems containsBlank="1"/>
    </cacheField>
    <cacheField name="Add/Filter" numFmtId="0">
      <sharedItems containsBlank="1"/>
    </cacheField>
    <cacheField name="Add/Vapor Tank Sep" numFmtId="0">
      <sharedItems containsBlank="1"/>
    </cacheField>
    <cacheField name="Add/Liquid Tank" numFmtId="0">
      <sharedItems containsBlank="1"/>
    </cacheField>
    <cacheField name="Flu/Name2" numFmtId="0" databaseField="0">
      <fieldGroup par="155" base="24">
        <discretePr count="40">
          <x v="1"/>
          <x v="6"/>
          <x v="0"/>
          <x v="8"/>
          <x v="11"/>
          <x v="18"/>
          <x v="4"/>
          <x v="15"/>
          <x v="21"/>
          <x v="20"/>
          <x v="16"/>
          <x v="5"/>
          <x v="19"/>
          <x v="17"/>
          <x v="11"/>
          <x v="7"/>
          <x v="10"/>
          <x v="12"/>
          <x v="3"/>
          <x v="11"/>
          <x v="25"/>
          <x v="13"/>
          <x v="11"/>
          <x v="11"/>
          <x v="23"/>
          <x v="14"/>
          <x v="11"/>
          <x v="11"/>
          <x v="11"/>
          <x v="11"/>
          <x v="11"/>
          <x v="11"/>
          <x v="11"/>
          <x v="11"/>
          <x v="22"/>
          <x v="11"/>
          <x v="2"/>
          <x v="24"/>
          <x v="9"/>
          <x v="11"/>
        </discretePr>
        <groupItems count="26">
          <s v="R123"/>
          <s v="R245fa"/>
          <s v="2 Fluids"/>
          <s v="R600a"/>
          <s v="R134a"/>
          <s v="R236fa"/>
          <s v="HFE7000"/>
          <s v="R113"/>
          <s v="Toluene"/>
          <s v="N-Pentane"/>
          <s v="n/a"/>
          <s v="Groupe1"/>
          <s v="R601"/>
          <s v="R601a"/>
          <s v="R600a/Hexane"/>
          <s v="Ethanol"/>
          <s v="R404a"/>
          <s v="SES36"/>
          <s v="TY1"/>
          <s v="MM"/>
          <s v="R1233zdE"/>
          <s v="R245fa/R134a (60/40)"/>
          <s v="R218"/>
          <s v="R365mfc"/>
          <s v="R600/R601a"/>
          <s v="R601a/R600a"/>
        </groupItems>
      </fieldGroup>
    </cacheField>
    <cacheField name="Flu/Name3" numFmtId="0" databaseField="0">
      <fieldGroup base="24">
        <discretePr count="40">
          <x v="1"/>
          <x v="5"/>
          <x v="0"/>
          <x v="5"/>
          <x v="5"/>
          <x v="12"/>
          <x v="3"/>
          <x v="9"/>
          <x v="15"/>
          <x v="14"/>
          <x v="10"/>
          <x v="5"/>
          <x v="13"/>
          <x v="11"/>
          <x v="5"/>
          <x v="5"/>
          <x v="4"/>
          <x v="6"/>
          <x v="5"/>
          <x v="5"/>
          <x v="19"/>
          <x v="7"/>
          <x v="5"/>
          <x v="5"/>
          <x v="17"/>
          <x v="8"/>
          <x v="5"/>
          <x v="5"/>
          <x v="5"/>
          <x v="5"/>
          <x v="5"/>
          <x v="5"/>
          <x v="5"/>
          <x v="5"/>
          <x v="16"/>
          <x v="5"/>
          <x v="2"/>
          <x v="18"/>
          <x v="5"/>
          <x v="5"/>
        </discretePr>
        <groupItems count="20">
          <s v="R123"/>
          <s v="R245fa"/>
          <s v="2 Fluids"/>
          <s v="R134a"/>
          <s v="n/a"/>
          <s v="Groupe2"/>
          <s v="R601"/>
          <s v="R601a"/>
          <s v="R600a/Hexane"/>
          <s v="Ethanol"/>
          <s v="R404a"/>
          <s v="SES36"/>
          <s v="TY1"/>
          <s v="MM"/>
          <s v="R1233zdE"/>
          <s v="R245fa/R134a (60/40)"/>
          <s v="R218"/>
          <s v="R365mfc"/>
          <s v="R600/R601a"/>
          <s v="R601a/R600a"/>
        </groupItems>
      </fieldGroup>
    </cacheField>
    <cacheField name="Targeted2" numFmtId="0" databaseField="0">
      <fieldGroup base="21">
        <discretePr count="10">
          <x v="6"/>
          <x v="1"/>
          <x v="2"/>
          <x v="0"/>
          <x v="7"/>
          <x v="3"/>
          <x v="5"/>
          <x v="5"/>
          <x v="4"/>
          <x v="5"/>
        </discretePr>
        <groupItems count="8">
          <s v="n/a"/>
          <s v="Solar"/>
          <s v="Geothermal"/>
          <s v="Biomass"/>
          <s v="Gas"/>
          <s v="Groupe1"/>
          <s v="WHR"/>
          <s v="WHR ICE"/>
        </groupItems>
      </fieldGroup>
    </cacheField>
    <cacheField name="Pump/Type2" numFmtId="0" databaseField="0">
      <fieldGroup base="72">
        <discretePr count="18">
          <x v="5"/>
          <x v="7"/>
          <x v="6"/>
          <x v="5"/>
          <x v="5"/>
          <x v="7"/>
          <x v="4"/>
          <x v="4"/>
          <x v="4"/>
          <x v="2"/>
          <x v="7"/>
          <x v="6"/>
          <x v="8"/>
          <x v="5"/>
          <x v="7"/>
          <x v="3"/>
          <x v="1"/>
          <x v="0"/>
        </discretePr>
        <groupItems count="9">
          <s v="NO PUMP"/>
          <s v="Rotative Vane"/>
          <s v="Screw"/>
          <s v="Rotary Gear"/>
          <s v="Group2"/>
          <s v="Group3"/>
          <s v="Group4"/>
          <s v="Group1"/>
          <s v="Pumpless"/>
        </groupItems>
      </fieldGroup>
    </cacheField>
    <cacheField name="Exp/Type2" numFmtId="0" databaseField="0">
      <fieldGroup base="93">
        <discretePr count="19">
          <x v="1"/>
          <x v="2"/>
          <x v="2"/>
          <x v="2"/>
          <x v="3"/>
          <x v="3"/>
          <x v="1"/>
          <x v="6"/>
          <x v="1"/>
          <x v="5"/>
          <x v="1"/>
          <x v="4"/>
          <x v="6"/>
          <x v="6"/>
          <x v="3"/>
          <x v="4"/>
          <x v="5"/>
          <x v="5"/>
          <x v="0"/>
        </discretePr>
        <groupItems count="7">
          <m/>
          <s v="Groupe2"/>
          <s v="Groupe3"/>
          <s v="Group1"/>
          <s v="Group2"/>
          <s v="Group3"/>
          <s v="Group4"/>
        </groupItems>
      </fieldGroup>
    </cacheField>
    <cacheField name="Eva/Type2" numFmtId="0" databaseField="0">
      <fieldGroup base="87">
        <discretePr count="12">
          <x v="4"/>
          <x v="6"/>
          <x v="8"/>
          <x v="3"/>
          <x v="8"/>
          <x v="7"/>
          <x v="6"/>
          <x v="0"/>
          <x v="8"/>
          <x v="1"/>
          <x v="5"/>
          <x v="2"/>
        </discretePr>
        <groupItems count="9">
          <s v="Microchannel"/>
          <s v="PHE // Shell&amp;Tube"/>
          <m/>
          <s v="Fin-tube"/>
          <s v="PHE"/>
          <s v="Plate &amp; Fin"/>
          <s v="Group2"/>
          <s v="Helical-coil"/>
          <s v="Group1"/>
        </groupItems>
      </fieldGroup>
    </cacheField>
    <cacheField name="Cond/Type2" numFmtId="0" databaseField="0">
      <fieldGroup par="161" base="130">
        <discretePr count="9">
          <x v="4"/>
          <x v="6"/>
          <x v="0"/>
          <x v="3"/>
          <x v="5"/>
          <x v="2"/>
          <x v="1"/>
          <x v="6"/>
          <x v="3"/>
        </discretePr>
        <groupItems count="7">
          <s v="Shell&amp;Tube"/>
          <s v="Microchannel"/>
          <s v="Helical-coil"/>
          <s v="Groupe2"/>
          <s v="PHE"/>
          <s v="Plate &amp; fin"/>
          <s v="Group1"/>
        </groupItems>
      </fieldGroup>
    </cacheField>
    <cacheField name="Cond/Type3" numFmtId="0" databaseField="0">
      <fieldGroup base="130">
        <discretePr count="9">
          <x v="3"/>
          <x v="0"/>
          <x v="4"/>
          <x v="4"/>
          <x v="3"/>
          <x v="4"/>
          <x v="1"/>
          <x v="2"/>
          <x v="4"/>
        </discretePr>
        <groupItems count="5">
          <s v="n/a"/>
          <s v="Microchannel"/>
          <s v="Chiller"/>
          <s v="Groupe1"/>
          <s v="Groupe3"/>
        </groupItems>
      </fieldGroup>
    </cacheField>
    <cacheField name="IHE/Type2" numFmtId="0" databaseField="0">
      <fieldGroup base="144">
        <discretePr count="6">
          <x v="0"/>
          <x v="2"/>
          <x v="2"/>
          <x v="2"/>
          <x v="2"/>
          <x v="1"/>
        </discretePr>
        <groupItems count="3">
          <s v="No"/>
          <s v="n/a"/>
          <s v="Groupe1"/>
        </groupItems>
      </fieldGroup>
    </cacheField>
    <cacheField name="Exp/Generator2" numFmtId="0" databaseField="0">
      <fieldGroup base="94">
        <discretePr count="27">
          <x v="4"/>
          <x v="5"/>
          <x v="5"/>
          <x v="6"/>
          <x v="6"/>
          <x v="6"/>
          <x v="8"/>
          <x v="7"/>
          <x v="0"/>
          <x v="1"/>
          <x v="4"/>
          <x v="4"/>
          <x v="6"/>
          <x v="6"/>
          <x v="6"/>
          <x v="7"/>
          <x v="7"/>
          <x v="6"/>
          <x v="4"/>
          <x v="5"/>
          <x v="6"/>
          <x v="6"/>
          <x v="6"/>
          <x v="8"/>
          <x v="7"/>
          <x v="2"/>
          <x v="3"/>
        </discretePr>
        <groupItems count="9">
          <s v="n/a"/>
          <s v="Servo-motor"/>
          <s v="Mechanical - RO HPP/Turbine"/>
          <s v="Mechanical - Drive a compressor"/>
          <s v="Group2"/>
          <s v="Group3"/>
          <s v="Group1"/>
          <s v="Group4"/>
          <s v="Group5"/>
        </groupItems>
      </fieldGroup>
    </cacheField>
    <cacheField name="Exp/Control2" numFmtId="0" databaseField="0">
      <fieldGroup base="95">
        <discretePr count="8">
          <x v="1"/>
          <x v="0"/>
          <x v="2"/>
          <x v="1"/>
          <x v="2"/>
          <x v="2"/>
          <x v="1"/>
          <x v="2"/>
        </discretePr>
        <groupItems count="3">
          <s v="n/a"/>
          <s v="Group1"/>
          <s v="Group2"/>
        </groupItems>
      </fieldGroup>
    </cacheField>
    <cacheField name="Exp/Pscale2" numFmtId="0" databaseField="0">
      <fieldGroup base="113">
        <discretePr count="137">
          <x v="40"/>
          <x v="40"/>
          <x v="0"/>
          <x v="1"/>
          <x v="40"/>
          <x v="2"/>
          <x v="41"/>
          <x v="3"/>
          <x v="40"/>
          <x v="41"/>
          <x v="40"/>
          <x v="40"/>
          <x v="39"/>
          <x v="40"/>
          <x v="38"/>
          <x v="39"/>
          <x v="4"/>
          <x v="39"/>
          <x v="40"/>
          <x v="40"/>
          <x v="40"/>
          <x v="40"/>
          <x v="39"/>
          <x v="5"/>
          <x v="41"/>
          <x v="40"/>
          <x v="39"/>
          <x v="40"/>
          <x v="42"/>
          <x v="39"/>
          <x v="6"/>
          <x v="40"/>
          <x v="7"/>
          <x v="40"/>
          <x v="40"/>
          <x v="8"/>
          <x v="40"/>
          <x v="9"/>
          <x v="41"/>
          <x v="40"/>
          <x v="10"/>
          <x v="40"/>
          <x v="40"/>
          <x v="40"/>
          <x v="40"/>
          <x v="38"/>
          <x v="38"/>
          <x v="39"/>
          <x v="40"/>
          <x v="11"/>
          <x v="40"/>
          <x v="12"/>
          <x v="13"/>
          <x v="39"/>
          <x v="40"/>
          <x v="40"/>
          <x v="40"/>
          <x v="40"/>
          <x v="14"/>
          <x v="15"/>
          <x v="40"/>
          <x v="16"/>
          <x v="41"/>
          <x v="40"/>
          <x v="39"/>
          <x v="40"/>
          <x v="17"/>
          <x v="18"/>
          <x v="40"/>
          <x v="40"/>
          <x v="41"/>
          <x v="42"/>
          <x v="40"/>
          <x v="40"/>
          <x v="42"/>
          <x v="41"/>
          <x v="38"/>
          <x v="39"/>
          <x v="19"/>
          <x v="39"/>
          <x v="20"/>
          <x v="38"/>
          <x v="39"/>
          <x v="41"/>
          <x v="39"/>
          <x v="21"/>
          <x v="40"/>
          <x v="40"/>
          <x v="22"/>
          <x v="23"/>
          <x v="39"/>
          <x v="38"/>
          <x v="42"/>
          <x v="38"/>
          <x v="41"/>
          <x v="24"/>
          <x v="25"/>
          <x v="40"/>
          <x v="39"/>
          <x v="38"/>
          <x v="38"/>
          <x v="40"/>
          <x v="40"/>
          <x v="26"/>
          <x v="27"/>
          <x v="28"/>
          <x v="29"/>
          <x v="41"/>
          <x v="41"/>
          <x v="40"/>
          <x v="30"/>
          <x v="42"/>
          <x v="38"/>
          <x v="40"/>
          <x v="38"/>
          <x v="39"/>
          <x v="39"/>
          <x v="39"/>
          <x v="39"/>
          <x v="39"/>
          <x v="41"/>
          <x v="31"/>
          <x v="40"/>
          <x v="32"/>
          <x v="33"/>
          <x v="40"/>
          <x v="34"/>
          <x v="41"/>
          <x v="39"/>
          <x v="35"/>
          <x v="41"/>
          <x v="40"/>
          <x v="36"/>
          <x v="39"/>
          <x v="40"/>
          <x v="39"/>
          <x v="37"/>
        </discretePr>
        <groupItems count="43">
          <n v="1.2990841921398832"/>
          <s v=""/>
          <n v="1.0269999999999999"/>
          <n v="91.2"/>
          <n v="0.86070000000000002"/>
          <n v="0.96615307630535674"/>
          <n v="0.86902911429365248"/>
          <n v="2.25"/>
          <n v="3.2"/>
          <n v="1.3602244057561408"/>
          <n v="1.55"/>
          <n v="0.22131857546741784"/>
          <n v="3.9161744859603971"/>
          <n v="1.04"/>
          <n v="7.3639999999999999"/>
          <n v="6.5"/>
          <n v="7.4"/>
          <n v="0.12"/>
          <n v="1.02"/>
          <n v="0.28290000000000137"/>
          <n v="0.76"/>
          <n v="0.54600000000000004"/>
          <n v="0.47"/>
          <m/>
          <n v="9.4700000000000006"/>
          <n v="9.9"/>
          <n v="1.1689898703912462"/>
          <n v="0.64027475375294685"/>
          <n v="0.68420000000000003"/>
          <n v="21.8"/>
          <n v="1.175"/>
          <n v="31.915435760731114"/>
          <n v="1.9250784752646546"/>
          <n v="2.4128830596626516"/>
          <n v="2.2942829193537473"/>
          <n v="50"/>
          <n v="6.57"/>
          <n v="0.55300514937417478"/>
          <s v="Group1"/>
          <s v="Group2"/>
          <s v="Group3"/>
          <s v="Group4"/>
          <s v="Group5"/>
        </groupItems>
      </fieldGroup>
    </cacheField>
    <cacheField name="dT HS-Th" numFmtId="0" formula="#NAME?-#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3">
  <r>
    <s v="Declaye"/>
    <n v="2013"/>
    <s v="https://doi.org/10.1016/j.energy.2013.04.003"/>
    <s v="Experimental study on an open-drive scroll expander integrated into an ORC (Organic Rankine Cycle) system with R245fa as working fluid"/>
    <n v="3"/>
    <n v="18"/>
    <s v="a"/>
    <s v="a"/>
    <s v="a"/>
    <n v="0"/>
    <x v="0"/>
    <n v="0"/>
    <x v="0"/>
    <n v="0"/>
    <n v="0"/>
    <x v="0"/>
    <n v="0"/>
    <n v="0"/>
    <n v="2013"/>
    <s v="Belgium"/>
    <s v="Liege"/>
    <x v="0"/>
    <m/>
    <s v="Yes"/>
    <x v="0"/>
    <s v="HFC"/>
    <m/>
    <n v="154.01"/>
    <n v="36.51"/>
    <n v="0.49580000000000002"/>
    <s v="Dry"/>
    <m/>
    <n v="110"/>
    <n v="7"/>
    <n v="17"/>
    <m/>
    <n v="20"/>
    <m/>
    <m/>
    <n v="9"/>
    <n v="12"/>
    <n v="1.5"/>
    <n v="4"/>
    <s v="n/a"/>
    <m/>
    <n v="200"/>
    <m/>
    <m/>
    <m/>
    <m/>
    <s v="Air"/>
    <s v="Tap"/>
    <m/>
    <n v="13"/>
    <m/>
    <m/>
    <n v="4.3999999999999997E-2"/>
    <n v="0.5"/>
    <s v="Water"/>
    <m/>
    <m/>
    <m/>
    <n v="0"/>
    <n v="8.5400000000000004E-2"/>
    <s v="m-a/f"/>
    <n v="0"/>
    <n v="0.48"/>
    <s v="m-a/f | ff"/>
    <n v="8.5400000000000004E-2"/>
    <n v="6.1354901599459083E-2"/>
    <m/>
    <n v="0.39534883720930236"/>
    <x v="0"/>
    <s v="Electric"/>
    <s v="VSD"/>
    <m/>
    <m/>
    <m/>
    <m/>
    <m/>
    <m/>
    <m/>
    <m/>
    <m/>
    <m/>
    <m/>
    <m/>
    <x v="0"/>
    <m/>
    <m/>
    <s v="3x75p; 2 in // + 1 in S"/>
    <m/>
    <m/>
    <x v="0"/>
    <x v="0"/>
    <x v="0"/>
    <s v="ATSL-1651E"/>
    <n v="5.4"/>
    <m/>
    <n v="3.95"/>
    <n v="122"/>
    <n v="30.886075949367086"/>
    <n v="2000"/>
    <n v="3500"/>
    <n v="3"/>
    <n v="7.5"/>
    <m/>
    <m/>
    <n v="0.21"/>
    <n v="2"/>
    <m/>
    <m/>
    <n v="1.4368829414393227"/>
    <x v="0"/>
    <m/>
    <m/>
    <n v="0.3"/>
    <n v="0.75"/>
    <m/>
    <m/>
    <m/>
    <m/>
    <m/>
    <m/>
    <m/>
    <m/>
    <n v="0.71844147071966136"/>
    <m/>
    <m/>
    <m/>
    <x v="0"/>
    <m/>
    <m/>
    <s v="2x75p in //"/>
    <m/>
    <m/>
    <m/>
    <m/>
    <m/>
    <m/>
    <m/>
    <s v="-"/>
    <s v="Oil-free"/>
    <m/>
    <x v="0"/>
    <m/>
    <m/>
    <m/>
    <s v="X"/>
    <m/>
    <m/>
    <m/>
    <m/>
    <s v="X"/>
  </r>
  <r>
    <s v="Declaye"/>
    <n v="2010"/>
    <s v="http://docs.lib.purdue.edu/iracc/1153"/>
    <s v="Design and optimization of a small scale organic rankine cycle prototype using a scroll expander"/>
    <n v="155.1"/>
    <n v="18"/>
    <s v="a"/>
    <s v="a"/>
    <s v="a"/>
    <n v="1"/>
    <x v="1"/>
    <n v="1"/>
    <x v="1"/>
    <n v="1"/>
    <n v="1"/>
    <x v="1"/>
    <n v="1"/>
    <n v="1"/>
    <n v="2010"/>
    <s v="Belgium"/>
    <s v="Liege"/>
    <x v="0"/>
    <m/>
    <m/>
    <x v="0"/>
    <s v="HFC"/>
    <m/>
    <n v="154.01"/>
    <n v="36.51"/>
    <n v="0.49580000000000002"/>
    <s v="Dry"/>
    <m/>
    <n v="110"/>
    <m/>
    <m/>
    <m/>
    <m/>
    <m/>
    <m/>
    <m/>
    <n v="12"/>
    <n v="1.5"/>
    <n v="4"/>
    <s v="n/a"/>
    <n v="150"/>
    <n v="200"/>
    <m/>
    <m/>
    <m/>
    <m/>
    <s v="Air"/>
    <s v="Tap"/>
    <m/>
    <n v="10"/>
    <m/>
    <m/>
    <m/>
    <m/>
    <s v="Water"/>
    <m/>
    <m/>
    <m/>
    <m/>
    <n v="7.2999999999999995E-2"/>
    <s v="e-e/s"/>
    <m/>
    <m/>
    <m/>
    <m/>
    <m/>
    <n v="7.2999999999999995E-2"/>
    <n v="0.40169133192389006"/>
    <x v="0"/>
    <s v="Electric"/>
    <s v="VSD"/>
    <m/>
    <m/>
    <m/>
    <m/>
    <m/>
    <m/>
    <m/>
    <m/>
    <m/>
    <m/>
    <m/>
    <m/>
    <x v="0"/>
    <m/>
    <m/>
    <s v="x3"/>
    <m/>
    <m/>
    <x v="0"/>
    <x v="0"/>
    <x v="0"/>
    <m/>
    <m/>
    <m/>
    <n v="3.94"/>
    <n v="122"/>
    <n v="30.964467005076141"/>
    <m/>
    <m/>
    <m/>
    <m/>
    <m/>
    <m/>
    <m/>
    <m/>
    <m/>
    <m/>
    <n v="1.4368829414393227"/>
    <x v="0"/>
    <m/>
    <m/>
    <m/>
    <m/>
    <m/>
    <m/>
    <m/>
    <m/>
    <m/>
    <m/>
    <m/>
    <m/>
    <s v=""/>
    <m/>
    <m/>
    <m/>
    <x v="0"/>
    <m/>
    <m/>
    <m/>
    <m/>
    <m/>
    <m/>
    <m/>
    <m/>
    <m/>
    <m/>
    <s v="-"/>
    <s v="Oil-free"/>
    <m/>
    <x v="0"/>
    <m/>
    <m/>
    <m/>
    <s v="X"/>
    <m/>
    <m/>
    <m/>
    <m/>
    <s v="X"/>
  </r>
  <r>
    <s v="Declaye"/>
    <n v="2010"/>
    <s v="http://docs.lib.purdue.edu/iracc/1153"/>
    <s v="Design and optimization of a small scale organic rankine cycle prototype using a scroll expander"/>
    <n v="155.19999999999999"/>
    <n v="18"/>
    <s v="b"/>
    <s v="a"/>
    <s v="a"/>
    <n v="0"/>
    <x v="1"/>
    <n v="0"/>
    <x v="1"/>
    <n v="1"/>
    <n v="0"/>
    <x v="1"/>
    <n v="1"/>
    <n v="0"/>
    <n v="2010"/>
    <s v="Belgium"/>
    <s v="Liege"/>
    <x v="0"/>
    <m/>
    <m/>
    <x v="1"/>
    <s v="HFE"/>
    <m/>
    <n v="164.6"/>
    <n v="24.78"/>
    <n v="1.264"/>
    <s v="Dry"/>
    <m/>
    <n v="110"/>
    <m/>
    <m/>
    <m/>
    <m/>
    <m/>
    <m/>
    <m/>
    <n v="12"/>
    <n v="1.5"/>
    <n v="4"/>
    <s v="n/a"/>
    <n v="150"/>
    <n v="200"/>
    <m/>
    <m/>
    <m/>
    <m/>
    <s v="Air"/>
    <s v="Tap"/>
    <m/>
    <n v="10"/>
    <m/>
    <m/>
    <m/>
    <m/>
    <s v="Water"/>
    <m/>
    <m/>
    <m/>
    <m/>
    <n v="5.5E-2"/>
    <s v="e-e/s"/>
    <m/>
    <m/>
    <m/>
    <m/>
    <m/>
    <n v="5.5E-2"/>
    <n v="0.40169133192389006"/>
    <x v="0"/>
    <s v="Electric"/>
    <s v="VSD"/>
    <m/>
    <m/>
    <m/>
    <m/>
    <m/>
    <m/>
    <m/>
    <m/>
    <m/>
    <m/>
    <m/>
    <m/>
    <x v="0"/>
    <m/>
    <m/>
    <s v="x3"/>
    <m/>
    <m/>
    <x v="0"/>
    <x v="0"/>
    <x v="0"/>
    <m/>
    <m/>
    <m/>
    <n v="3.94"/>
    <n v="122"/>
    <n v="30.964467005076141"/>
    <m/>
    <m/>
    <m/>
    <m/>
    <m/>
    <m/>
    <m/>
    <m/>
    <m/>
    <m/>
    <n v="1.4368829414393227"/>
    <x v="0"/>
    <m/>
    <m/>
    <m/>
    <m/>
    <m/>
    <m/>
    <m/>
    <m/>
    <m/>
    <m/>
    <m/>
    <m/>
    <s v=""/>
    <m/>
    <m/>
    <m/>
    <x v="0"/>
    <m/>
    <m/>
    <m/>
    <m/>
    <m/>
    <m/>
    <m/>
    <m/>
    <m/>
    <m/>
    <s v="-"/>
    <s v="Oil-free"/>
    <m/>
    <x v="0"/>
    <m/>
    <m/>
    <m/>
    <s v="X"/>
    <m/>
    <m/>
    <m/>
    <m/>
    <s v="X"/>
  </r>
  <r>
    <s v="Quoilin"/>
    <n v="2010"/>
    <s v="https://doi.org/10.1016/j.apenergy.2009.06.026"/>
    <s v="Experimental study and modeling of an Organic Rankine Cycle using scroll expander"/>
    <n v="4"/>
    <n v="19"/>
    <s v="a"/>
    <s v="a"/>
    <s v="a"/>
    <n v="0"/>
    <x v="0"/>
    <n v="0"/>
    <x v="0"/>
    <n v="0"/>
    <n v="0"/>
    <x v="0"/>
    <n v="0"/>
    <n v="0"/>
    <n v="2010"/>
    <s v="Belgium"/>
    <s v="Liege"/>
    <x v="0"/>
    <m/>
    <m/>
    <x v="2"/>
    <s v="HCFC"/>
    <m/>
    <n v="183.67"/>
    <n v="36.72"/>
    <n v="0.35639999999999999"/>
    <s v="Dry"/>
    <m/>
    <n v="165"/>
    <m/>
    <m/>
    <m/>
    <m/>
    <n v="20"/>
    <n v="44"/>
    <m/>
    <n v="11"/>
    <n v="1.38"/>
    <n v="2.66"/>
    <s v="n/a"/>
    <n v="100"/>
    <n v="163"/>
    <m/>
    <m/>
    <n v="7.0000000000000007E-2"/>
    <n v="0.9"/>
    <s v="Air"/>
    <s v="Tap"/>
    <n v="13"/>
    <n v="15"/>
    <m/>
    <m/>
    <n v="0.13"/>
    <n v="0.7"/>
    <s v="Water"/>
    <m/>
    <m/>
    <m/>
    <n v="1.4999999999999999E-2"/>
    <n v="7.3999999999999996E-2"/>
    <s v="m-e/f"/>
    <m/>
    <m/>
    <m/>
    <m/>
    <m/>
    <m/>
    <n v="0.34403669724770647"/>
    <x v="0"/>
    <s v="Electric"/>
    <s v="VSD"/>
    <m/>
    <m/>
    <n v="4.4999999999999998E-2"/>
    <n v="8.5999999999999993E-2"/>
    <m/>
    <m/>
    <m/>
    <m/>
    <m/>
    <n v="0.15"/>
    <m/>
    <m/>
    <x v="0"/>
    <m/>
    <m/>
    <m/>
    <m/>
    <m/>
    <x v="0"/>
    <x v="0"/>
    <x v="0"/>
    <m/>
    <m/>
    <m/>
    <n v="4"/>
    <n v="145.6"/>
    <n v="36.39"/>
    <n v="1770"/>
    <n v="2660"/>
    <n v="2.7"/>
    <n v="5.4"/>
    <m/>
    <m/>
    <n v="0.4"/>
    <n v="1.8"/>
    <m/>
    <m/>
    <n v="1.2838259902430964"/>
    <x v="1"/>
    <m/>
    <m/>
    <n v="0.42"/>
    <n v="0.68"/>
    <m/>
    <m/>
    <m/>
    <m/>
    <m/>
    <m/>
    <m/>
    <m/>
    <n v="0.71323666124616469"/>
    <m/>
    <m/>
    <m/>
    <x v="0"/>
    <m/>
    <m/>
    <m/>
    <m/>
    <m/>
    <m/>
    <m/>
    <m/>
    <m/>
    <m/>
    <s v="-"/>
    <s v="Oil-free"/>
    <m/>
    <x v="0"/>
    <m/>
    <m/>
    <m/>
    <m/>
    <m/>
    <s v="X"/>
    <m/>
    <m/>
    <m/>
  </r>
  <r>
    <s v="Lemort"/>
    <n v="2009"/>
    <s v="https://doi.org/10.1016/j.applthermaleng.2009.04.013"/>
    <s v="Testing and modeling a scroll expander integrated into an Organic Rankine Cycle"/>
    <n v="75"/>
    <n v="19"/>
    <s v="a"/>
    <s v="a"/>
    <s v="a"/>
    <n v="0"/>
    <x v="1"/>
    <n v="1"/>
    <x v="1"/>
    <n v="1"/>
    <n v="1"/>
    <x v="1"/>
    <n v="1"/>
    <n v="1"/>
    <n v="2009"/>
    <s v="Belgium"/>
    <s v="Liege"/>
    <x v="0"/>
    <m/>
    <m/>
    <x v="2"/>
    <s v="HCFC"/>
    <m/>
    <n v="183.67"/>
    <n v="36.72"/>
    <n v="0.35639999999999999"/>
    <s v="Dry"/>
    <n v="102"/>
    <n v="165"/>
    <n v="2"/>
    <n v="69"/>
    <m/>
    <m/>
    <m/>
    <m/>
    <n v="5.45"/>
    <n v="11.12"/>
    <n v="1.38"/>
    <n v="2.66"/>
    <s v="n/a"/>
    <m/>
    <n v="163"/>
    <m/>
    <m/>
    <m/>
    <m/>
    <s v="Air"/>
    <s v="Tap"/>
    <m/>
    <m/>
    <m/>
    <m/>
    <m/>
    <m/>
    <s v="Water"/>
    <m/>
    <m/>
    <m/>
    <m/>
    <m/>
    <m/>
    <m/>
    <m/>
    <m/>
    <m/>
    <m/>
    <m/>
    <n v="0.32798165137614677"/>
    <x v="0"/>
    <s v="Electric"/>
    <s v="VSD"/>
    <m/>
    <m/>
    <n v="4.4999999999999998E-2"/>
    <n v="8.5999999999999993E-2"/>
    <m/>
    <m/>
    <m/>
    <m/>
    <n v="5.6789152542372864E-2"/>
    <m/>
    <m/>
    <m/>
    <x v="0"/>
    <m/>
    <m/>
    <s v="1 + 2 in //"/>
    <m/>
    <m/>
    <x v="0"/>
    <x v="0"/>
    <x v="0"/>
    <m/>
    <m/>
    <m/>
    <n v="4.05"/>
    <n v="147.98699999999999"/>
    <n v="36.54"/>
    <n v="1771"/>
    <n v="2660"/>
    <n v="2.7"/>
    <n v="5.5"/>
    <m/>
    <m/>
    <n v="0.38200000000000001"/>
    <n v="1.82"/>
    <m/>
    <m/>
    <n v="1.2990841921398832"/>
    <x v="2"/>
    <m/>
    <m/>
    <n v="0.42399999999999999"/>
    <n v="0.68"/>
    <m/>
    <m/>
    <m/>
    <m/>
    <m/>
    <m/>
    <m/>
    <m/>
    <n v="0.71378252315378199"/>
    <n v="1.0669999999999999"/>
    <n v="1.3360000000000001"/>
    <m/>
    <x v="0"/>
    <m/>
    <m/>
    <s v="x2 in //"/>
    <m/>
    <m/>
    <m/>
    <m/>
    <m/>
    <m/>
    <m/>
    <s v="-"/>
    <s v="Oil-free"/>
    <m/>
    <x v="0"/>
    <m/>
    <m/>
    <m/>
    <m/>
    <m/>
    <m/>
    <m/>
    <m/>
    <m/>
  </r>
  <r>
    <s v="Quoilin"/>
    <n v="2008"/>
    <s v="http://orbi.ulg.ac.be/handle/2268/1298"/>
    <s v="Modeling and experimental investigation of an Organic Rankine Cycle using scroll expander for small scale solar applications"/>
    <n v="168"/>
    <n v="19"/>
    <s v="a"/>
    <s v="a"/>
    <s v="a"/>
    <n v="0"/>
    <x v="1"/>
    <n v="1"/>
    <x v="1"/>
    <n v="1"/>
    <n v="1"/>
    <x v="1"/>
    <n v="1"/>
    <n v="1"/>
    <n v="2008"/>
    <s v="Belgium"/>
    <s v="Liege"/>
    <x v="1"/>
    <m/>
    <m/>
    <x v="2"/>
    <s v="HCFC"/>
    <m/>
    <n v="183.67"/>
    <n v="36.72"/>
    <n v="0.35639999999999999"/>
    <s v="Dry"/>
    <m/>
    <n v="165"/>
    <m/>
    <m/>
    <m/>
    <m/>
    <m/>
    <m/>
    <m/>
    <n v="11"/>
    <n v="1.4"/>
    <n v="2.65"/>
    <s v="n/a"/>
    <n v="101"/>
    <n v="163.19999999999999"/>
    <n v="12"/>
    <n v="22"/>
    <n v="7.0999999999999994E-2"/>
    <n v="0.9"/>
    <s v="Air"/>
    <s v="Tap"/>
    <n v="13.2"/>
    <n v="15"/>
    <m/>
    <m/>
    <n v="0.13"/>
    <n v="0.7"/>
    <s v="Water"/>
    <m/>
    <m/>
    <m/>
    <m/>
    <m/>
    <m/>
    <m/>
    <m/>
    <m/>
    <m/>
    <m/>
    <m/>
    <n v="0.34387895460797802"/>
    <x v="0"/>
    <s v="Electric"/>
    <s v="VSD"/>
    <m/>
    <m/>
    <n v="4.4999999999999998E-2"/>
    <n v="8.5999999999999993E-2"/>
    <m/>
    <m/>
    <m/>
    <m/>
    <m/>
    <m/>
    <m/>
    <m/>
    <x v="0"/>
    <m/>
    <m/>
    <m/>
    <m/>
    <m/>
    <x v="0"/>
    <x v="0"/>
    <x v="0"/>
    <m/>
    <m/>
    <m/>
    <m/>
    <m/>
    <m/>
    <n v="1771"/>
    <n v="2660"/>
    <n v="2.7"/>
    <n v="5.4"/>
    <m/>
    <m/>
    <n v="0.38"/>
    <n v="1.82"/>
    <m/>
    <m/>
    <n v="1.2990841921398832"/>
    <x v="2"/>
    <m/>
    <m/>
    <n v="0.43"/>
    <n v="0.68"/>
    <m/>
    <m/>
    <m/>
    <m/>
    <m/>
    <m/>
    <m/>
    <m/>
    <n v="0.71378252315378199"/>
    <m/>
    <m/>
    <m/>
    <x v="0"/>
    <m/>
    <m/>
    <m/>
    <m/>
    <m/>
    <m/>
    <m/>
    <m/>
    <m/>
    <m/>
    <s v="-"/>
    <s v="Oil-free"/>
    <m/>
    <x v="0"/>
    <m/>
    <m/>
    <m/>
    <m/>
    <m/>
    <m/>
    <m/>
    <m/>
    <s v="X"/>
  </r>
  <r>
    <s v="Turunen-Saaresti"/>
    <n v="2006"/>
    <s v="https://doi.org/10.1115/GT2006-91118"/>
    <s v="Experimental and Numerical Study of Real-Gas Flow in a Supersonic ORC Turbine Nozzle"/>
    <n v="21"/>
    <n v="36"/>
    <s v="a"/>
    <s v="b"/>
    <s v="a"/>
    <n v="0"/>
    <x v="1"/>
    <n v="1"/>
    <x v="0"/>
    <n v="1"/>
    <n v="1"/>
    <x v="0"/>
    <n v="1"/>
    <n v="0"/>
    <n v="2006"/>
    <s v="Finland"/>
    <s v="Lappeenranta"/>
    <x v="0"/>
    <m/>
    <m/>
    <x v="3"/>
    <s v="Hydrocarbons"/>
    <m/>
    <n v="318.60000000000002"/>
    <n v="41.26"/>
    <n v="1.0069999999999999"/>
    <s v="Dry"/>
    <m/>
    <m/>
    <m/>
    <m/>
    <m/>
    <m/>
    <m/>
    <m/>
    <m/>
    <m/>
    <m/>
    <m/>
    <s v="n/a"/>
    <m/>
    <n v="425"/>
    <m/>
    <m/>
    <m/>
    <m/>
    <s v="Exhaust Gas"/>
    <s v="n/a"/>
    <m/>
    <m/>
    <m/>
    <m/>
    <m/>
    <m/>
    <s v="n/a"/>
    <m/>
    <m/>
    <m/>
    <m/>
    <m/>
    <m/>
    <m/>
    <m/>
    <m/>
    <m/>
    <m/>
    <m/>
    <n v="0.58022922636103158"/>
    <x v="1"/>
    <s v="Mech - Turbine"/>
    <s v="n/a"/>
    <m/>
    <m/>
    <m/>
    <m/>
    <m/>
    <m/>
    <m/>
    <m/>
    <m/>
    <m/>
    <m/>
    <m/>
    <x v="1"/>
    <m/>
    <m/>
    <m/>
    <m/>
    <m/>
    <x v="1"/>
    <x v="1"/>
    <x v="1"/>
    <m/>
    <n v="175"/>
    <m/>
    <m/>
    <m/>
    <m/>
    <m/>
    <m/>
    <m/>
    <m/>
    <m/>
    <m/>
    <m/>
    <m/>
    <m/>
    <m/>
    <s v=""/>
    <x v="3"/>
    <m/>
    <m/>
    <m/>
    <m/>
    <m/>
    <m/>
    <m/>
    <m/>
    <m/>
    <m/>
    <m/>
    <m/>
    <s v=""/>
    <m/>
    <m/>
    <m/>
    <x v="1"/>
    <m/>
    <m/>
    <m/>
    <m/>
    <m/>
    <m/>
    <m/>
    <m/>
    <m/>
    <m/>
    <s v="-"/>
    <s v="Oil-free"/>
    <m/>
    <x v="0"/>
    <m/>
    <m/>
    <m/>
    <m/>
    <m/>
    <m/>
    <s v="X"/>
    <m/>
    <s v="X"/>
  </r>
  <r>
    <s v="Larjola"/>
    <n v="1995"/>
    <s v="https://doi.org/10.1016/0925-5273(94)00098-0"/>
    <s v="Electricity from industrial waste heat using high-speed organic Rankine cycle (ORC)"/>
    <n v="91"/>
    <n v="36"/>
    <s v="a"/>
    <s v="a"/>
    <s v="a"/>
    <n v="0"/>
    <x v="0"/>
    <n v="0"/>
    <x v="0"/>
    <n v="0"/>
    <n v="0"/>
    <x v="0"/>
    <n v="0"/>
    <n v="0"/>
    <n v="1995"/>
    <s v="Finland"/>
    <s v="Lappeenranta"/>
    <x v="0"/>
    <m/>
    <m/>
    <x v="3"/>
    <s v="Hydrocarbons"/>
    <m/>
    <n v="318.60000000000002"/>
    <n v="41.26"/>
    <n v="1.0069999999999999"/>
    <s v="Dry"/>
    <m/>
    <m/>
    <m/>
    <m/>
    <m/>
    <m/>
    <m/>
    <m/>
    <m/>
    <m/>
    <m/>
    <m/>
    <s v="n/a"/>
    <m/>
    <n v="425"/>
    <m/>
    <m/>
    <m/>
    <m/>
    <s v="Exhaust Gas"/>
    <s v="n/a"/>
    <m/>
    <m/>
    <m/>
    <m/>
    <m/>
    <m/>
    <s v="n/a"/>
    <m/>
    <m/>
    <m/>
    <m/>
    <n v="0.17"/>
    <s v="?"/>
    <m/>
    <m/>
    <m/>
    <m/>
    <m/>
    <m/>
    <n v="0.58022922636103158"/>
    <x v="1"/>
    <s v="Mech - Turbine"/>
    <s v="n/a"/>
    <m/>
    <m/>
    <m/>
    <m/>
    <m/>
    <m/>
    <m/>
    <m/>
    <m/>
    <m/>
    <m/>
    <m/>
    <x v="1"/>
    <m/>
    <m/>
    <m/>
    <m/>
    <m/>
    <x v="1"/>
    <x v="1"/>
    <x v="1"/>
    <m/>
    <n v="100"/>
    <m/>
    <m/>
    <m/>
    <m/>
    <n v="2800"/>
    <n v="3140"/>
    <m/>
    <m/>
    <m/>
    <m/>
    <m/>
    <m/>
    <m/>
    <m/>
    <s v=""/>
    <x v="3"/>
    <m/>
    <m/>
    <m/>
    <m/>
    <m/>
    <m/>
    <m/>
    <m/>
    <m/>
    <m/>
    <m/>
    <m/>
    <s v=""/>
    <m/>
    <m/>
    <m/>
    <x v="1"/>
    <m/>
    <m/>
    <m/>
    <m/>
    <m/>
    <m/>
    <m/>
    <m/>
    <m/>
    <m/>
    <s v="-"/>
    <s v="Oil-free"/>
    <s v="Lubricated by liquid refrigerant"/>
    <x v="0"/>
    <m/>
    <m/>
    <m/>
    <m/>
    <s v="X"/>
    <m/>
    <s v="X"/>
    <m/>
    <s v="X"/>
  </r>
  <r>
    <s v="Yue"/>
    <n v="2015"/>
    <s v="https://doi.org/10.1016/j.egypro.2015.07.363"/>
    <s v="Experimental Study of Low-temperature Organic Rankine Cycle with Axial Flow Turbine"/>
    <n v="138"/>
    <n v="10"/>
    <s v="a"/>
    <s v="a"/>
    <s v="a"/>
    <n v="0"/>
    <x v="1"/>
    <n v="1"/>
    <x v="1"/>
    <n v="1"/>
    <n v="1"/>
    <x v="1"/>
    <n v="1"/>
    <n v="1"/>
    <n v="2015"/>
    <s v="China"/>
    <s v="Nanjing"/>
    <x v="0"/>
    <m/>
    <m/>
    <x v="0"/>
    <s v="HFC"/>
    <m/>
    <n v="154.01"/>
    <n v="36.51"/>
    <n v="0.49580000000000002"/>
    <s v="Dry"/>
    <m/>
    <n v="100"/>
    <m/>
    <m/>
    <m/>
    <m/>
    <m/>
    <m/>
    <m/>
    <n v="6.8"/>
    <m/>
    <n v="1.78"/>
    <s v="Diesel burner"/>
    <n v="47"/>
    <n v="100"/>
    <m/>
    <m/>
    <m/>
    <m/>
    <s v="Water"/>
    <s v="Cooling Tower"/>
    <m/>
    <m/>
    <m/>
    <m/>
    <m/>
    <n v="3.333333333333333"/>
    <s v="Water"/>
    <m/>
    <n v="0.5"/>
    <s v="a-a"/>
    <m/>
    <n v="7.22E-2"/>
    <s v="a/f"/>
    <m/>
    <m/>
    <m/>
    <m/>
    <m/>
    <m/>
    <n v="0.21447721179624668"/>
    <x v="2"/>
    <s v="Electric"/>
    <s v="VSD"/>
    <s v="Grundfos CRN1-25"/>
    <m/>
    <m/>
    <m/>
    <m/>
    <m/>
    <m/>
    <m/>
    <m/>
    <m/>
    <m/>
    <m/>
    <x v="0"/>
    <s v="SWEP B80Hx80"/>
    <n v="4.758"/>
    <s v="80p"/>
    <m/>
    <m/>
    <x v="2"/>
    <x v="2"/>
    <x v="2"/>
    <s v="ENOGIA"/>
    <n v="5"/>
    <m/>
    <m/>
    <m/>
    <m/>
    <m/>
    <m/>
    <m/>
    <m/>
    <m/>
    <m/>
    <m/>
    <m/>
    <m/>
    <n v="4.5"/>
    <n v="1.9790000000000001"/>
    <x v="4"/>
    <m/>
    <m/>
    <m/>
    <m/>
    <m/>
    <n v="0.6"/>
    <m/>
    <m/>
    <m/>
    <m/>
    <m/>
    <m/>
    <s v=""/>
    <m/>
    <m/>
    <m/>
    <x v="0"/>
    <s v="SWEP B120Tx60"/>
    <n v="7.6559999999999997"/>
    <s v="60p"/>
    <m/>
    <m/>
    <m/>
    <m/>
    <m/>
    <m/>
    <m/>
    <s v="-"/>
    <s v="Oil-free"/>
    <m/>
    <x v="0"/>
    <m/>
    <m/>
    <m/>
    <m/>
    <m/>
    <m/>
    <m/>
    <m/>
    <s v="X"/>
  </r>
  <r>
    <s v="Pu"/>
    <n v="2016"/>
    <s v="https://doi.org/10.1016/j.applthermaleng.2015.09.120"/>
    <s v="Experimental study on Organic Rankine cycle for low grade thermal energy recovery"/>
    <n v="139.1"/>
    <n v="10"/>
    <s v="a"/>
    <s v="a"/>
    <s v="a"/>
    <n v="0"/>
    <x v="0"/>
    <n v="0"/>
    <x v="0"/>
    <n v="0"/>
    <n v="0"/>
    <x v="0"/>
    <n v="0"/>
    <n v="0"/>
    <n v="2016"/>
    <s v="China"/>
    <s v="Nanjing"/>
    <x v="0"/>
    <m/>
    <m/>
    <x v="0"/>
    <s v="HFC"/>
    <m/>
    <n v="154.01"/>
    <n v="36.51"/>
    <n v="0.49580000000000002"/>
    <s v="Dry"/>
    <m/>
    <n v="100"/>
    <m/>
    <m/>
    <m/>
    <m/>
    <m/>
    <m/>
    <n v="2.65"/>
    <n v="6.77"/>
    <m/>
    <n v="1.78"/>
    <s v="Diesel burner"/>
    <m/>
    <n v="100"/>
    <m/>
    <n v="49.475000000000001"/>
    <m/>
    <m/>
    <s v="Water"/>
    <s v="Cooling Tower"/>
    <m/>
    <n v="35"/>
    <m/>
    <m/>
    <m/>
    <m/>
    <s v="Water"/>
    <m/>
    <m/>
    <m/>
    <m/>
    <n v="0.04"/>
    <s v="e/s"/>
    <m/>
    <m/>
    <m/>
    <m/>
    <n v="0.04"/>
    <m/>
    <n v="0.17426273458445041"/>
    <x v="2"/>
    <s v="Electric"/>
    <s v="VSD"/>
    <s v="Grundfos CRN1-25"/>
    <m/>
    <n v="0.1168"/>
    <n v="0.2069"/>
    <m/>
    <m/>
    <m/>
    <m/>
    <n v="7.8134441087613291E-2"/>
    <m/>
    <m/>
    <m/>
    <x v="0"/>
    <s v="SWEP B80Hx80"/>
    <n v="4.758"/>
    <s v="80p"/>
    <m/>
    <m/>
    <x v="2"/>
    <x v="2"/>
    <x v="2"/>
    <s v="ENOGIA"/>
    <n v="5"/>
    <m/>
    <m/>
    <m/>
    <m/>
    <m/>
    <n v="12000"/>
    <m/>
    <m/>
    <m/>
    <n v="1.9790000000000001"/>
    <m/>
    <m/>
    <m/>
    <m/>
    <n v="1.9790000000000001"/>
    <x v="4"/>
    <m/>
    <m/>
    <m/>
    <m/>
    <m/>
    <n v="0.59699999999999998"/>
    <m/>
    <m/>
    <m/>
    <m/>
    <m/>
    <m/>
    <s v=""/>
    <m/>
    <m/>
    <m/>
    <x v="0"/>
    <s v="SWEP B120Tx60"/>
    <n v="7.6559999999999997"/>
    <s v="60p"/>
    <m/>
    <m/>
    <m/>
    <m/>
    <m/>
    <m/>
    <m/>
    <s v="-"/>
    <s v="Oil-free"/>
    <m/>
    <x v="0"/>
    <m/>
    <m/>
    <m/>
    <m/>
    <m/>
    <m/>
    <m/>
    <m/>
    <s v="X"/>
  </r>
  <r>
    <s v="Pu"/>
    <n v="2016"/>
    <s v="https://doi.org/10.1016/j.applthermaleng.2015.09.120"/>
    <s v="Experimental study on Organic Rankine cycle for low grade thermal energy recovery"/>
    <n v="139.19999999999999"/>
    <n v="10"/>
    <s v="b"/>
    <s v="a"/>
    <s v="a"/>
    <n v="1"/>
    <x v="1"/>
    <n v="0"/>
    <x v="1"/>
    <n v="1"/>
    <n v="0"/>
    <x v="1"/>
    <n v="1"/>
    <n v="0"/>
    <n v="2016"/>
    <s v="China"/>
    <s v="Nanjing"/>
    <x v="0"/>
    <m/>
    <m/>
    <x v="4"/>
    <s v="HFE"/>
    <m/>
    <n v="195.3"/>
    <n v="22.29"/>
    <n v="1.5389999999999999"/>
    <s v="Dry"/>
    <m/>
    <n v="100"/>
    <m/>
    <m/>
    <m/>
    <m/>
    <m/>
    <m/>
    <n v="3.4"/>
    <n v="4"/>
    <m/>
    <n v="0.81"/>
    <s v="Diesel burner"/>
    <m/>
    <n v="100"/>
    <m/>
    <m/>
    <m/>
    <m/>
    <s v="Water"/>
    <s v="Cooling Tower"/>
    <m/>
    <m/>
    <m/>
    <m/>
    <m/>
    <m/>
    <s v="Water"/>
    <m/>
    <m/>
    <m/>
    <m/>
    <m/>
    <m/>
    <m/>
    <m/>
    <m/>
    <m/>
    <m/>
    <m/>
    <n v="0.21447721179624668"/>
    <x v="2"/>
    <s v="Electric"/>
    <s v="VSD"/>
    <s v="Grundfos CRN1-25"/>
    <m/>
    <m/>
    <m/>
    <m/>
    <m/>
    <m/>
    <m/>
    <m/>
    <m/>
    <m/>
    <m/>
    <x v="0"/>
    <s v="SWEP B80Hx80"/>
    <n v="4.758"/>
    <s v="80p"/>
    <m/>
    <m/>
    <x v="2"/>
    <x v="2"/>
    <x v="2"/>
    <s v="ENOGIA"/>
    <n v="5"/>
    <m/>
    <m/>
    <m/>
    <m/>
    <m/>
    <m/>
    <m/>
    <m/>
    <m/>
    <n v="1.0269999999999999"/>
    <m/>
    <m/>
    <m/>
    <m/>
    <n v="1.0269999999999999"/>
    <x v="5"/>
    <m/>
    <m/>
    <m/>
    <m/>
    <m/>
    <m/>
    <m/>
    <m/>
    <m/>
    <m/>
    <m/>
    <m/>
    <s v=""/>
    <m/>
    <m/>
    <m/>
    <x v="0"/>
    <s v="SWEP B120Tx60"/>
    <n v="7.6559999999999997"/>
    <s v="60p"/>
    <m/>
    <m/>
    <m/>
    <m/>
    <m/>
    <m/>
    <m/>
    <s v="-"/>
    <s v="Oil-free"/>
    <m/>
    <x v="0"/>
    <m/>
    <m/>
    <m/>
    <m/>
    <m/>
    <m/>
    <m/>
    <m/>
    <s v="X"/>
  </r>
  <r>
    <s v="Lee DH."/>
    <n v="2015"/>
    <s v="http://www.asme-orc2015.be/online/proceedings/display_manuscript/73.htm"/>
    <s v="Development and Test of a 100kW Class ORC Power-Generator for Low Temperature Geothermal Applications"/>
    <n v="123"/>
    <n v="5"/>
    <s v="a"/>
    <s v="a"/>
    <s v="a"/>
    <n v="0"/>
    <x v="0"/>
    <n v="0"/>
    <x v="0"/>
    <n v="0"/>
    <n v="0"/>
    <x v="0"/>
    <n v="0"/>
    <n v="0"/>
    <n v="2015"/>
    <s v="South Korea"/>
    <s v="Daejon - Institute of Energy Research"/>
    <x v="2"/>
    <m/>
    <m/>
    <x v="0"/>
    <s v="HFC"/>
    <m/>
    <n v="154.01"/>
    <n v="36.51"/>
    <n v="0.49580000000000002"/>
    <s v="Dry"/>
    <m/>
    <m/>
    <m/>
    <n v="10.199999999999999"/>
    <m/>
    <m/>
    <m/>
    <n v="5.6"/>
    <m/>
    <m/>
    <m/>
    <m/>
    <s v="Electric"/>
    <m/>
    <n v="73"/>
    <m/>
    <m/>
    <m/>
    <m/>
    <s v="Water"/>
    <s v="Cooling Tower"/>
    <n v="10"/>
    <n v="16"/>
    <m/>
    <m/>
    <m/>
    <m/>
    <s v="Water"/>
    <m/>
    <m/>
    <m/>
    <m/>
    <n v="7.1400000000000005E-2"/>
    <s v="e-e/f"/>
    <m/>
    <m/>
    <m/>
    <m/>
    <n v="7.1400000000000005E-2"/>
    <m/>
    <n v="0.16473988439306353"/>
    <x v="2"/>
    <s v="Electric"/>
    <s v="n/a"/>
    <s v="CRN15-4"/>
    <n v="4"/>
    <m/>
    <n v="4.17"/>
    <m/>
    <m/>
    <m/>
    <m/>
    <m/>
    <m/>
    <m/>
    <m/>
    <x v="0"/>
    <m/>
    <m/>
    <m/>
    <m/>
    <m/>
    <x v="3"/>
    <x v="2"/>
    <x v="1"/>
    <m/>
    <n v="117"/>
    <m/>
    <m/>
    <m/>
    <m/>
    <m/>
    <m/>
    <m/>
    <m/>
    <m/>
    <n v="92"/>
    <m/>
    <m/>
    <m/>
    <m/>
    <n v="92"/>
    <x v="6"/>
    <m/>
    <m/>
    <m/>
    <m/>
    <m/>
    <m/>
    <m/>
    <m/>
    <m/>
    <m/>
    <m/>
    <m/>
    <s v=""/>
    <m/>
    <m/>
    <s v="Twin turbine"/>
    <x v="0"/>
    <m/>
    <m/>
    <m/>
    <m/>
    <m/>
    <m/>
    <m/>
    <m/>
    <m/>
    <m/>
    <s v="-"/>
    <s v="Oil-free"/>
    <m/>
    <x v="0"/>
    <m/>
    <m/>
    <m/>
    <m/>
    <m/>
    <m/>
    <m/>
    <s v="X"/>
    <s v="X"/>
  </r>
  <r>
    <s v="Yang"/>
    <n v="2015"/>
    <s v="http://www.asme-orc2015.be/online/proceedings/display_manuscript/74.htm"/>
    <s v="Development of a Turbo-Generator for ORC Systems with Twin Radial Turbines and Gas Foil Bearings"/>
    <n v="124"/>
    <n v="5"/>
    <s v="a"/>
    <s v="a"/>
    <s v="a"/>
    <n v="0"/>
    <x v="1"/>
    <n v="1"/>
    <x v="1"/>
    <n v="1"/>
    <n v="1"/>
    <x v="1"/>
    <n v="1"/>
    <n v="1"/>
    <n v="2015"/>
    <s v="South Korea"/>
    <s v="Daejon - Univ of Sci and Tech"/>
    <x v="2"/>
    <m/>
    <m/>
    <x v="0"/>
    <s v="HFC"/>
    <m/>
    <n v="154.01"/>
    <n v="36.51"/>
    <n v="0.49580000000000002"/>
    <s v="Dry"/>
    <m/>
    <m/>
    <m/>
    <m/>
    <m/>
    <m/>
    <m/>
    <m/>
    <m/>
    <m/>
    <m/>
    <m/>
    <s v="Electric"/>
    <m/>
    <n v="82"/>
    <m/>
    <m/>
    <m/>
    <n v="17"/>
    <s v="Water"/>
    <s v="Cooling Tower"/>
    <m/>
    <n v="12"/>
    <m/>
    <m/>
    <m/>
    <m/>
    <s v="Water"/>
    <m/>
    <m/>
    <m/>
    <n v="5.1999999999999998E-2"/>
    <n v="7.2999999999999995E-2"/>
    <s v="e/f"/>
    <m/>
    <m/>
    <m/>
    <m/>
    <n v="7.2999999999999995E-2"/>
    <m/>
    <n v="0.23098591549295777"/>
    <x v="2"/>
    <s v="Electric"/>
    <s v="n/a"/>
    <s v="CRN15-4"/>
    <n v="4"/>
    <n v="2.6"/>
    <n v="5.17"/>
    <m/>
    <m/>
    <m/>
    <m/>
    <m/>
    <m/>
    <m/>
    <m/>
    <x v="0"/>
    <m/>
    <m/>
    <m/>
    <m/>
    <m/>
    <x v="3"/>
    <x v="2"/>
    <x v="1"/>
    <m/>
    <n v="117"/>
    <m/>
    <m/>
    <m/>
    <m/>
    <m/>
    <m/>
    <m/>
    <m/>
    <n v="35.17"/>
    <n v="91.2"/>
    <m/>
    <m/>
    <m/>
    <m/>
    <n v="91.2"/>
    <x v="7"/>
    <n v="0.78500000000000003"/>
    <n v="0.80700000000000005"/>
    <m/>
    <m/>
    <m/>
    <m/>
    <m/>
    <m/>
    <m/>
    <m/>
    <m/>
    <m/>
    <s v=""/>
    <m/>
    <m/>
    <m/>
    <x v="0"/>
    <m/>
    <m/>
    <m/>
    <m/>
    <m/>
    <m/>
    <m/>
    <m/>
    <m/>
    <m/>
    <s v="-"/>
    <s v="Oil-free"/>
    <m/>
    <x v="0"/>
    <m/>
    <m/>
    <m/>
    <m/>
    <m/>
    <m/>
    <m/>
    <s v="X"/>
    <s v="X"/>
  </r>
  <r>
    <s v="Dong"/>
    <n v="2016"/>
    <s v="https://doi.org/10.1016/j.enconman.2015.10.083"/>
    <s v="Optimum design method of Organic Rankine Cycle system based on semi-empirical model and experimental validation"/>
    <n v="143.1"/>
    <n v="11"/>
    <s v="b"/>
    <s v="b"/>
    <s v="a"/>
    <n v="1"/>
    <x v="1"/>
    <n v="0"/>
    <x v="0"/>
    <n v="1"/>
    <n v="0"/>
    <x v="0"/>
    <n v="1"/>
    <n v="0"/>
    <n v="2016"/>
    <s v="China"/>
    <s v="Tianjin"/>
    <x v="0"/>
    <m/>
    <m/>
    <x v="5"/>
    <s v="Other"/>
    <m/>
    <m/>
    <m/>
    <m/>
    <s v="n/a"/>
    <n v="64.599999999999994"/>
    <n v="84.4"/>
    <n v="0"/>
    <n v="9"/>
    <n v="29.1"/>
    <n v="32.5"/>
    <m/>
    <m/>
    <m/>
    <m/>
    <m/>
    <m/>
    <s v="Electric"/>
    <n v="64"/>
    <n v="92"/>
    <m/>
    <m/>
    <n v="1.3888888888888888"/>
    <n v="2.7777777777777777"/>
    <s v="Water"/>
    <s v="Cooling Tower"/>
    <m/>
    <m/>
    <m/>
    <m/>
    <m/>
    <m/>
    <s v="Water"/>
    <m/>
    <m/>
    <m/>
    <m/>
    <m/>
    <m/>
    <m/>
    <m/>
    <m/>
    <m/>
    <m/>
    <m/>
    <n v="0.19726027397260271"/>
    <x v="2"/>
    <s v="Electric"/>
    <s v="VSD"/>
    <s v="32QCLF120"/>
    <m/>
    <m/>
    <m/>
    <m/>
    <m/>
    <m/>
    <m/>
    <m/>
    <m/>
    <m/>
    <m/>
    <x v="2"/>
    <m/>
    <n v="12.8"/>
    <m/>
    <m/>
    <m/>
    <x v="4"/>
    <x v="2"/>
    <x v="3"/>
    <m/>
    <m/>
    <n v="10"/>
    <m/>
    <m/>
    <m/>
    <m/>
    <m/>
    <m/>
    <m/>
    <n v="1.5"/>
    <n v="6.54"/>
    <m/>
    <m/>
    <m/>
    <m/>
    <n v="6.54"/>
    <x v="8"/>
    <m/>
    <m/>
    <m/>
    <m/>
    <n v="0.5"/>
    <n v="0.72499999999999998"/>
    <m/>
    <m/>
    <m/>
    <m/>
    <m/>
    <m/>
    <s v=""/>
    <m/>
    <m/>
    <m/>
    <x v="2"/>
    <m/>
    <n v="41.2"/>
    <m/>
    <m/>
    <m/>
    <m/>
    <m/>
    <m/>
    <m/>
    <m/>
    <s v="-"/>
    <s v="Oil-free"/>
    <s v="Oil should be added"/>
    <x v="0"/>
    <m/>
    <m/>
    <m/>
    <m/>
    <m/>
    <m/>
    <m/>
    <m/>
    <s v="X"/>
  </r>
  <r>
    <s v="Dong"/>
    <n v="2016"/>
    <s v="https://doi.org/10.1016/j.enconman.2015.10.083"/>
    <s v="Optimum design method of Organic Rankine Cycle system based on semi-empirical model and experimental validation"/>
    <n v="143.19999999999999"/>
    <m/>
    <m/>
    <m/>
    <m/>
    <n v="0"/>
    <x v="0"/>
    <n v="0"/>
    <x v="0"/>
    <n v="0"/>
    <n v="0"/>
    <x v="0"/>
    <n v="0"/>
    <n v="0"/>
    <n v="2016"/>
    <s v="China"/>
    <s v="Tianjin"/>
    <x v="0"/>
    <m/>
    <m/>
    <x v="5"/>
    <s v="Other"/>
    <m/>
    <m/>
    <m/>
    <m/>
    <s v="n/a"/>
    <n v="73"/>
    <n v="76"/>
    <m/>
    <m/>
    <m/>
    <m/>
    <m/>
    <m/>
    <m/>
    <m/>
    <m/>
    <m/>
    <s v="Electric"/>
    <m/>
    <n v="90"/>
    <m/>
    <n v="647.5"/>
    <m/>
    <n v="10.277777777777777"/>
    <s v="Water"/>
    <s v="Cooling Tower"/>
    <n v="11"/>
    <n v="34"/>
    <m/>
    <m/>
    <m/>
    <n v="28.333333333333332"/>
    <s v="Water"/>
    <m/>
    <m/>
    <m/>
    <m/>
    <n v="7.2123552123552134E-2"/>
    <s v="e/f"/>
    <m/>
    <m/>
    <m/>
    <m/>
    <n v="7.2123552123552134E-2"/>
    <m/>
    <n v="0.21763085399449034"/>
    <x v="2"/>
    <s v="Electric"/>
    <s v="VSD"/>
    <m/>
    <m/>
    <m/>
    <m/>
    <m/>
    <m/>
    <m/>
    <m/>
    <m/>
    <m/>
    <m/>
    <m/>
    <x v="2"/>
    <m/>
    <n v="45.6"/>
    <m/>
    <m/>
    <m/>
    <x v="4"/>
    <x v="2"/>
    <x v="3"/>
    <m/>
    <n v="50"/>
    <m/>
    <m/>
    <m/>
    <m/>
    <m/>
    <m/>
    <m/>
    <m/>
    <n v="29"/>
    <n v="46.7"/>
    <m/>
    <m/>
    <m/>
    <m/>
    <n v="46.7"/>
    <x v="9"/>
    <m/>
    <m/>
    <m/>
    <m/>
    <m/>
    <m/>
    <m/>
    <m/>
    <m/>
    <m/>
    <m/>
    <m/>
    <s v=""/>
    <m/>
    <m/>
    <m/>
    <x v="2"/>
    <m/>
    <n v="130"/>
    <m/>
    <m/>
    <m/>
    <m/>
    <m/>
    <m/>
    <m/>
    <m/>
    <s v="-"/>
    <s v="Oil-free"/>
    <s v="Oil should be added"/>
    <x v="0"/>
    <m/>
    <m/>
    <m/>
    <m/>
    <m/>
    <m/>
    <m/>
    <m/>
    <s v="X"/>
  </r>
  <r>
    <s v="Mu"/>
    <n v="2015"/>
    <s v="https://doi.org/10.1061/(ASCE)EY.1943-7897.0000181"/>
    <s v="Experimental Study of a Low-Temperature Power Generation System in an Organic Rankine Cycle"/>
    <n v="105"/>
    <n v="11"/>
    <s v="a"/>
    <s v="a"/>
    <s v="a"/>
    <n v="0"/>
    <x v="0"/>
    <n v="0"/>
    <x v="0"/>
    <n v="0"/>
    <n v="0"/>
    <x v="0"/>
    <n v="0"/>
    <n v="0"/>
    <n v="2015"/>
    <s v="China"/>
    <s v="Tianjin"/>
    <x v="0"/>
    <m/>
    <m/>
    <x v="6"/>
    <s v="HFC"/>
    <m/>
    <n v="101.06"/>
    <n v="40.592799999999997"/>
    <n v="-0.40899999999999997"/>
    <s v="Wet"/>
    <n v="49.3"/>
    <n v="57.9"/>
    <m/>
    <m/>
    <n v="18.2"/>
    <n v="20.7"/>
    <m/>
    <m/>
    <n v="12"/>
    <n v="15"/>
    <n v="4.3499999999999996"/>
    <n v="4.8499999999999996"/>
    <s v="Electric"/>
    <n v="55.5"/>
    <n v="66"/>
    <n v="171"/>
    <n v="254"/>
    <m/>
    <n v="8.3333333333333339"/>
    <s v="Water"/>
    <s v="Tank"/>
    <n v="12.8"/>
    <n v="16.7"/>
    <n v="119"/>
    <n v="157"/>
    <m/>
    <n v="7.5"/>
    <s v="Water"/>
    <m/>
    <m/>
    <m/>
    <n v="1E-3"/>
    <n v="3.4000000000000002E-2"/>
    <s v="e/s"/>
    <n v="1.2E-2"/>
    <n v="0.28399999999999997"/>
    <s v="e/s | ff"/>
    <m/>
    <n v="3.4000000000000002E-2"/>
    <m/>
    <n v="0.15693215339233035"/>
    <x v="2"/>
    <s v="Electric"/>
    <s v="VSD"/>
    <m/>
    <m/>
    <m/>
    <n v="0.94"/>
    <m/>
    <m/>
    <m/>
    <m/>
    <n v="0.81"/>
    <m/>
    <m/>
    <m/>
    <x v="2"/>
    <m/>
    <n v="16.13"/>
    <s v="x2"/>
    <m/>
    <m/>
    <x v="5"/>
    <x v="2"/>
    <x v="3"/>
    <s v="Air Screw CF90D4"/>
    <m/>
    <n v="100"/>
    <m/>
    <m/>
    <m/>
    <m/>
    <n v="2000"/>
    <m/>
    <m/>
    <n v="0.18"/>
    <n v="8.65"/>
    <m/>
    <m/>
    <n v="8.1"/>
    <n v="13.8"/>
    <n v="8.65"/>
    <x v="10"/>
    <n v="1.4999999999999999E-2"/>
    <n v="0.42"/>
    <m/>
    <m/>
    <n v="0.66"/>
    <n v="0.71"/>
    <n v="2.1999999999999999E-2"/>
    <n v="0.627"/>
    <m/>
    <m/>
    <m/>
    <m/>
    <s v=""/>
    <m/>
    <m/>
    <m/>
    <x v="2"/>
    <m/>
    <n v="11.63"/>
    <m/>
    <m/>
    <m/>
    <m/>
    <m/>
    <m/>
    <m/>
    <m/>
    <s v="-"/>
    <s v="Oil-free"/>
    <m/>
    <x v="0"/>
    <m/>
    <m/>
    <m/>
    <m/>
    <m/>
    <m/>
    <m/>
    <m/>
    <s v="X"/>
  </r>
  <r>
    <s v="Xie"/>
    <n v="2015"/>
    <s v="http://www.asme-orc2015.be/online/proceedings/display_manuscript/64.htm"/>
    <s v="Experimental Studies on an Organic Rankine Cycle (ORC) System Under Variable Condensation Temperature"/>
    <n v="122"/>
    <m/>
    <m/>
    <m/>
    <m/>
    <n v="0"/>
    <x v="0"/>
    <n v="0"/>
    <x v="0"/>
    <n v="0"/>
    <n v="0"/>
    <x v="0"/>
    <n v="0"/>
    <n v="0"/>
    <n v="2015"/>
    <s v="China"/>
    <s v="Shanghai - Tongji Univ"/>
    <x v="3"/>
    <m/>
    <m/>
    <x v="2"/>
    <s v="HCFC"/>
    <m/>
    <n v="183.67"/>
    <n v="36.72"/>
    <n v="0.35639999999999999"/>
    <s v="Dry"/>
    <n v="130"/>
    <n v="145"/>
    <n v="18"/>
    <n v="35"/>
    <m/>
    <m/>
    <m/>
    <m/>
    <n v="9"/>
    <n v="11"/>
    <n v="2"/>
    <n v="3.5"/>
    <s v="Gas"/>
    <m/>
    <n v="180"/>
    <m/>
    <m/>
    <m/>
    <m/>
    <s v="Exhaust Gas"/>
    <s v="Cooling Tower"/>
    <n v="22"/>
    <n v="42"/>
    <m/>
    <m/>
    <m/>
    <n v="5.5555555555555554"/>
    <s v="Water"/>
    <m/>
    <m/>
    <m/>
    <n v="5.5199999999999999E-2"/>
    <n v="7.2499999999999995E-2"/>
    <s v="e-a/f"/>
    <m/>
    <m/>
    <m/>
    <m/>
    <n v="7.2499999999999995E-2"/>
    <m/>
    <n v="0.34878587196467992"/>
    <x v="0"/>
    <s v="n/a"/>
    <s v="n/a"/>
    <m/>
    <m/>
    <m/>
    <m/>
    <m/>
    <m/>
    <m/>
    <m/>
    <m/>
    <m/>
    <m/>
    <m/>
    <x v="3"/>
    <m/>
    <n v="14"/>
    <m/>
    <m/>
    <m/>
    <x v="6"/>
    <x v="2"/>
    <x v="4"/>
    <s v="Air Squared 5kW"/>
    <m/>
    <n v="5"/>
    <n v="3.5"/>
    <n v="257.59999999999997"/>
    <n v="73.599999999999994"/>
    <m/>
    <m/>
    <n v="3.1"/>
    <n v="4.45"/>
    <n v="1.54"/>
    <n v="2.36"/>
    <n v="2.4896666666666665"/>
    <n v="3.3826666666666663"/>
    <m/>
    <m/>
    <n v="2.36"/>
    <x v="11"/>
    <m/>
    <n v="0.6"/>
    <m/>
    <m/>
    <n v="0.86"/>
    <n v="0.97"/>
    <m/>
    <m/>
    <m/>
    <m/>
    <n v="0.61855670103092786"/>
    <n v="0.69767441860465118"/>
    <n v="0.74440201904160497"/>
    <m/>
    <m/>
    <m/>
    <x v="2"/>
    <m/>
    <n v="4.9000000000000004"/>
    <m/>
    <m/>
    <m/>
    <m/>
    <m/>
    <m/>
    <m/>
    <m/>
    <s v="-"/>
    <s v="Oil-free"/>
    <m/>
    <x v="0"/>
    <m/>
    <m/>
    <m/>
    <m/>
    <m/>
    <m/>
    <m/>
    <m/>
    <m/>
  </r>
  <r>
    <s v="Zhu"/>
    <n v="2016"/>
    <s v="https://doi.org/10.1016/j.energy.2015.11.048"/>
    <s v="Effect of resistive load on the performance of an organic Rankine cycle with a scroll expander"/>
    <n v="85"/>
    <m/>
    <m/>
    <m/>
    <m/>
    <n v="0"/>
    <x v="0"/>
    <n v="0"/>
    <x v="0"/>
    <n v="0"/>
    <n v="0"/>
    <x v="0"/>
    <n v="0"/>
    <n v="0"/>
    <n v="2016"/>
    <s v="UK"/>
    <s v="Nottingham"/>
    <x v="3"/>
    <m/>
    <m/>
    <x v="6"/>
    <s v="HFC"/>
    <m/>
    <n v="101.06"/>
    <n v="40.592799999999997"/>
    <n v="-0.40899999999999997"/>
    <s v="Wet"/>
    <m/>
    <m/>
    <m/>
    <m/>
    <m/>
    <m/>
    <m/>
    <m/>
    <m/>
    <m/>
    <m/>
    <m/>
    <s v="Electric"/>
    <m/>
    <m/>
    <m/>
    <m/>
    <m/>
    <m/>
    <s v="Steam"/>
    <s v="Tap"/>
    <m/>
    <m/>
    <m/>
    <m/>
    <m/>
    <m/>
    <s v="Water"/>
    <m/>
    <m/>
    <m/>
    <n v="5.0000000000000001E-3"/>
    <n v="0.02"/>
    <s v="e/s"/>
    <m/>
    <m/>
    <m/>
    <m/>
    <n v="0.02"/>
    <m/>
    <m/>
    <x v="3"/>
    <s v="Electric"/>
    <s v="VSD"/>
    <s v="Tuthill D Series"/>
    <m/>
    <m/>
    <m/>
    <m/>
    <m/>
    <m/>
    <m/>
    <m/>
    <m/>
    <m/>
    <m/>
    <x v="0"/>
    <s v="SWEP B25Tx20"/>
    <n v="1.1299999999999999"/>
    <m/>
    <m/>
    <m/>
    <x v="6"/>
    <x v="2"/>
    <x v="4"/>
    <s v="Air Squared 1kW"/>
    <m/>
    <n v="1"/>
    <n v="3.5"/>
    <n v="42"/>
    <n v="12"/>
    <n v="2730"/>
    <n v="3432"/>
    <n v="1.6"/>
    <n v="3.8"/>
    <n v="0.05"/>
    <n v="0.55700000000000005"/>
    <m/>
    <m/>
    <m/>
    <m/>
    <n v="0.55700000000000005"/>
    <x v="12"/>
    <m/>
    <m/>
    <m/>
    <m/>
    <n v="0.65"/>
    <n v="0.78"/>
    <m/>
    <m/>
    <m/>
    <m/>
    <m/>
    <m/>
    <s v=""/>
    <n v="1.2048192771084338"/>
    <n v="2"/>
    <m/>
    <x v="0"/>
    <s v="SWEP B10Hx30"/>
    <n v="0.86799999999999999"/>
    <m/>
    <m/>
    <m/>
    <m/>
    <m/>
    <m/>
    <m/>
    <m/>
    <s v="-"/>
    <s v="Oil-free"/>
    <m/>
    <x v="1"/>
    <s v="Swep BX8THx20"/>
    <m/>
    <m/>
    <m/>
    <m/>
    <m/>
    <s v="X"/>
    <m/>
    <s v="X"/>
  </r>
  <r>
    <s v="Yun"/>
    <n v="2015"/>
    <s v="https://doi.org/10.1016/j.apenergy.2015.02.022"/>
    <s v="Experimental investigation of an organic Rankine cycle with multiple expanders used in parallel"/>
    <n v="12"/>
    <n v="39"/>
    <s v="a"/>
    <s v="a"/>
    <s v="a"/>
    <n v="0"/>
    <x v="0"/>
    <n v="0"/>
    <x v="0"/>
    <n v="0"/>
    <n v="0"/>
    <x v="0"/>
    <n v="0"/>
    <n v="0"/>
    <n v="2015"/>
    <s v="South Korea"/>
    <s v="Pusan"/>
    <x v="4"/>
    <m/>
    <m/>
    <x v="0"/>
    <s v="HFC"/>
    <m/>
    <n v="154.01"/>
    <n v="36.51"/>
    <n v="0.49580000000000002"/>
    <s v="Dry"/>
    <m/>
    <m/>
    <m/>
    <m/>
    <m/>
    <n v="24"/>
    <m/>
    <n v="7"/>
    <n v="4.9000000000000004"/>
    <n v="13.2"/>
    <m/>
    <n v="1.9"/>
    <s v="Electric"/>
    <m/>
    <n v="120"/>
    <n v="6"/>
    <n v="45"/>
    <m/>
    <m/>
    <s v="Water"/>
    <s v="Air Chiller"/>
    <m/>
    <n v="24"/>
    <m/>
    <m/>
    <m/>
    <m/>
    <s v="Water"/>
    <m/>
    <n v="3.17"/>
    <s v="m-?"/>
    <n v="3.5000000000000003E-2"/>
    <n v="7.4999999999999997E-2"/>
    <s v="m-?/f"/>
    <m/>
    <m/>
    <m/>
    <n v="8.0500000000000002E-2"/>
    <n v="5.9944687758931678E-2"/>
    <m/>
    <n v="0.24427480916030531"/>
    <x v="4"/>
    <s v="Electric"/>
    <s v="VSD"/>
    <m/>
    <m/>
    <n v="0.05"/>
    <n v="8.7999999999999995E-2"/>
    <m/>
    <m/>
    <m/>
    <n v="0.11"/>
    <n v="7.0000000000000007E-2"/>
    <m/>
    <n v="0.86"/>
    <m/>
    <x v="0"/>
    <m/>
    <m/>
    <m/>
    <m/>
    <m/>
    <x v="0"/>
    <x v="2"/>
    <x v="1"/>
    <m/>
    <m/>
    <m/>
    <m/>
    <m/>
    <m/>
    <m/>
    <n v="1200"/>
    <n v="2.5"/>
    <n v="6.5"/>
    <m/>
    <m/>
    <m/>
    <n v="3.4"/>
    <m/>
    <n v="6.39"/>
    <n v="2.5318253214952509"/>
    <x v="13"/>
    <m/>
    <m/>
    <m/>
    <m/>
    <m/>
    <m/>
    <m/>
    <m/>
    <n v="0.45"/>
    <n v="0.61399999999999999"/>
    <m/>
    <m/>
    <n v="0.74465450632213259"/>
    <m/>
    <m/>
    <s v="2 in //"/>
    <x v="0"/>
    <m/>
    <m/>
    <m/>
    <m/>
    <m/>
    <m/>
    <m/>
    <m/>
    <m/>
    <m/>
    <s v="-"/>
    <s v="Oil-free"/>
    <m/>
    <x v="0"/>
    <m/>
    <m/>
    <s v="Distribution &amp; Mixing chamber"/>
    <m/>
    <m/>
    <m/>
    <m/>
    <m/>
    <s v="X"/>
  </r>
  <r>
    <s v="Yun"/>
    <n v="2014"/>
    <s v="https://doi.org/10.1115/GT2014-26767"/>
    <s v="Experimental Study on the Organic Rankine Cycle Power System Adopting Dual Expanders in Parallel"/>
    <n v="28"/>
    <n v="39"/>
    <s v="a"/>
    <s v="a"/>
    <s v="a"/>
    <n v="0"/>
    <x v="1"/>
    <n v="1"/>
    <x v="1"/>
    <n v="1"/>
    <n v="1"/>
    <x v="1"/>
    <n v="1"/>
    <n v="1"/>
    <n v="2014"/>
    <s v="South Korea"/>
    <s v="Pusan"/>
    <x v="4"/>
    <m/>
    <m/>
    <x v="0"/>
    <s v="HFC"/>
    <m/>
    <n v="154.01"/>
    <n v="36.51"/>
    <n v="0.49580000000000002"/>
    <s v="Dry"/>
    <m/>
    <m/>
    <m/>
    <m/>
    <m/>
    <m/>
    <m/>
    <m/>
    <m/>
    <n v="14"/>
    <n v="1.7"/>
    <n v="2"/>
    <s v="Electric"/>
    <m/>
    <n v="130"/>
    <m/>
    <n v="100"/>
    <m/>
    <m/>
    <s v="Water"/>
    <s v="Air Chiller"/>
    <m/>
    <m/>
    <m/>
    <m/>
    <m/>
    <m/>
    <s v="Water"/>
    <m/>
    <m/>
    <m/>
    <m/>
    <m/>
    <m/>
    <m/>
    <m/>
    <m/>
    <m/>
    <m/>
    <m/>
    <n v="0.27295285359801491"/>
    <x v="4"/>
    <s v="Electric"/>
    <s v="VSD"/>
    <m/>
    <m/>
    <m/>
    <m/>
    <m/>
    <m/>
    <m/>
    <m/>
    <m/>
    <m/>
    <m/>
    <m/>
    <x v="0"/>
    <m/>
    <m/>
    <m/>
    <m/>
    <m/>
    <x v="0"/>
    <x v="2"/>
    <x v="1"/>
    <m/>
    <m/>
    <m/>
    <m/>
    <m/>
    <m/>
    <m/>
    <m/>
    <m/>
    <m/>
    <m/>
    <m/>
    <m/>
    <n v="2"/>
    <m/>
    <m/>
    <n v="1.4368829414393227"/>
    <x v="0"/>
    <m/>
    <m/>
    <m/>
    <n v="0.53"/>
    <m/>
    <m/>
    <m/>
    <m/>
    <m/>
    <m/>
    <m/>
    <m/>
    <n v="0.71844147071966136"/>
    <m/>
    <m/>
    <s v="2 in //"/>
    <x v="0"/>
    <m/>
    <m/>
    <m/>
    <m/>
    <m/>
    <m/>
    <m/>
    <m/>
    <m/>
    <m/>
    <s v="-"/>
    <s v="Oil-free"/>
    <m/>
    <x v="0"/>
    <m/>
    <m/>
    <m/>
    <m/>
    <m/>
    <m/>
    <m/>
    <m/>
    <s v="X"/>
  </r>
  <r>
    <s v="Yun"/>
    <n v="2013"/>
    <s v="https://doi.org/10.4028/www.scientific.net/AMM.291-294.1627"/>
    <s v="Development and characterization of small-scale ORC system using scroll expander"/>
    <n v="67"/>
    <n v="39"/>
    <s v="a"/>
    <s v="a"/>
    <s v="a"/>
    <n v="0"/>
    <x v="1"/>
    <n v="1"/>
    <x v="1"/>
    <n v="1"/>
    <n v="1"/>
    <x v="1"/>
    <n v="1"/>
    <n v="1"/>
    <n v="2013"/>
    <s v="South Korea"/>
    <s v="Pusan"/>
    <x v="4"/>
    <m/>
    <m/>
    <x v="0"/>
    <s v="HFC"/>
    <m/>
    <n v="154.01"/>
    <n v="36.51"/>
    <n v="0.49580000000000002"/>
    <s v="Dry"/>
    <m/>
    <m/>
    <m/>
    <m/>
    <m/>
    <m/>
    <m/>
    <m/>
    <m/>
    <n v="14"/>
    <n v="1.7"/>
    <n v="2"/>
    <s v="Electric"/>
    <m/>
    <n v="150"/>
    <m/>
    <n v="110"/>
    <m/>
    <m/>
    <s v="Water"/>
    <s v="Air Chiller"/>
    <m/>
    <m/>
    <m/>
    <m/>
    <m/>
    <m/>
    <s v="Water"/>
    <m/>
    <m/>
    <m/>
    <m/>
    <m/>
    <m/>
    <m/>
    <m/>
    <m/>
    <m/>
    <m/>
    <m/>
    <n v="0.30732860520094563"/>
    <x v="4"/>
    <s v="Electric"/>
    <s v="VSD"/>
    <m/>
    <m/>
    <m/>
    <m/>
    <m/>
    <m/>
    <m/>
    <m/>
    <m/>
    <m/>
    <m/>
    <m/>
    <x v="0"/>
    <m/>
    <m/>
    <m/>
    <m/>
    <m/>
    <x v="0"/>
    <x v="2"/>
    <x v="1"/>
    <m/>
    <m/>
    <m/>
    <m/>
    <m/>
    <m/>
    <m/>
    <m/>
    <m/>
    <m/>
    <m/>
    <m/>
    <m/>
    <m/>
    <m/>
    <m/>
    <n v="1.2838259902430964"/>
    <x v="1"/>
    <m/>
    <m/>
    <m/>
    <m/>
    <m/>
    <m/>
    <m/>
    <m/>
    <m/>
    <m/>
    <m/>
    <m/>
    <s v=""/>
    <m/>
    <m/>
    <m/>
    <x v="0"/>
    <m/>
    <m/>
    <m/>
    <m/>
    <m/>
    <m/>
    <m/>
    <m/>
    <m/>
    <m/>
    <s v="-"/>
    <s v="Oil-free"/>
    <m/>
    <x v="0"/>
    <m/>
    <m/>
    <m/>
    <m/>
    <m/>
    <m/>
    <m/>
    <m/>
    <s v="X"/>
  </r>
  <r>
    <s v="Mikielewicz"/>
    <n v="2010"/>
    <s v="https://doi.org/10.2478/v10173-010-0023-8"/>
    <s v="Experiences from operation of different expansion devices for application in domestic micro CHP"/>
    <n v="108.1"/>
    <n v="1"/>
    <s v="a"/>
    <s v="a"/>
    <s v="a"/>
    <n v="0"/>
    <x v="0"/>
    <n v="0"/>
    <x v="0"/>
    <n v="0"/>
    <n v="0"/>
    <x v="0"/>
    <n v="0"/>
    <n v="0"/>
    <n v="2010"/>
    <s v="Poland"/>
    <s v="Gdansk"/>
    <x v="3"/>
    <m/>
    <s v="Yes"/>
    <x v="2"/>
    <s v="HCFC"/>
    <m/>
    <n v="183.67"/>
    <n v="36.72"/>
    <n v="0.35639999999999999"/>
    <s v="Dry"/>
    <m/>
    <n v="160"/>
    <m/>
    <m/>
    <m/>
    <m/>
    <m/>
    <m/>
    <m/>
    <n v="15"/>
    <m/>
    <m/>
    <s v="Electric"/>
    <m/>
    <m/>
    <n v="8.14"/>
    <n v="10.130000000000001"/>
    <m/>
    <m/>
    <s v="Oil"/>
    <s v="Tap"/>
    <m/>
    <m/>
    <n v="7.69"/>
    <n v="9.2200000000000006"/>
    <m/>
    <m/>
    <s v="Water"/>
    <m/>
    <m/>
    <m/>
    <n v="5.8000000000000003E-2"/>
    <n v="0.11700000000000001"/>
    <s v="a/f"/>
    <n v="0.19900000000000001"/>
    <n v="0.41599999999999998"/>
    <s v="a/f | ss"/>
    <m/>
    <m/>
    <m/>
    <n v="0.28000000000000003"/>
    <x v="5"/>
    <s v="Electric"/>
    <s v="Bypass"/>
    <m/>
    <m/>
    <n v="3.4000000000000002E-2"/>
    <n v="4.2999999999999997E-2"/>
    <m/>
    <m/>
    <m/>
    <m/>
    <m/>
    <m/>
    <m/>
    <m/>
    <x v="0"/>
    <s v="LB47-40 PCE"/>
    <n v="1.8"/>
    <m/>
    <m/>
    <m/>
    <x v="6"/>
    <x v="3"/>
    <x v="1"/>
    <s v="HQ028P"/>
    <m/>
    <n v="6.9740000000000002"/>
    <m/>
    <m/>
    <m/>
    <m/>
    <m/>
    <m/>
    <m/>
    <m/>
    <m/>
    <m/>
    <m/>
    <n v="0.47299999999999998"/>
    <n v="1.05"/>
    <n v="9.049345994786552E-2"/>
    <x v="14"/>
    <m/>
    <n v="5.7739557739557731E-2"/>
    <m/>
    <m/>
    <n v="0.28999999999999998"/>
    <n v="0.52100000000000002"/>
    <m/>
    <m/>
    <m/>
    <m/>
    <m/>
    <m/>
    <s v=""/>
    <m/>
    <m/>
    <m/>
    <x v="0"/>
    <s v="LB47-20 PCC"/>
    <n v="0.9"/>
    <m/>
    <m/>
    <m/>
    <m/>
    <m/>
    <m/>
    <m/>
    <m/>
    <s v="-"/>
    <s v="Oil-free"/>
    <m/>
    <x v="0"/>
    <m/>
    <m/>
    <m/>
    <m/>
    <m/>
    <m/>
    <m/>
    <m/>
    <s v="X"/>
  </r>
  <r>
    <s v="Liu H."/>
    <n v="2010"/>
    <s v="https://doi.org/10.1093/ijlct/ctq005"/>
    <s v="Preliminary experimental investigations of a biomass-fired micro-scale CHP with organic Rankine cycle"/>
    <n v="7"/>
    <n v="31"/>
    <s v="a"/>
    <s v="a"/>
    <s v="a"/>
    <n v="0"/>
    <x v="0"/>
    <n v="0"/>
    <x v="0"/>
    <n v="0"/>
    <n v="0"/>
    <x v="0"/>
    <n v="0"/>
    <n v="0"/>
    <n v="2010"/>
    <s v="UK"/>
    <s v="Nottingham"/>
    <x v="5"/>
    <m/>
    <s v="Yes"/>
    <x v="1"/>
    <s v="HFE"/>
    <m/>
    <n v="164.6"/>
    <n v="24.78"/>
    <n v="1.264"/>
    <s v="Dry"/>
    <m/>
    <n v="125"/>
    <m/>
    <m/>
    <m/>
    <m/>
    <m/>
    <m/>
    <m/>
    <n v="6.7"/>
    <n v="3.206"/>
    <n v="3.2360000000000002"/>
    <s v="Biomass"/>
    <m/>
    <n v="118"/>
    <m/>
    <n v="21.3"/>
    <m/>
    <n v="0.25"/>
    <s v="Water"/>
    <s v="Tap"/>
    <m/>
    <n v="11"/>
    <m/>
    <n v="18.399999999999999"/>
    <m/>
    <n v="6.7000000000000004E-2"/>
    <s v="Water"/>
    <m/>
    <m/>
    <m/>
    <m/>
    <n v="1.34E-2"/>
    <s v="e/f"/>
    <m/>
    <m/>
    <m/>
    <m/>
    <n v="1.34E-2"/>
    <m/>
    <n v="0.27365728900255759"/>
    <x v="1"/>
    <s v="Electric"/>
    <s v="Controler"/>
    <m/>
    <m/>
    <m/>
    <m/>
    <m/>
    <m/>
    <m/>
    <m/>
    <m/>
    <m/>
    <m/>
    <m/>
    <x v="0"/>
    <m/>
    <m/>
    <m/>
    <m/>
    <m/>
    <x v="7"/>
    <x v="4"/>
    <x v="4"/>
    <m/>
    <m/>
    <m/>
    <m/>
    <m/>
    <m/>
    <m/>
    <m/>
    <m/>
    <m/>
    <m/>
    <n v="0.28399999999999997"/>
    <m/>
    <m/>
    <m/>
    <m/>
    <n v="0.28399999999999997"/>
    <x v="15"/>
    <m/>
    <m/>
    <m/>
    <m/>
    <m/>
    <m/>
    <m/>
    <m/>
    <m/>
    <m/>
    <m/>
    <m/>
    <s v=""/>
    <m/>
    <m/>
    <m/>
    <x v="1"/>
    <m/>
    <m/>
    <m/>
    <m/>
    <m/>
    <m/>
    <m/>
    <m/>
    <m/>
    <m/>
    <s v="-"/>
    <s v="Oil-free"/>
    <m/>
    <x v="1"/>
    <m/>
    <m/>
    <m/>
    <m/>
    <m/>
    <m/>
    <m/>
    <s v="X"/>
    <s v="X + Level"/>
  </r>
  <r>
    <s v="Qiu G."/>
    <n v="2012"/>
    <s v="https://doi.org/10.1016/j.fuel.2012.01.028"/>
    <s v="Experimental investigation of a biomass-fired ORC-based micro-CHP for domestic applications"/>
    <n v="19"/>
    <n v="31"/>
    <s v="a"/>
    <s v="a"/>
    <s v="b"/>
    <n v="0"/>
    <x v="1"/>
    <n v="1"/>
    <x v="1"/>
    <n v="0"/>
    <n v="1"/>
    <x v="1"/>
    <n v="0"/>
    <n v="1"/>
    <n v="2012"/>
    <s v="UK"/>
    <s v="Nottingham"/>
    <x v="5"/>
    <m/>
    <s v="Yes"/>
    <x v="1"/>
    <s v="HFE"/>
    <m/>
    <n v="164.6"/>
    <n v="24.78"/>
    <n v="1.264"/>
    <s v="Dry"/>
    <n v="118.9"/>
    <n v="120.2"/>
    <m/>
    <m/>
    <m/>
    <n v="15"/>
    <m/>
    <m/>
    <n v="6.649"/>
    <n v="6.7240000000000002"/>
    <n v="3.206"/>
    <n v="3.2360000000000002"/>
    <s v="Biomass"/>
    <n v="126.4"/>
    <n v="126.9"/>
    <m/>
    <n v="50"/>
    <m/>
    <n v="0.47099999999999997"/>
    <s v="Water"/>
    <s v="Tap"/>
    <m/>
    <n v="5"/>
    <m/>
    <n v="47.3"/>
    <m/>
    <n v="0.27500000000000002"/>
    <s v="Water"/>
    <m/>
    <m/>
    <m/>
    <n v="3.73E-2"/>
    <n v="3.8899999999999997E-2"/>
    <s v="a-a"/>
    <m/>
    <m/>
    <m/>
    <m/>
    <n v="1.7399999999999999E-2"/>
    <m/>
    <n v="0.30399999999999999"/>
    <x v="1"/>
    <s v="Electric"/>
    <s v="Controler"/>
    <m/>
    <m/>
    <m/>
    <n v="0.307"/>
    <m/>
    <m/>
    <m/>
    <m/>
    <n v="9.5000000000000001E-2"/>
    <m/>
    <m/>
    <m/>
    <x v="0"/>
    <m/>
    <m/>
    <s v="x2 in S"/>
    <n v="0.90500000000000003"/>
    <m/>
    <x v="7"/>
    <x v="4"/>
    <x v="4"/>
    <m/>
    <m/>
    <m/>
    <m/>
    <m/>
    <m/>
    <n v="841"/>
    <n v="860"/>
    <n v="2.0630000000000002"/>
    <n v="2.0950000000000002"/>
    <n v="0.82179999999999997"/>
    <n v="0.86070000000000002"/>
    <m/>
    <m/>
    <n v="1.66"/>
    <n v="1.72"/>
    <n v="0.86070000000000002"/>
    <x v="16"/>
    <m/>
    <m/>
    <m/>
    <m/>
    <n v="0.52380000000000004"/>
    <n v="0.55449999999999999"/>
    <n v="0.4864"/>
    <n v="0.50939999999999996"/>
    <m/>
    <m/>
    <m/>
    <m/>
    <s v=""/>
    <m/>
    <m/>
    <m/>
    <x v="1"/>
    <m/>
    <m/>
    <m/>
    <m/>
    <m/>
    <m/>
    <m/>
    <m/>
    <m/>
    <m/>
    <s v="-"/>
    <s v="Oil-free"/>
    <m/>
    <x v="1"/>
    <m/>
    <m/>
    <m/>
    <m/>
    <m/>
    <m/>
    <m/>
    <s v="X"/>
    <s v="X + Level"/>
  </r>
  <r>
    <s v="Jradi"/>
    <n v="2014"/>
    <s v="https://doi.org/10.1002/er.3145"/>
    <s v="Modelling and testing of a hybrid solar-biomass ORC-based micro-CHP system"/>
    <n v="35"/>
    <n v="32"/>
    <s v="a"/>
    <s v="a"/>
    <s v="a"/>
    <n v="0"/>
    <x v="0"/>
    <n v="0"/>
    <x v="0"/>
    <n v="0"/>
    <n v="0"/>
    <x v="0"/>
    <n v="0"/>
    <n v="0"/>
    <n v="2014"/>
    <s v="UK"/>
    <s v="Nottingham"/>
    <x v="6"/>
    <m/>
    <s v="Yes"/>
    <x v="4"/>
    <s v="HFE"/>
    <m/>
    <n v="195.3"/>
    <n v="22.29"/>
    <n v="1.5389999999999999"/>
    <s v="Dry"/>
    <n v="110"/>
    <n v="126"/>
    <m/>
    <m/>
    <m/>
    <m/>
    <m/>
    <m/>
    <n v="3.84"/>
    <n v="5.93"/>
    <n v="0.48"/>
    <n v="1.77"/>
    <s v="Biomass"/>
    <n v="120"/>
    <n v="140"/>
    <m/>
    <n v="12.14"/>
    <m/>
    <n v="0.13"/>
    <s v="Water"/>
    <s v="Tap"/>
    <m/>
    <n v="7.73"/>
    <m/>
    <n v="9.5816999999999997"/>
    <m/>
    <n v="5.4199999999999998E-2"/>
    <s v="Water"/>
    <m/>
    <m/>
    <m/>
    <m/>
    <n v="5.6399999999999999E-2"/>
    <s v="a-a/f"/>
    <m/>
    <m/>
    <m/>
    <m/>
    <n v="4.1599999999999998E-2"/>
    <m/>
    <n v="0.32026634382566577"/>
    <x v="1"/>
    <s v="Electric"/>
    <s v="Controler"/>
    <m/>
    <m/>
    <m/>
    <n v="4.7E-2"/>
    <m/>
    <m/>
    <m/>
    <m/>
    <n v="1.727242076871207E-2"/>
    <m/>
    <m/>
    <m/>
    <x v="0"/>
    <m/>
    <m/>
    <s v="x2"/>
    <m/>
    <m/>
    <x v="8"/>
    <x v="5"/>
    <x v="4"/>
    <s v="SHS-33B4150 from Sanden"/>
    <m/>
    <m/>
    <n v="1.736842105263158"/>
    <n v="33"/>
    <n v="19"/>
    <m/>
    <m/>
    <n v="4.03"/>
    <n v="10"/>
    <n v="0"/>
    <n v="0.5"/>
    <m/>
    <m/>
    <m/>
    <m/>
    <n v="0.5"/>
    <x v="17"/>
    <m/>
    <n v="0.6"/>
    <m/>
    <m/>
    <n v="0.4"/>
    <n v="0.9"/>
    <m/>
    <n v="0.81"/>
    <m/>
    <m/>
    <m/>
    <m/>
    <s v=""/>
    <m/>
    <m/>
    <m/>
    <x v="1"/>
    <m/>
    <m/>
    <m/>
    <m/>
    <m/>
    <m/>
    <m/>
    <m/>
    <m/>
    <m/>
    <s v="-"/>
    <s v="Oil-free"/>
    <m/>
    <x v="1"/>
    <s v="B120THx60 (SWEP)"/>
    <m/>
    <m/>
    <m/>
    <m/>
    <m/>
    <m/>
    <s v="X"/>
    <s v="X + Level"/>
  </r>
  <r>
    <s v="Jradi"/>
    <n v="2014"/>
    <s v="https://doi.org/10.1016/j.energy.2014.04.077"/>
    <s v="Experimental investigation of a biomass-fuelled micro-scale tri-generation system with an organic Rankine cycle and liquid desiccant cooling unit"/>
    <n v="49"/>
    <n v="32"/>
    <s v="a"/>
    <s v="a"/>
    <s v="a"/>
    <n v="0"/>
    <x v="1"/>
    <n v="1"/>
    <x v="1"/>
    <n v="1"/>
    <n v="1"/>
    <x v="1"/>
    <n v="1"/>
    <n v="1"/>
    <n v="2014"/>
    <s v="UK"/>
    <s v="Nottingham"/>
    <x v="5"/>
    <s v="Tri-generation (Heat, Cool, Power)"/>
    <s v="Yes"/>
    <x v="4"/>
    <s v="HFE"/>
    <m/>
    <n v="195.3"/>
    <n v="22.29"/>
    <n v="1.5389999999999999"/>
    <s v="Dry"/>
    <m/>
    <n v="126.5"/>
    <m/>
    <m/>
    <m/>
    <n v="18.3"/>
    <m/>
    <m/>
    <m/>
    <n v="5.5"/>
    <m/>
    <n v="1.18"/>
    <s v="Biomass"/>
    <m/>
    <n v="135.1"/>
    <m/>
    <n v="12.1"/>
    <m/>
    <n v="0.13"/>
    <s v="Water"/>
    <s v="Tap"/>
    <m/>
    <n v="7.7"/>
    <m/>
    <n v="9.5809999999999995"/>
    <m/>
    <m/>
    <s v="Water"/>
    <m/>
    <m/>
    <m/>
    <m/>
    <n v="5.6399999999999999E-2"/>
    <s v="a-a/f"/>
    <m/>
    <m/>
    <m/>
    <m/>
    <n v="4.1599999999999998E-2"/>
    <m/>
    <n v="0.31217838765008588"/>
    <x v="1"/>
    <s v="Electric"/>
    <s v="Controler"/>
    <m/>
    <m/>
    <m/>
    <n v="4.7E-2"/>
    <m/>
    <m/>
    <m/>
    <n v="4.2000000000000003E-2"/>
    <n v="1.2999999999999999E-2"/>
    <m/>
    <n v="0.30952380952380948"/>
    <m/>
    <x v="0"/>
    <m/>
    <m/>
    <s v="x2"/>
    <n v="0.84297520661157022"/>
    <m/>
    <x v="8"/>
    <x v="5"/>
    <x v="4"/>
    <s v="SHS-33B4150"/>
    <m/>
    <m/>
    <n v="1.736842105263158"/>
    <m/>
    <m/>
    <m/>
    <m/>
    <m/>
    <n v="4.6399999999999997"/>
    <m/>
    <n v="0.5"/>
    <m/>
    <m/>
    <m/>
    <n v="0.61499999999999999"/>
    <n v="0.5"/>
    <x v="17"/>
    <m/>
    <m/>
    <m/>
    <m/>
    <m/>
    <n v="0.74199999999999999"/>
    <m/>
    <n v="0.81"/>
    <m/>
    <m/>
    <m/>
    <m/>
    <s v=""/>
    <m/>
    <m/>
    <m/>
    <x v="1"/>
    <m/>
    <m/>
    <m/>
    <m/>
    <m/>
    <m/>
    <m/>
    <m/>
    <m/>
    <m/>
    <s v="-"/>
    <s v="Oil-free"/>
    <m/>
    <x v="1"/>
    <s v="SWEP B120THx60"/>
    <m/>
    <m/>
    <m/>
    <m/>
    <m/>
    <m/>
    <s v="X"/>
    <s v="X + Level"/>
  </r>
  <r>
    <s v="Jradi"/>
    <n v="2014"/>
    <s v="https://doi.org/10.1093/ijlct/ctu012"/>
    <s v="Micro-scale ORC-based combined heat and power system using a novel scroll expander"/>
    <n v="88"/>
    <n v="32"/>
    <s v="a"/>
    <s v="a"/>
    <s v="a"/>
    <n v="0"/>
    <x v="1"/>
    <n v="1"/>
    <x v="1"/>
    <n v="1"/>
    <n v="1"/>
    <x v="1"/>
    <n v="1"/>
    <n v="1"/>
    <n v="2014"/>
    <s v="UK"/>
    <s v="Nottingham"/>
    <x v="6"/>
    <m/>
    <s v="Yes"/>
    <x v="4"/>
    <s v="HFE"/>
    <m/>
    <n v="195.3"/>
    <n v="22.29"/>
    <n v="1.5389999999999999"/>
    <s v="Dry"/>
    <n v="112"/>
    <n v="131"/>
    <m/>
    <m/>
    <m/>
    <m/>
    <m/>
    <m/>
    <n v="3.83"/>
    <n v="5.95"/>
    <n v="0.7"/>
    <n v="2"/>
    <s v="Biomass"/>
    <m/>
    <n v="135"/>
    <m/>
    <m/>
    <m/>
    <n v="0.13"/>
    <s v="Water"/>
    <s v="Tap"/>
    <m/>
    <n v="7.7"/>
    <m/>
    <n v="9.6"/>
    <m/>
    <n v="5.4199999999999998E-2"/>
    <s v="Water"/>
    <m/>
    <m/>
    <m/>
    <m/>
    <n v="5.7000000000000002E-2"/>
    <s v="a-a/f"/>
    <m/>
    <m/>
    <m/>
    <m/>
    <m/>
    <m/>
    <n v="0.31200980392156863"/>
    <x v="1"/>
    <s v="Electric"/>
    <s v="Controler"/>
    <m/>
    <m/>
    <m/>
    <n v="4.7E-2"/>
    <m/>
    <m/>
    <m/>
    <m/>
    <n v="1.6638570465273096E-2"/>
    <m/>
    <m/>
    <m/>
    <x v="0"/>
    <m/>
    <m/>
    <m/>
    <m/>
    <m/>
    <x v="8"/>
    <x v="5"/>
    <x v="4"/>
    <s v="SHS-33B4150 from Sanden"/>
    <m/>
    <m/>
    <m/>
    <m/>
    <m/>
    <m/>
    <m/>
    <m/>
    <m/>
    <n v="0.2"/>
    <n v="0.5"/>
    <m/>
    <m/>
    <m/>
    <m/>
    <n v="0.5"/>
    <x v="17"/>
    <m/>
    <m/>
    <m/>
    <m/>
    <m/>
    <n v="0.75"/>
    <m/>
    <n v="0.81"/>
    <m/>
    <m/>
    <m/>
    <m/>
    <s v=""/>
    <m/>
    <m/>
    <m/>
    <x v="1"/>
    <m/>
    <m/>
    <m/>
    <m/>
    <m/>
    <m/>
    <m/>
    <m/>
    <m/>
    <m/>
    <s v="-"/>
    <s v="Oil-free"/>
    <m/>
    <x v="1"/>
    <m/>
    <m/>
    <m/>
    <m/>
    <m/>
    <m/>
    <m/>
    <s v="X"/>
    <s v="X + Level"/>
  </r>
  <r>
    <s v="Yun"/>
    <n v="2015"/>
    <s v="http://www.asme-orc2015.be/online/proceedings/display_manuscript/146.htm"/>
    <s v="Experimental Study on Parallel Expander Organic Rankine Cycle with Two Different Capacity Expanders"/>
    <n v="130"/>
    <n v="39"/>
    <s v="a"/>
    <s v="b"/>
    <s v="a"/>
    <n v="0"/>
    <x v="1"/>
    <n v="1"/>
    <x v="0"/>
    <n v="1"/>
    <n v="1"/>
    <x v="0"/>
    <n v="1"/>
    <n v="0"/>
    <n v="2015"/>
    <s v="South Korea"/>
    <s v="Pusan"/>
    <x v="4"/>
    <m/>
    <m/>
    <x v="0"/>
    <s v="HFC"/>
    <m/>
    <n v="154.01"/>
    <n v="36.51"/>
    <n v="0.49580000000000002"/>
    <s v="Dry"/>
    <m/>
    <m/>
    <m/>
    <m/>
    <m/>
    <m/>
    <m/>
    <m/>
    <n v="6.8"/>
    <n v="13.8"/>
    <n v="1.7"/>
    <n v="2"/>
    <s v="Electric"/>
    <m/>
    <n v="120"/>
    <m/>
    <m/>
    <m/>
    <m/>
    <s v="Water"/>
    <s v="Air Chiller"/>
    <m/>
    <n v="18"/>
    <m/>
    <m/>
    <m/>
    <m/>
    <s v="Water"/>
    <m/>
    <m/>
    <m/>
    <m/>
    <m/>
    <m/>
    <m/>
    <m/>
    <m/>
    <m/>
    <m/>
    <m/>
    <n v="0.25954198473282442"/>
    <x v="0"/>
    <s v="Electric"/>
    <s v="VSD"/>
    <m/>
    <m/>
    <n v="0.03"/>
    <n v="7.0000000000000007E-2"/>
    <m/>
    <m/>
    <m/>
    <m/>
    <n v="6.5000000000000002E-2"/>
    <m/>
    <m/>
    <m/>
    <x v="0"/>
    <m/>
    <m/>
    <m/>
    <m/>
    <m/>
    <x v="6"/>
    <x v="6"/>
    <x v="0"/>
    <s v="Air Squared 1kW"/>
    <n v="1"/>
    <m/>
    <n v="3.5"/>
    <n v="42"/>
    <n v="12"/>
    <m/>
    <n v="3600"/>
    <m/>
    <m/>
    <m/>
    <m/>
    <n v="0.6"/>
    <n v="1.8"/>
    <m/>
    <m/>
    <n v="1.2838259902430964"/>
    <x v="1"/>
    <m/>
    <m/>
    <n v="0.65"/>
    <n v="0.77"/>
    <m/>
    <m/>
    <m/>
    <m/>
    <m/>
    <m/>
    <m/>
    <m/>
    <n v="0.71323666124616469"/>
    <n v="1.3"/>
    <n v="1.36"/>
    <s v="2 in //"/>
    <x v="0"/>
    <m/>
    <m/>
    <m/>
    <m/>
    <m/>
    <m/>
    <m/>
    <m/>
    <m/>
    <m/>
    <s v="-"/>
    <s v="Oil-free"/>
    <m/>
    <x v="0"/>
    <m/>
    <m/>
    <s v="Distribution &amp; Mixing chamber"/>
    <m/>
    <m/>
    <m/>
    <m/>
    <m/>
    <s v="X"/>
  </r>
  <r>
    <s v="Kaczmarczyk"/>
    <n v="2015"/>
    <s v="https://doi.org/10.1515/eng-2015-0026"/>
    <s v="Experimental investigation of the ORC system in a cogenerative domestic power plant with a scroll expanders"/>
    <n v="145"/>
    <n v="4"/>
    <s v="a"/>
    <s v="c"/>
    <s v="b"/>
    <n v="0"/>
    <x v="1"/>
    <n v="1"/>
    <x v="0"/>
    <n v="0"/>
    <n v="1"/>
    <x v="0"/>
    <n v="0"/>
    <n v="0"/>
    <n v="2015"/>
    <s v="Poland"/>
    <s v="Gdansk"/>
    <x v="5"/>
    <m/>
    <s v="Yes"/>
    <x v="4"/>
    <s v="HFE"/>
    <m/>
    <n v="195.3"/>
    <n v="22.29"/>
    <n v="1.5389999999999999"/>
    <s v="Dry"/>
    <n v="155"/>
    <n v="164"/>
    <m/>
    <m/>
    <m/>
    <n v="20"/>
    <m/>
    <n v="45"/>
    <m/>
    <n v="9.34"/>
    <m/>
    <n v="1"/>
    <s v="Biomass &amp; Electric"/>
    <m/>
    <m/>
    <m/>
    <m/>
    <n v="0.18"/>
    <n v="0.21"/>
    <s v="Oil"/>
    <s v="Fan"/>
    <m/>
    <m/>
    <m/>
    <m/>
    <n v="0.11"/>
    <n v="0.12"/>
    <s v="Glycol"/>
    <m/>
    <m/>
    <m/>
    <m/>
    <n v="0.11600000000000001"/>
    <s v="e/s"/>
    <m/>
    <m/>
    <m/>
    <m/>
    <n v="0.11600000000000001"/>
    <m/>
    <m/>
    <x v="6"/>
    <s v="Electric"/>
    <s v="VSD"/>
    <m/>
    <m/>
    <m/>
    <n v="0.12"/>
    <m/>
    <m/>
    <m/>
    <m/>
    <n v="6.5842105263157896E-2"/>
    <m/>
    <m/>
    <m/>
    <x v="0"/>
    <s v="RB60-60H"/>
    <n v="4.0999999999999996"/>
    <m/>
    <m/>
    <m/>
    <x v="6"/>
    <x v="6"/>
    <x v="4"/>
    <s v="Air Squared 1kW"/>
    <m/>
    <m/>
    <m/>
    <m/>
    <m/>
    <n v="2400"/>
    <n v="2800"/>
    <m/>
    <m/>
    <m/>
    <n v="1.135"/>
    <m/>
    <m/>
    <m/>
    <m/>
    <n v="1.135"/>
    <x v="18"/>
    <m/>
    <m/>
    <m/>
    <m/>
    <m/>
    <m/>
    <m/>
    <m/>
    <m/>
    <m/>
    <m/>
    <m/>
    <s v=""/>
    <m/>
    <m/>
    <s v="x2 in // or S"/>
    <x v="0"/>
    <s v="LB47-70"/>
    <n v="3.2"/>
    <m/>
    <m/>
    <m/>
    <m/>
    <m/>
    <m/>
    <m/>
    <m/>
    <s v="-"/>
    <s v="Oil-free"/>
    <m/>
    <x v="2"/>
    <s v="JADX-K 5.38.08.71"/>
    <m/>
    <m/>
    <m/>
    <m/>
    <m/>
    <m/>
    <s v="X"/>
    <s v="X"/>
  </r>
  <r>
    <s v="Kaczmarczyk"/>
    <n v="2015"/>
    <s v="http://www.asme-orc2015.be/online/proceedings/display_manuscript/13.htm"/>
    <s v="Experimental Investigation of a Radial Microturbine in Organic Rankine Cycle System with HFE7100 as Working Fluid"/>
    <n v="116"/>
    <n v="4"/>
    <s v="a"/>
    <s v="a"/>
    <s v="a"/>
    <n v="0"/>
    <x v="0"/>
    <n v="0"/>
    <x v="0"/>
    <n v="0"/>
    <n v="0"/>
    <x v="0"/>
    <n v="0"/>
    <n v="0"/>
    <n v="2015"/>
    <s v="Poland"/>
    <s v="Gdansk"/>
    <x v="5"/>
    <m/>
    <s v="Yes"/>
    <x v="4"/>
    <s v="HFE"/>
    <m/>
    <n v="195.3"/>
    <n v="22.29"/>
    <n v="1.5389999999999999"/>
    <s v="Dry"/>
    <n v="163"/>
    <n v="167"/>
    <n v="5"/>
    <n v="40"/>
    <n v="20"/>
    <n v="65"/>
    <m/>
    <n v="50"/>
    <n v="2"/>
    <n v="9.2100000000000009"/>
    <n v="1.2"/>
    <n v="3"/>
    <s v="Biomass"/>
    <m/>
    <n v="182"/>
    <m/>
    <n v="25.75"/>
    <m/>
    <n v="0.21"/>
    <s v="Oil"/>
    <s v="Fan"/>
    <m/>
    <m/>
    <m/>
    <n v="10"/>
    <m/>
    <n v="0.125"/>
    <s v="Glycol"/>
    <m/>
    <m/>
    <m/>
    <m/>
    <n v="5.9499999999999997E-2"/>
    <s v="a-a/f"/>
    <m/>
    <m/>
    <m/>
    <m/>
    <n v="6.0233009708737864E-2"/>
    <m/>
    <n v="0.31979999999999997"/>
    <x v="6"/>
    <s v="Electric"/>
    <s v="VSD"/>
    <s v="Scherzinger 4030"/>
    <m/>
    <m/>
    <n v="0.16200000000000001"/>
    <m/>
    <m/>
    <m/>
    <m/>
    <n v="7.9000000000000001E-2"/>
    <m/>
    <m/>
    <m/>
    <x v="0"/>
    <m/>
    <m/>
    <m/>
    <m/>
    <m/>
    <x v="3"/>
    <x v="6"/>
    <x v="4"/>
    <m/>
    <n v="2.7"/>
    <m/>
    <m/>
    <m/>
    <m/>
    <n v="4000"/>
    <n v="18700"/>
    <n v="3.5"/>
    <n v="7"/>
    <n v="0.1"/>
    <n v="1.5509999999999999"/>
    <m/>
    <m/>
    <m/>
    <m/>
    <n v="1.5509999999999999"/>
    <x v="19"/>
    <m/>
    <m/>
    <m/>
    <m/>
    <m/>
    <n v="0.76100000000000001"/>
    <m/>
    <m/>
    <m/>
    <m/>
    <m/>
    <m/>
    <s v=""/>
    <m/>
    <m/>
    <s v="4 stages, hermetic"/>
    <x v="0"/>
    <m/>
    <m/>
    <m/>
    <m/>
    <m/>
    <m/>
    <m/>
    <m/>
    <m/>
    <m/>
    <s v="-"/>
    <s v="Oil-free"/>
    <m/>
    <x v="2"/>
    <m/>
    <m/>
    <m/>
    <m/>
    <m/>
    <m/>
    <m/>
    <s v="X"/>
    <s v="X"/>
  </r>
  <r>
    <s v="Zywica"/>
    <n v="2015"/>
    <s v="http://www.asme-orc2015.be/online/proceedings/display_manuscript/58.htm"/>
    <s v="Prototype of Domestic CHP ORC System: Construction and Experimental Research"/>
    <n v="120"/>
    <n v="4"/>
    <s v="a"/>
    <s v="a"/>
    <s v="a"/>
    <n v="0"/>
    <x v="1"/>
    <n v="1"/>
    <x v="1"/>
    <n v="1"/>
    <n v="1"/>
    <x v="1"/>
    <n v="1"/>
    <n v="1"/>
    <n v="2015"/>
    <s v="Poland"/>
    <s v="Gdansk"/>
    <x v="5"/>
    <m/>
    <s v="Yes"/>
    <x v="4"/>
    <s v="HFE"/>
    <m/>
    <n v="195.3"/>
    <n v="22.29"/>
    <n v="1.5389999999999999"/>
    <s v="Dry"/>
    <n v="155"/>
    <n v="175"/>
    <m/>
    <m/>
    <n v="35"/>
    <n v="55"/>
    <m/>
    <m/>
    <n v="8.5"/>
    <n v="11"/>
    <m/>
    <n v="3"/>
    <s v="Biomass"/>
    <m/>
    <n v="200"/>
    <m/>
    <n v="28"/>
    <m/>
    <m/>
    <s v="Oil"/>
    <s v="Fan"/>
    <m/>
    <m/>
    <m/>
    <m/>
    <m/>
    <m/>
    <s v="Glycol"/>
    <m/>
    <m/>
    <m/>
    <m/>
    <n v="5.3571428571428568E-2"/>
    <s v="e/f"/>
    <m/>
    <m/>
    <m/>
    <m/>
    <n v="5.3571428571428568E-2"/>
    <m/>
    <n v="0.38054968287526425"/>
    <x v="6"/>
    <s v="Electric"/>
    <s v="VSD"/>
    <m/>
    <m/>
    <m/>
    <n v="0.14000000000000001"/>
    <m/>
    <m/>
    <m/>
    <m/>
    <n v="7.8E-2"/>
    <m/>
    <m/>
    <m/>
    <x v="0"/>
    <m/>
    <m/>
    <m/>
    <m/>
    <m/>
    <x v="3"/>
    <x v="6"/>
    <x v="4"/>
    <m/>
    <m/>
    <m/>
    <m/>
    <m/>
    <m/>
    <n v="6000"/>
    <n v="18000"/>
    <m/>
    <m/>
    <m/>
    <n v="1.5"/>
    <m/>
    <m/>
    <m/>
    <m/>
    <n v="1.5"/>
    <x v="20"/>
    <m/>
    <m/>
    <m/>
    <m/>
    <m/>
    <m/>
    <m/>
    <m/>
    <m/>
    <m/>
    <m/>
    <m/>
    <s v=""/>
    <m/>
    <m/>
    <s v="4 stages hermetic"/>
    <x v="0"/>
    <m/>
    <m/>
    <m/>
    <m/>
    <m/>
    <m/>
    <m/>
    <m/>
    <m/>
    <m/>
    <s v="-"/>
    <s v="Oil-free"/>
    <m/>
    <x v="2"/>
    <m/>
    <m/>
    <m/>
    <m/>
    <m/>
    <m/>
    <m/>
    <m/>
    <s v="X"/>
  </r>
  <r>
    <s v="Bykuc"/>
    <n v="2015"/>
    <s v="http://www.asme-orc2015.be/online/proceedings/display_manuscript/61.htm"/>
    <s v="Start-up Research on the Laboratory Micro CHP ORC Test Stand"/>
    <n v="121"/>
    <n v="4"/>
    <s v="a"/>
    <s v="b"/>
    <s v="a"/>
    <n v="0"/>
    <x v="1"/>
    <n v="1"/>
    <x v="0"/>
    <n v="1"/>
    <n v="1"/>
    <x v="0"/>
    <n v="1"/>
    <n v="0"/>
    <n v="2015"/>
    <s v="Poland"/>
    <s v="Gdansk"/>
    <x v="5"/>
    <m/>
    <s v="Yes"/>
    <x v="4"/>
    <s v="HFE"/>
    <m/>
    <n v="195.3"/>
    <n v="22.29"/>
    <n v="1.5389999999999999"/>
    <s v="Dry"/>
    <m/>
    <n v="155"/>
    <m/>
    <m/>
    <m/>
    <n v="17.8"/>
    <m/>
    <m/>
    <m/>
    <n v="8.86"/>
    <m/>
    <n v="1.28"/>
    <s v="Biomass"/>
    <m/>
    <n v="185.4"/>
    <m/>
    <n v="26"/>
    <m/>
    <m/>
    <s v="Oil"/>
    <s v="Fan"/>
    <m/>
    <n v="8.6999999999999993"/>
    <m/>
    <n v="23"/>
    <m/>
    <m/>
    <s v="Glycol"/>
    <m/>
    <m/>
    <m/>
    <m/>
    <n v="5.0615384615384618E-2"/>
    <s v="e/f"/>
    <m/>
    <m/>
    <m/>
    <m/>
    <n v="5.0615384615384618E-2"/>
    <m/>
    <n v="0.38547120418848169"/>
    <x v="6"/>
    <s v="Electric"/>
    <s v="VSD"/>
    <m/>
    <m/>
    <m/>
    <n v="0.15805555555555556"/>
    <m/>
    <m/>
    <m/>
    <m/>
    <n v="0.08"/>
    <m/>
    <m/>
    <m/>
    <x v="0"/>
    <m/>
    <m/>
    <m/>
    <m/>
    <m/>
    <x v="3"/>
    <x v="6"/>
    <x v="4"/>
    <m/>
    <m/>
    <m/>
    <m/>
    <m/>
    <m/>
    <n v="22000"/>
    <n v="25380"/>
    <m/>
    <m/>
    <m/>
    <n v="1.3160000000000001"/>
    <m/>
    <m/>
    <m/>
    <n v="3.411"/>
    <n v="1.3160000000000001"/>
    <x v="21"/>
    <m/>
    <m/>
    <m/>
    <m/>
    <m/>
    <m/>
    <m/>
    <m/>
    <m/>
    <n v="0.3858106127235415"/>
    <m/>
    <m/>
    <s v=""/>
    <m/>
    <m/>
    <s v="Single stage"/>
    <x v="0"/>
    <m/>
    <m/>
    <m/>
    <m/>
    <m/>
    <m/>
    <m/>
    <m/>
    <m/>
    <m/>
    <s v="-"/>
    <s v="Oil-free"/>
    <m/>
    <x v="2"/>
    <m/>
    <m/>
    <m/>
    <m/>
    <m/>
    <m/>
    <m/>
    <m/>
    <s v="X"/>
  </r>
  <r>
    <s v="Baral"/>
    <n v="2015"/>
    <s v="https://doi.org/10.3390/su8010018"/>
    <s v="Stand-Alone Solar Organic Rankine Cycle Water Pumping System and Its Economic Viability in Nepal"/>
    <n v="151"/>
    <n v="13"/>
    <s v="a"/>
    <s v="a"/>
    <s v="b"/>
    <n v="0"/>
    <x v="1"/>
    <n v="1"/>
    <x v="1"/>
    <n v="0"/>
    <n v="1"/>
    <x v="1"/>
    <n v="0"/>
    <n v="1"/>
    <n v="2015"/>
    <s v="South Korea"/>
    <s v="Pusan"/>
    <x v="1"/>
    <m/>
    <m/>
    <x v="0"/>
    <s v="HFC"/>
    <m/>
    <n v="154.01"/>
    <n v="36.51"/>
    <n v="0.49580000000000002"/>
    <s v="Dry"/>
    <m/>
    <m/>
    <m/>
    <m/>
    <m/>
    <m/>
    <m/>
    <m/>
    <n v="10"/>
    <n v="13"/>
    <m/>
    <m/>
    <s v="Solar (ET)"/>
    <m/>
    <n v="120"/>
    <m/>
    <m/>
    <m/>
    <m/>
    <s v="Water"/>
    <s v="Air Chiller"/>
    <m/>
    <n v="25"/>
    <m/>
    <m/>
    <m/>
    <m/>
    <s v="Water"/>
    <m/>
    <m/>
    <m/>
    <m/>
    <n v="8.1000000000000003E-2"/>
    <s v="a-a/f"/>
    <m/>
    <m/>
    <m/>
    <m/>
    <m/>
    <m/>
    <n v="0.24173027989821882"/>
    <x v="4"/>
    <s v="Electric"/>
    <s v="VSD"/>
    <s v="Cat Pumps 2SF22ES"/>
    <m/>
    <m/>
    <m/>
    <m/>
    <m/>
    <m/>
    <m/>
    <m/>
    <m/>
    <m/>
    <m/>
    <x v="0"/>
    <s v="CB60-14H-F Alfa Laval"/>
    <n v="0.63732"/>
    <m/>
    <m/>
    <m/>
    <x v="6"/>
    <x v="6"/>
    <x v="0"/>
    <s v="Air Squared 1kW"/>
    <m/>
    <n v="1"/>
    <n v="3.5"/>
    <m/>
    <m/>
    <n v="2400"/>
    <n v="3600"/>
    <n v="3.2"/>
    <n v="6.2"/>
    <m/>
    <m/>
    <m/>
    <m/>
    <n v="0.8"/>
    <n v="1.4"/>
    <n v="0.98115041988472307"/>
    <x v="22"/>
    <m/>
    <m/>
    <m/>
    <m/>
    <m/>
    <m/>
    <m/>
    <m/>
    <m/>
    <m/>
    <m/>
    <m/>
    <s v=""/>
    <m/>
    <m/>
    <m/>
    <x v="0"/>
    <s v="CB76-50E"/>
    <n v="4.7423999999999999"/>
    <m/>
    <m/>
    <m/>
    <m/>
    <m/>
    <m/>
    <m/>
    <m/>
    <s v="-"/>
    <s v="Oil-free"/>
    <m/>
    <x v="0"/>
    <m/>
    <m/>
    <m/>
    <m/>
    <m/>
    <m/>
    <m/>
    <m/>
    <s v="X"/>
  </r>
  <r>
    <s v="Baral"/>
    <n v="2015"/>
    <s v="https://doi.org/10.3390/en8020684"/>
    <s v="Energy, Exergy and Performance Analysis of Small-Scale Organic Rankine Cycle Systems for Electrical Power Generation Applicable in Rural Areas of Developing Countries"/>
    <n v="144"/>
    <n v="13"/>
    <s v="a"/>
    <s v="a"/>
    <s v="a"/>
    <n v="0"/>
    <x v="0"/>
    <n v="0"/>
    <x v="0"/>
    <n v="0"/>
    <n v="0"/>
    <x v="0"/>
    <n v="0"/>
    <n v="0"/>
    <n v="2015"/>
    <s v="South Korea"/>
    <s v="Pusan"/>
    <x v="1"/>
    <m/>
    <m/>
    <x v="0"/>
    <s v="HFC"/>
    <m/>
    <n v="154.01"/>
    <n v="36.51"/>
    <n v="0.49580000000000002"/>
    <s v="Dry"/>
    <m/>
    <n v="89.54"/>
    <m/>
    <m/>
    <m/>
    <n v="35"/>
    <m/>
    <m/>
    <n v="10"/>
    <n v="13"/>
    <m/>
    <n v="2.1"/>
    <s v="Electric"/>
    <n v="90"/>
    <n v="121"/>
    <m/>
    <n v="14.5"/>
    <m/>
    <m/>
    <s v="Water"/>
    <s v="Air Chiller"/>
    <m/>
    <n v="26"/>
    <m/>
    <m/>
    <m/>
    <m/>
    <s v="Water"/>
    <m/>
    <m/>
    <m/>
    <m/>
    <n v="8.5500000000000007E-2"/>
    <s v="m-a/s"/>
    <m/>
    <n v="0.35460000000000003"/>
    <s v="m-a/s | ss"/>
    <n v="9.6551724137931033E-2"/>
    <n v="6.7665546198946422E-2"/>
    <m/>
    <n v="0.24111675126903553"/>
    <x v="4"/>
    <s v="Electric"/>
    <s v="VSD"/>
    <s v="2SF29ELS (Cat pumps)"/>
    <m/>
    <m/>
    <n v="7.0000000000000007E-2"/>
    <m/>
    <m/>
    <m/>
    <n v="0.16024999999999978"/>
    <n v="5.8244274809160314E-2"/>
    <m/>
    <n v="0.36345881316168732"/>
    <m/>
    <x v="0"/>
    <s v="Alfa Laval CB60-14H-F"/>
    <m/>
    <m/>
    <m/>
    <m/>
    <x v="6"/>
    <x v="6"/>
    <x v="0"/>
    <s v="Air Squared 1kW"/>
    <m/>
    <n v="1"/>
    <m/>
    <m/>
    <m/>
    <n v="2400"/>
    <n v="3600"/>
    <n v="2.2999999999999998"/>
    <n v="5.8"/>
    <m/>
    <m/>
    <n v="0.35"/>
    <n v="1.4"/>
    <m/>
    <m/>
    <n v="0.98115041988472307"/>
    <x v="22"/>
    <m/>
    <m/>
    <m/>
    <m/>
    <n v="0.57999999999999996"/>
    <n v="0.7"/>
    <m/>
    <m/>
    <m/>
    <m/>
    <m/>
    <m/>
    <n v="0.70082172848908797"/>
    <m/>
    <m/>
    <m/>
    <x v="0"/>
    <s v="Alfa Laval CB76-50E"/>
    <m/>
    <m/>
    <m/>
    <m/>
    <m/>
    <m/>
    <m/>
    <m/>
    <m/>
    <s v="-"/>
    <s v="Oil-free"/>
    <m/>
    <x v="0"/>
    <m/>
    <m/>
    <m/>
    <m/>
    <m/>
    <m/>
    <m/>
    <m/>
    <s v="X"/>
  </r>
  <r>
    <s v="Baral"/>
    <n v="2015"/>
    <s v="https://doi.org/10.3390/e17042039"/>
    <s v="Experimental and Thermoeconomic Analysis of Small-Scale Solar Organic Rankine Cycle (SORC) System"/>
    <n v="97"/>
    <n v="13"/>
    <s v="a"/>
    <s v="a"/>
    <s v="a"/>
    <n v="0"/>
    <x v="1"/>
    <n v="1"/>
    <x v="1"/>
    <n v="1"/>
    <n v="1"/>
    <x v="1"/>
    <n v="1"/>
    <n v="1"/>
    <n v="2015"/>
    <s v="South Korea"/>
    <s v="Pusan"/>
    <x v="1"/>
    <m/>
    <m/>
    <x v="0"/>
    <s v="HFC"/>
    <m/>
    <n v="154.01"/>
    <n v="36.51"/>
    <n v="0.49580000000000002"/>
    <s v="Dry"/>
    <n v="79.900000000000006"/>
    <n v="113"/>
    <n v="7.9"/>
    <n v="11.69"/>
    <m/>
    <m/>
    <m/>
    <m/>
    <n v="7.1"/>
    <n v="13"/>
    <n v="1.3"/>
    <n v="2.1"/>
    <s v="Electric"/>
    <n v="90"/>
    <n v="120"/>
    <n v="11.05"/>
    <n v="17"/>
    <m/>
    <m/>
    <s v="Water"/>
    <s v="Tap"/>
    <m/>
    <m/>
    <n v="9.8000000000000007"/>
    <n v="15.68"/>
    <m/>
    <m/>
    <s v="Water"/>
    <m/>
    <m/>
    <m/>
    <n v="5.7000000000000002E-2"/>
    <n v="8.1000000000000003E-2"/>
    <s v="?/f"/>
    <m/>
    <m/>
    <m/>
    <m/>
    <m/>
    <m/>
    <n v="0.25445292620865145"/>
    <x v="4"/>
    <s v="Electric"/>
    <s v="VSD"/>
    <m/>
    <m/>
    <m/>
    <m/>
    <m/>
    <m/>
    <m/>
    <m/>
    <m/>
    <m/>
    <m/>
    <m/>
    <x v="0"/>
    <m/>
    <m/>
    <m/>
    <m/>
    <m/>
    <x v="6"/>
    <x v="6"/>
    <x v="0"/>
    <m/>
    <m/>
    <m/>
    <m/>
    <m/>
    <m/>
    <n v="2400"/>
    <n v="3600"/>
    <n v="3"/>
    <n v="6"/>
    <m/>
    <m/>
    <n v="0.63"/>
    <n v="1.38"/>
    <m/>
    <m/>
    <n v="0.96615307630535674"/>
    <x v="23"/>
    <m/>
    <m/>
    <m/>
    <m/>
    <m/>
    <n v="0.7"/>
    <m/>
    <m/>
    <m/>
    <m/>
    <m/>
    <m/>
    <n v="0.70011092485895421"/>
    <m/>
    <m/>
    <m/>
    <x v="0"/>
    <m/>
    <m/>
    <m/>
    <m/>
    <m/>
    <m/>
    <m/>
    <m/>
    <m/>
    <m/>
    <s v="-"/>
    <s v="Oil-free"/>
    <m/>
    <x v="0"/>
    <m/>
    <m/>
    <m/>
    <m/>
    <m/>
    <m/>
    <m/>
    <m/>
    <s v="X"/>
  </r>
  <r>
    <s v="Serrano"/>
    <n v="2015"/>
    <s v="http://www.asme-orc2015.be/online/proceedings/display_manuscript/193.htm"/>
    <s v="Improving Train Energy Efficiency by Organic Rankine Cycle (ORC) for Recovering Waste Heat from Exhaust Gas"/>
    <n v="135"/>
    <m/>
    <m/>
    <m/>
    <m/>
    <n v="0"/>
    <x v="0"/>
    <n v="0"/>
    <x v="0"/>
    <n v="0"/>
    <n v="0"/>
    <x v="0"/>
    <n v="0"/>
    <n v="0"/>
    <n v="2015"/>
    <s v="France"/>
    <s v="IFPEN"/>
    <x v="4"/>
    <m/>
    <m/>
    <x v="0"/>
    <s v="HFC"/>
    <m/>
    <n v="154.01"/>
    <n v="36.51"/>
    <n v="0.49580000000000002"/>
    <s v="Dry"/>
    <m/>
    <m/>
    <m/>
    <m/>
    <m/>
    <m/>
    <m/>
    <m/>
    <m/>
    <m/>
    <m/>
    <m/>
    <s v="Engine Diesel"/>
    <m/>
    <m/>
    <m/>
    <m/>
    <m/>
    <m/>
    <s v="Exhaust Gas"/>
    <s v="n/a"/>
    <m/>
    <m/>
    <m/>
    <m/>
    <m/>
    <m/>
    <s v="Water"/>
    <m/>
    <m/>
    <m/>
    <m/>
    <m/>
    <m/>
    <m/>
    <m/>
    <m/>
    <m/>
    <m/>
    <m/>
    <m/>
    <x v="5"/>
    <s v="Electric"/>
    <s v="n/a"/>
    <m/>
    <n v="3"/>
    <m/>
    <m/>
    <m/>
    <m/>
    <m/>
    <m/>
    <m/>
    <m/>
    <m/>
    <m/>
    <x v="2"/>
    <m/>
    <m/>
    <m/>
    <m/>
    <m/>
    <x v="2"/>
    <x v="6"/>
    <x v="0"/>
    <m/>
    <m/>
    <m/>
    <m/>
    <m/>
    <m/>
    <m/>
    <m/>
    <m/>
    <m/>
    <m/>
    <n v="10"/>
    <m/>
    <m/>
    <m/>
    <m/>
    <n v="10"/>
    <x v="24"/>
    <m/>
    <m/>
    <m/>
    <m/>
    <m/>
    <m/>
    <m/>
    <m/>
    <m/>
    <m/>
    <m/>
    <m/>
    <s v=""/>
    <m/>
    <m/>
    <m/>
    <x v="0"/>
    <m/>
    <m/>
    <m/>
    <m/>
    <m/>
    <m/>
    <m/>
    <m/>
    <m/>
    <m/>
    <s v="-"/>
    <s v="Oil-free"/>
    <m/>
    <x v="1"/>
    <m/>
    <m/>
    <m/>
    <m/>
    <m/>
    <m/>
    <m/>
    <m/>
    <s v="X"/>
  </r>
  <r>
    <s v="Yun"/>
    <n v="2016"/>
    <s v="https://doi.org/10.1016/j.energy.2016.07.045"/>
    <s v="Parallel-expander Organic Rankine cycle using dual expanders with different capacities"/>
    <n v="173"/>
    <m/>
    <m/>
    <m/>
    <m/>
    <n v="0"/>
    <x v="0"/>
    <n v="0"/>
    <x v="0"/>
    <n v="0"/>
    <n v="0"/>
    <x v="0"/>
    <n v="0"/>
    <n v="0"/>
    <n v="2016"/>
    <s v="South Korea"/>
    <s v="Pusan"/>
    <x v="4"/>
    <m/>
    <m/>
    <x v="0"/>
    <s v="HFC"/>
    <m/>
    <n v="154.01"/>
    <n v="36.51"/>
    <n v="0.49580000000000002"/>
    <s v="Dry"/>
    <n v="84"/>
    <n v="94"/>
    <n v="11"/>
    <n v="28"/>
    <m/>
    <m/>
    <m/>
    <m/>
    <n v="5"/>
    <n v="12"/>
    <n v="1.4285714285714286"/>
    <n v="1.8461538461538463"/>
    <s v="Electric"/>
    <m/>
    <n v="120"/>
    <n v="5"/>
    <n v="36"/>
    <m/>
    <m/>
    <s v="Water"/>
    <s v="Air Chiller"/>
    <m/>
    <n v="25"/>
    <m/>
    <m/>
    <m/>
    <m/>
    <s v="Water"/>
    <m/>
    <m/>
    <m/>
    <n v="3.7999999999999999E-2"/>
    <n v="8.4000000000000005E-2"/>
    <s v="m/f"/>
    <m/>
    <m/>
    <m/>
    <n v="8.4000000000000005E-2"/>
    <n v="6.1890923674223788E-2"/>
    <m/>
    <n v="0.24173027989821882"/>
    <x v="5"/>
    <s v="Electric"/>
    <s v="VSD"/>
    <m/>
    <m/>
    <n v="3.5999999999999997E-2"/>
    <n v="7.8E-2"/>
    <m/>
    <m/>
    <m/>
    <m/>
    <n v="0.16"/>
    <m/>
    <m/>
    <m/>
    <x v="0"/>
    <m/>
    <m/>
    <m/>
    <m/>
    <m/>
    <x v="6"/>
    <x v="6"/>
    <x v="1"/>
    <s v="Open-drive (BC-KL52H) + Air Squared 1kW"/>
    <m/>
    <m/>
    <n v="3.75"/>
    <m/>
    <n v="37"/>
    <m/>
    <n v="2000"/>
    <n v="3.5"/>
    <n v="6.5"/>
    <m/>
    <m/>
    <n v="0.3"/>
    <n v="2.9"/>
    <m/>
    <m/>
    <n v="2.1367104601815354"/>
    <x v="25"/>
    <m/>
    <m/>
    <m/>
    <n v="0.65"/>
    <m/>
    <m/>
    <m/>
    <m/>
    <m/>
    <m/>
    <m/>
    <m/>
    <n v="0.736796710407426"/>
    <m/>
    <m/>
    <s v="2 in //"/>
    <x v="0"/>
    <m/>
    <m/>
    <m/>
    <m/>
    <m/>
    <m/>
    <m/>
    <m/>
    <m/>
    <m/>
    <s v="-"/>
    <s v="Oil-free"/>
    <m/>
    <x v="0"/>
    <m/>
    <m/>
    <m/>
    <m/>
    <m/>
    <m/>
    <m/>
    <m/>
    <s v="X"/>
  </r>
  <r>
    <s v="Mikielewicz"/>
    <n v="2010"/>
    <s v="https://doi.org/10.2478/v10173-010-0023-8"/>
    <s v="Experiences from operation of different expansion devices for application in domestic micro CHP"/>
    <n v="108.2"/>
    <n v="1"/>
    <s v="a"/>
    <s v="b"/>
    <s v="a"/>
    <n v="1"/>
    <x v="1"/>
    <n v="1"/>
    <x v="0"/>
    <n v="1"/>
    <n v="1"/>
    <x v="0"/>
    <n v="1"/>
    <n v="0"/>
    <n v="2010"/>
    <s v="Poland"/>
    <s v="Gdansk"/>
    <x v="3"/>
    <m/>
    <s v="Yes"/>
    <x v="2"/>
    <s v="HCFC"/>
    <m/>
    <n v="183.67"/>
    <n v="36.72"/>
    <n v="0.35639999999999999"/>
    <s v="Dry"/>
    <m/>
    <n v="160"/>
    <m/>
    <m/>
    <m/>
    <m/>
    <m/>
    <m/>
    <m/>
    <n v="15"/>
    <m/>
    <m/>
    <s v="Electric"/>
    <m/>
    <m/>
    <n v="5.44"/>
    <n v="8.23"/>
    <m/>
    <m/>
    <s v="Oil"/>
    <s v="Tap"/>
    <m/>
    <m/>
    <m/>
    <m/>
    <m/>
    <m/>
    <s v="Water"/>
    <m/>
    <m/>
    <m/>
    <n v="8.8999999999999996E-2"/>
    <n v="0.128"/>
    <s v="a/f"/>
    <n v="0.27100000000000002"/>
    <n v="0.39400000000000002"/>
    <s v="a/f | ss"/>
    <n v="1.9800000000000002E-2"/>
    <n v="1.1710918346194362E-2"/>
    <m/>
    <n v="0.32"/>
    <x v="5"/>
    <s v="Electric"/>
    <s v="Bypass"/>
    <m/>
    <m/>
    <n v="2.1000000000000001E-2"/>
    <n v="2.9000000000000001E-2"/>
    <m/>
    <m/>
    <m/>
    <m/>
    <m/>
    <m/>
    <m/>
    <m/>
    <x v="0"/>
    <s v="LB47-40 PCE"/>
    <n v="1.8"/>
    <m/>
    <m/>
    <m/>
    <x v="9"/>
    <x v="7"/>
    <x v="4"/>
    <s v="by Bosch"/>
    <m/>
    <n v="0.18"/>
    <m/>
    <m/>
    <m/>
    <m/>
    <m/>
    <m/>
    <m/>
    <m/>
    <m/>
    <n v="0.10199999999999999"/>
    <n v="0.153"/>
    <n v="0.626"/>
    <n v="0.82"/>
    <n v="9.049345994786552E-2"/>
    <x v="14"/>
    <m/>
    <m/>
    <n v="9.5000000000000001E-2"/>
    <n v="0.13"/>
    <n v="0.57499999999999996"/>
    <n v="0.81399999999999995"/>
    <m/>
    <m/>
    <n v="0.13700000000000001"/>
    <n v="0.215"/>
    <m/>
    <m/>
    <n v="0.59146052253506876"/>
    <m/>
    <m/>
    <m/>
    <x v="0"/>
    <s v="LB47-20 PCC"/>
    <n v="0.9"/>
    <m/>
    <m/>
    <m/>
    <m/>
    <m/>
    <m/>
    <m/>
    <m/>
    <s v="-"/>
    <s v="Oil-free"/>
    <m/>
    <x v="0"/>
    <m/>
    <m/>
    <m/>
    <m/>
    <m/>
    <m/>
    <m/>
    <m/>
    <s v="X"/>
  </r>
  <r>
    <s v="Higgo"/>
    <n v="2015"/>
    <s v="https://doi.org/10.1016/j.egypro.2015.03.223"/>
    <s v="Characterization of a Compact Organic Rankine Cycle Prototype for Low-grade Transient Solar Energy Conversion"/>
    <n v="114"/>
    <m/>
    <m/>
    <m/>
    <m/>
    <n v="0"/>
    <x v="0"/>
    <n v="0"/>
    <x v="0"/>
    <n v="0"/>
    <n v="0"/>
    <x v="0"/>
    <n v="0"/>
    <n v="0"/>
    <n v="2015"/>
    <s v="UAE"/>
    <s v="Masdar IST"/>
    <x v="1"/>
    <m/>
    <m/>
    <x v="0"/>
    <s v="HFC"/>
    <m/>
    <n v="154.01"/>
    <n v="36.51"/>
    <n v="0.49580000000000002"/>
    <s v="Dry"/>
    <n v="85"/>
    <n v="105"/>
    <m/>
    <n v="35"/>
    <n v="37"/>
    <n v="50"/>
    <m/>
    <m/>
    <n v="4.5"/>
    <n v="5"/>
    <n v="3.5"/>
    <n v="3.8"/>
    <s v="Electric"/>
    <m/>
    <n v="122"/>
    <m/>
    <n v="1.66"/>
    <m/>
    <m/>
    <s v="Oil"/>
    <s v="n/a"/>
    <m/>
    <m/>
    <m/>
    <m/>
    <m/>
    <m/>
    <s v="n/a"/>
    <m/>
    <m/>
    <m/>
    <m/>
    <n v="8.6999999999999994E-2"/>
    <s v="a/f"/>
    <m/>
    <m/>
    <m/>
    <m/>
    <m/>
    <m/>
    <n v="0.17989417989417988"/>
    <x v="0"/>
    <s v="n/a"/>
    <s v="n/a"/>
    <m/>
    <m/>
    <n v="6.0000000000000001E-3"/>
    <n v="8.9999999999999993E-3"/>
    <m/>
    <m/>
    <m/>
    <m/>
    <n v="1.0546875000000001E-3"/>
    <m/>
    <m/>
    <m/>
    <x v="0"/>
    <m/>
    <m/>
    <m/>
    <m/>
    <m/>
    <x v="10"/>
    <x v="8"/>
    <x v="1"/>
    <s v="Air Squared"/>
    <m/>
    <m/>
    <m/>
    <m/>
    <m/>
    <m/>
    <m/>
    <m/>
    <m/>
    <m/>
    <m/>
    <m/>
    <m/>
    <m/>
    <n v="0.14000000000000001"/>
    <s v=""/>
    <x v="26"/>
    <m/>
    <m/>
    <m/>
    <m/>
    <m/>
    <m/>
    <m/>
    <m/>
    <m/>
    <m/>
    <m/>
    <m/>
    <s v=""/>
    <m/>
    <m/>
    <m/>
    <x v="3"/>
    <m/>
    <m/>
    <m/>
    <m/>
    <m/>
    <m/>
    <m/>
    <m/>
    <m/>
    <m/>
    <s v="-"/>
    <s v="Oil-free"/>
    <m/>
    <x v="0"/>
    <m/>
    <m/>
    <m/>
    <m/>
    <m/>
    <m/>
    <s v="X"/>
    <m/>
    <m/>
  </r>
  <r>
    <s v="Demierre"/>
    <n v="2015"/>
    <s v="https://doi.org/10.1115/1.4028391"/>
    <s v="Modeling and Experimental Investigation of an Oil-Free Microcompressor-Turbine Unit for an Organic Rankine Cycle Driven Heat Pump"/>
    <n v="17"/>
    <n v="30"/>
    <s v="a"/>
    <s v="a"/>
    <s v="a"/>
    <n v="0"/>
    <x v="1"/>
    <n v="1"/>
    <x v="1"/>
    <n v="1"/>
    <n v="1"/>
    <x v="1"/>
    <n v="1"/>
    <n v="1"/>
    <n v="2015"/>
    <s v="Switzerland"/>
    <s v="EPFL"/>
    <x v="3"/>
    <s v="Driving HP"/>
    <m/>
    <x v="6"/>
    <s v="HFC"/>
    <s v="Yes"/>
    <n v="101.06"/>
    <n v="40.592799999999997"/>
    <n v="-0.40899999999999997"/>
    <s v="Wet"/>
    <n v="94"/>
    <n v="123"/>
    <m/>
    <m/>
    <m/>
    <m/>
    <m/>
    <m/>
    <n v="30"/>
    <n v="50"/>
    <n v="6.7"/>
    <n v="9.1"/>
    <s v="Electric"/>
    <m/>
    <m/>
    <m/>
    <m/>
    <m/>
    <m/>
    <s v="Oil (Syltherm 800)"/>
    <s v="n/a"/>
    <m/>
    <m/>
    <m/>
    <m/>
    <m/>
    <m/>
    <s v="Water"/>
    <m/>
    <m/>
    <m/>
    <m/>
    <m/>
    <m/>
    <m/>
    <m/>
    <m/>
    <m/>
    <m/>
    <m/>
    <m/>
    <x v="1"/>
    <s v="n/a"/>
    <s v="n/a"/>
    <m/>
    <m/>
    <n v="8.5000000000000006E-2"/>
    <n v="0.155"/>
    <m/>
    <m/>
    <n v="0.5"/>
    <m/>
    <n v="0.35199999999999998"/>
    <n v="0.70399999999999996"/>
    <m/>
    <m/>
    <x v="4"/>
    <m/>
    <m/>
    <m/>
    <n v="0.89347826086956517"/>
    <m/>
    <x v="3"/>
    <x v="8"/>
    <x v="1"/>
    <m/>
    <m/>
    <n v="2"/>
    <m/>
    <m/>
    <m/>
    <n v="147000"/>
    <n v="206000"/>
    <n v="3"/>
    <n v="4.4000000000000004"/>
    <m/>
    <m/>
    <n v="1.3"/>
    <n v="2.4"/>
    <m/>
    <m/>
    <n v="1.7458755735006783"/>
    <x v="27"/>
    <m/>
    <m/>
    <m/>
    <m/>
    <n v="0.56000000000000005"/>
    <n v="0.74"/>
    <m/>
    <m/>
    <m/>
    <m/>
    <m/>
    <m/>
    <n v="0.72744815562528264"/>
    <m/>
    <m/>
    <m/>
    <x v="0"/>
    <m/>
    <m/>
    <m/>
    <m/>
    <m/>
    <m/>
    <m/>
    <m/>
    <m/>
    <m/>
    <s v="-"/>
    <s v="Oil-free"/>
    <m/>
    <x v="0"/>
    <m/>
    <m/>
    <m/>
    <m/>
    <m/>
    <m/>
    <m/>
    <m/>
    <m/>
  </r>
  <r>
    <s v="Demierre"/>
    <n v="2014"/>
    <s v="https://doi.org/10.1016/j.ijrefrig.2014.04.024"/>
    <s v="Experimental investigation of a Thermally Driven Heat Pump based on a double Organic Rankine Cycle and an oil-free Compressor-Turbine Unit"/>
    <n v="37"/>
    <n v="30"/>
    <s v="a"/>
    <s v="a"/>
    <s v="a"/>
    <n v="0"/>
    <x v="0"/>
    <n v="0"/>
    <x v="0"/>
    <n v="0"/>
    <n v="0"/>
    <x v="0"/>
    <n v="0"/>
    <n v="0"/>
    <n v="2014"/>
    <s v="Switzerland"/>
    <s v="EPFL"/>
    <x v="3"/>
    <s v="Driving HP"/>
    <m/>
    <x v="6"/>
    <s v="HFC"/>
    <s v="Yes"/>
    <n v="101.06"/>
    <n v="40.592799999999997"/>
    <n v="-0.40899999999999997"/>
    <s v="Wet"/>
    <n v="95"/>
    <n v="123"/>
    <m/>
    <m/>
    <n v="25"/>
    <n v="36"/>
    <m/>
    <m/>
    <m/>
    <n v="50"/>
    <n v="6.7"/>
    <n v="9.1"/>
    <s v="Electric"/>
    <m/>
    <m/>
    <n v="19"/>
    <n v="30"/>
    <m/>
    <m/>
    <s v="Oil (Syltherm 800)"/>
    <s v="n/a"/>
    <m/>
    <m/>
    <m/>
    <m/>
    <m/>
    <m/>
    <s v="Water"/>
    <n v="1.1000000000000001"/>
    <n v="1.75"/>
    <s v="a-e"/>
    <n v="4.7699999999999999E-2"/>
    <n v="6.83E-2"/>
    <s v="a-e/f"/>
    <m/>
    <m/>
    <m/>
    <m/>
    <m/>
    <m/>
    <m/>
    <x v="1"/>
    <s v="n/a"/>
    <s v="n/a"/>
    <m/>
    <m/>
    <n v="8.5999999999999993E-2"/>
    <n v="0.15"/>
    <m/>
    <m/>
    <m/>
    <m/>
    <n v="0.54810000000000003"/>
    <m/>
    <m/>
    <m/>
    <x v="4"/>
    <m/>
    <m/>
    <s v="x3"/>
    <m/>
    <m/>
    <x v="3"/>
    <x v="8"/>
    <x v="1"/>
    <m/>
    <m/>
    <m/>
    <m/>
    <m/>
    <m/>
    <n v="147000"/>
    <n v="206000"/>
    <n v="3.1"/>
    <n v="4.5"/>
    <m/>
    <m/>
    <m/>
    <m/>
    <n v="1.4"/>
    <n v="2.2999999999999998"/>
    <n v="1.7458755735006783"/>
    <x v="27"/>
    <m/>
    <m/>
    <m/>
    <m/>
    <n v="0.62"/>
    <n v="0.74"/>
    <m/>
    <m/>
    <m/>
    <m/>
    <m/>
    <m/>
    <s v=""/>
    <m/>
    <m/>
    <m/>
    <x v="0"/>
    <m/>
    <m/>
    <m/>
    <m/>
    <m/>
    <m/>
    <m/>
    <m/>
    <m/>
    <m/>
    <s v="-"/>
    <s v="Oil-free"/>
    <m/>
    <x v="0"/>
    <m/>
    <m/>
    <m/>
    <m/>
    <m/>
    <m/>
    <s v="X"/>
    <m/>
    <m/>
  </r>
  <r>
    <s v="Tang"/>
    <n v="2015"/>
    <s v="https://doi.org/10.1016/j.energy.2015.07.093"/>
    <s v="Performance study of a twin-screw expander used in a geothermal organic Rankine cycle power generator"/>
    <n v="111"/>
    <m/>
    <m/>
    <m/>
    <m/>
    <n v="0"/>
    <x v="0"/>
    <n v="0"/>
    <x v="0"/>
    <n v="0"/>
    <n v="0"/>
    <x v="0"/>
    <n v="0"/>
    <n v="0"/>
    <n v="2015"/>
    <s v="China"/>
    <s v="Xi'an Jiantong Univ"/>
    <x v="2"/>
    <m/>
    <m/>
    <x v="2"/>
    <s v="HCFC"/>
    <m/>
    <n v="183.67"/>
    <n v="36.72"/>
    <n v="0.35639999999999999"/>
    <s v="Dry"/>
    <m/>
    <m/>
    <n v="0"/>
    <n v="15"/>
    <m/>
    <m/>
    <m/>
    <m/>
    <n v="3.3"/>
    <n v="4.7"/>
    <n v="1.4"/>
    <m/>
    <s v="Geothermal"/>
    <m/>
    <n v="100"/>
    <m/>
    <m/>
    <m/>
    <n v="138.88888888888889"/>
    <s v="Water"/>
    <s v="Cooling Tower"/>
    <m/>
    <m/>
    <m/>
    <m/>
    <m/>
    <m/>
    <s v="Water"/>
    <m/>
    <m/>
    <m/>
    <n v="3.5000000000000003E-2"/>
    <n v="7.4999999999999997E-2"/>
    <s v="e/f"/>
    <m/>
    <m/>
    <m/>
    <m/>
    <n v="7.4999999999999997E-2"/>
    <m/>
    <n v="0.21447721179624668"/>
    <x v="1"/>
    <s v="n/a"/>
    <s v="n/a"/>
    <m/>
    <m/>
    <n v="18"/>
    <n v="66"/>
    <m/>
    <m/>
    <m/>
    <m/>
    <m/>
    <m/>
    <m/>
    <m/>
    <x v="1"/>
    <m/>
    <m/>
    <m/>
    <m/>
    <m/>
    <x v="4"/>
    <x v="8"/>
    <x v="1"/>
    <m/>
    <m/>
    <m/>
    <n v="3"/>
    <m/>
    <m/>
    <n v="1250"/>
    <n v="6000"/>
    <m/>
    <m/>
    <n v="210"/>
    <n v="560"/>
    <m/>
    <m/>
    <m/>
    <m/>
    <n v="560"/>
    <x v="28"/>
    <m/>
    <m/>
    <m/>
    <m/>
    <n v="0.6"/>
    <n v="0.88"/>
    <m/>
    <m/>
    <m/>
    <m/>
    <m/>
    <m/>
    <s v=""/>
    <n v="1.1111111111111112"/>
    <n v="1.4285714285714286"/>
    <m/>
    <x v="1"/>
    <m/>
    <m/>
    <m/>
    <m/>
    <m/>
    <m/>
    <m/>
    <m/>
    <m/>
    <m/>
    <s v="-"/>
    <s v="Oil-free"/>
    <s v="Bearings lubrication through external oil loop"/>
    <x v="0"/>
    <m/>
    <m/>
    <m/>
    <m/>
    <m/>
    <m/>
    <m/>
    <m/>
    <s v="X"/>
  </r>
  <r>
    <s v="Mikielewicz"/>
    <n v="2010"/>
    <s v="https://doi.org/10.2478/v10173-010-0023-8"/>
    <s v="Experiences from operation of different expansion devices for application in domestic micro CHP"/>
    <n v="108.3"/>
    <n v="1"/>
    <s v="b"/>
    <s v="c"/>
    <s v="a"/>
    <n v="1"/>
    <x v="1"/>
    <n v="0"/>
    <x v="0"/>
    <n v="1"/>
    <n v="0"/>
    <x v="0"/>
    <n v="1"/>
    <n v="0"/>
    <n v="2010"/>
    <s v="Poland"/>
    <s v="Gdansk"/>
    <x v="3"/>
    <m/>
    <s v="Yes"/>
    <x v="7"/>
    <s v="Other"/>
    <m/>
    <n v="241.56"/>
    <n v="62.68"/>
    <n v="-2.3188"/>
    <s v="Wet"/>
    <m/>
    <n v="160"/>
    <m/>
    <m/>
    <m/>
    <m/>
    <m/>
    <m/>
    <m/>
    <n v="15"/>
    <m/>
    <m/>
    <s v="Electric"/>
    <m/>
    <m/>
    <n v="14.79"/>
    <n v="21.75"/>
    <m/>
    <m/>
    <s v="Oil"/>
    <s v="Tap"/>
    <m/>
    <m/>
    <m/>
    <m/>
    <m/>
    <m/>
    <s v="Water"/>
    <m/>
    <m/>
    <m/>
    <n v="4.82E-2"/>
    <n v="0.17899999999999999"/>
    <s v="a/f"/>
    <n v="0.159"/>
    <n v="0.64200000000000002"/>
    <s v="a/f | ss"/>
    <m/>
    <n v="9.5999999999999992E-3"/>
    <m/>
    <n v="0.31"/>
    <x v="5"/>
    <s v="Electric"/>
    <s v="Bypass"/>
    <m/>
    <m/>
    <n v="1.2999999999999999E-2"/>
    <n v="0.02"/>
    <m/>
    <m/>
    <m/>
    <m/>
    <m/>
    <m/>
    <m/>
    <m/>
    <x v="0"/>
    <s v="LB47-40 PCE"/>
    <n v="1.8"/>
    <m/>
    <m/>
    <m/>
    <x v="7"/>
    <x v="8"/>
    <x v="1"/>
    <s v="VS02YU1260T"/>
    <m/>
    <m/>
    <m/>
    <m/>
    <m/>
    <n v="1400"/>
    <n v="3680"/>
    <m/>
    <m/>
    <n v="5.7000000000000002E-2"/>
    <n v="0.17"/>
    <m/>
    <m/>
    <n v="0.88100000000000001"/>
    <n v="2"/>
    <n v="0.17"/>
    <x v="29"/>
    <n v="2.0000000000000001E-4"/>
    <n v="1.3799999999999999E-3"/>
    <m/>
    <m/>
    <n v="0.67100000000000004"/>
    <n v="0.83599999999999997"/>
    <n v="6.5000000000000002E-2"/>
    <n v="0.16900000000000001"/>
    <m/>
    <m/>
    <m/>
    <m/>
    <s v=""/>
    <m/>
    <m/>
    <m/>
    <x v="0"/>
    <s v="LB47-20 PCC"/>
    <n v="0.9"/>
    <m/>
    <m/>
    <m/>
    <m/>
    <m/>
    <m/>
    <m/>
    <m/>
    <s v="-"/>
    <s v="Oil-free"/>
    <m/>
    <x v="0"/>
    <m/>
    <m/>
    <m/>
    <m/>
    <m/>
    <m/>
    <m/>
    <m/>
    <s v="X"/>
  </r>
  <r>
    <s v="Bamorovat"/>
    <n v="2015"/>
    <s v="https://doi.org/10.1016/j.energy.2015.10.092"/>
    <s v="Experimental study of a 1 kw organic Rankine cycle with a zeotropic mixture of R245fa/R134a"/>
    <n v="152"/>
    <n v="13"/>
    <s v="b"/>
    <s v="a"/>
    <s v="a"/>
    <n v="0"/>
    <x v="1"/>
    <n v="0"/>
    <x v="1"/>
    <n v="1"/>
    <n v="0"/>
    <x v="1"/>
    <n v="1"/>
    <n v="0"/>
    <n v="2015"/>
    <s v="South Korea"/>
    <s v="Pusan"/>
    <x v="1"/>
    <m/>
    <m/>
    <x v="8"/>
    <s v="Mixture"/>
    <m/>
    <m/>
    <m/>
    <m/>
    <s v="Zeotropic"/>
    <n v="75"/>
    <n v="113"/>
    <m/>
    <n v="5"/>
    <n v="14"/>
    <n v="19"/>
    <m/>
    <m/>
    <n v="9.1999999999999993"/>
    <n v="13.8"/>
    <n v="4"/>
    <n v="4.3"/>
    <s v="Electric"/>
    <n v="80"/>
    <n v="120"/>
    <n v="11"/>
    <n v="19"/>
    <m/>
    <m/>
    <s v="Water"/>
    <s v="Air Chiller"/>
    <n v="12.5"/>
    <n v="16.7"/>
    <m/>
    <m/>
    <m/>
    <m/>
    <s v="Water"/>
    <m/>
    <m/>
    <m/>
    <n v="3.5000000000000003E-2"/>
    <n v="6.5000000000000002E-2"/>
    <s v="m-a/f"/>
    <m/>
    <m/>
    <m/>
    <n v="6.5789473684210523E-2"/>
    <n v="4.5738374436508022E-2"/>
    <m/>
    <n v="0.27353689567430028"/>
    <x v="4"/>
    <s v="Electric"/>
    <s v="VSD"/>
    <m/>
    <m/>
    <n v="3.5000000000000003E-2"/>
    <n v="7.0000000000000007E-2"/>
    <m/>
    <m/>
    <m/>
    <m/>
    <n v="8.2750301568154425E-2"/>
    <m/>
    <m/>
    <m/>
    <x v="0"/>
    <m/>
    <m/>
    <m/>
    <m/>
    <m/>
    <x v="6"/>
    <x v="9"/>
    <x v="0"/>
    <s v="Air Squared 1kW"/>
    <m/>
    <n v="1"/>
    <n v="3.5"/>
    <m/>
    <m/>
    <n v="3000"/>
    <n v="3600"/>
    <n v="2"/>
    <n v="3.5"/>
    <m/>
    <m/>
    <n v="0.45"/>
    <n v="1.25"/>
    <m/>
    <m/>
    <n v="0.86902911429365248"/>
    <x v="30"/>
    <m/>
    <m/>
    <n v="0.5"/>
    <n v="0.65"/>
    <m/>
    <m/>
    <m/>
    <m/>
    <m/>
    <m/>
    <m/>
    <m/>
    <n v="0.69522329143492201"/>
    <m/>
    <m/>
    <m/>
    <x v="0"/>
    <m/>
    <m/>
    <m/>
    <m/>
    <m/>
    <m/>
    <m/>
    <m/>
    <m/>
    <m/>
    <s v="-"/>
    <s v="Oil-free"/>
    <m/>
    <x v="0"/>
    <m/>
    <m/>
    <m/>
    <m/>
    <m/>
    <m/>
    <m/>
    <m/>
    <s v="X"/>
  </r>
  <r>
    <s v="Guillaume"/>
    <n v="2016"/>
    <s v="https://doi.org/10.1016/j.apenergy.2016.03.012"/>
    <s v="Performance of a radial-inflow turbine integrated in an ORC system and designed for a WHR on truck application: An experimental comparison between R245fa and R1233zd"/>
    <n v="159.1"/>
    <n v="16"/>
    <s v="a"/>
    <s v="a"/>
    <s v="a"/>
    <n v="0"/>
    <x v="0"/>
    <n v="0"/>
    <x v="0"/>
    <n v="0"/>
    <n v="0"/>
    <x v="0"/>
    <n v="0"/>
    <n v="0"/>
    <n v="2016"/>
    <s v="Belgium"/>
    <s v="Liege"/>
    <x v="4"/>
    <m/>
    <m/>
    <x v="0"/>
    <s v="HFC"/>
    <m/>
    <n v="154.01"/>
    <n v="36.51"/>
    <n v="0.49580000000000002"/>
    <s v="Dry"/>
    <m/>
    <n v="136"/>
    <m/>
    <n v="20"/>
    <m/>
    <n v="17"/>
    <m/>
    <n v="30"/>
    <n v="8"/>
    <n v="16"/>
    <n v="2.5"/>
    <n v="4.5"/>
    <s v="Electric"/>
    <m/>
    <n v="137"/>
    <n v="50"/>
    <n v="89"/>
    <m/>
    <m/>
    <s v="Oil"/>
    <s v="Tap"/>
    <m/>
    <n v="10"/>
    <n v="41"/>
    <n v="80"/>
    <m/>
    <m/>
    <s v="Water"/>
    <m/>
    <n v="1.2250000000000001"/>
    <s v="e-e"/>
    <m/>
    <m/>
    <m/>
    <m/>
    <m/>
    <m/>
    <m/>
    <m/>
    <m/>
    <n v="0.30975609756097566"/>
    <x v="0"/>
    <s v="Electric"/>
    <s v="VSD"/>
    <m/>
    <n v="3"/>
    <n v="0.18"/>
    <n v="0.34"/>
    <m/>
    <n v="0.82499999999999996"/>
    <n v="1.875"/>
    <n v="0.28999999999999998"/>
    <n v="0.27900000000000003"/>
    <n v="0.42"/>
    <m/>
    <m/>
    <x v="0"/>
    <m/>
    <m/>
    <m/>
    <m/>
    <m/>
    <x v="3"/>
    <x v="2"/>
    <x v="4"/>
    <m/>
    <m/>
    <n v="3.5"/>
    <m/>
    <m/>
    <m/>
    <n v="50000"/>
    <n v="70000"/>
    <n v="2"/>
    <n v="4"/>
    <n v="0.3"/>
    <n v="2.875"/>
    <m/>
    <m/>
    <m/>
    <m/>
    <n v="2.875"/>
    <x v="31"/>
    <m/>
    <n v="0.31"/>
    <m/>
    <m/>
    <m/>
    <m/>
    <m/>
    <m/>
    <m/>
    <m/>
    <m/>
    <m/>
    <s v=""/>
    <m/>
    <m/>
    <m/>
    <x v="0"/>
    <m/>
    <m/>
    <m/>
    <m/>
    <m/>
    <m/>
    <m/>
    <m/>
    <m/>
    <m/>
    <s v="Bearings liquid injection"/>
    <s v="Oil-free"/>
    <m/>
    <x v="1"/>
    <m/>
    <m/>
    <m/>
    <s v="X"/>
    <m/>
    <m/>
    <s v="X"/>
    <m/>
    <s v="X"/>
  </r>
  <r>
    <s v="Guillaume"/>
    <n v="2016"/>
    <s v="https://doi.org/10.1016/j.apenergy.2016.03.012"/>
    <s v="Performance of a radial-inflow turbine integrated in an ORC system and designed for a WHR on truck application: An experimental comparison between R245fa and R1233zd"/>
    <n v="159.19999999999999"/>
    <n v="16"/>
    <s v="b"/>
    <s v="a"/>
    <s v="a"/>
    <n v="1"/>
    <x v="1"/>
    <n v="0"/>
    <x v="1"/>
    <n v="1"/>
    <n v="0"/>
    <x v="1"/>
    <n v="1"/>
    <n v="0"/>
    <n v="2016"/>
    <s v="Belgium"/>
    <s v="Liege"/>
    <x v="4"/>
    <m/>
    <m/>
    <x v="9"/>
    <s v="HFO"/>
    <m/>
    <n v="165.6"/>
    <n v="35.709000000000003"/>
    <n v="0.2452"/>
    <s v="Isentropic"/>
    <m/>
    <n v="147"/>
    <m/>
    <n v="20"/>
    <m/>
    <n v="17"/>
    <n v="30"/>
    <n v="40"/>
    <n v="8"/>
    <n v="14"/>
    <n v="3"/>
    <n v="4"/>
    <s v="Electric"/>
    <m/>
    <n v="147"/>
    <n v="50"/>
    <n v="87"/>
    <m/>
    <m/>
    <s v="Oil"/>
    <s v="Tap"/>
    <m/>
    <n v="10"/>
    <n v="40"/>
    <n v="65"/>
    <m/>
    <m/>
    <s v="Water"/>
    <m/>
    <n v="1.4750000000000001"/>
    <s v="e-e"/>
    <m/>
    <m/>
    <m/>
    <m/>
    <m/>
    <m/>
    <m/>
    <m/>
    <m/>
    <n v="0.32619047619047614"/>
    <x v="0"/>
    <s v="Electric"/>
    <s v="VSD"/>
    <m/>
    <n v="3"/>
    <n v="0.18"/>
    <n v="0.31"/>
    <m/>
    <n v="0.55000000000000004"/>
    <n v="1.35"/>
    <n v="0.28999999999999998"/>
    <n v="0.23699999999999999"/>
    <n v="0.42"/>
    <m/>
    <m/>
    <x v="0"/>
    <m/>
    <m/>
    <m/>
    <m/>
    <m/>
    <x v="3"/>
    <x v="2"/>
    <x v="4"/>
    <m/>
    <m/>
    <n v="3.5"/>
    <m/>
    <m/>
    <m/>
    <n v="50000"/>
    <n v="70000"/>
    <n v="2.2999999999999998"/>
    <n v="4"/>
    <n v="0.5"/>
    <n v="2.25"/>
    <m/>
    <m/>
    <m/>
    <m/>
    <n v="2.25"/>
    <x v="32"/>
    <m/>
    <n v="0.32"/>
    <m/>
    <m/>
    <m/>
    <m/>
    <m/>
    <m/>
    <m/>
    <m/>
    <m/>
    <m/>
    <s v=""/>
    <m/>
    <m/>
    <m/>
    <x v="0"/>
    <m/>
    <m/>
    <m/>
    <m/>
    <m/>
    <m/>
    <m/>
    <m/>
    <m/>
    <m/>
    <s v="Bearings liquid injection"/>
    <s v="Oil-free"/>
    <m/>
    <x v="1"/>
    <m/>
    <m/>
    <m/>
    <s v="X"/>
    <m/>
    <m/>
    <s v="X"/>
    <m/>
    <s v="X"/>
  </r>
  <r>
    <s v="Zanelli"/>
    <n v="1994"/>
    <s v="http://docs.lib.purdue.edu/icec/1021"/>
    <s v="Experimental investigation of a hermetic scroll expander-generator"/>
    <n v="80"/>
    <m/>
    <m/>
    <m/>
    <m/>
    <n v="0"/>
    <x v="0"/>
    <n v="0"/>
    <x v="0"/>
    <n v="0"/>
    <n v="0"/>
    <x v="0"/>
    <n v="0"/>
    <n v="0"/>
    <n v="1994"/>
    <s v="Switzerland"/>
    <s v="EPFL"/>
    <x v="3"/>
    <m/>
    <m/>
    <x v="6"/>
    <s v="HFC"/>
    <m/>
    <n v="101.06"/>
    <n v="40.592799999999997"/>
    <n v="-0.40899999999999997"/>
    <s v="Wet"/>
    <m/>
    <m/>
    <m/>
    <m/>
    <m/>
    <m/>
    <m/>
    <m/>
    <m/>
    <m/>
    <m/>
    <m/>
    <s v="n/a"/>
    <m/>
    <n v="70"/>
    <m/>
    <m/>
    <m/>
    <m/>
    <s v="Water"/>
    <s v="Tap"/>
    <m/>
    <n v="5"/>
    <m/>
    <m/>
    <m/>
    <m/>
    <s v="Water"/>
    <m/>
    <m/>
    <m/>
    <m/>
    <m/>
    <m/>
    <m/>
    <m/>
    <m/>
    <m/>
    <m/>
    <m/>
    <n v="0.18950437317784252"/>
    <x v="0"/>
    <s v="Electric"/>
    <s v="VSD"/>
    <m/>
    <m/>
    <m/>
    <m/>
    <m/>
    <m/>
    <m/>
    <m/>
    <m/>
    <m/>
    <m/>
    <m/>
    <x v="0"/>
    <m/>
    <m/>
    <s v="x2"/>
    <m/>
    <m/>
    <x v="10"/>
    <x v="0"/>
    <x v="1"/>
    <m/>
    <n v="3.75"/>
    <m/>
    <n v="2.44"/>
    <n v="74.41"/>
    <n v="30.495901639344261"/>
    <n v="1800"/>
    <n v="4200"/>
    <n v="2.4"/>
    <n v="4"/>
    <n v="1"/>
    <n v="3.3"/>
    <m/>
    <m/>
    <m/>
    <m/>
    <n v="3.3"/>
    <x v="33"/>
    <n v="0.45"/>
    <n v="0.65"/>
    <m/>
    <m/>
    <m/>
    <m/>
    <m/>
    <m/>
    <m/>
    <m/>
    <m/>
    <m/>
    <s v=""/>
    <n v="1"/>
    <n v="1.2"/>
    <m/>
    <x v="0"/>
    <m/>
    <m/>
    <m/>
    <m/>
    <m/>
    <s v="Yes"/>
    <s v="Yes"/>
    <s v="No"/>
    <s v="No"/>
    <s v="No"/>
    <s v="bearings oil injection"/>
    <n v="0.08"/>
    <s v="EAL Artic 68"/>
    <x v="0"/>
    <m/>
    <m/>
    <m/>
    <m/>
    <m/>
    <m/>
    <m/>
    <m/>
    <m/>
  </r>
  <r>
    <s v="Oudkerk"/>
    <n v="2015"/>
    <s v="https://doi.org/10.1088/1757-899X/90/1/012066"/>
    <s v="Experimental performance of a piston expander in a small- scale organic Rankine cycle"/>
    <n v="103"/>
    <m/>
    <m/>
    <m/>
    <m/>
    <n v="0"/>
    <x v="0"/>
    <n v="0"/>
    <x v="0"/>
    <n v="0"/>
    <n v="0"/>
    <x v="0"/>
    <n v="0"/>
    <n v="0"/>
    <n v="2015"/>
    <s v="Belgium"/>
    <s v="Liege"/>
    <x v="4"/>
    <m/>
    <m/>
    <x v="0"/>
    <s v="HFC"/>
    <m/>
    <n v="154.01"/>
    <n v="36.51"/>
    <n v="0.49580000000000002"/>
    <s v="Dry"/>
    <m/>
    <m/>
    <n v="4"/>
    <n v="17"/>
    <m/>
    <m/>
    <m/>
    <m/>
    <n v="18"/>
    <n v="30"/>
    <n v="2.8759999999999999"/>
    <m/>
    <s v="n/a"/>
    <m/>
    <m/>
    <m/>
    <m/>
    <m/>
    <m/>
    <s v="Oil"/>
    <s v="n/a"/>
    <m/>
    <m/>
    <m/>
    <m/>
    <m/>
    <m/>
    <s v="Water"/>
    <m/>
    <m/>
    <m/>
    <m/>
    <m/>
    <m/>
    <m/>
    <m/>
    <m/>
    <m/>
    <m/>
    <m/>
    <m/>
    <x v="1"/>
    <s v="n/a"/>
    <s v="VSD"/>
    <m/>
    <m/>
    <n v="2.9000000000000001E-2"/>
    <n v="0.105"/>
    <m/>
    <m/>
    <m/>
    <m/>
    <m/>
    <m/>
    <m/>
    <m/>
    <x v="1"/>
    <m/>
    <m/>
    <m/>
    <m/>
    <m/>
    <x v="11"/>
    <x v="0"/>
    <x v="0"/>
    <m/>
    <m/>
    <m/>
    <m/>
    <n v="195"/>
    <m/>
    <n v="1000"/>
    <n v="4000"/>
    <n v="6"/>
    <n v="11"/>
    <m/>
    <m/>
    <n v="0.3"/>
    <n v="2"/>
    <m/>
    <m/>
    <n v="1.4368829414393227"/>
    <x v="0"/>
    <m/>
    <m/>
    <n v="0.33"/>
    <n v="0.53"/>
    <m/>
    <m/>
    <m/>
    <m/>
    <m/>
    <m/>
    <m/>
    <m/>
    <n v="0.71844147071966136"/>
    <n v="1.64"/>
    <n v="5"/>
    <m/>
    <x v="1"/>
    <m/>
    <m/>
    <m/>
    <m/>
    <m/>
    <s v="No"/>
    <s v="Yes"/>
    <s v="No"/>
    <s v="Yes"/>
    <s v="No"/>
    <s v="bearings oil injection"/>
    <s v="Yes"/>
    <m/>
    <x v="3"/>
    <m/>
    <m/>
    <m/>
    <m/>
    <m/>
    <m/>
    <m/>
    <m/>
    <s v="X"/>
  </r>
  <r>
    <s v="Mathias"/>
    <n v="2009"/>
    <s v="https://doi.org/10.1115/1.3066345"/>
    <s v="Experimental Testing of Gerotor and Scroll Expanders Used in, and Energetic and Exergetic Modeling of, an Organic Rankine Cycle"/>
    <n v="81.099999999999994"/>
    <n v="0"/>
    <s v="a"/>
    <s v="a"/>
    <s v="a"/>
    <n v="0"/>
    <x v="0"/>
    <n v="0"/>
    <x v="0"/>
    <n v="0"/>
    <n v="0"/>
    <x v="0"/>
    <n v="0"/>
    <n v="0"/>
    <n v="2009"/>
    <s v="USA"/>
    <s v="Southern Illinois"/>
    <x v="4"/>
    <m/>
    <m/>
    <x v="2"/>
    <s v="HCFC"/>
    <m/>
    <n v="183.67"/>
    <n v="36.72"/>
    <n v="0.35639999999999999"/>
    <s v="Dry"/>
    <n v="120"/>
    <n v="154"/>
    <m/>
    <m/>
    <m/>
    <m/>
    <m/>
    <m/>
    <n v="11.8"/>
    <n v="20.399999999999999"/>
    <n v="2.2000000000000002"/>
    <n v="5.9"/>
    <s v="n/a"/>
    <m/>
    <n v="198"/>
    <m/>
    <m/>
    <m/>
    <m/>
    <s v="Steam"/>
    <s v="Tap"/>
    <m/>
    <m/>
    <m/>
    <m/>
    <m/>
    <m/>
    <s v="Water"/>
    <m/>
    <m/>
    <m/>
    <m/>
    <m/>
    <m/>
    <m/>
    <m/>
    <m/>
    <m/>
    <m/>
    <m/>
    <n v="0.37791932059447986"/>
    <x v="3"/>
    <s v="Electric"/>
    <s v="n/a"/>
    <m/>
    <m/>
    <n v="9.6000000000000002E-2"/>
    <n v="0.214"/>
    <m/>
    <m/>
    <n v="0.56000000000000005"/>
    <m/>
    <n v="0.26405423728813554"/>
    <n v="0.4715254237288134"/>
    <m/>
    <m/>
    <x v="0"/>
    <m/>
    <m/>
    <m/>
    <m/>
    <m/>
    <x v="10"/>
    <x v="10"/>
    <x v="1"/>
    <m/>
    <m/>
    <m/>
    <n v="2.7"/>
    <m/>
    <m/>
    <m/>
    <n v="3600"/>
    <m/>
    <m/>
    <m/>
    <n v="2.96"/>
    <m/>
    <m/>
    <m/>
    <m/>
    <n v="2.96"/>
    <x v="34"/>
    <n v="0.37"/>
    <n v="0.6"/>
    <m/>
    <m/>
    <n v="0.5"/>
    <n v="0.83"/>
    <n v="0.52"/>
    <n v="0.75"/>
    <m/>
    <m/>
    <m/>
    <m/>
    <m/>
    <n v="1.07"/>
    <n v="1.3"/>
    <s v="2 in S"/>
    <x v="0"/>
    <m/>
    <m/>
    <m/>
    <m/>
    <m/>
    <s v="No"/>
    <s v="No"/>
    <s v="No"/>
    <s v="No"/>
    <s v="No"/>
    <s v="mix"/>
    <n v="0.05"/>
    <m/>
    <x v="0"/>
    <m/>
    <m/>
    <m/>
    <m/>
    <m/>
    <m/>
    <m/>
    <m/>
    <m/>
  </r>
  <r>
    <s v="Kosmadakis"/>
    <n v="2016"/>
    <s v="https://doi.org/10.1016/j.energy.2016.10.047"/>
    <s v="Experimental testing of a low-temperature organic Rankine cycle (ORC) engine coupled with concentrating PV/thermal collectors: Laboratory and field tests"/>
    <n v="66"/>
    <n v="8"/>
    <s v="a"/>
    <s v="a"/>
    <s v="b"/>
    <n v="0"/>
    <x v="1"/>
    <n v="1"/>
    <x v="1"/>
    <n v="0"/>
    <n v="1"/>
    <x v="1"/>
    <n v="0"/>
    <n v="1"/>
    <n v="2016"/>
    <s v="Greece"/>
    <s v="AUA"/>
    <x v="1"/>
    <m/>
    <m/>
    <x v="10"/>
    <s v="HFC"/>
    <s v="Yes"/>
    <n v="72.12"/>
    <n v="37.347999999999999"/>
    <n v="-0.20910000000000001"/>
    <s v="Isentropic"/>
    <n v="63"/>
    <n v="100"/>
    <n v="10"/>
    <n v="56"/>
    <n v="21"/>
    <n v="39"/>
    <n v="0"/>
    <n v="2.2999999999999998"/>
    <n v="17"/>
    <n v="40"/>
    <n v="11"/>
    <n v="18"/>
    <s v="Solar (CPVT)"/>
    <n v="65"/>
    <n v="101"/>
    <n v="21"/>
    <n v="54.5"/>
    <n v="2.4"/>
    <n v="6.4"/>
    <s v="Glycol-Water"/>
    <s v="Air Chiller"/>
    <m/>
    <m/>
    <n v="19"/>
    <n v="54"/>
    <m/>
    <m/>
    <s v="Air"/>
    <m/>
    <n v="1.8"/>
    <s v="e-e"/>
    <m/>
    <n v="4.2099999999999999E-2"/>
    <s v="e-e/f"/>
    <m/>
    <n v="0.23400000000000001"/>
    <s v="e-ef/s | ff"/>
    <m/>
    <n v="7.4300000000000005E-2"/>
    <n v="4.2099999999999999E-2"/>
    <n v="0.19600000000000001"/>
    <x v="0"/>
    <s v="Electric"/>
    <s v="VSD"/>
    <s v="HydraCell G10"/>
    <m/>
    <n v="0.1"/>
    <n v="0.32"/>
    <m/>
    <n v="1"/>
    <n v="1.98"/>
    <m/>
    <n v="7.5999999999999998E-2"/>
    <n v="0.38"/>
    <m/>
    <m/>
    <x v="5"/>
    <m/>
    <m/>
    <m/>
    <m/>
    <m/>
    <x v="10"/>
    <x v="0"/>
    <x v="0"/>
    <s v="ZP137KCE-TFD"/>
    <m/>
    <m/>
    <n v="2.6"/>
    <n v="127.15"/>
    <n v="48.903846153846153"/>
    <n v="600"/>
    <n v="2700"/>
    <n v="1.4"/>
    <n v="2.5"/>
    <n v="0.38"/>
    <n v="3.2"/>
    <m/>
    <m/>
    <m/>
    <m/>
    <n v="3.2"/>
    <x v="35"/>
    <n v="0.22"/>
    <n v="0.9"/>
    <m/>
    <m/>
    <m/>
    <m/>
    <m/>
    <m/>
    <m/>
    <m/>
    <m/>
    <m/>
    <s v=""/>
    <n v="1.06"/>
    <n v="3"/>
    <m/>
    <x v="2"/>
    <m/>
    <m/>
    <m/>
    <m/>
    <m/>
    <s v="No"/>
    <s v="No"/>
    <s v="No"/>
    <s v="No"/>
    <s v="No"/>
    <s v="mix"/>
    <s v="Yes"/>
    <m/>
    <x v="0"/>
    <m/>
    <m/>
    <m/>
    <m/>
    <m/>
    <m/>
    <s v="X"/>
    <m/>
    <s v="X"/>
  </r>
  <r>
    <s v="Kosmadakis"/>
    <n v="2015"/>
    <s v="http://www.asme-orc2015.be/online/proceedings/display_manuscript/126.htm"/>
    <s v="Experimental Testing of a Small-Scale Supercritical ORC at Low-Temperature and Variable Conditions"/>
    <n v="129"/>
    <n v="8"/>
    <s v="a"/>
    <s v="a"/>
    <s v="a"/>
    <n v="0"/>
    <x v="1"/>
    <n v="1"/>
    <x v="1"/>
    <n v="1"/>
    <n v="1"/>
    <x v="1"/>
    <n v="1"/>
    <n v="1"/>
    <n v="2015"/>
    <s v="Greece"/>
    <s v="AUA"/>
    <x v="1"/>
    <m/>
    <m/>
    <x v="10"/>
    <s v="HFC"/>
    <s v="Yes"/>
    <n v="72.12"/>
    <n v="37.347999999999999"/>
    <n v="-0.20910000000000001"/>
    <s v="Isentropic"/>
    <n v="93"/>
    <n v="94"/>
    <m/>
    <m/>
    <m/>
    <m/>
    <m/>
    <m/>
    <n v="20"/>
    <n v="31"/>
    <n v="11"/>
    <n v="17"/>
    <s v="Electric"/>
    <m/>
    <n v="95"/>
    <n v="22"/>
    <n v="50"/>
    <m/>
    <m/>
    <s v="n/a"/>
    <s v="Tank"/>
    <m/>
    <n v="16"/>
    <m/>
    <m/>
    <m/>
    <m/>
    <s v="Water"/>
    <m/>
    <m/>
    <m/>
    <m/>
    <n v="0.06"/>
    <s v="e-e/f"/>
    <m/>
    <m/>
    <m/>
    <m/>
    <m/>
    <n v="0.06"/>
    <n v="0.21467391304347827"/>
    <x v="0"/>
    <s v="Electric"/>
    <s v="VSD"/>
    <s v="HydraCell G10"/>
    <m/>
    <m/>
    <m/>
    <m/>
    <m/>
    <m/>
    <m/>
    <m/>
    <m/>
    <m/>
    <m/>
    <x v="5"/>
    <m/>
    <m/>
    <m/>
    <m/>
    <m/>
    <x v="10"/>
    <x v="0"/>
    <x v="0"/>
    <s v="ZP137KCE-TFD"/>
    <m/>
    <m/>
    <n v="2.6"/>
    <n v="127.15"/>
    <n v="48.903846153846153"/>
    <m/>
    <m/>
    <m/>
    <m/>
    <m/>
    <n v="3"/>
    <m/>
    <m/>
    <m/>
    <m/>
    <n v="3"/>
    <x v="36"/>
    <m/>
    <n v="0.85"/>
    <m/>
    <m/>
    <m/>
    <m/>
    <m/>
    <m/>
    <m/>
    <m/>
    <m/>
    <m/>
    <s v=""/>
    <m/>
    <m/>
    <m/>
    <x v="2"/>
    <m/>
    <m/>
    <m/>
    <m/>
    <m/>
    <s v="No"/>
    <s v="No"/>
    <s v="No"/>
    <s v="No"/>
    <s v="No"/>
    <s v="mix"/>
    <s v="Yes"/>
    <m/>
    <x v="0"/>
    <m/>
    <m/>
    <m/>
    <m/>
    <m/>
    <m/>
    <s v="X"/>
    <m/>
    <s v="X"/>
  </r>
  <r>
    <s v="Kosmadakis"/>
    <n v="2016"/>
    <s v="https://doi.org/10.1016/j.applthermaleng.2015.09.082"/>
    <s v="Experimental investigation of a low-temperature organic Rankine cycle (ORC) engine under variable heat input operating at both subcritical and supercritical conditions"/>
    <n v="115"/>
    <n v="8"/>
    <s v="a"/>
    <s v="a"/>
    <s v="a"/>
    <n v="0"/>
    <x v="0"/>
    <n v="0"/>
    <x v="0"/>
    <n v="0"/>
    <n v="0"/>
    <x v="0"/>
    <n v="0"/>
    <n v="0"/>
    <n v="2016"/>
    <s v="Greece"/>
    <s v="AUA"/>
    <x v="1"/>
    <m/>
    <m/>
    <x v="10"/>
    <s v="HFC"/>
    <s v="Yes"/>
    <n v="72.12"/>
    <n v="37.347999999999999"/>
    <n v="-0.20910000000000001"/>
    <s v="Isentropic"/>
    <n v="93"/>
    <n v="94"/>
    <m/>
    <m/>
    <m/>
    <n v="25"/>
    <m/>
    <m/>
    <n v="22.5"/>
    <n v="28.3"/>
    <n v="13"/>
    <n v="17"/>
    <s v="Electric"/>
    <m/>
    <n v="95"/>
    <n v="22"/>
    <n v="55"/>
    <m/>
    <m/>
    <s v="Water"/>
    <s v="Tank"/>
    <m/>
    <n v="16"/>
    <m/>
    <m/>
    <m/>
    <m/>
    <s v="Water"/>
    <m/>
    <m/>
    <m/>
    <m/>
    <n v="0.06"/>
    <s v="e-e/f"/>
    <m/>
    <m/>
    <m/>
    <m/>
    <m/>
    <n v="0.06"/>
    <n v="0.21467391304347827"/>
    <x v="0"/>
    <s v="Electric"/>
    <s v="VSD"/>
    <s v="HydraCell G10"/>
    <m/>
    <n v="0.1"/>
    <n v="0.3"/>
    <m/>
    <n v="0.1"/>
    <n v="0.9"/>
    <m/>
    <n v="0.32285714285714284"/>
    <n v="0.35873015873015873"/>
    <m/>
    <m/>
    <x v="5"/>
    <m/>
    <m/>
    <s v="41kWth"/>
    <m/>
    <m/>
    <x v="10"/>
    <x v="0"/>
    <x v="0"/>
    <m/>
    <m/>
    <m/>
    <n v="2.6"/>
    <n v="127.15"/>
    <n v="48.903846153846153"/>
    <n v="870"/>
    <n v="2610"/>
    <n v="1.7"/>
    <n v="2.2000000000000002"/>
    <m/>
    <n v="3.3"/>
    <m/>
    <m/>
    <m/>
    <m/>
    <n v="3.3"/>
    <x v="33"/>
    <m/>
    <n v="0.85"/>
    <m/>
    <m/>
    <m/>
    <m/>
    <m/>
    <m/>
    <m/>
    <m/>
    <m/>
    <m/>
    <s v=""/>
    <m/>
    <m/>
    <m/>
    <x v="2"/>
    <m/>
    <m/>
    <m/>
    <m/>
    <m/>
    <s v="No"/>
    <s v="No"/>
    <s v="No"/>
    <s v="No"/>
    <s v="No"/>
    <s v="mix"/>
    <s v="Yes"/>
    <m/>
    <x v="0"/>
    <m/>
    <m/>
    <m/>
    <m/>
    <m/>
    <m/>
    <s v="X"/>
    <m/>
    <s v="X"/>
  </r>
  <r>
    <s v="Di Battista"/>
    <n v="2015"/>
    <s v="https://doi.org/10.1016/j.apenergy.2015.04.088"/>
    <s v="Waste heat recovery of an ORC-based power unit in a turbocharged diesel engine propelling a light duty vehicle"/>
    <n v="38"/>
    <n v="25"/>
    <s v="a"/>
    <s v="a"/>
    <s v="b"/>
    <n v="0"/>
    <x v="1"/>
    <n v="1"/>
    <x v="1"/>
    <n v="1"/>
    <n v="1"/>
    <x v="1"/>
    <n v="1"/>
    <n v="1"/>
    <n v="2015"/>
    <s v="Italy"/>
    <s v="Aquila"/>
    <x v="4"/>
    <m/>
    <m/>
    <x v="11"/>
    <s v="HFC"/>
    <m/>
    <n v="124.92"/>
    <n v="32"/>
    <n v="0.64480000000000004"/>
    <s v="Dry"/>
    <n v="70"/>
    <n v="230"/>
    <m/>
    <m/>
    <m/>
    <m/>
    <m/>
    <m/>
    <n v="3"/>
    <n v="12"/>
    <m/>
    <n v="3.6"/>
    <s v="Engine Diesel (IVECO F1C 3L)"/>
    <n v="242"/>
    <n v="470"/>
    <n v="4.5999999999999996"/>
    <n v="57.8"/>
    <n v="2.1000000000000001E-2"/>
    <n v="0.14199999999999999"/>
    <s v="Exhaust Gas"/>
    <s v="Tap"/>
    <m/>
    <m/>
    <m/>
    <m/>
    <m/>
    <m/>
    <s v="Water"/>
    <m/>
    <m/>
    <m/>
    <m/>
    <m/>
    <m/>
    <m/>
    <m/>
    <m/>
    <m/>
    <m/>
    <m/>
    <n v="0.60565275908479133"/>
    <x v="7"/>
    <s v="Electric - DC Brushless"/>
    <s v="Controler"/>
    <m/>
    <m/>
    <n v="6.5000000000000002E-2"/>
    <n v="0.19700000000000001"/>
    <m/>
    <m/>
    <m/>
    <m/>
    <m/>
    <m/>
    <m/>
    <m/>
    <x v="0"/>
    <m/>
    <n v="4.46"/>
    <s v="50p"/>
    <n v="0.95"/>
    <s v="350mb at 500kg/h (gaz)"/>
    <x v="7"/>
    <x v="0"/>
    <x v="1"/>
    <m/>
    <m/>
    <m/>
    <m/>
    <m/>
    <n v="5.9"/>
    <n v="250"/>
    <n v="6000"/>
    <m/>
    <m/>
    <m/>
    <m/>
    <m/>
    <m/>
    <m/>
    <m/>
    <s v=""/>
    <x v="3"/>
    <m/>
    <m/>
    <m/>
    <m/>
    <m/>
    <m/>
    <m/>
    <m/>
    <m/>
    <m/>
    <m/>
    <m/>
    <s v=""/>
    <m/>
    <m/>
    <m/>
    <x v="0"/>
    <m/>
    <m/>
    <m/>
    <m/>
    <m/>
    <s v="No"/>
    <s v="No"/>
    <s v="No"/>
    <s v="No"/>
    <s v="No"/>
    <s v="mix"/>
    <n v="0.05"/>
    <m/>
    <x v="1"/>
    <m/>
    <m/>
    <m/>
    <m/>
    <m/>
    <m/>
    <m/>
    <m/>
    <m/>
  </r>
  <r>
    <s v="Cipollone"/>
    <n v="2015"/>
    <s v="https://doi.org/10.1088/1742-6596/655/1/012015"/>
    <s v="Development of an Organic Rankine Cycle system for exhaust energy recovery in internal combustion engines"/>
    <n v="148"/>
    <n v="25"/>
    <s v="a"/>
    <s v="a"/>
    <s v="b"/>
    <n v="0"/>
    <x v="1"/>
    <n v="1"/>
    <x v="1"/>
    <n v="0"/>
    <n v="1"/>
    <x v="1"/>
    <n v="0"/>
    <n v="1"/>
    <n v="2015"/>
    <s v="Italy"/>
    <s v="Aquila"/>
    <x v="4"/>
    <m/>
    <m/>
    <x v="11"/>
    <s v="HFC"/>
    <m/>
    <n v="124.92"/>
    <n v="32"/>
    <n v="0.64480000000000004"/>
    <s v="Dry"/>
    <n v="73"/>
    <n v="120"/>
    <n v="13.5"/>
    <n v="2.7"/>
    <n v="29"/>
    <n v="48"/>
    <n v="5"/>
    <n v="7.5"/>
    <n v="9.8000000000000007"/>
    <n v="21.9"/>
    <n v="4"/>
    <n v="6.4"/>
    <s v="Engine Diesel (IVECO F1C)"/>
    <n v="304"/>
    <n v="431"/>
    <n v="16.5"/>
    <n v="33.4"/>
    <n v="6.3E-2"/>
    <n v="0.114"/>
    <s v="Exhaust Gas"/>
    <s v="Tap"/>
    <m/>
    <m/>
    <m/>
    <n v="20"/>
    <m/>
    <m/>
    <s v="Water"/>
    <m/>
    <m/>
    <m/>
    <n v="3.7999999999999999E-2"/>
    <n v="4.8000000000000001E-2"/>
    <s v="m-a/s"/>
    <m/>
    <m/>
    <m/>
    <n v="5.6599999999999998E-2"/>
    <n v="4.0520369139893458E-2"/>
    <m/>
    <n v="0.58380681818181812"/>
    <x v="7"/>
    <s v="Electric - DC Brushless"/>
    <s v="Controler"/>
    <m/>
    <m/>
    <m/>
    <m/>
    <m/>
    <m/>
    <m/>
    <n v="0.28699999999999998"/>
    <n v="0.25580000000000003"/>
    <m/>
    <n v="0.9"/>
    <m/>
    <x v="0"/>
    <m/>
    <m/>
    <m/>
    <m/>
    <m/>
    <x v="7"/>
    <x v="0"/>
    <x v="1"/>
    <m/>
    <m/>
    <m/>
    <m/>
    <m/>
    <m/>
    <m/>
    <n v="1500"/>
    <n v="2.5"/>
    <n v="3.4"/>
    <m/>
    <m/>
    <n v="0.7"/>
    <n v="1.9"/>
    <m/>
    <m/>
    <n v="1.3602244057561408"/>
    <x v="37"/>
    <m/>
    <m/>
    <n v="0.47499999999999998"/>
    <n v="0.53300000000000003"/>
    <m/>
    <m/>
    <m/>
    <m/>
    <m/>
    <m/>
    <m/>
    <m/>
    <n v="0.71590758197691629"/>
    <m/>
    <m/>
    <m/>
    <x v="0"/>
    <m/>
    <m/>
    <m/>
    <m/>
    <m/>
    <s v="No"/>
    <s v="No"/>
    <s v="No"/>
    <s v="No"/>
    <s v="No"/>
    <s v="mix"/>
    <n v="0.05"/>
    <s v="POE"/>
    <x v="1"/>
    <m/>
    <m/>
    <m/>
    <m/>
    <m/>
    <m/>
    <m/>
    <m/>
    <m/>
  </r>
  <r>
    <s v="Minea"/>
    <n v="2014"/>
    <s v="https://doi.org/10.1016/j.applthermaleng.2014.04.054"/>
    <s v="Power generation with ORC machines using low-grade waste heat or renewable energy"/>
    <n v="36"/>
    <m/>
    <m/>
    <m/>
    <m/>
    <n v="0"/>
    <x v="0"/>
    <n v="0"/>
    <x v="0"/>
    <n v="0"/>
    <n v="0"/>
    <x v="0"/>
    <n v="0"/>
    <n v="0"/>
    <n v="2014"/>
    <s v="Canada"/>
    <s v="Hydro Quebec"/>
    <x v="0"/>
    <m/>
    <m/>
    <x v="0"/>
    <s v="HFC"/>
    <m/>
    <n v="154.01"/>
    <n v="36.51"/>
    <n v="0.49580000000000002"/>
    <s v="Dry"/>
    <n v="79"/>
    <n v="94"/>
    <n v="4"/>
    <n v="5"/>
    <m/>
    <m/>
    <m/>
    <m/>
    <n v="6.81"/>
    <n v="10.11"/>
    <m/>
    <n v="2.4"/>
    <s v="Electric"/>
    <n v="85"/>
    <n v="105"/>
    <m/>
    <n v="526.79999999999995"/>
    <m/>
    <n v="11.2"/>
    <s v="Water"/>
    <s v="Air Chiller"/>
    <n v="15"/>
    <n v="30"/>
    <m/>
    <n v="482.8"/>
    <n v="10"/>
    <n v="14.8"/>
    <s v="Glycol Water (50/50)"/>
    <m/>
    <m/>
    <m/>
    <n v="4.7E-2"/>
    <n v="7.8E-2"/>
    <s v="m/f"/>
    <m/>
    <m/>
    <m/>
    <n v="7.8E-2"/>
    <m/>
    <m/>
    <n v="0.22486772486772488"/>
    <x v="2"/>
    <s v="Electric"/>
    <s v="VSD"/>
    <m/>
    <m/>
    <n v="1.25"/>
    <n v="2"/>
    <m/>
    <m/>
    <n v="0.96"/>
    <m/>
    <n v="1.077"/>
    <m/>
    <m/>
    <m/>
    <x v="1"/>
    <m/>
    <m/>
    <s v="x2"/>
    <m/>
    <s v="100&amp;200 mbar"/>
    <x v="4"/>
    <x v="11"/>
    <x v="1"/>
    <m/>
    <n v="50"/>
    <m/>
    <m/>
    <m/>
    <m/>
    <m/>
    <m/>
    <n v="7.71"/>
    <n v="8.4"/>
    <n v="22.3"/>
    <n v="39.9"/>
    <m/>
    <m/>
    <m/>
    <m/>
    <n v="39.9"/>
    <x v="38"/>
    <m/>
    <m/>
    <m/>
    <m/>
    <m/>
    <m/>
    <m/>
    <m/>
    <m/>
    <m/>
    <m/>
    <m/>
    <s v=""/>
    <m/>
    <m/>
    <m/>
    <x v="1"/>
    <m/>
    <m/>
    <m/>
    <m/>
    <s v="300 mbar"/>
    <s v="No"/>
    <s v="No"/>
    <s v="No"/>
    <s v="No"/>
    <s v="No"/>
    <s v="mix"/>
    <n v="0.05"/>
    <s v="Liquid injection in the expander to improve sealing"/>
    <x v="0"/>
    <m/>
    <m/>
    <m/>
    <m/>
    <m/>
    <m/>
    <m/>
    <m/>
    <s v="X"/>
  </r>
  <r>
    <s v="Eyerer"/>
    <n v="2016"/>
    <s v="https://doi.org/10.1016/j.energy.2016.03.034"/>
    <s v="Experimental study of an ORC (Organic Rankine Cycle) and analysis of R1233zd-E as a drop-in replacement for R245fa for low temperature heat utilization"/>
    <n v="157.1"/>
    <n v="14"/>
    <s v="a"/>
    <s v="a"/>
    <s v="a"/>
    <n v="0"/>
    <x v="0"/>
    <n v="0"/>
    <x v="0"/>
    <n v="0"/>
    <n v="0"/>
    <x v="0"/>
    <n v="0"/>
    <n v="0"/>
    <n v="2016"/>
    <s v="Germany"/>
    <s v="TUM"/>
    <x v="3"/>
    <m/>
    <m/>
    <x v="9"/>
    <s v="HFO"/>
    <m/>
    <n v="165.6"/>
    <n v="35.709000000000003"/>
    <n v="0.2452"/>
    <s v="Isentropic"/>
    <n v="100"/>
    <n v="115"/>
    <n v="2"/>
    <n v="40"/>
    <n v="30"/>
    <n v="60"/>
    <m/>
    <m/>
    <n v="7"/>
    <n v="9"/>
    <m/>
    <m/>
    <s v="Electric"/>
    <m/>
    <n v="120"/>
    <n v="6.1"/>
    <n v="8.6"/>
    <m/>
    <n v="5.8000000000000003E-2"/>
    <s v="Water"/>
    <s v="Air Chiller"/>
    <m/>
    <m/>
    <m/>
    <m/>
    <m/>
    <m/>
    <s v="Air"/>
    <m/>
    <m/>
    <m/>
    <m/>
    <n v="5.0999999999999997E-2"/>
    <s v="e/s"/>
    <m/>
    <m/>
    <m/>
    <m/>
    <n v="5.0999999999999997E-2"/>
    <m/>
    <n v="0.25445292620865145"/>
    <x v="0"/>
    <s v="Electric"/>
    <s v="n/a"/>
    <s v="Verder HydraCell G10"/>
    <n v="1.1000000000000001"/>
    <n v="0.02"/>
    <n v="0.04"/>
    <m/>
    <m/>
    <m/>
    <m/>
    <m/>
    <m/>
    <m/>
    <m/>
    <x v="4"/>
    <s v="Wieland WKE 44"/>
    <n v="1.409"/>
    <m/>
    <m/>
    <m/>
    <x v="6"/>
    <x v="2"/>
    <x v="0"/>
    <s v="Sanden Int."/>
    <m/>
    <m/>
    <n v="2.25"/>
    <m/>
    <n v="23"/>
    <n v="2000"/>
    <n v="3250"/>
    <m/>
    <m/>
    <n v="0.8"/>
    <n v="1.4"/>
    <m/>
    <m/>
    <m/>
    <n v="0.44"/>
    <n v="1.4"/>
    <x v="39"/>
    <m/>
    <m/>
    <m/>
    <m/>
    <m/>
    <m/>
    <m/>
    <m/>
    <m/>
    <m/>
    <m/>
    <m/>
    <m/>
    <n v="1.25"/>
    <n v="1.55"/>
    <m/>
    <x v="4"/>
    <s v="Luvata ACE 61 B3H"/>
    <n v="27.87"/>
    <m/>
    <m/>
    <m/>
    <s v="No"/>
    <s v="No"/>
    <s v="No"/>
    <s v="No"/>
    <s v="No"/>
    <s v="mix"/>
    <n v="0.05"/>
    <s v="Reniso Triton SE170"/>
    <x v="0"/>
    <m/>
    <m/>
    <m/>
    <m/>
    <m/>
    <m/>
    <m/>
    <m/>
    <s v="X"/>
  </r>
  <r>
    <s v="Eyerer"/>
    <n v="2016"/>
    <s v="https://doi.org/10.1016/j.energy.2016.03.034"/>
    <s v="Experimental study of an ORC (Organic Rankine Cycle) and analysis of R1233zd-E as a drop-in replacement for R245fa for low temperature heat utilization"/>
    <n v="157.19999999999999"/>
    <n v="14"/>
    <s v="b"/>
    <s v="a"/>
    <s v="a"/>
    <n v="1"/>
    <x v="1"/>
    <n v="0"/>
    <x v="1"/>
    <n v="1"/>
    <n v="0"/>
    <x v="1"/>
    <n v="1"/>
    <n v="0"/>
    <n v="2016"/>
    <s v="Germany"/>
    <s v="TUM"/>
    <x v="3"/>
    <m/>
    <m/>
    <x v="0"/>
    <s v="HFC"/>
    <m/>
    <n v="154.01"/>
    <n v="36.51"/>
    <n v="0.49580000000000002"/>
    <s v="Dry"/>
    <n v="98"/>
    <n v="117"/>
    <n v="2"/>
    <n v="55"/>
    <n v="30"/>
    <n v="60"/>
    <m/>
    <m/>
    <n v="7"/>
    <n v="11"/>
    <m/>
    <m/>
    <s v="Electric"/>
    <m/>
    <n v="120"/>
    <n v="6.3"/>
    <n v="9"/>
    <m/>
    <n v="5.8000000000000003E-2"/>
    <s v="Water"/>
    <s v="Air Chiller"/>
    <m/>
    <m/>
    <m/>
    <m/>
    <m/>
    <m/>
    <s v="Air"/>
    <m/>
    <m/>
    <m/>
    <m/>
    <n v="4.8000000000000001E-2"/>
    <s v="e/s"/>
    <m/>
    <m/>
    <m/>
    <m/>
    <n v="4.8000000000000001E-2"/>
    <m/>
    <n v="0.25445292620865145"/>
    <x v="0"/>
    <s v="Electric"/>
    <s v="n/a"/>
    <s v="Verder HydraCell G10"/>
    <n v="1.1000000000000001"/>
    <n v="0.02"/>
    <n v="0.38"/>
    <m/>
    <m/>
    <m/>
    <m/>
    <m/>
    <m/>
    <m/>
    <m/>
    <x v="4"/>
    <s v="Wieland WKE 44"/>
    <n v="1.409"/>
    <m/>
    <m/>
    <m/>
    <x v="6"/>
    <x v="2"/>
    <x v="0"/>
    <s v="Sanden Int."/>
    <m/>
    <m/>
    <n v="2.25"/>
    <m/>
    <n v="23"/>
    <n v="2000"/>
    <n v="3250"/>
    <m/>
    <m/>
    <n v="0.5"/>
    <n v="1.55"/>
    <m/>
    <m/>
    <m/>
    <n v="0.53"/>
    <n v="1.55"/>
    <x v="40"/>
    <m/>
    <m/>
    <m/>
    <m/>
    <m/>
    <m/>
    <m/>
    <m/>
    <m/>
    <m/>
    <m/>
    <m/>
    <m/>
    <n v="1.1499999999999999"/>
    <n v="1.3"/>
    <m/>
    <x v="4"/>
    <s v="Luvata ACE 61 B3H"/>
    <n v="27.87"/>
    <m/>
    <m/>
    <m/>
    <s v="No"/>
    <s v="No"/>
    <s v="No"/>
    <s v="No"/>
    <s v="No"/>
    <s v="mix"/>
    <n v="0.05"/>
    <s v="Reniso Triton SE170"/>
    <x v="0"/>
    <m/>
    <m/>
    <m/>
    <m/>
    <m/>
    <m/>
    <m/>
    <m/>
    <s v="X"/>
  </r>
  <r>
    <s v="Chang"/>
    <n v="2014"/>
    <s v="https://doi.org/10.1016/j.applthermaleng.2014.08.050"/>
    <s v="Experimental study and CFD approach for scroll type expander used in low-temperature organic Rankine cycle"/>
    <n v="16.100000000000001"/>
    <n v="12"/>
    <s v="a"/>
    <s v="a"/>
    <s v="a"/>
    <n v="0"/>
    <x v="0"/>
    <n v="0"/>
    <x v="0"/>
    <n v="0"/>
    <n v="0"/>
    <x v="0"/>
    <n v="0"/>
    <n v="0"/>
    <n v="2014"/>
    <s v="Taiwan"/>
    <s v="Taipei"/>
    <x v="0"/>
    <m/>
    <m/>
    <x v="0"/>
    <s v="HFC"/>
    <m/>
    <n v="154.01"/>
    <n v="36.51"/>
    <n v="0.49580000000000002"/>
    <s v="Dry"/>
    <m/>
    <n v="86.4"/>
    <n v="2"/>
    <n v="4"/>
    <m/>
    <n v="25.78"/>
    <m/>
    <m/>
    <n v="3.1"/>
    <n v="8.52"/>
    <m/>
    <n v="2.0699999999999998"/>
    <s v="Electric"/>
    <m/>
    <n v="92"/>
    <m/>
    <n v="17.696267696267697"/>
    <m/>
    <m/>
    <s v="Water"/>
    <s v="Cooling Tower"/>
    <m/>
    <n v="25"/>
    <m/>
    <m/>
    <m/>
    <m/>
    <s v="Water"/>
    <m/>
    <m/>
    <m/>
    <n v="0.05"/>
    <n v="7.7700000000000005E-2"/>
    <s v="e/f"/>
    <m/>
    <m/>
    <m/>
    <m/>
    <n v="7.7700000000000005E-2"/>
    <m/>
    <n v="0.18356164383561646"/>
    <x v="4"/>
    <s v="Electric"/>
    <s v="VSD"/>
    <m/>
    <m/>
    <n v="0.06"/>
    <n v="8.5000000000000006E-2"/>
    <m/>
    <m/>
    <m/>
    <m/>
    <n v="4.1036676646706592E-2"/>
    <m/>
    <m/>
    <m/>
    <x v="0"/>
    <m/>
    <m/>
    <s v="80p"/>
    <m/>
    <m/>
    <x v="10"/>
    <x v="2"/>
    <x v="4"/>
    <m/>
    <m/>
    <m/>
    <n v="2.95"/>
    <n v="35"/>
    <n v="11.864406779661016"/>
    <n v="1900"/>
    <n v="3000"/>
    <m/>
    <m/>
    <m/>
    <n v="1.38"/>
    <m/>
    <m/>
    <m/>
    <n v="1.74"/>
    <n v="1.38"/>
    <x v="41"/>
    <n v="0.56000000000000005"/>
    <n v="0.61"/>
    <m/>
    <m/>
    <n v="0.72"/>
    <n v="0.76"/>
    <n v="0.75"/>
    <n v="0.8"/>
    <m/>
    <m/>
    <m/>
    <m/>
    <s v=""/>
    <n v="1.2345679012345678"/>
    <n v="1.4084507042253522"/>
    <m/>
    <x v="0"/>
    <m/>
    <m/>
    <s v="80p"/>
    <m/>
    <m/>
    <s v="No"/>
    <s v="Gear"/>
    <s v="No"/>
    <s v="No"/>
    <s v="No"/>
    <s v="mix"/>
    <s v="Yes"/>
    <m/>
    <x v="0"/>
    <m/>
    <m/>
    <m/>
    <m/>
    <m/>
    <m/>
    <s v="X"/>
    <m/>
    <s v="X"/>
  </r>
  <r>
    <s v="Chang"/>
    <n v="2014"/>
    <s v="https://doi.org/10.1016/j.applthermaleng.2014.08.050"/>
    <s v="Experimental study and CFD approach for scroll type expander used in low-temperature organic Rankine cycle"/>
    <n v="16.2"/>
    <n v="12"/>
    <s v="a"/>
    <s v="b"/>
    <s v="a"/>
    <n v="1"/>
    <x v="1"/>
    <n v="1"/>
    <x v="0"/>
    <n v="1"/>
    <n v="1"/>
    <x v="0"/>
    <n v="1"/>
    <n v="0"/>
    <n v="2014"/>
    <s v="Taiwan"/>
    <s v="Taipei"/>
    <x v="0"/>
    <m/>
    <m/>
    <x v="0"/>
    <s v="HFC"/>
    <m/>
    <n v="154.01"/>
    <n v="36.51"/>
    <n v="0.49580000000000002"/>
    <s v="Dry"/>
    <m/>
    <n v="86.4"/>
    <n v="2"/>
    <n v="4"/>
    <m/>
    <n v="25.78"/>
    <m/>
    <m/>
    <n v="3.1"/>
    <n v="8.52"/>
    <m/>
    <n v="2.0699999999999998"/>
    <s v="Electric"/>
    <m/>
    <n v="92"/>
    <m/>
    <n v="16.3"/>
    <m/>
    <m/>
    <s v="Water"/>
    <s v="Cooling Tower"/>
    <m/>
    <n v="25"/>
    <m/>
    <m/>
    <m/>
    <m/>
    <s v="Water"/>
    <m/>
    <m/>
    <m/>
    <n v="4.7E-2"/>
    <n v="6.1199999999999997E-2"/>
    <s v="e/f"/>
    <m/>
    <m/>
    <m/>
    <m/>
    <n v="6.1199999999999997E-2"/>
    <m/>
    <n v="0.18356164383561646"/>
    <x v="4"/>
    <s v="Electric"/>
    <s v="VSD"/>
    <m/>
    <m/>
    <n v="7.0000000000000007E-2"/>
    <n v="0.09"/>
    <m/>
    <m/>
    <m/>
    <m/>
    <n v="3.4977578475336321E-2"/>
    <m/>
    <m/>
    <m/>
    <x v="0"/>
    <m/>
    <m/>
    <m/>
    <m/>
    <m/>
    <x v="0"/>
    <x v="2"/>
    <x v="4"/>
    <m/>
    <m/>
    <m/>
    <n v="2.12"/>
    <n v="40.81"/>
    <n v="19.25"/>
    <n v="1600"/>
    <n v="3000"/>
    <m/>
    <m/>
    <m/>
    <n v="1"/>
    <m/>
    <m/>
    <m/>
    <n v="1.34"/>
    <n v="1"/>
    <x v="42"/>
    <n v="0.45"/>
    <n v="0.53"/>
    <m/>
    <m/>
    <n v="0.60799999999999998"/>
    <n v="0.68400000000000005"/>
    <n v="0.72"/>
    <n v="0.8"/>
    <m/>
    <m/>
    <m/>
    <m/>
    <s v=""/>
    <n v="1.1235955056179776"/>
    <n v="1.4084507042253522"/>
    <m/>
    <x v="0"/>
    <m/>
    <m/>
    <s v="80p"/>
    <m/>
    <m/>
    <s v="No"/>
    <s v="Gear"/>
    <s v="No"/>
    <s v="No"/>
    <s v="No"/>
    <s v="mix"/>
    <s v="Yes"/>
    <m/>
    <x v="0"/>
    <m/>
    <m/>
    <m/>
    <m/>
    <m/>
    <m/>
    <s v="X"/>
    <m/>
    <s v="X"/>
  </r>
  <r>
    <s v="Chang"/>
    <n v="2015"/>
    <s v="https://doi.org/10.1016/j.apenergy.2015.05.118"/>
    <s v="Experimental study on low-temperature organic Rankine cycle utilizing scroll type expander"/>
    <n v="102"/>
    <n v="12"/>
    <s v="a"/>
    <s v="c"/>
    <s v="a"/>
    <n v="0"/>
    <x v="1"/>
    <n v="1"/>
    <x v="0"/>
    <n v="1"/>
    <n v="1"/>
    <x v="0"/>
    <n v="1"/>
    <n v="0"/>
    <n v="2015"/>
    <s v="Taiwan"/>
    <s v="Taipei"/>
    <x v="0"/>
    <m/>
    <m/>
    <x v="0"/>
    <s v="HFC"/>
    <m/>
    <n v="154.01"/>
    <n v="36.51"/>
    <n v="0.49580000000000002"/>
    <s v="Dry"/>
    <n v="75"/>
    <n v="91"/>
    <n v="10"/>
    <n v="25"/>
    <m/>
    <m/>
    <n v="11"/>
    <n v="13"/>
    <n v="6.54"/>
    <n v="9.4700000000000006"/>
    <n v="1.43"/>
    <n v="1.82"/>
    <s v="Electric"/>
    <n v="77.900000000000006"/>
    <n v="95.6"/>
    <m/>
    <m/>
    <m/>
    <m/>
    <s v="Water"/>
    <s v="Cooling Tower"/>
    <n v="11.5"/>
    <n v="20.100000000000001"/>
    <n v="10.79"/>
    <n v="24.8"/>
    <m/>
    <m/>
    <s v="Water"/>
    <m/>
    <m/>
    <m/>
    <n v="4.87E-2"/>
    <n v="9.4399999999999998E-2"/>
    <s v="a-a/f"/>
    <m/>
    <m/>
    <m/>
    <m/>
    <m/>
    <m/>
    <n v="0.22816060770482915"/>
    <x v="4"/>
    <s v="Electric"/>
    <s v="VSD"/>
    <m/>
    <m/>
    <n v="4.7250000000000007E-2"/>
    <n v="0.10665000000000001"/>
    <m/>
    <m/>
    <n v="0.20399999999999996"/>
    <m/>
    <n v="6.8543999999999994E-2"/>
    <n v="0.33600000000000002"/>
    <m/>
    <s v="11-13°C  subcooling for smooth operation"/>
    <x v="0"/>
    <m/>
    <n v="4.8746879999999999"/>
    <s v="80p"/>
    <m/>
    <m/>
    <x v="0"/>
    <x v="2"/>
    <x v="4"/>
    <s v="Anest Iwata SL-165E"/>
    <m/>
    <m/>
    <n v="4.05"/>
    <n v="34.200000000000003"/>
    <n v="8.4444444444444446"/>
    <n v="1535"/>
    <n v="2970"/>
    <n v="4.0625"/>
    <n v="5.9375"/>
    <m/>
    <n v="1.56"/>
    <m/>
    <m/>
    <m/>
    <n v="2.2999999999999998"/>
    <n v="1.56"/>
    <x v="43"/>
    <m/>
    <n v="0.44086956521739135"/>
    <m/>
    <m/>
    <n v="0.53"/>
    <n v="0.76800000000000002"/>
    <m/>
    <n v="0.67826086956521747"/>
    <m/>
    <m/>
    <m/>
    <m/>
    <s v=""/>
    <m/>
    <m/>
    <m/>
    <x v="0"/>
    <m/>
    <n v="4.8746879999999999"/>
    <s v="80p"/>
    <m/>
    <m/>
    <s v="No"/>
    <s v="Gear"/>
    <s v="No"/>
    <s v="No"/>
    <s v="No"/>
    <s v="mix"/>
    <s v="Yes"/>
    <m/>
    <x v="0"/>
    <m/>
    <m/>
    <m/>
    <m/>
    <m/>
    <m/>
    <s v="X"/>
    <m/>
    <s v="X"/>
  </r>
  <r>
    <s v="Cipollone"/>
    <n v="2014"/>
    <s v="https://doi.org/10.1016/j.egypro.2014.01.014"/>
    <s v="Mechanical Energy Recovery from Low Grade Thermal Energy Sources"/>
    <n v="62"/>
    <n v="25"/>
    <s v="a"/>
    <s v="a"/>
    <s v="a"/>
    <n v="0"/>
    <x v="0"/>
    <n v="0"/>
    <x v="0"/>
    <n v="0"/>
    <n v="0"/>
    <x v="0"/>
    <n v="0"/>
    <n v="0"/>
    <n v="2014"/>
    <s v="Italy"/>
    <s v="Aquila"/>
    <x v="4"/>
    <m/>
    <m/>
    <x v="11"/>
    <s v="HFC"/>
    <m/>
    <n v="124.92"/>
    <n v="32"/>
    <n v="0.64480000000000004"/>
    <s v="Dry"/>
    <n v="78.2"/>
    <n v="107.6"/>
    <m/>
    <m/>
    <n v="28.6"/>
    <n v="36.1"/>
    <m/>
    <m/>
    <n v="8.6999999999999993"/>
    <n v="12.7"/>
    <m/>
    <n v="3.6"/>
    <s v="Compressor (SVRE) lubricant cooling circuit"/>
    <m/>
    <m/>
    <n v="9.82"/>
    <n v="19.079999999999998"/>
    <m/>
    <n v="1.35"/>
    <s v="Oil"/>
    <s v="Tap"/>
    <m/>
    <m/>
    <m/>
    <m/>
    <n v="0.63"/>
    <n v="0.95"/>
    <s v="Water"/>
    <m/>
    <m/>
    <m/>
    <n v="5.9299999999999999E-2"/>
    <n v="7.5899999999999995E-2"/>
    <s v="m-e/f"/>
    <m/>
    <m/>
    <m/>
    <n v="8.3500000000000005E-2"/>
    <n v="5.8728278461993293E-2"/>
    <n v="3.6585286872424405E-2"/>
    <n v="0.23899999999999999"/>
    <x v="7"/>
    <s v="Electric - DC Brushless"/>
    <s v="Controler"/>
    <m/>
    <m/>
    <n v="5.8000000000000003E-2"/>
    <n v="0.1086"/>
    <m/>
    <n v="0.1"/>
    <n v="0.314"/>
    <m/>
    <n v="7.3999999999999996E-2"/>
    <n v="0.27"/>
    <m/>
    <m/>
    <x v="0"/>
    <m/>
    <m/>
    <m/>
    <m/>
    <m/>
    <x v="7"/>
    <x v="2"/>
    <x v="1"/>
    <m/>
    <m/>
    <m/>
    <m/>
    <m/>
    <m/>
    <m/>
    <n v="1540"/>
    <m/>
    <m/>
    <m/>
    <m/>
    <n v="0.76100000000000001"/>
    <n v="1.4730000000000001"/>
    <m/>
    <m/>
    <n v="1.0360090320301332"/>
    <x v="44"/>
    <m/>
    <m/>
    <m/>
    <m/>
    <m/>
    <m/>
    <m/>
    <m/>
    <m/>
    <m/>
    <m/>
    <m/>
    <n v="0.70333267619153639"/>
    <n v="1"/>
    <n v="1.3"/>
    <m/>
    <x v="0"/>
    <m/>
    <m/>
    <m/>
    <m/>
    <m/>
    <s v="No"/>
    <s v="No"/>
    <s v="No"/>
    <s v="No"/>
    <s v="No"/>
    <s v="mix"/>
    <n v="0.05"/>
    <s v="POE"/>
    <x v="1"/>
    <m/>
    <m/>
    <m/>
    <m/>
    <m/>
    <m/>
    <m/>
    <m/>
    <m/>
  </r>
  <r>
    <s v="Yamada"/>
    <n v="2014"/>
    <s v="https://doi.org/10.1016/j.energy.2014.10.075"/>
    <s v="Demonstration of 10-Wp micro organic Rankine cycle generator for low-grade heat recovery"/>
    <n v="42.1"/>
    <n v="40"/>
    <s v="a"/>
    <s v="a"/>
    <s v="a"/>
    <n v="0"/>
    <x v="0"/>
    <n v="0"/>
    <x v="0"/>
    <n v="0"/>
    <n v="0"/>
    <x v="0"/>
    <n v="0"/>
    <n v="0"/>
    <n v="2014"/>
    <s v="Japan"/>
    <s v="Nagaoka"/>
    <x v="0"/>
    <m/>
    <m/>
    <x v="0"/>
    <s v="HFC"/>
    <m/>
    <n v="154.01"/>
    <n v="36.51"/>
    <n v="0.49580000000000002"/>
    <s v="Dry"/>
    <m/>
    <n v="80"/>
    <m/>
    <m/>
    <m/>
    <m/>
    <m/>
    <m/>
    <m/>
    <m/>
    <m/>
    <m/>
    <s v="Electric"/>
    <m/>
    <n v="90"/>
    <m/>
    <n v="1.4108500000000028"/>
    <m/>
    <n v="0.11666666666666667"/>
    <s v="Water"/>
    <s v="Air Chiller"/>
    <m/>
    <n v="15"/>
    <m/>
    <m/>
    <m/>
    <n v="0.26666666666666666"/>
    <s v="Water"/>
    <m/>
    <n v="1E-3"/>
    <m/>
    <m/>
    <n v="2.0000000000000001E-4"/>
    <s v="m-e/f"/>
    <m/>
    <m/>
    <m/>
    <m/>
    <n v="4.4000000000000003E-3"/>
    <m/>
    <n v="0.20661157024793386"/>
    <x v="0"/>
    <s v="Electric - DC"/>
    <s v="n/a"/>
    <s v="KNF NF2,35DCB-A"/>
    <n v="0.01"/>
    <m/>
    <m/>
    <m/>
    <m/>
    <n v="5.5999999999999999E-3"/>
    <m/>
    <n v="1.6799999999999999E-3"/>
    <n v="0.3"/>
    <m/>
    <m/>
    <x v="0"/>
    <m/>
    <n v="0.252"/>
    <m/>
    <n v="0.90400000000000003"/>
    <m/>
    <x v="12"/>
    <x v="12"/>
    <x v="4"/>
    <m/>
    <n v="0.01"/>
    <m/>
    <n v="2"/>
    <n v="1.9"/>
    <n v="0.95"/>
    <m/>
    <m/>
    <m/>
    <m/>
    <m/>
    <n v="6.1999999999999998E-3"/>
    <m/>
    <n v="8.3999999999999995E-3"/>
    <m/>
    <m/>
    <n v="6.1999999999999998E-3"/>
    <x v="45"/>
    <m/>
    <m/>
    <m/>
    <n v="4.5499999999999999E-2"/>
    <m/>
    <m/>
    <m/>
    <n v="0.83"/>
    <m/>
    <m/>
    <m/>
    <m/>
    <n v="0.44809153548723629"/>
    <n v="2.5"/>
    <m/>
    <m/>
    <x v="0"/>
    <m/>
    <n v="0.252"/>
    <m/>
    <n v="0.90400000000000003"/>
    <m/>
    <s v="No"/>
    <s v="No"/>
    <s v="No"/>
    <s v="No"/>
    <s v="No"/>
    <s v="mix"/>
    <n v="0.03"/>
    <m/>
    <x v="0"/>
    <m/>
    <m/>
    <m/>
    <m/>
    <m/>
    <m/>
    <m/>
    <m/>
    <m/>
  </r>
  <r>
    <s v="Yamada"/>
    <n v="2014"/>
    <s v="https://doi.org/10.1016/j.energy.2014.10.075"/>
    <s v="Demonstration of 10-Wp micro organic Rankine cycle generator for low-grade heat recovery"/>
    <n v="42.2"/>
    <n v="40"/>
    <s v="a"/>
    <s v="b"/>
    <s v="a"/>
    <n v="1"/>
    <x v="1"/>
    <n v="1"/>
    <x v="0"/>
    <n v="1"/>
    <n v="1"/>
    <x v="0"/>
    <n v="1"/>
    <n v="0"/>
    <n v="2014"/>
    <s v="Japan"/>
    <s v="Nagaoka"/>
    <x v="0"/>
    <m/>
    <m/>
    <x v="0"/>
    <s v="HFC"/>
    <m/>
    <n v="154.01"/>
    <n v="36.51"/>
    <n v="0.49580000000000002"/>
    <s v="Dry"/>
    <m/>
    <n v="82"/>
    <m/>
    <m/>
    <m/>
    <m/>
    <m/>
    <m/>
    <m/>
    <m/>
    <m/>
    <m/>
    <s v="Electric"/>
    <m/>
    <n v="90"/>
    <m/>
    <n v="1.4108500000000028"/>
    <m/>
    <n v="0.11666666666666667"/>
    <s v="Water"/>
    <s v="Air Chiller"/>
    <m/>
    <n v="15"/>
    <m/>
    <m/>
    <m/>
    <n v="0.26666666666666666"/>
    <s v="Water"/>
    <m/>
    <n v="1E-3"/>
    <m/>
    <m/>
    <n v="1.6000000000000001E-4"/>
    <s v="m-e/f"/>
    <m/>
    <m/>
    <m/>
    <m/>
    <m/>
    <m/>
    <n v="0.20661157024793386"/>
    <x v="0"/>
    <s v="Electric - DC"/>
    <s v="n/a"/>
    <s v="KNF NF2,35DCB-A"/>
    <n v="0.01"/>
    <m/>
    <m/>
    <m/>
    <m/>
    <n v="4.8999999999999998E-3"/>
    <m/>
    <n v="1.8571E-3"/>
    <n v="0.379"/>
    <m/>
    <m/>
    <x v="0"/>
    <m/>
    <n v="0.252"/>
    <m/>
    <n v="0.90400000000000003"/>
    <m/>
    <x v="6"/>
    <x v="12"/>
    <x v="4"/>
    <m/>
    <n v="0.01"/>
    <m/>
    <n v="1.99"/>
    <n v="1.81"/>
    <n v="0.90954773869346739"/>
    <m/>
    <m/>
    <m/>
    <m/>
    <m/>
    <m/>
    <m/>
    <n v="7.1999999999999998E-3"/>
    <m/>
    <m/>
    <n v="3.1714307417071421E-3"/>
    <x v="46"/>
    <m/>
    <m/>
    <m/>
    <n v="3.5700000000000003E-2"/>
    <m/>
    <m/>
    <m/>
    <m/>
    <m/>
    <m/>
    <m/>
    <m/>
    <n v="0.44047649190376975"/>
    <n v="2.87"/>
    <m/>
    <m/>
    <x v="0"/>
    <m/>
    <n v="0.252"/>
    <m/>
    <n v="0.90400000000000003"/>
    <m/>
    <s v="No"/>
    <s v="No"/>
    <s v="No"/>
    <s v="No"/>
    <s v="No"/>
    <s v="mix"/>
    <n v="0.03"/>
    <m/>
    <x v="0"/>
    <m/>
    <m/>
    <m/>
    <m/>
    <m/>
    <m/>
    <m/>
    <m/>
    <m/>
  </r>
  <r>
    <s v="Vodicka"/>
    <n v="2015"/>
    <s v="http://www.asme-orc2015.be/online/proceedings/display_manuscript/136.htm"/>
    <s v="Testing and Modeling a Vane Expander used in an ORC working with Hexamethyldisiloxane (MM)"/>
    <n v="149"/>
    <m/>
    <m/>
    <m/>
    <m/>
    <n v="0"/>
    <x v="0"/>
    <n v="0"/>
    <x v="0"/>
    <n v="0"/>
    <n v="0"/>
    <x v="0"/>
    <n v="0"/>
    <n v="0"/>
    <n v="2015"/>
    <s v="Czech Republic"/>
    <s v="Prague"/>
    <x v="0"/>
    <m/>
    <m/>
    <x v="12"/>
    <s v="Other"/>
    <m/>
    <n v="245.6"/>
    <n v="19.39"/>
    <n v="2.0606"/>
    <s v="Dry"/>
    <n v="135"/>
    <n v="150"/>
    <n v="5"/>
    <n v="20"/>
    <m/>
    <m/>
    <m/>
    <m/>
    <n v="2.2000000000000002"/>
    <n v="3"/>
    <n v="0.27"/>
    <n v="1.17"/>
    <s v="Diesel burner"/>
    <n v="370"/>
    <n v="410"/>
    <n v="20"/>
    <n v="23"/>
    <m/>
    <m/>
    <s v="Exhaust Gas"/>
    <s v="Fan"/>
    <n v="30"/>
    <n v="35"/>
    <m/>
    <m/>
    <m/>
    <m/>
    <s v="Air"/>
    <m/>
    <m/>
    <m/>
    <m/>
    <n v="4.5652173913043478E-2"/>
    <s v="m/s"/>
    <m/>
    <m/>
    <m/>
    <n v="4.5652173913043478E-2"/>
    <n v="3.1345249818063851E-2"/>
    <m/>
    <n v="0.54904831625183015"/>
    <x v="6"/>
    <s v="Electric - AC"/>
    <s v="VSD"/>
    <m/>
    <m/>
    <n v="5.6000000000000001E-2"/>
    <n v="7.0000000000000007E-2"/>
    <m/>
    <m/>
    <m/>
    <m/>
    <n v="2.8020527859237542E-2"/>
    <m/>
    <m/>
    <m/>
    <x v="5"/>
    <m/>
    <m/>
    <m/>
    <m/>
    <m/>
    <x v="7"/>
    <x v="13"/>
    <x v="4"/>
    <m/>
    <m/>
    <n v="1"/>
    <n v="3"/>
    <n v="183.84"/>
    <n v="61.28"/>
    <n v="2557"/>
    <n v="4019"/>
    <n v="2.5"/>
    <n v="9"/>
    <m/>
    <m/>
    <n v="0.48"/>
    <n v="1.05"/>
    <m/>
    <m/>
    <n v="0.72094074581546852"/>
    <x v="47"/>
    <m/>
    <m/>
    <n v="0.4"/>
    <n v="0.57999999999999996"/>
    <m/>
    <m/>
    <m/>
    <m/>
    <m/>
    <m/>
    <m/>
    <m/>
    <n v="0.68661023410997002"/>
    <n v="1.25"/>
    <n v="1.6666666666666667"/>
    <m/>
    <x v="5"/>
    <m/>
    <m/>
    <m/>
    <m/>
    <m/>
    <s v="No"/>
    <s v="No"/>
    <s v="No"/>
    <s v="No"/>
    <s v="No"/>
    <s v="mix"/>
    <n v="0.05"/>
    <m/>
    <x v="0"/>
    <m/>
    <m/>
    <m/>
    <m/>
    <m/>
    <m/>
    <m/>
    <m/>
    <s v="X"/>
  </r>
  <r>
    <s v="Wang XD"/>
    <n v="2010"/>
    <s v="https://doi.org/10.1016/j.solener.2009.11.004"/>
    <s v="Performance evaluation of a low-temperature solar Rankine cycle system utilizing R245fa"/>
    <n v="93"/>
    <n v="22"/>
    <s v="a"/>
    <s v="a"/>
    <s v="a"/>
    <n v="0"/>
    <x v="0"/>
    <n v="0"/>
    <x v="0"/>
    <n v="0"/>
    <n v="0"/>
    <x v="0"/>
    <n v="0"/>
    <n v="0"/>
    <n v="2010"/>
    <s v="China"/>
    <s v="Tianjin"/>
    <x v="1"/>
    <m/>
    <m/>
    <x v="0"/>
    <s v="HFC"/>
    <m/>
    <n v="154.01"/>
    <n v="36.51"/>
    <n v="0.49580000000000002"/>
    <s v="Dry"/>
    <m/>
    <n v="78"/>
    <m/>
    <m/>
    <n v="14"/>
    <n v="17"/>
    <m/>
    <n v="16"/>
    <m/>
    <n v="6.7"/>
    <m/>
    <n v="1.9"/>
    <s v="Solar Collectors + Electric"/>
    <m/>
    <n v="90"/>
    <m/>
    <n v="38.36"/>
    <m/>
    <m/>
    <s v="Direct + Water"/>
    <s v="Cooling Tower"/>
    <m/>
    <n v="14"/>
    <m/>
    <n v="35.590000000000003"/>
    <m/>
    <m/>
    <s v="Water"/>
    <m/>
    <m/>
    <m/>
    <m/>
    <m/>
    <m/>
    <m/>
    <m/>
    <m/>
    <m/>
    <m/>
    <m/>
    <n v="0.23899999999999999"/>
    <x v="0"/>
    <s v="Electric"/>
    <s v="VSD"/>
    <s v="JYMZ 630/1,3 (AILIPU)"/>
    <n v="1.5"/>
    <m/>
    <m/>
    <m/>
    <m/>
    <m/>
    <n v="0.3"/>
    <m/>
    <m/>
    <m/>
    <m/>
    <x v="0"/>
    <m/>
    <m/>
    <m/>
    <m/>
    <m/>
    <x v="13"/>
    <x v="14"/>
    <x v="4"/>
    <m/>
    <m/>
    <n v="2"/>
    <m/>
    <m/>
    <m/>
    <n v="800"/>
    <n v="900"/>
    <m/>
    <m/>
    <m/>
    <m/>
    <m/>
    <m/>
    <m/>
    <n v="1.73"/>
    <s v=""/>
    <x v="48"/>
    <m/>
    <m/>
    <m/>
    <m/>
    <m/>
    <m/>
    <m/>
    <m/>
    <m/>
    <m/>
    <m/>
    <m/>
    <s v=""/>
    <m/>
    <m/>
    <m/>
    <x v="1"/>
    <m/>
    <m/>
    <m/>
    <m/>
    <m/>
    <s v="No"/>
    <s v="No"/>
    <s v="No"/>
    <s v="No"/>
    <s v="No"/>
    <s v="mix"/>
    <s v="Yes"/>
    <m/>
    <x v="0"/>
    <m/>
    <m/>
    <m/>
    <m/>
    <m/>
    <m/>
    <m/>
    <s v="X"/>
    <s v="X"/>
  </r>
  <r>
    <s v="Zheng"/>
    <n v="2013"/>
    <s v="https://doi.org/10.1016/j.apenergy.2012.12.030"/>
    <s v="Experimental verification of a rolling-piston expander that applied for low-temperature Organic Rankine Cycle"/>
    <n v="33"/>
    <n v="22"/>
    <s v="a"/>
    <s v="a"/>
    <s v="b"/>
    <n v="0"/>
    <x v="1"/>
    <n v="1"/>
    <x v="1"/>
    <n v="0"/>
    <n v="1"/>
    <x v="1"/>
    <n v="0"/>
    <n v="1"/>
    <n v="2013"/>
    <s v="China"/>
    <s v="Tianjin"/>
    <x v="1"/>
    <m/>
    <m/>
    <x v="0"/>
    <s v="HFC"/>
    <m/>
    <n v="154.01"/>
    <n v="36.51"/>
    <n v="0.49580000000000002"/>
    <s v="Dry"/>
    <n v="76.5"/>
    <n v="87.7"/>
    <m/>
    <m/>
    <m/>
    <m/>
    <m/>
    <m/>
    <n v="6.22"/>
    <n v="8.35"/>
    <n v="1.1499999999999999"/>
    <n v="1.85"/>
    <s v="Electric"/>
    <m/>
    <n v="90"/>
    <m/>
    <m/>
    <m/>
    <m/>
    <s v="Water"/>
    <s v="Cooling Tower"/>
    <m/>
    <m/>
    <m/>
    <m/>
    <m/>
    <m/>
    <s v="Water"/>
    <m/>
    <m/>
    <m/>
    <n v="0.05"/>
    <n v="0.06"/>
    <s v="a/f"/>
    <m/>
    <m/>
    <m/>
    <n v="2.46E-2"/>
    <n v="1.5555534161424227E-2"/>
    <m/>
    <n v="0.19283746556473824"/>
    <x v="0"/>
    <s v="Electric"/>
    <s v="VSD"/>
    <s v="JYMZ 630/1,3 (AILIPU)"/>
    <n v="1.5"/>
    <n v="7.7999999999999999E-4"/>
    <n v="1.9499999999999999E-3"/>
    <m/>
    <m/>
    <m/>
    <m/>
    <n v="1.0493273542600897E-3"/>
    <m/>
    <m/>
    <m/>
    <x v="0"/>
    <s v="CB76-H"/>
    <m/>
    <m/>
    <m/>
    <m/>
    <x v="13"/>
    <x v="14"/>
    <x v="4"/>
    <m/>
    <m/>
    <m/>
    <m/>
    <m/>
    <m/>
    <n v="300"/>
    <n v="800"/>
    <m/>
    <m/>
    <m/>
    <m/>
    <n v="0.05"/>
    <n v="0.35"/>
    <m/>
    <m/>
    <n v="0.22131857546741784"/>
    <x v="49"/>
    <m/>
    <m/>
    <n v="5.7000000000000002E-2"/>
    <n v="0.16700000000000001"/>
    <n v="0.38"/>
    <n v="0.42"/>
    <m/>
    <m/>
    <n v="0.15"/>
    <n v="0.44"/>
    <m/>
    <m/>
    <n v="0.63233878704976532"/>
    <m/>
    <m/>
    <m/>
    <x v="1"/>
    <m/>
    <m/>
    <m/>
    <m/>
    <m/>
    <s v="No"/>
    <s v="No"/>
    <s v="No"/>
    <s v="No"/>
    <s v="No"/>
    <s v="mix"/>
    <s v="Yes"/>
    <m/>
    <x v="0"/>
    <m/>
    <m/>
    <m/>
    <m/>
    <m/>
    <m/>
    <m/>
    <s v="X"/>
    <s v="X"/>
  </r>
  <r>
    <s v="Zhang"/>
    <n v="2014"/>
    <s v="https://doi.org/10.1016/j.energy.2014.09.034"/>
    <s v="Development and experimental study on organic Rankine cycle system with single-screw expander for waste heat recovery from exhaust of diesel engine"/>
    <n v="27"/>
    <n v="46"/>
    <s v="a"/>
    <s v="a"/>
    <s v="a"/>
    <n v="0"/>
    <x v="0"/>
    <n v="0"/>
    <x v="0"/>
    <n v="0"/>
    <n v="0"/>
    <x v="0"/>
    <n v="0"/>
    <n v="0"/>
    <n v="2014"/>
    <s v="China"/>
    <s v="Beijing Univ of Tech"/>
    <x v="4"/>
    <m/>
    <m/>
    <x v="2"/>
    <s v="HCFC"/>
    <m/>
    <n v="183.67"/>
    <n v="36.72"/>
    <n v="0.35639999999999999"/>
    <s v="Dry"/>
    <n v="123.6"/>
    <n v="140.26"/>
    <m/>
    <m/>
    <m/>
    <m/>
    <m/>
    <m/>
    <n v="6"/>
    <n v="13.4"/>
    <n v="2.8"/>
    <n v="3"/>
    <s v="Engine Diesel 250kW"/>
    <n v="417"/>
    <n v="485"/>
    <n v="90"/>
    <n v="150"/>
    <n v="0.26611111111111113"/>
    <n v="0.36527777777777776"/>
    <s v="Exhaust Gas"/>
    <s v="Air Chiller"/>
    <m/>
    <m/>
    <m/>
    <m/>
    <m/>
    <m/>
    <s v="Air"/>
    <n v="2.76"/>
    <n v="9.1"/>
    <s v="m-e"/>
    <m/>
    <n v="6.4799999999999996E-2"/>
    <s v="m-e/s"/>
    <m/>
    <m/>
    <m/>
    <n v="7.4099999999999999E-2"/>
    <n v="5.9264447548194113E-2"/>
    <n v="4.573015009904733E-2"/>
    <n v="0.61345646437994716"/>
    <x v="2"/>
    <s v="n/a"/>
    <s v="Check valve"/>
    <s v="CR5-32 (Grundfos)"/>
    <n v="5.5"/>
    <m/>
    <n v="0.62"/>
    <n v="2919"/>
    <n v="0.84"/>
    <n v="1.28"/>
    <m/>
    <n v="0.48"/>
    <n v="0.375"/>
    <m/>
    <m/>
    <x v="5"/>
    <m/>
    <n v="12"/>
    <m/>
    <m/>
    <m/>
    <x v="5"/>
    <x v="15"/>
    <x v="4"/>
    <m/>
    <m/>
    <m/>
    <m/>
    <m/>
    <m/>
    <n v="900"/>
    <n v="2600"/>
    <n v="2.5"/>
    <n v="4.5"/>
    <m/>
    <m/>
    <n v="2.48"/>
    <n v="10.38"/>
    <m/>
    <n v="12"/>
    <n v="8.3018213974393387"/>
    <x v="50"/>
    <m/>
    <m/>
    <n v="0.25"/>
    <n v="0.57879999999999998"/>
    <n v="0.63460000000000005"/>
    <n v="0.73250000000000004"/>
    <m/>
    <m/>
    <n v="0.64800000000000002"/>
    <n v="0.90600000000000003"/>
    <m/>
    <m/>
    <n v="0.79979011536024447"/>
    <n v="1.1020000000000001"/>
    <n v="1.5469999999999999"/>
    <m/>
    <x v="6"/>
    <m/>
    <n v="1.02"/>
    <s v="Multi-channel in //"/>
    <m/>
    <m/>
    <s v="No"/>
    <s v="No"/>
    <s v="No"/>
    <s v="No"/>
    <s v="No"/>
    <s v="mix"/>
    <s v="Yes"/>
    <m/>
    <x v="0"/>
    <m/>
    <m/>
    <m/>
    <m/>
    <m/>
    <m/>
    <m/>
    <m/>
    <s v="X"/>
  </r>
  <r>
    <s v="Wu"/>
    <n v="2015"/>
    <s v="http://www.asme-orc2015.be/online/proceedings/display_manuscript/47.htm"/>
    <s v="Experimental Study on Organic Rankine Cycle System with Single-Screw Expander for Waste Heat Recovery from Diesel Engine Exhaust"/>
    <n v="118"/>
    <n v="46"/>
    <s v="a"/>
    <s v="a"/>
    <s v="a"/>
    <n v="0"/>
    <x v="1"/>
    <n v="1"/>
    <x v="1"/>
    <n v="1"/>
    <n v="1"/>
    <x v="1"/>
    <n v="1"/>
    <n v="1"/>
    <n v="2015"/>
    <s v="China"/>
    <s v="Beijing Univ of Tech"/>
    <x v="4"/>
    <m/>
    <m/>
    <x v="2"/>
    <s v="HCFC"/>
    <m/>
    <n v="183.67"/>
    <n v="36.72"/>
    <n v="0.35639999999999999"/>
    <s v="Dry"/>
    <m/>
    <n v="140"/>
    <m/>
    <m/>
    <m/>
    <m/>
    <m/>
    <m/>
    <m/>
    <n v="13"/>
    <n v="2.8"/>
    <n v="3"/>
    <s v="Engine Diesel 250kW"/>
    <n v="417"/>
    <n v="485"/>
    <n v="90"/>
    <n v="150"/>
    <n v="0.26611111111111113"/>
    <n v="0.36527777777777776"/>
    <s v="Exhaust Gas"/>
    <s v="Air Chiller"/>
    <m/>
    <m/>
    <m/>
    <m/>
    <m/>
    <m/>
    <s v="Air"/>
    <m/>
    <m/>
    <m/>
    <n v="1.4999999999999999E-2"/>
    <n v="6.4799999999999996E-2"/>
    <s v="m-e/s"/>
    <m/>
    <m/>
    <m/>
    <m/>
    <m/>
    <m/>
    <n v="0.61345646437994716"/>
    <x v="2"/>
    <s v="n/a"/>
    <s v="Check valve"/>
    <s v="CR5-32 (Grundfos)"/>
    <n v="5.5"/>
    <m/>
    <m/>
    <m/>
    <m/>
    <m/>
    <m/>
    <m/>
    <m/>
    <m/>
    <m/>
    <x v="5"/>
    <m/>
    <n v="12"/>
    <m/>
    <m/>
    <m/>
    <x v="5"/>
    <x v="15"/>
    <x v="4"/>
    <m/>
    <m/>
    <m/>
    <m/>
    <m/>
    <m/>
    <m/>
    <n v="1538"/>
    <m/>
    <n v="4.5999999999999996"/>
    <m/>
    <m/>
    <n v="2"/>
    <n v="10.38"/>
    <m/>
    <m/>
    <n v="8.3018213974393387"/>
    <x v="50"/>
    <m/>
    <m/>
    <n v="0.25"/>
    <n v="0.57879999999999998"/>
    <m/>
    <n v="0.9073"/>
    <m/>
    <m/>
    <m/>
    <n v="0.63793673536867623"/>
    <m/>
    <m/>
    <n v="0.79979011536024447"/>
    <n v="1.5757957768673179"/>
    <m/>
    <m/>
    <x v="6"/>
    <m/>
    <n v="1.02"/>
    <m/>
    <m/>
    <m/>
    <s v="No"/>
    <s v="No"/>
    <s v="No"/>
    <s v="No"/>
    <s v="No"/>
    <s v="mix"/>
    <s v="Yes"/>
    <m/>
    <x v="0"/>
    <m/>
    <m/>
    <m/>
    <m/>
    <m/>
    <m/>
    <m/>
    <m/>
    <s v="X"/>
  </r>
  <r>
    <s v="Xia"/>
    <n v="2015"/>
    <s v="https://doi.org/10.1016/j.applthermaleng.2015.05.006"/>
    <s v="Experimental study on the performance of single-screw expander with different inlet vapor dryness"/>
    <n v="63"/>
    <n v="46"/>
    <s v="a"/>
    <s v="a"/>
    <s v="a"/>
    <n v="0"/>
    <x v="1"/>
    <n v="1"/>
    <x v="1"/>
    <n v="1"/>
    <n v="1"/>
    <x v="1"/>
    <n v="1"/>
    <n v="1"/>
    <n v="2015"/>
    <s v="China"/>
    <s v="Beijing Univ of Tech"/>
    <x v="4"/>
    <m/>
    <m/>
    <x v="2"/>
    <s v="HCFC"/>
    <m/>
    <n v="183.67"/>
    <n v="36.72"/>
    <n v="0.35639999999999999"/>
    <s v="Dry"/>
    <m/>
    <n v="140"/>
    <m/>
    <m/>
    <m/>
    <m/>
    <m/>
    <m/>
    <n v="7.5"/>
    <n v="10.5"/>
    <n v="1.5"/>
    <n v="2"/>
    <s v="Engine Diesel 250kW"/>
    <m/>
    <n v="408"/>
    <n v="100"/>
    <n v="104"/>
    <m/>
    <n v="0.31527777777777777"/>
    <s v="Exhaust Gas"/>
    <s v="Air Chiller"/>
    <m/>
    <m/>
    <m/>
    <m/>
    <m/>
    <m/>
    <s v="Air"/>
    <m/>
    <m/>
    <m/>
    <n v="3.6999999999999998E-2"/>
    <n v="5.7000000000000002E-2"/>
    <s v="m/f"/>
    <m/>
    <m/>
    <m/>
    <n v="5.7000000000000002E-2"/>
    <n v="4.3598036269480986E-2"/>
    <m/>
    <n v="0.56975036710719529"/>
    <x v="2"/>
    <s v="n/a"/>
    <s v="Check valve"/>
    <s v="CR5-32 (Grundfos)"/>
    <n v="5.5"/>
    <n v="0.55000000000000004"/>
    <n v="1.1000000000000001"/>
    <m/>
    <m/>
    <m/>
    <m/>
    <n v="9"/>
    <m/>
    <m/>
    <m/>
    <x v="2"/>
    <m/>
    <m/>
    <m/>
    <m/>
    <m/>
    <x v="5"/>
    <x v="15"/>
    <x v="4"/>
    <m/>
    <m/>
    <m/>
    <m/>
    <m/>
    <m/>
    <n v="800"/>
    <n v="1200"/>
    <n v="3"/>
    <n v="4.55"/>
    <m/>
    <m/>
    <n v="3.9"/>
    <n v="5.12"/>
    <m/>
    <m/>
    <n v="3.9161744859603971"/>
    <x v="51"/>
    <m/>
    <m/>
    <n v="0.4"/>
    <n v="0.495"/>
    <m/>
    <m/>
    <m/>
    <m/>
    <m/>
    <m/>
    <m/>
    <m/>
    <n v="0.76487782928914005"/>
    <n v="1.2422360248447204"/>
    <n v="1.8181818181818181"/>
    <s v="Two-phase inlet (x=0,3-0,9)"/>
    <x v="6"/>
    <m/>
    <m/>
    <m/>
    <m/>
    <m/>
    <s v="No"/>
    <s v="No"/>
    <s v="No"/>
    <s v="No"/>
    <s v="No"/>
    <s v="mix"/>
    <s v="Yes"/>
    <m/>
    <x v="0"/>
    <m/>
    <m/>
    <m/>
    <m/>
    <m/>
    <m/>
    <m/>
    <m/>
    <s v="X"/>
  </r>
  <r>
    <s v="Bracco"/>
    <n v="2013"/>
    <s v="https://doi.org/10.1016/j.energy.2012.12.016"/>
    <s v="Experimental tests and modelization of a domestic-scale ORC (Organic Rankine Cycle)"/>
    <n v="1"/>
    <m/>
    <m/>
    <m/>
    <m/>
    <n v="0"/>
    <x v="0"/>
    <n v="0"/>
    <x v="0"/>
    <n v="0"/>
    <n v="0"/>
    <x v="0"/>
    <n v="0"/>
    <n v="0"/>
    <n v="2013"/>
    <s v="Italy"/>
    <s v="Trieste"/>
    <x v="0"/>
    <m/>
    <m/>
    <x v="0"/>
    <s v="HFC"/>
    <m/>
    <n v="154.01"/>
    <n v="36.51"/>
    <n v="0.49580000000000002"/>
    <s v="Dry"/>
    <n v="90"/>
    <n v="150"/>
    <n v="0"/>
    <n v="50"/>
    <m/>
    <m/>
    <m/>
    <m/>
    <n v="12"/>
    <n v="17"/>
    <m/>
    <n v="2"/>
    <s v="Electric"/>
    <m/>
    <m/>
    <m/>
    <m/>
    <m/>
    <m/>
    <s v="Direct"/>
    <s v="Tap"/>
    <m/>
    <m/>
    <m/>
    <m/>
    <m/>
    <m/>
    <s v="Water"/>
    <m/>
    <m/>
    <m/>
    <n v="7.4999999999999997E-2"/>
    <n v="8.5000000000000006E-2"/>
    <s v="e-e/f"/>
    <m/>
    <m/>
    <m/>
    <m/>
    <m/>
    <n v="8.5000000000000006E-2"/>
    <m/>
    <x v="0"/>
    <s v="Electric"/>
    <s v="VSD"/>
    <m/>
    <m/>
    <m/>
    <m/>
    <n v="400"/>
    <m/>
    <m/>
    <m/>
    <m/>
    <m/>
    <m/>
    <m/>
    <x v="6"/>
    <m/>
    <m/>
    <m/>
    <m/>
    <m/>
    <x v="10"/>
    <x v="6"/>
    <x v="4"/>
    <m/>
    <n v="1"/>
    <m/>
    <m/>
    <m/>
    <m/>
    <n v="3000"/>
    <n v="4500"/>
    <n v="4.5"/>
    <n v="6.5"/>
    <n v="1.1000000000000001"/>
    <n v="1.5"/>
    <m/>
    <m/>
    <m/>
    <m/>
    <n v="1.5"/>
    <x v="20"/>
    <n v="0.56000000000000005"/>
    <n v="0.75"/>
    <m/>
    <m/>
    <m/>
    <m/>
    <m/>
    <m/>
    <m/>
    <m/>
    <m/>
    <m/>
    <s v=""/>
    <m/>
    <m/>
    <m/>
    <x v="0"/>
    <m/>
    <m/>
    <m/>
    <m/>
    <m/>
    <s v="No"/>
    <s v="No"/>
    <s v="No"/>
    <s v="No"/>
    <s v="No"/>
    <s v="mix"/>
    <s v="Yes"/>
    <s v="Refrigerant circuit design to ensure sufficient velocities and oil circulation"/>
    <x v="0"/>
    <m/>
    <m/>
    <m/>
    <m/>
    <m/>
    <m/>
    <m/>
    <m/>
    <m/>
  </r>
  <r>
    <s v="Wang H"/>
    <n v="2011"/>
    <s v="arc.aiaa.org/doi/abs/10.2514/6.2011-5983"/>
    <s v="Experimental verification of thermally activated power and cooling system using hybrid thermoelectric, organic Rankine cycle and vapor compression cycle"/>
    <n v="15"/>
    <n v="33"/>
    <s v="a"/>
    <s v="a"/>
    <s v="b"/>
    <n v="0"/>
    <x v="1"/>
    <n v="1"/>
    <x v="1"/>
    <n v="0"/>
    <n v="1"/>
    <x v="1"/>
    <n v="0"/>
    <n v="1"/>
    <n v="2011"/>
    <s v="USA"/>
    <s v="Oregon"/>
    <x v="4"/>
    <s v="Driving VCC (cooling)"/>
    <m/>
    <x v="0"/>
    <s v="HFC"/>
    <m/>
    <n v="154.01"/>
    <n v="36.51"/>
    <n v="0.49580000000000002"/>
    <s v="Dry"/>
    <m/>
    <n v="190"/>
    <m/>
    <m/>
    <m/>
    <n v="0"/>
    <m/>
    <m/>
    <m/>
    <n v="16.75"/>
    <m/>
    <n v="5"/>
    <s v="Electric"/>
    <n v="347"/>
    <n v="355"/>
    <n v="7"/>
    <n v="8.5"/>
    <m/>
    <n v="3.3000000000000002E-2"/>
    <s v="Air"/>
    <s v="Air Chiller"/>
    <m/>
    <m/>
    <m/>
    <m/>
    <m/>
    <m/>
    <s v="Air"/>
    <m/>
    <m/>
    <m/>
    <n v="0.112"/>
    <n v="0.121"/>
    <s v="a-a/f"/>
    <n v="0.65700000000000003"/>
    <n v="0.71"/>
    <s v="a-a/f [ ff"/>
    <n v="0.121"/>
    <m/>
    <m/>
    <n v="0.39400000000000002"/>
    <x v="8"/>
    <s v="Electric - DC Brushless"/>
    <s v="Controler"/>
    <m/>
    <m/>
    <n v="3.5000000000000003E-2"/>
    <n v="4.4999999999999998E-2"/>
    <m/>
    <m/>
    <m/>
    <n v="9.1999999999999998E-2"/>
    <n v="4.5999999999999999E-2"/>
    <m/>
    <n v="0.5"/>
    <m/>
    <x v="7"/>
    <m/>
    <m/>
    <m/>
    <n v="0.97"/>
    <m/>
    <x v="6"/>
    <x v="16"/>
    <x v="1"/>
    <m/>
    <m/>
    <m/>
    <m/>
    <m/>
    <m/>
    <m/>
    <m/>
    <n v="3.34"/>
    <n v="3.76"/>
    <m/>
    <m/>
    <m/>
    <m/>
    <n v="0.95"/>
    <n v="1.04"/>
    <s v=""/>
    <x v="52"/>
    <m/>
    <m/>
    <m/>
    <m/>
    <n v="0.84"/>
    <n v="0.88"/>
    <m/>
    <m/>
    <m/>
    <m/>
    <m/>
    <m/>
    <s v=""/>
    <m/>
    <m/>
    <s v="Drive a compressor"/>
    <x v="0"/>
    <m/>
    <m/>
    <m/>
    <m/>
    <m/>
    <s v="No"/>
    <s v="No"/>
    <s v="No"/>
    <s v="No"/>
    <s v="No"/>
    <s v="mix"/>
    <s v="Yes"/>
    <m/>
    <x v="4"/>
    <m/>
    <n v="0.94"/>
    <m/>
    <m/>
    <m/>
    <m/>
    <m/>
    <m/>
    <s v="X"/>
  </r>
  <r>
    <s v="Wang H"/>
    <n v="2011"/>
    <s v="https://doi.org/10.1016/j.energy.2010.10.020"/>
    <s v="Performance of a combined organic Rankine cycle and vapor compression cycle for heat activated cooling"/>
    <n v="68"/>
    <n v="33"/>
    <s v="a"/>
    <s v="a"/>
    <s v="a"/>
    <n v="0"/>
    <x v="0"/>
    <n v="0"/>
    <x v="0"/>
    <n v="0"/>
    <n v="0"/>
    <x v="0"/>
    <n v="0"/>
    <n v="0"/>
    <n v="2011"/>
    <s v="USA"/>
    <s v="Oregon"/>
    <x v="4"/>
    <s v="Driving VCC (cooling)"/>
    <m/>
    <x v="0"/>
    <s v="HFC"/>
    <m/>
    <n v="154.01"/>
    <n v="36.51"/>
    <n v="0.49580000000000002"/>
    <s v="Dry"/>
    <m/>
    <n v="158"/>
    <m/>
    <n v="35"/>
    <m/>
    <n v="30"/>
    <m/>
    <n v="25"/>
    <n v="15"/>
    <n v="20"/>
    <m/>
    <n v="5"/>
    <s v="Electric"/>
    <m/>
    <n v="170"/>
    <m/>
    <n v="8.6999999999999993"/>
    <m/>
    <m/>
    <s v="Oil"/>
    <s v="Air Chiller"/>
    <m/>
    <n v="22"/>
    <m/>
    <n v="8.3000000000000007"/>
    <m/>
    <m/>
    <s v="Air"/>
    <m/>
    <m/>
    <m/>
    <m/>
    <n v="0.1"/>
    <s v="m-a/f"/>
    <m/>
    <n v="0.3"/>
    <s v="m-a/f | ss"/>
    <n v="0.1"/>
    <n v="6.8166611125725515E-2"/>
    <m/>
    <n v="0.33333333333333337"/>
    <x v="8"/>
    <s v="Electric - DC Brushless"/>
    <s v="Controler"/>
    <m/>
    <m/>
    <n v="2.5000000000000001E-2"/>
    <n v="3.7999999999999999E-2"/>
    <m/>
    <m/>
    <m/>
    <m/>
    <n v="4.3999999999999997E-2"/>
    <m/>
    <m/>
    <m/>
    <x v="0"/>
    <m/>
    <m/>
    <m/>
    <m/>
    <m/>
    <x v="6"/>
    <x v="16"/>
    <x v="1"/>
    <m/>
    <m/>
    <m/>
    <m/>
    <m/>
    <m/>
    <m/>
    <m/>
    <n v="3"/>
    <n v="5.5"/>
    <m/>
    <m/>
    <n v="0.65"/>
    <n v="0.95"/>
    <m/>
    <m/>
    <n v="0.64758280569439231"/>
    <x v="53"/>
    <m/>
    <m/>
    <n v="0.7"/>
    <n v="0.85"/>
    <m/>
    <m/>
    <m/>
    <m/>
    <m/>
    <m/>
    <m/>
    <m/>
    <n v="0.68166611125725507"/>
    <m/>
    <m/>
    <m/>
    <x v="0"/>
    <m/>
    <m/>
    <m/>
    <m/>
    <m/>
    <s v="No"/>
    <s v="No"/>
    <s v="No"/>
    <s v="No"/>
    <s v="No"/>
    <s v="mix"/>
    <s v="Yes"/>
    <m/>
    <x v="4"/>
    <m/>
    <s v="0,8"/>
    <m/>
    <m/>
    <m/>
    <m/>
    <m/>
    <m/>
    <s v="X"/>
  </r>
  <r>
    <s v="Mathias"/>
    <n v="2009"/>
    <s v="https://doi.org/10.1115/1.3066345"/>
    <s v="Experimental Testing of Gerotor and Scroll Expanders Used in, and Energetic and Exergetic Modeling of, an Organic Rankine Cycle"/>
    <n v="81.2"/>
    <n v="0"/>
    <s v="a"/>
    <s v="b"/>
    <s v="a"/>
    <n v="1"/>
    <x v="1"/>
    <n v="1"/>
    <x v="0"/>
    <n v="1"/>
    <n v="1"/>
    <x v="0"/>
    <n v="1"/>
    <n v="0"/>
    <n v="2009"/>
    <s v="USA"/>
    <s v="Southern Illinois"/>
    <x v="4"/>
    <m/>
    <m/>
    <x v="2"/>
    <s v="HCFC"/>
    <m/>
    <n v="183.67"/>
    <n v="36.72"/>
    <n v="0.35639999999999999"/>
    <s v="Dry"/>
    <n v="130"/>
    <n v="160"/>
    <m/>
    <m/>
    <m/>
    <m/>
    <m/>
    <m/>
    <n v="7.2"/>
    <n v="12.3"/>
    <n v="2.4"/>
    <n v="3.3"/>
    <s v="n/a"/>
    <m/>
    <n v="198"/>
    <m/>
    <m/>
    <m/>
    <m/>
    <s v="Steam"/>
    <s v="Tap"/>
    <m/>
    <m/>
    <m/>
    <m/>
    <m/>
    <m/>
    <s v="Water"/>
    <m/>
    <m/>
    <m/>
    <m/>
    <m/>
    <m/>
    <m/>
    <m/>
    <m/>
    <m/>
    <m/>
    <m/>
    <n v="0.37791932059447986"/>
    <x v="3"/>
    <s v="Electric"/>
    <s v="n/a"/>
    <m/>
    <m/>
    <n v="0.11"/>
    <n v="0.17699999999999999"/>
    <m/>
    <m/>
    <m/>
    <m/>
    <n v="0.1188"/>
    <m/>
    <m/>
    <s v="Gear pump replaced by piston to improve efficiency"/>
    <x v="0"/>
    <m/>
    <m/>
    <m/>
    <m/>
    <m/>
    <x v="12"/>
    <x v="8"/>
    <x v="1"/>
    <m/>
    <m/>
    <m/>
    <n v="4"/>
    <m/>
    <m/>
    <m/>
    <n v="3600"/>
    <m/>
    <m/>
    <m/>
    <n v="2.0699999999999998"/>
    <m/>
    <m/>
    <m/>
    <m/>
    <n v="2.0699999999999998"/>
    <x v="54"/>
    <n v="0.31"/>
    <n v="0.4"/>
    <m/>
    <m/>
    <n v="0.45"/>
    <n v="0.85"/>
    <n v="0.37"/>
    <n v="0.7"/>
    <m/>
    <m/>
    <m/>
    <m/>
    <m/>
    <n v="3.12"/>
    <n v="3.65"/>
    <s v="2 in S"/>
    <x v="0"/>
    <m/>
    <m/>
    <m/>
    <m/>
    <m/>
    <s v="No"/>
    <s v="No"/>
    <s v="No"/>
    <s v="No"/>
    <s v="No"/>
    <s v="mix"/>
    <n v="0.05"/>
    <m/>
    <x v="0"/>
    <m/>
    <m/>
    <m/>
    <m/>
    <m/>
    <m/>
    <m/>
    <m/>
    <m/>
  </r>
  <r>
    <s v="Dumont"/>
    <n v="2014"/>
    <s v="https://doi.org/10.1115/GT2014-26854"/>
    <s v="Design, modeling and experimentation of a reversible HP-ORC prototype"/>
    <n v="74"/>
    <n v="38"/>
    <s v="a"/>
    <s v="a"/>
    <s v="a"/>
    <n v="0"/>
    <x v="0"/>
    <n v="0"/>
    <x v="0"/>
    <n v="0"/>
    <n v="0"/>
    <x v="0"/>
    <n v="0"/>
    <n v="0"/>
    <n v="2014"/>
    <s v="Belgium"/>
    <s v="Liege"/>
    <x v="1"/>
    <s v="HP-ORC reversible"/>
    <m/>
    <x v="6"/>
    <s v="HFC"/>
    <m/>
    <n v="101.06"/>
    <n v="40.592799999999997"/>
    <n v="-0.40899999999999997"/>
    <s v="Wet"/>
    <m/>
    <n v="88"/>
    <m/>
    <m/>
    <m/>
    <n v="26"/>
    <m/>
    <m/>
    <m/>
    <n v="33"/>
    <m/>
    <n v="7"/>
    <s v="Electric"/>
    <m/>
    <n v="110"/>
    <m/>
    <n v="63"/>
    <m/>
    <m/>
    <s v="Oil"/>
    <s v="Tap"/>
    <n v="10"/>
    <n v="20"/>
    <m/>
    <n v="57"/>
    <m/>
    <m/>
    <s v="Water"/>
    <m/>
    <n v="2.6320000000000001"/>
    <s v="e-e"/>
    <n v="4.1777777777777782E-2"/>
    <n v="5.6000000000000001E-2"/>
    <s v="e-e/f"/>
    <m/>
    <m/>
    <m/>
    <m/>
    <n v="7.8E-2"/>
    <n v="5.6000000000000001E-2"/>
    <n v="0.2610966057441253"/>
    <x v="4"/>
    <s v="Electric"/>
    <s v="VSD"/>
    <m/>
    <n v="1.5"/>
    <m/>
    <n v="0.3"/>
    <m/>
    <m/>
    <n v="1.0680000000000001"/>
    <m/>
    <n v="0.53400000000000003"/>
    <n v="0.5"/>
    <m/>
    <m/>
    <x v="0"/>
    <m/>
    <n v="4.08"/>
    <s v="70p"/>
    <m/>
    <m/>
    <x v="10"/>
    <x v="8"/>
    <x v="1"/>
    <m/>
    <n v="7.6"/>
    <m/>
    <n v="2.8"/>
    <n v="98.04"/>
    <n v="35.01428571428572"/>
    <m/>
    <m/>
    <n v="1.6"/>
    <n v="3"/>
    <m/>
    <n v="3.7"/>
    <m/>
    <m/>
    <m/>
    <m/>
    <n v="3.7"/>
    <x v="55"/>
    <m/>
    <n v="0.55000000000000004"/>
    <m/>
    <m/>
    <m/>
    <m/>
    <m/>
    <m/>
    <m/>
    <m/>
    <m/>
    <m/>
    <s v=""/>
    <n v="1"/>
    <n v="1.2"/>
    <m/>
    <x v="0"/>
    <m/>
    <n v="3.12"/>
    <s v="80p"/>
    <m/>
    <m/>
    <s v="Yes"/>
    <s v="Yes"/>
    <s v="No"/>
    <s v="No"/>
    <s v="No"/>
    <s v="mix"/>
    <n v="0.1"/>
    <s v="Never used"/>
    <x v="0"/>
    <m/>
    <m/>
    <m/>
    <s v="X"/>
    <m/>
    <m/>
    <s v="X"/>
    <m/>
    <s v="X"/>
  </r>
  <r>
    <s v="Dumont"/>
    <n v="2015"/>
    <s v="https://doi.org/10.1016/j.ijrefrig.2015.03.008"/>
    <s v="Experimental investigation of a reversible heat pump/organic Rankine cycle unit designed to be coupled with a passive house to get a Net Zero Energy Building"/>
    <n v="100"/>
    <n v="38"/>
    <s v="a"/>
    <s v="b"/>
    <s v="a"/>
    <n v="0"/>
    <x v="1"/>
    <n v="1"/>
    <x v="0"/>
    <n v="1"/>
    <n v="1"/>
    <x v="0"/>
    <n v="1"/>
    <n v="0"/>
    <n v="2015"/>
    <s v="Belgium"/>
    <s v="Liege"/>
    <x v="1"/>
    <s v="HP-ORC reversible"/>
    <m/>
    <x v="6"/>
    <s v="HFC"/>
    <m/>
    <n v="101.06"/>
    <n v="40.592799999999997"/>
    <n v="-0.40899999999999997"/>
    <s v="Wet"/>
    <m/>
    <n v="104"/>
    <m/>
    <n v="5"/>
    <m/>
    <n v="15"/>
    <m/>
    <n v="10"/>
    <n v="16"/>
    <n v="32"/>
    <n v="5.4"/>
    <n v="10.199999999999999"/>
    <s v="Electric (150kW)"/>
    <m/>
    <n v="110"/>
    <n v="30"/>
    <n v="65"/>
    <m/>
    <m/>
    <s v="Water"/>
    <s v="Tap"/>
    <m/>
    <n v="10"/>
    <m/>
    <m/>
    <m/>
    <m/>
    <s v="Water"/>
    <m/>
    <n v="2.6"/>
    <s v="e-e"/>
    <m/>
    <n v="5.2999999999999999E-2"/>
    <s v="e-e/f"/>
    <m/>
    <m/>
    <m/>
    <m/>
    <n v="7.534153846153846E-2"/>
    <n v="5.2999999999999999E-2"/>
    <n v="0.2610966057441253"/>
    <x v="4"/>
    <s v="Electric"/>
    <s v="VSD"/>
    <m/>
    <n v="1.5"/>
    <n v="0.124"/>
    <n v="0.29399999999999998"/>
    <m/>
    <m/>
    <n v="1.1000000000000001"/>
    <m/>
    <n v="0.46"/>
    <n v="0.5"/>
    <m/>
    <s v="10°C minimum subcooling required to avoid pump cavitation"/>
    <x v="0"/>
    <m/>
    <n v="4.08"/>
    <m/>
    <m/>
    <n v="0.09"/>
    <x v="10"/>
    <x v="8"/>
    <x v="1"/>
    <m/>
    <n v="4"/>
    <m/>
    <n v="2.8"/>
    <n v="82.6"/>
    <n v="29.5"/>
    <m/>
    <m/>
    <m/>
    <m/>
    <n v="0.125"/>
    <n v="3.6960000000000002"/>
    <m/>
    <m/>
    <m/>
    <m/>
    <n v="3.6960000000000002"/>
    <x v="56"/>
    <n v="0.1"/>
    <n v="0.63"/>
    <m/>
    <m/>
    <m/>
    <m/>
    <m/>
    <m/>
    <m/>
    <m/>
    <m/>
    <m/>
    <s v=""/>
    <n v="1"/>
    <n v="1.1000000000000001"/>
    <m/>
    <x v="0"/>
    <m/>
    <n v="3.12"/>
    <m/>
    <m/>
    <n v="0.46"/>
    <s v="Yes"/>
    <s v="Yes"/>
    <s v="No"/>
    <s v="No"/>
    <s v="No"/>
    <s v="mix"/>
    <n v="0.1"/>
    <m/>
    <x v="0"/>
    <m/>
    <m/>
    <m/>
    <s v="X"/>
    <m/>
    <m/>
    <s v="X"/>
    <m/>
    <s v="X"/>
  </r>
  <r>
    <s v="Melotte"/>
    <n v="2012"/>
    <s v="http://www.orcnext.be/wp-content/uploads/2012/01/SBOe_ORCNext_master-thesis_Experimental-study-and-dynamic-modeling-of-a-waste-heat-recovery-organic-rankine-cycle-Nicolas-Melotte.pdf"/>
    <s v="Experimental study and dynamic modeling of a Waste Heat Recovery Organic Rankine Cycle"/>
    <n v="142"/>
    <n v="9"/>
    <s v="a"/>
    <s v="a"/>
    <s v="a"/>
    <n v="0"/>
    <x v="1"/>
    <n v="1"/>
    <x v="1"/>
    <n v="1"/>
    <n v="1"/>
    <x v="1"/>
    <n v="1"/>
    <n v="1"/>
    <n v="2012"/>
    <s v="Belgium"/>
    <s v="Liege"/>
    <x v="0"/>
    <m/>
    <m/>
    <x v="13"/>
    <s v="HFC"/>
    <m/>
    <n v="177.55"/>
    <n v="28.49"/>
    <n v="0.67630000000000001"/>
    <s v="Dry"/>
    <n v="86.4"/>
    <n v="133.69999999999999"/>
    <m/>
    <m/>
    <n v="19"/>
    <n v="58.4"/>
    <m/>
    <m/>
    <n v="4.53"/>
    <n v="12.97"/>
    <n v="0.56000000000000005"/>
    <n v="2.1"/>
    <s v="Electric"/>
    <n v="108.4"/>
    <n v="145.69999999999999"/>
    <m/>
    <m/>
    <n v="1.3"/>
    <n v="3.6"/>
    <s v="Oil"/>
    <s v="Fan"/>
    <n v="12.3"/>
    <n v="49.9"/>
    <m/>
    <m/>
    <n v="2"/>
    <n v="5.6"/>
    <s v="Water"/>
    <m/>
    <m/>
    <m/>
    <m/>
    <n v="0.159"/>
    <s v="e-e/f"/>
    <m/>
    <m/>
    <m/>
    <m/>
    <m/>
    <n v="0.159"/>
    <n v="0.31860520659183178"/>
    <x v="2"/>
    <s v="Electric"/>
    <s v="VSD"/>
    <s v="Calpeda MXV 25-214"/>
    <n v="2.2000000000000002"/>
    <n v="0.15"/>
    <n v="0.60899999999999999"/>
    <n v="2895"/>
    <m/>
    <n v="2.5536368393511251"/>
    <m/>
    <n v="0.53626373626373625"/>
    <n v="0.28399999999999997"/>
    <m/>
    <m/>
    <x v="0"/>
    <s v="SWEP B200T"/>
    <n v="27.195"/>
    <s v="150p"/>
    <m/>
    <m/>
    <x v="5"/>
    <x v="0"/>
    <x v="0"/>
    <m/>
    <n v="11"/>
    <m/>
    <m/>
    <m/>
    <m/>
    <m/>
    <m/>
    <n v="3"/>
    <n v="9.5"/>
    <m/>
    <m/>
    <m/>
    <m/>
    <m/>
    <m/>
    <n v="7.8650000000000002"/>
    <x v="57"/>
    <n v="1.9E-2"/>
    <n v="0.64500000000000002"/>
    <m/>
    <m/>
    <m/>
    <m/>
    <m/>
    <m/>
    <m/>
    <m/>
    <m/>
    <m/>
    <s v=""/>
    <m/>
    <m/>
    <m/>
    <x v="0"/>
    <s v="SWEP B200T"/>
    <n v="27.195"/>
    <s v="150p"/>
    <m/>
    <m/>
    <s v="No"/>
    <s v="No"/>
    <s v="No"/>
    <s v="No"/>
    <s v="No"/>
    <s v="mix &amp; bearings liquid injection"/>
    <n v="3.2300000000000002E-2"/>
    <m/>
    <x v="1"/>
    <m/>
    <m/>
    <m/>
    <m/>
    <m/>
    <m/>
    <m/>
    <m/>
    <s v="X"/>
  </r>
  <r>
    <s v="Gusev"/>
    <n v="2015"/>
    <s v="http://www.asme-orc2015.be/online/proceedings/display_manuscript/163.htm"/>
    <s v="Experimental characterization of single screw expander performance under different testing conditions and working fluids"/>
    <n v="132.1"/>
    <n v="9"/>
    <s v="a"/>
    <s v="a"/>
    <s v="a"/>
    <n v="1"/>
    <x v="1"/>
    <n v="1"/>
    <x v="1"/>
    <n v="1"/>
    <n v="1"/>
    <x v="1"/>
    <n v="1"/>
    <n v="1"/>
    <n v="2015"/>
    <s v="Belgium"/>
    <s v="Ghent"/>
    <x v="0"/>
    <m/>
    <m/>
    <x v="13"/>
    <s v="HFC"/>
    <m/>
    <n v="177.55"/>
    <n v="28.49"/>
    <n v="0.67630000000000001"/>
    <s v="Dry"/>
    <n v="92"/>
    <n v="125"/>
    <n v="0.13"/>
    <n v="28"/>
    <m/>
    <m/>
    <n v="9"/>
    <n v="14"/>
    <n v="4.5"/>
    <n v="10.28"/>
    <n v="0.9"/>
    <n v="1.78"/>
    <s v="Electric"/>
    <n v="90"/>
    <n v="125"/>
    <m/>
    <m/>
    <m/>
    <m/>
    <s v="Oil (Therminol 66)"/>
    <s v="Air Chiller"/>
    <m/>
    <m/>
    <m/>
    <m/>
    <m/>
    <m/>
    <s v="Glycol"/>
    <m/>
    <m/>
    <m/>
    <n v="0.01"/>
    <n v="9.1999999999999998E-2"/>
    <s v="e-e/f"/>
    <m/>
    <m/>
    <m/>
    <m/>
    <m/>
    <n v="9.1999999999999998E-2"/>
    <n v="0.26381909547738691"/>
    <x v="2"/>
    <s v="Electric"/>
    <s v="VSD"/>
    <m/>
    <m/>
    <n v="0.15"/>
    <n v="0.4"/>
    <m/>
    <m/>
    <m/>
    <m/>
    <n v="0.27090252707581225"/>
    <m/>
    <m/>
    <m/>
    <x v="0"/>
    <m/>
    <m/>
    <m/>
    <m/>
    <m/>
    <x v="5"/>
    <x v="0"/>
    <x v="0"/>
    <m/>
    <n v="11"/>
    <m/>
    <n v="4.7"/>
    <m/>
    <m/>
    <n v="2000"/>
    <n v="3000"/>
    <n v="3.5"/>
    <n v="8.5"/>
    <n v="1.2829999999999999"/>
    <n v="7.8650000000000002"/>
    <m/>
    <m/>
    <m/>
    <m/>
    <n v="7.8650000000000002"/>
    <x v="57"/>
    <n v="0.13500000000000001"/>
    <n v="0.64700000000000002"/>
    <m/>
    <m/>
    <m/>
    <m/>
    <m/>
    <m/>
    <m/>
    <m/>
    <m/>
    <m/>
    <s v=""/>
    <n v="1.117"/>
    <m/>
    <m/>
    <x v="0"/>
    <m/>
    <m/>
    <m/>
    <m/>
    <m/>
    <s v="No"/>
    <s v="No"/>
    <s v="No"/>
    <s v="No"/>
    <s v="No"/>
    <s v="mix &amp; bearings liquid injection"/>
    <n v="3.2300000000000002E-2"/>
    <m/>
    <x v="1"/>
    <m/>
    <m/>
    <m/>
    <m/>
    <m/>
    <m/>
    <m/>
    <m/>
    <s v="X"/>
  </r>
  <r>
    <s v="Gusev"/>
    <n v="2015"/>
    <s v="http://www.asme-orc2015.be/online/proceedings/display_manuscript/163.htm"/>
    <s v="Experimental characterization of single screw expander performance under different testing conditions and working fluids"/>
    <n v="132.1"/>
    <n v="9"/>
    <s v="b"/>
    <s v="a"/>
    <s v="a"/>
    <n v="0"/>
    <x v="1"/>
    <n v="0"/>
    <x v="1"/>
    <n v="1"/>
    <n v="0"/>
    <x v="1"/>
    <n v="1"/>
    <n v="0"/>
    <n v="2015"/>
    <s v="Belgium"/>
    <s v="Ghent"/>
    <x v="0"/>
    <m/>
    <m/>
    <x v="0"/>
    <s v="HFC"/>
    <m/>
    <n v="154.01"/>
    <n v="36.51"/>
    <n v="0.49580000000000002"/>
    <s v="Dry"/>
    <n v="107"/>
    <n v="125"/>
    <n v="26"/>
    <n v="56"/>
    <m/>
    <m/>
    <n v="1.9"/>
    <n v="3.7"/>
    <n v="5.66"/>
    <n v="12.3"/>
    <n v="1.2"/>
    <n v="2.2999999999999998"/>
    <s v="Electric"/>
    <n v="90"/>
    <n v="125"/>
    <m/>
    <m/>
    <m/>
    <m/>
    <s v="Oil (Therminol 66)"/>
    <s v="Air Chiller"/>
    <m/>
    <m/>
    <m/>
    <m/>
    <m/>
    <m/>
    <s v="Glycol"/>
    <m/>
    <m/>
    <m/>
    <n v="1.4E-2"/>
    <n v="7.6999999999999999E-2"/>
    <s v="e-e/f"/>
    <m/>
    <m/>
    <m/>
    <m/>
    <m/>
    <n v="7.6999999999999999E-2"/>
    <n v="0.26381909547738691"/>
    <x v="2"/>
    <s v="Electric"/>
    <s v="VSD"/>
    <m/>
    <m/>
    <n v="0.12"/>
    <n v="0.37"/>
    <m/>
    <m/>
    <m/>
    <m/>
    <n v="0.3035476718403548"/>
    <m/>
    <m/>
    <m/>
    <x v="0"/>
    <m/>
    <m/>
    <m/>
    <m/>
    <m/>
    <x v="5"/>
    <x v="0"/>
    <x v="0"/>
    <m/>
    <n v="11"/>
    <m/>
    <n v="4.7"/>
    <m/>
    <m/>
    <n v="2000"/>
    <n v="3300"/>
    <n v="3.5"/>
    <n v="7.5"/>
    <n v="1.2829999999999999"/>
    <n v="7.3639999999999999"/>
    <m/>
    <m/>
    <m/>
    <m/>
    <n v="7.3639999999999999"/>
    <x v="58"/>
    <n v="0.20499999999999999"/>
    <n v="0.51900000000000002"/>
    <m/>
    <m/>
    <m/>
    <m/>
    <m/>
    <m/>
    <m/>
    <m/>
    <m/>
    <m/>
    <s v=""/>
    <n v="1.038"/>
    <n v="1.331"/>
    <m/>
    <x v="0"/>
    <m/>
    <m/>
    <m/>
    <m/>
    <m/>
    <s v="No"/>
    <s v="No"/>
    <s v="No"/>
    <s v="No"/>
    <s v="No"/>
    <s v="mix &amp; bearings liquid injection"/>
    <n v="3.2300000000000002E-2"/>
    <m/>
    <x v="1"/>
    <m/>
    <m/>
    <m/>
    <m/>
    <m/>
    <m/>
    <m/>
    <m/>
    <s v="X"/>
  </r>
  <r>
    <s v="Gusev"/>
    <n v="2014"/>
    <s v="http://docs.lib.purdue.edu/iracc/1548/"/>
    <s v="Experimental Comparison Of Working Fluids For Organic Rankine Cycle With Single-Screw Expander"/>
    <n v="133"/>
    <n v="9"/>
    <s v="a"/>
    <s v="a"/>
    <s v="a"/>
    <n v="0"/>
    <x v="0"/>
    <n v="0"/>
    <x v="0"/>
    <n v="0"/>
    <n v="0"/>
    <x v="0"/>
    <n v="0"/>
    <n v="0"/>
    <n v="2014"/>
    <s v="Belgium"/>
    <s v="Ghent"/>
    <x v="0"/>
    <m/>
    <m/>
    <x v="13"/>
    <s v="HFC"/>
    <m/>
    <n v="177.55"/>
    <n v="28.49"/>
    <n v="0.67630000000000001"/>
    <s v="Dry"/>
    <m/>
    <n v="134"/>
    <n v="0"/>
    <n v="17"/>
    <m/>
    <m/>
    <m/>
    <m/>
    <n v="5.5"/>
    <n v="8.1"/>
    <n v="0.56000000000000005"/>
    <n v="2.1"/>
    <s v="Electric"/>
    <m/>
    <n v="126"/>
    <m/>
    <m/>
    <n v="0.6"/>
    <n v="1.5"/>
    <s v="Oil (Therminol 66)"/>
    <s v="Air Chiller"/>
    <m/>
    <m/>
    <m/>
    <m/>
    <m/>
    <m/>
    <s v="Glycol"/>
    <n v="3.85"/>
    <n v="4.3"/>
    <s v="e-e"/>
    <n v="0.06"/>
    <n v="7.0999999999999994E-2"/>
    <s v="e-e/f"/>
    <m/>
    <m/>
    <m/>
    <m/>
    <m/>
    <n v="7.0999999999999994E-2"/>
    <n v="0.26566416040100249"/>
    <x v="2"/>
    <s v="Electric"/>
    <s v="VSD"/>
    <m/>
    <n v="2.2000000000000002"/>
    <n v="0.2"/>
    <n v="0.4"/>
    <m/>
    <m/>
    <m/>
    <m/>
    <m/>
    <m/>
    <m/>
    <m/>
    <x v="0"/>
    <m/>
    <m/>
    <m/>
    <m/>
    <m/>
    <x v="5"/>
    <x v="0"/>
    <x v="3"/>
    <m/>
    <n v="11"/>
    <m/>
    <m/>
    <m/>
    <m/>
    <m/>
    <m/>
    <m/>
    <m/>
    <m/>
    <m/>
    <m/>
    <m/>
    <m/>
    <m/>
    <n v="7.8650000000000002"/>
    <x v="57"/>
    <m/>
    <m/>
    <m/>
    <m/>
    <m/>
    <m/>
    <m/>
    <m/>
    <m/>
    <m/>
    <m/>
    <m/>
    <s v=""/>
    <m/>
    <m/>
    <m/>
    <x v="0"/>
    <m/>
    <m/>
    <m/>
    <m/>
    <m/>
    <s v="No"/>
    <s v="No"/>
    <s v="No"/>
    <s v="No"/>
    <s v="No"/>
    <s v="mix &amp; bearings liquid injection"/>
    <n v="3.2300000000000002E-2"/>
    <m/>
    <x v="1"/>
    <m/>
    <m/>
    <m/>
    <m/>
    <m/>
    <m/>
    <m/>
    <m/>
    <s v="X"/>
  </r>
  <r>
    <s v="Lecompte"/>
    <n v="2016"/>
    <s v="X"/>
    <s v="Preliminary experimental results of an 11kWe organic Rankine cycle"/>
    <n v="164"/>
    <n v="9"/>
    <s v="b"/>
    <s v="a"/>
    <s v="a"/>
    <n v="0"/>
    <x v="1"/>
    <n v="1"/>
    <x v="1"/>
    <n v="1"/>
    <n v="1"/>
    <x v="1"/>
    <n v="1"/>
    <n v="1"/>
    <n v="2016"/>
    <s v="Belgium"/>
    <s v="Ghent"/>
    <x v="0"/>
    <m/>
    <m/>
    <x v="0"/>
    <s v="HFC"/>
    <m/>
    <n v="154.01"/>
    <n v="36.51"/>
    <n v="0.49580000000000002"/>
    <s v="Dry"/>
    <m/>
    <n v="134"/>
    <m/>
    <m/>
    <m/>
    <m/>
    <m/>
    <m/>
    <m/>
    <n v="13"/>
    <n v="1.2"/>
    <n v="2.2999999999999998"/>
    <s v="Electric"/>
    <n v="110"/>
    <n v="120"/>
    <n v="72"/>
    <n v="95"/>
    <n v="1.5"/>
    <n v="3"/>
    <s v="Oil (Therminol 66)"/>
    <s v="Air Chiller"/>
    <m/>
    <m/>
    <n v="65"/>
    <n v="90"/>
    <n v="1.9444444444444444"/>
    <n v="3.7222222222222223"/>
    <s v="Glycol"/>
    <m/>
    <m/>
    <m/>
    <m/>
    <m/>
    <m/>
    <m/>
    <m/>
    <m/>
    <m/>
    <m/>
    <m/>
    <n v="0.25445292620865145"/>
    <x v="2"/>
    <s v="Electric"/>
    <s v="VSD"/>
    <s v="Calpeda MXV 25-214)"/>
    <n v="2.2000000000000002"/>
    <m/>
    <m/>
    <m/>
    <m/>
    <m/>
    <m/>
    <m/>
    <m/>
    <m/>
    <m/>
    <x v="0"/>
    <s v="SWEP B200T"/>
    <n v="19.100000000000001"/>
    <m/>
    <m/>
    <m/>
    <x v="5"/>
    <x v="0"/>
    <x v="0"/>
    <m/>
    <n v="11"/>
    <m/>
    <m/>
    <m/>
    <m/>
    <m/>
    <n v="5000"/>
    <m/>
    <m/>
    <m/>
    <n v="6.5"/>
    <m/>
    <m/>
    <m/>
    <m/>
    <n v="6.5"/>
    <x v="59"/>
    <m/>
    <m/>
    <m/>
    <m/>
    <m/>
    <m/>
    <m/>
    <m/>
    <m/>
    <m/>
    <m/>
    <m/>
    <s v=""/>
    <m/>
    <m/>
    <m/>
    <x v="0"/>
    <s v="SWEP B200T"/>
    <n v="19.100000000000001"/>
    <m/>
    <m/>
    <m/>
    <s v="No"/>
    <s v="No"/>
    <s v="No"/>
    <s v="No"/>
    <s v="No"/>
    <s v="mix &amp; bearings liquid injection"/>
    <n v="3.2300000000000002E-2"/>
    <m/>
    <x v="0"/>
    <m/>
    <m/>
    <m/>
    <m/>
    <m/>
    <m/>
    <m/>
    <m/>
    <s v="X"/>
  </r>
  <r>
    <s v="Desideri"/>
    <n v="2016"/>
    <s v="https://doi.org/10.1016/j.energy.2015.12.012"/>
    <s v="Experimental comparison of organic fluids for low temperature ORC (organic Rankine cycle) systems for waste heat recovery applications"/>
    <n v="156.1"/>
    <n v="9"/>
    <s v="a"/>
    <s v="a"/>
    <s v="a"/>
    <n v="0"/>
    <x v="1"/>
    <n v="1"/>
    <x v="1"/>
    <n v="1"/>
    <n v="1"/>
    <x v="1"/>
    <n v="1"/>
    <n v="1"/>
    <n v="2016"/>
    <s v="Belgium"/>
    <s v="Liege"/>
    <x v="0"/>
    <m/>
    <m/>
    <x v="13"/>
    <s v="HFC"/>
    <m/>
    <n v="177.55"/>
    <n v="28.49"/>
    <n v="0.67630000000000001"/>
    <s v="Dry"/>
    <m/>
    <n v="134"/>
    <n v="4"/>
    <n v="29"/>
    <m/>
    <m/>
    <n v="12"/>
    <n v="18"/>
    <n v="5.2"/>
    <n v="9.3000000000000007"/>
    <n v="0.9"/>
    <n v="1.7"/>
    <s v="Electric"/>
    <m/>
    <n v="125"/>
    <n v="28"/>
    <n v="65"/>
    <n v="3.1"/>
    <n v="3.4"/>
    <s v="Oil (Therminol 66)"/>
    <s v="Air Chiller"/>
    <n v="14"/>
    <n v="43"/>
    <m/>
    <m/>
    <m/>
    <m/>
    <s v="Glycol Water (32/68)"/>
    <m/>
    <n v="5.86"/>
    <s v="e-e"/>
    <n v="0.02"/>
    <n v="9.0999999999999998E-2"/>
    <s v="e-e/s"/>
    <m/>
    <n v="7.4999999999999997E-2"/>
    <s v="e-e/Ein"/>
    <m/>
    <n v="0.10615384615384615"/>
    <n v="0.09"/>
    <n v="0.27889447236180909"/>
    <x v="2"/>
    <s v="Electric"/>
    <s v="VSD"/>
    <m/>
    <m/>
    <n v="0.16"/>
    <n v="0.35"/>
    <m/>
    <n v="0.3"/>
    <n v="1"/>
    <m/>
    <n v="0.2"/>
    <n v="0.35"/>
    <m/>
    <m/>
    <x v="0"/>
    <m/>
    <m/>
    <s v="150p"/>
    <m/>
    <m/>
    <x v="5"/>
    <x v="0"/>
    <x v="0"/>
    <m/>
    <n v="11"/>
    <m/>
    <n v="6"/>
    <m/>
    <m/>
    <n v="2000"/>
    <n v="3000"/>
    <n v="3.7"/>
    <n v="8.9"/>
    <n v="1"/>
    <n v="6.9"/>
    <m/>
    <m/>
    <m/>
    <m/>
    <n v="6.9"/>
    <x v="60"/>
    <m/>
    <m/>
    <n v="0.27"/>
    <n v="0.6"/>
    <m/>
    <m/>
    <m/>
    <m/>
    <m/>
    <m/>
    <m/>
    <m/>
    <s v=""/>
    <m/>
    <m/>
    <m/>
    <x v="0"/>
    <m/>
    <m/>
    <s v="150p"/>
    <m/>
    <m/>
    <s v="No"/>
    <s v="No"/>
    <s v="No"/>
    <s v="No"/>
    <s v="No"/>
    <s v="mix &amp; bearings liquid injection"/>
    <n v="3.2300000000000002E-2"/>
    <m/>
    <x v="1"/>
    <m/>
    <m/>
    <m/>
    <m/>
    <m/>
    <m/>
    <m/>
    <m/>
    <s v="X"/>
  </r>
  <r>
    <s v="Desideri"/>
    <n v="2016"/>
    <s v="https://doi.org/10.1016/j.energy.2015.12.012"/>
    <s v="Experimental comparison of organic fluids for low temperature ORC (organic Rankine cycle) systems for waste heat recovery applications"/>
    <n v="156.19999999999999"/>
    <n v="9"/>
    <s v="b"/>
    <s v="a"/>
    <s v="a"/>
    <n v="1"/>
    <x v="1"/>
    <n v="1"/>
    <x v="1"/>
    <n v="1"/>
    <n v="1"/>
    <x v="1"/>
    <n v="1"/>
    <n v="1"/>
    <n v="2016"/>
    <s v="Belgium"/>
    <s v="Liege"/>
    <x v="0"/>
    <m/>
    <m/>
    <x v="0"/>
    <s v="HFC"/>
    <m/>
    <n v="154.01"/>
    <n v="36.51"/>
    <n v="0.49580000000000002"/>
    <s v="Dry"/>
    <m/>
    <n v="134"/>
    <n v="26.4"/>
    <n v="56.5"/>
    <m/>
    <m/>
    <n v="2.5"/>
    <n v="4.79"/>
    <n v="5.66"/>
    <n v="12.3"/>
    <n v="1.2"/>
    <n v="2.1"/>
    <s v="Electric"/>
    <m/>
    <n v="125"/>
    <n v="35"/>
    <n v="80"/>
    <n v="3.1"/>
    <n v="3.4"/>
    <s v="Oil (Therminol 66)"/>
    <s v="Air Chiller"/>
    <n v="14"/>
    <n v="43"/>
    <m/>
    <m/>
    <m/>
    <m/>
    <s v="Glycol Water (32/68)"/>
    <m/>
    <n v="5.96"/>
    <s v="e-e"/>
    <n v="1.7999999999999999E-2"/>
    <n v="7.5999999999999998E-2"/>
    <s v="e-e/s"/>
    <m/>
    <n v="7.4999999999999997E-2"/>
    <s v="e-e/Ein"/>
    <m/>
    <n v="9.4871794871794882E-2"/>
    <n v="7.6999999999999999E-2"/>
    <n v="0.27889447236180909"/>
    <x v="2"/>
    <s v="Electric"/>
    <s v="VSD"/>
    <m/>
    <m/>
    <n v="0.13"/>
    <n v="0.38"/>
    <m/>
    <n v="0.4"/>
    <n v="1.4"/>
    <m/>
    <n v="0.29399999999999998"/>
    <n v="0.21"/>
    <m/>
    <m/>
    <x v="0"/>
    <m/>
    <m/>
    <s v="150p"/>
    <m/>
    <m/>
    <x v="5"/>
    <x v="0"/>
    <x v="0"/>
    <m/>
    <n v="11"/>
    <m/>
    <n v="6"/>
    <m/>
    <m/>
    <n v="2000"/>
    <n v="3000"/>
    <n v="3.7"/>
    <n v="7.3"/>
    <n v="1.5"/>
    <n v="7.4"/>
    <m/>
    <m/>
    <m/>
    <m/>
    <n v="7.4"/>
    <x v="61"/>
    <m/>
    <m/>
    <n v="0.24"/>
    <n v="0.52"/>
    <m/>
    <m/>
    <m/>
    <m/>
    <m/>
    <m/>
    <m/>
    <m/>
    <s v=""/>
    <m/>
    <m/>
    <m/>
    <x v="0"/>
    <m/>
    <m/>
    <s v="150p"/>
    <m/>
    <m/>
    <s v="No"/>
    <s v="No"/>
    <s v="No"/>
    <s v="No"/>
    <s v="No"/>
    <s v="mix &amp; bearings liquid injection"/>
    <n v="3.2300000000000002E-2"/>
    <m/>
    <x v="1"/>
    <m/>
    <m/>
    <m/>
    <m/>
    <m/>
    <m/>
    <m/>
    <m/>
    <s v="X"/>
  </r>
  <r>
    <s v="Smith"/>
    <n v="2007"/>
    <s v="https://www.geothermal-library.org/index.php?mode=pubs&amp;action=view&amp;record=1025273"/>
    <s v="Cost effective small scale ORC systems for power recovery from low enthalpy geothermal resources"/>
    <n v="58"/>
    <m/>
    <m/>
    <m/>
    <m/>
    <n v="0"/>
    <x v="0"/>
    <n v="0"/>
    <x v="0"/>
    <n v="0"/>
    <n v="0"/>
    <x v="0"/>
    <n v="0"/>
    <n v="0"/>
    <n v="2007"/>
    <s v="UK"/>
    <s v="London"/>
    <x v="2"/>
    <m/>
    <m/>
    <x v="14"/>
    <s v="HCFC"/>
    <m/>
    <n v="122.27500000000001"/>
    <n v="36.24295"/>
    <n v="0.1908"/>
    <s v="Isentropic"/>
    <m/>
    <m/>
    <m/>
    <m/>
    <m/>
    <m/>
    <m/>
    <m/>
    <m/>
    <m/>
    <m/>
    <m/>
    <s v="n/a"/>
    <m/>
    <n v="90"/>
    <m/>
    <m/>
    <m/>
    <m/>
    <s v="Water"/>
    <s v="n/a"/>
    <m/>
    <n v="15"/>
    <m/>
    <m/>
    <m/>
    <m/>
    <s v="Water"/>
    <m/>
    <m/>
    <m/>
    <m/>
    <m/>
    <m/>
    <m/>
    <m/>
    <m/>
    <m/>
    <m/>
    <m/>
    <n v="0.20661157024793386"/>
    <x v="1"/>
    <s v="n/a"/>
    <s v="n/a"/>
    <m/>
    <m/>
    <m/>
    <m/>
    <m/>
    <m/>
    <m/>
    <m/>
    <m/>
    <m/>
    <m/>
    <m/>
    <x v="2"/>
    <m/>
    <m/>
    <m/>
    <m/>
    <m/>
    <x v="4"/>
    <x v="6"/>
    <x v="1"/>
    <m/>
    <m/>
    <m/>
    <m/>
    <m/>
    <m/>
    <m/>
    <n v="1800"/>
    <m/>
    <m/>
    <m/>
    <m/>
    <m/>
    <n v="22"/>
    <m/>
    <m/>
    <n v="18.41174493830982"/>
    <x v="62"/>
    <m/>
    <m/>
    <m/>
    <n v="0.74"/>
    <m/>
    <m/>
    <m/>
    <m/>
    <m/>
    <m/>
    <m/>
    <m/>
    <n v="0.8368974971959009"/>
    <m/>
    <m/>
    <s v="Two phase inlet (optimum x=0,95)  =&gt; less heating, less desuperheating, less lubrification"/>
    <x v="1"/>
    <m/>
    <m/>
    <m/>
    <m/>
    <m/>
    <s v="No"/>
    <s v="No"/>
    <s v="No"/>
    <s v="No"/>
    <s v="No"/>
    <s v="mix &amp; bearings liquid injection"/>
    <n v="0.02"/>
    <m/>
    <x v="0"/>
    <m/>
    <m/>
    <m/>
    <m/>
    <m/>
    <m/>
    <m/>
    <m/>
    <m/>
  </r>
  <r>
    <s v="Badr"/>
    <n v="1985"/>
    <s v="https://doi.org/10.1016/0306-2619(85)90024-8"/>
    <s v="Performances of multi-vane expanders"/>
    <n v="45"/>
    <m/>
    <m/>
    <m/>
    <m/>
    <n v="0"/>
    <x v="0"/>
    <n v="0"/>
    <x v="0"/>
    <n v="0"/>
    <n v="0"/>
    <x v="0"/>
    <n v="0"/>
    <n v="0"/>
    <n v="1985"/>
    <s v="UK"/>
    <s v="Cranfield"/>
    <x v="0"/>
    <m/>
    <m/>
    <x v="15"/>
    <s v="CFC"/>
    <m/>
    <n v="214.06"/>
    <n v="33.921999999999997"/>
    <n v="0.61199999999999999"/>
    <s v="Dry"/>
    <n v="107"/>
    <n v="115"/>
    <m/>
    <m/>
    <m/>
    <m/>
    <m/>
    <n v="5"/>
    <n v="4.74"/>
    <n v="5.83"/>
    <n v="1.4"/>
    <n v="2"/>
    <s v="Electric"/>
    <m/>
    <n v="180"/>
    <m/>
    <n v="85"/>
    <m/>
    <m/>
    <s v="Steam"/>
    <s v="Cooling Tower"/>
    <m/>
    <m/>
    <m/>
    <m/>
    <m/>
    <m/>
    <s v="Water"/>
    <m/>
    <m/>
    <m/>
    <m/>
    <m/>
    <m/>
    <m/>
    <m/>
    <m/>
    <m/>
    <m/>
    <m/>
    <n v="0.35320088300220753"/>
    <x v="7"/>
    <s v="Electric"/>
    <s v="n/a"/>
    <m/>
    <m/>
    <n v="0.12"/>
    <n v="0.28000000000000003"/>
    <m/>
    <m/>
    <m/>
    <m/>
    <n v="8.6999999999999994E-2"/>
    <m/>
    <m/>
    <s v="5° subcooling to prevent cavitation"/>
    <x v="2"/>
    <m/>
    <m/>
    <s v="2 pass"/>
    <m/>
    <m/>
    <x v="7"/>
    <x v="8"/>
    <x v="1"/>
    <m/>
    <m/>
    <m/>
    <m/>
    <m/>
    <m/>
    <n v="1960"/>
    <n v="3280"/>
    <m/>
    <m/>
    <m/>
    <m/>
    <n v="1"/>
    <n v="2.1"/>
    <m/>
    <m/>
    <n v="1.5137885801422257"/>
    <x v="63"/>
    <m/>
    <m/>
    <n v="0.4"/>
    <n v="0.6"/>
    <m/>
    <m/>
    <m/>
    <m/>
    <m/>
    <m/>
    <m/>
    <m/>
    <n v="0.72085170482963123"/>
    <m/>
    <m/>
    <m/>
    <x v="2"/>
    <m/>
    <m/>
    <s v="3 pass"/>
    <m/>
    <m/>
    <s v="No"/>
    <s v="No"/>
    <s v="No"/>
    <s v="Yes"/>
    <s v="Yes"/>
    <s v="mix &amp; bearings liquid injection"/>
    <n v="0.05"/>
    <s v="Clavus 68 (Mineral)"/>
    <x v="0"/>
    <m/>
    <m/>
    <m/>
    <m/>
    <m/>
    <m/>
    <s v="X"/>
    <m/>
    <m/>
  </r>
  <r>
    <s v="Kane"/>
    <n v="2003"/>
    <s v="https://doi.org/10.1016/S0360-5442(03)00127-0"/>
    <s v="Small hybrid solar power system"/>
    <n v="86.2"/>
    <n v="26"/>
    <s v="b"/>
    <s v="b"/>
    <s v="b"/>
    <n v="1"/>
    <x v="0"/>
    <n v="0"/>
    <x v="0"/>
    <n v="0"/>
    <n v="0"/>
    <x v="0"/>
    <n v="0"/>
    <n v="0"/>
    <n v="2003"/>
    <s v="Switzerland"/>
    <s v="EPFL"/>
    <x v="7"/>
    <s v="CC ORC-ORC"/>
    <m/>
    <x v="6"/>
    <s v="HFC"/>
    <m/>
    <n v="101.06"/>
    <n v="40.592799999999997"/>
    <n v="-0.40899999999999997"/>
    <s v="Wet"/>
    <m/>
    <m/>
    <m/>
    <m/>
    <m/>
    <m/>
    <m/>
    <m/>
    <m/>
    <m/>
    <m/>
    <m/>
    <s v="Engine Diesel cooling loop &amp; Topping Cycle"/>
    <m/>
    <n v="82.5"/>
    <m/>
    <n v="80"/>
    <m/>
    <m/>
    <s v="Engine Cooling Fluid &amp; R123"/>
    <s v="Tap"/>
    <n v="7"/>
    <n v="9"/>
    <m/>
    <m/>
    <m/>
    <m/>
    <s v="Water"/>
    <m/>
    <m/>
    <m/>
    <m/>
    <m/>
    <m/>
    <m/>
    <m/>
    <m/>
    <m/>
    <m/>
    <m/>
    <n v="0.21237693389592127"/>
    <x v="0"/>
    <s v="n/a"/>
    <s v="n/a"/>
    <m/>
    <m/>
    <m/>
    <m/>
    <m/>
    <m/>
    <m/>
    <m/>
    <m/>
    <m/>
    <m/>
    <m/>
    <x v="0"/>
    <m/>
    <m/>
    <m/>
    <m/>
    <m/>
    <x v="10"/>
    <x v="8"/>
    <x v="1"/>
    <m/>
    <n v="8"/>
    <m/>
    <n v="2.2999999999999998"/>
    <n v="72"/>
    <n v="31.304347826086961"/>
    <m/>
    <m/>
    <m/>
    <m/>
    <m/>
    <m/>
    <m/>
    <m/>
    <m/>
    <m/>
    <s v=""/>
    <x v="3"/>
    <n v="0.5"/>
    <n v="0.68"/>
    <m/>
    <m/>
    <m/>
    <m/>
    <m/>
    <m/>
    <m/>
    <m/>
    <m/>
    <m/>
    <s v=""/>
    <m/>
    <m/>
    <m/>
    <x v="0"/>
    <m/>
    <m/>
    <m/>
    <m/>
    <m/>
    <s v="Yes"/>
    <s v="No"/>
    <s v="No"/>
    <s v="No"/>
    <s v="No"/>
    <s v="mix &amp; bearings oil injection"/>
    <s v="Yes"/>
    <m/>
    <x v="0"/>
    <m/>
    <m/>
    <m/>
    <s v="X"/>
    <m/>
    <m/>
    <m/>
    <m/>
    <m/>
  </r>
  <r>
    <s v="Twomey"/>
    <n v="2012"/>
    <s v="http://espace.library.uq.edu.au/view/UQ:286716"/>
    <s v="Experimental test results from QGECE laboratory small-scale organic Rankine cycle using a scroll expander"/>
    <n v="90"/>
    <m/>
    <m/>
    <m/>
    <m/>
    <n v="0"/>
    <x v="0"/>
    <n v="0"/>
    <x v="0"/>
    <n v="0"/>
    <n v="0"/>
    <x v="0"/>
    <n v="0"/>
    <n v="0"/>
    <n v="2012"/>
    <s v="Australia"/>
    <s v="Queensland"/>
    <x v="2"/>
    <m/>
    <m/>
    <x v="16"/>
    <s v="n/a"/>
    <m/>
    <m/>
    <m/>
    <m/>
    <s v="n/a"/>
    <n v="81"/>
    <n v="121.09999999999997"/>
    <m/>
    <m/>
    <m/>
    <m/>
    <m/>
    <m/>
    <n v="12"/>
    <n v="18"/>
    <n v="9.6"/>
    <n v="11.5"/>
    <s v="Electric"/>
    <m/>
    <m/>
    <m/>
    <m/>
    <m/>
    <m/>
    <s v="Glycol"/>
    <s v="n/a"/>
    <m/>
    <m/>
    <m/>
    <m/>
    <m/>
    <m/>
    <s v="Water"/>
    <m/>
    <m/>
    <m/>
    <m/>
    <m/>
    <m/>
    <m/>
    <m/>
    <m/>
    <m/>
    <m/>
    <m/>
    <m/>
    <x v="4"/>
    <s v="Electric - CMG GW34075"/>
    <s v="n/a"/>
    <s v="CAT 2SF29ELS"/>
    <m/>
    <n v="4.6800000000000001E-2"/>
    <n v="7.1199999999999999E-2"/>
    <m/>
    <m/>
    <m/>
    <m/>
    <m/>
    <m/>
    <m/>
    <m/>
    <x v="0"/>
    <s v="AHTT SL34-30"/>
    <m/>
    <m/>
    <m/>
    <m/>
    <x v="6"/>
    <x v="17"/>
    <x v="1"/>
    <s v="TRSA09 by Sanden"/>
    <m/>
    <m/>
    <n v="1.8"/>
    <n v="85.7"/>
    <n v="47.611111111111114"/>
    <n v="567"/>
    <n v="1256"/>
    <m/>
    <m/>
    <m/>
    <m/>
    <n v="0.1"/>
    <n v="0.55000000000000004"/>
    <m/>
    <m/>
    <n v="0.36006676868946985"/>
    <x v="64"/>
    <m/>
    <m/>
    <m/>
    <m/>
    <m/>
    <m/>
    <m/>
    <m/>
    <m/>
    <m/>
    <m/>
    <m/>
    <n v="0.6546668521626724"/>
    <m/>
    <m/>
    <m/>
    <x v="0"/>
    <s v="AHTT SL34-30"/>
    <m/>
    <s v="x2"/>
    <m/>
    <m/>
    <s v="Yes"/>
    <s v="No"/>
    <s v="No"/>
    <s v="No"/>
    <s v="No"/>
    <s v="mix (condenser bypass)"/>
    <s v="Yes"/>
    <m/>
    <x v="0"/>
    <m/>
    <m/>
    <m/>
    <m/>
    <m/>
    <m/>
    <m/>
    <m/>
    <s v="X"/>
  </r>
  <r>
    <s v="Usman"/>
    <n v="2015"/>
    <s v="https://doi.org/10.1016/j.enconman.2015.07.045"/>
    <s v="Design and experimental investigation of a 1 kW organic Rankine cycle system using R245fa as working fluid for low-grade waste heat recovery from steam"/>
    <n v="104"/>
    <n v="15"/>
    <s v="a"/>
    <s v="a"/>
    <s v="a"/>
    <n v="0"/>
    <x v="0"/>
    <n v="0"/>
    <x v="0"/>
    <n v="0"/>
    <n v="0"/>
    <x v="0"/>
    <n v="0"/>
    <n v="0"/>
    <n v="2015"/>
    <s v="South Korea"/>
    <s v="Daejon - Univ of Sci and Tech"/>
    <x v="0"/>
    <m/>
    <m/>
    <x v="0"/>
    <s v="HFC"/>
    <m/>
    <n v="154.01"/>
    <n v="36.51"/>
    <n v="0.49580000000000002"/>
    <s v="Dry"/>
    <n v="96.1"/>
    <n v="127.3"/>
    <n v="2.6"/>
    <n v="18"/>
    <n v="8"/>
    <n v="14.4"/>
    <m/>
    <m/>
    <n v="8.8000000000000007"/>
    <n v="12"/>
    <n v="1.1299999999999999"/>
    <n v="1.35"/>
    <s v="Gas (Natural)"/>
    <n v="109"/>
    <n v="135"/>
    <n v="12.5"/>
    <n v="17.399999999999999"/>
    <n v="4.7999999999999996E-3"/>
    <n v="6.4999999999999997E-3"/>
    <s v="Steam"/>
    <s v="Cooling Tower"/>
    <n v="4"/>
    <n v="13.9"/>
    <n v="10.6"/>
    <n v="14"/>
    <n v="1.1499999999999999"/>
    <n v="1.55"/>
    <s v="Water"/>
    <n v="0.45500000000000002"/>
    <n v="0.83799999999999997"/>
    <s v="e-e"/>
    <n v="3.6400000000000002E-2"/>
    <n v="4.6600000000000003E-2"/>
    <s v="e-e/f"/>
    <m/>
    <m/>
    <m/>
    <m/>
    <n v="5.6399999999999999E-2"/>
    <n v="4.6600000000000003E-2"/>
    <n v="0.32107843137254899"/>
    <x v="6"/>
    <s v="Electric"/>
    <s v="n/a"/>
    <s v="T-series (Thuthill Pump Comp.)"/>
    <m/>
    <n v="0.47"/>
    <n v="0.56999999999999995"/>
    <n v="1500"/>
    <n v="0.11"/>
    <n v="0.19"/>
    <n v="0.08"/>
    <n v="4.4999999999999998E-2"/>
    <n v="0.23899999999999999"/>
    <n v="0.66600000000000004"/>
    <m/>
    <x v="0"/>
    <s v="BC50 (Janghan Engineers)"/>
    <n v="6.5"/>
    <s v="60p"/>
    <m/>
    <m/>
    <x v="6"/>
    <x v="18"/>
    <x v="4"/>
    <s v="Air Squared 1kW"/>
    <n v="1"/>
    <m/>
    <n v="3.5"/>
    <n v="42"/>
    <n v="12"/>
    <n v="3415"/>
    <n v="3496"/>
    <n v="6.52"/>
    <n v="10.050000000000001"/>
    <n v="0.56599999999999995"/>
    <n v="1.016"/>
    <m/>
    <m/>
    <n v="1.1000000000000001"/>
    <n v="1.67"/>
    <n v="1.016"/>
    <x v="65"/>
    <n v="0.33"/>
    <n v="0.35299999999999998"/>
    <n v="0.57999999999999996"/>
    <n v="0.77739999999999998"/>
    <m/>
    <m/>
    <n v="0.51500000000000001"/>
    <n v="0.6"/>
    <m/>
    <m/>
    <m/>
    <m/>
    <s v=""/>
    <m/>
    <m/>
    <m/>
    <x v="0"/>
    <s v="BC50 (Janghan Eng.)"/>
    <n v="5.38"/>
    <s v="50p"/>
    <m/>
    <m/>
    <m/>
    <m/>
    <m/>
    <m/>
    <m/>
    <s v="n/a"/>
    <s v="n/a"/>
    <m/>
    <x v="0"/>
    <m/>
    <m/>
    <m/>
    <m/>
    <m/>
    <m/>
    <m/>
    <m/>
    <s v="X"/>
  </r>
  <r>
    <s v="Usman"/>
    <n v="2017"/>
    <s v="https://doi.org/10.1016/j.applthermaleng.2016.09.021"/>
    <s v="Experimental investigation of off-grid organic Rankine cycle control system adapting sliding pressure strategy under proportional integral with feed-forward and compensator"/>
    <n v="170"/>
    <n v="15"/>
    <s v="a"/>
    <s v="a"/>
    <s v="b"/>
    <n v="0"/>
    <x v="1"/>
    <n v="1"/>
    <x v="1"/>
    <n v="0"/>
    <n v="1"/>
    <x v="1"/>
    <n v="0"/>
    <n v="1"/>
    <n v="2017"/>
    <s v="South Korea"/>
    <s v="Daejon - Univ of Sci and Tech"/>
    <x v="0"/>
    <m/>
    <m/>
    <x v="0"/>
    <s v="HFC"/>
    <m/>
    <n v="154.01"/>
    <n v="36.51"/>
    <n v="0.49580000000000002"/>
    <s v="Dry"/>
    <m/>
    <m/>
    <m/>
    <m/>
    <m/>
    <m/>
    <m/>
    <m/>
    <n v="5.0999999999999996"/>
    <n v="5.8"/>
    <m/>
    <m/>
    <s v="Gas &amp; Electric"/>
    <m/>
    <m/>
    <m/>
    <m/>
    <m/>
    <m/>
    <s v="Steam/Water"/>
    <s v="Cooling Tower"/>
    <m/>
    <m/>
    <m/>
    <m/>
    <m/>
    <m/>
    <s v="Water"/>
    <m/>
    <m/>
    <m/>
    <m/>
    <m/>
    <m/>
    <m/>
    <m/>
    <m/>
    <m/>
    <m/>
    <m/>
    <m/>
    <x v="6"/>
    <s v="Electric"/>
    <s v="VSD"/>
    <m/>
    <m/>
    <m/>
    <m/>
    <n v="800"/>
    <m/>
    <m/>
    <m/>
    <m/>
    <m/>
    <m/>
    <m/>
    <x v="0"/>
    <m/>
    <n v="6.5"/>
    <m/>
    <m/>
    <m/>
    <x v="6"/>
    <x v="18"/>
    <x v="4"/>
    <s v="Air Squared 1kW"/>
    <m/>
    <n v="1"/>
    <n v="3.5"/>
    <n v="42"/>
    <n v="12"/>
    <m/>
    <n v="3200"/>
    <m/>
    <m/>
    <n v="0.04"/>
    <n v="0.12"/>
    <m/>
    <m/>
    <m/>
    <m/>
    <n v="0.12"/>
    <x v="66"/>
    <m/>
    <m/>
    <m/>
    <m/>
    <m/>
    <m/>
    <m/>
    <m/>
    <m/>
    <m/>
    <m/>
    <m/>
    <s v=""/>
    <m/>
    <m/>
    <m/>
    <x v="0"/>
    <m/>
    <n v="5.38"/>
    <m/>
    <m/>
    <m/>
    <m/>
    <m/>
    <m/>
    <m/>
    <m/>
    <s v="n/a"/>
    <s v="n/a"/>
    <m/>
    <x v="0"/>
    <m/>
    <m/>
    <m/>
    <m/>
    <m/>
    <m/>
    <m/>
    <m/>
    <s v="X"/>
  </r>
  <r>
    <s v="Usman"/>
    <n v="2015"/>
    <s v="http://www.asme-orc2015.be/online/proceedings/display_manuscript/164.htm"/>
    <s v="Implementation of a Small Scale Organic Rankine Cycle Test Bed System using Steam as Heat Source"/>
    <n v="134"/>
    <n v="15"/>
    <s v="a"/>
    <s v="a"/>
    <s v="a"/>
    <n v="0"/>
    <x v="1"/>
    <n v="1"/>
    <x v="1"/>
    <n v="1"/>
    <n v="1"/>
    <x v="1"/>
    <n v="1"/>
    <n v="1"/>
    <n v="2015"/>
    <s v="South Korea"/>
    <s v="Daejon - Univ of Sci and Tech"/>
    <x v="0"/>
    <m/>
    <m/>
    <x v="0"/>
    <s v="HFC"/>
    <m/>
    <n v="154.01"/>
    <n v="36.51"/>
    <n v="0.49580000000000002"/>
    <s v="Dry"/>
    <m/>
    <n v="127"/>
    <n v="2"/>
    <n v="18"/>
    <m/>
    <m/>
    <m/>
    <m/>
    <n v="4"/>
    <n v="11.5"/>
    <n v="1.1299999999999999"/>
    <n v="1.35"/>
    <s v="Gas (Natural)"/>
    <m/>
    <n v="133"/>
    <m/>
    <n v="17"/>
    <m/>
    <m/>
    <s v="Steam"/>
    <s v="Cooling Tower"/>
    <m/>
    <n v="12"/>
    <m/>
    <m/>
    <m/>
    <m/>
    <s v="Water"/>
    <n v="0.35"/>
    <n v="0.82499999999999996"/>
    <s v="e-e"/>
    <n v="5.2999999999999999E-2"/>
    <n v="5.6000000000000001E-2"/>
    <s v="e/f"/>
    <m/>
    <m/>
    <m/>
    <m/>
    <n v="5.6000000000000001E-2"/>
    <n v="4.8529411764705876E-2"/>
    <n v="0.29802955665024633"/>
    <x v="9"/>
    <s v="Electric"/>
    <s v="VSD"/>
    <s v="Tuthill Pump Company"/>
    <n v="0.75"/>
    <m/>
    <m/>
    <m/>
    <m/>
    <n v="0.2"/>
    <m/>
    <m/>
    <m/>
    <m/>
    <m/>
    <x v="0"/>
    <m/>
    <m/>
    <m/>
    <m/>
    <m/>
    <x v="6"/>
    <x v="18"/>
    <x v="4"/>
    <s v="Air Squared 1kW"/>
    <n v="1"/>
    <m/>
    <m/>
    <m/>
    <m/>
    <n v="2900"/>
    <n v="3600"/>
    <m/>
    <m/>
    <n v="0.5"/>
    <n v="1.02"/>
    <m/>
    <m/>
    <m/>
    <m/>
    <n v="1.02"/>
    <x v="67"/>
    <m/>
    <m/>
    <m/>
    <m/>
    <m/>
    <m/>
    <m/>
    <m/>
    <m/>
    <m/>
    <m/>
    <m/>
    <s v=""/>
    <m/>
    <m/>
    <m/>
    <x v="0"/>
    <m/>
    <m/>
    <m/>
    <m/>
    <m/>
    <m/>
    <m/>
    <m/>
    <m/>
    <m/>
    <s v="n/a"/>
    <s v="n/a"/>
    <m/>
    <x v="0"/>
    <m/>
    <m/>
    <m/>
    <m/>
    <m/>
    <m/>
    <m/>
    <m/>
    <s v="X"/>
  </r>
  <r>
    <s v="Ntavou"/>
    <n v="2015"/>
    <s v="http://www.asme-orc2015.be/online/proceedings/display_manuscript/87.htm"/>
    <s v="Experimental Investigation of a Small-Scale Two Stage Organic Rankine Cycle Engine Operating at Low Temperature"/>
    <n v="127"/>
    <m/>
    <m/>
    <m/>
    <m/>
    <n v="0"/>
    <x v="0"/>
    <n v="0"/>
    <x v="0"/>
    <n v="0"/>
    <n v="0"/>
    <x v="0"/>
    <n v="0"/>
    <n v="0"/>
    <n v="2015"/>
    <s v="Greece"/>
    <s v="NTUA"/>
    <x v="1"/>
    <m/>
    <m/>
    <x v="0"/>
    <s v="HFC"/>
    <m/>
    <n v="154.01"/>
    <n v="36.51"/>
    <n v="0.49580000000000002"/>
    <s v="Dry"/>
    <m/>
    <m/>
    <m/>
    <m/>
    <m/>
    <m/>
    <m/>
    <m/>
    <m/>
    <m/>
    <m/>
    <m/>
    <s v="Electric"/>
    <m/>
    <n v="95"/>
    <n v="20"/>
    <n v="110"/>
    <m/>
    <m/>
    <s v="Water"/>
    <s v="Tank"/>
    <m/>
    <n v="15"/>
    <m/>
    <m/>
    <m/>
    <m/>
    <s v="Water"/>
    <m/>
    <m/>
    <m/>
    <m/>
    <n v="7.1999999999999995E-2"/>
    <s v="e-e/f"/>
    <m/>
    <m/>
    <m/>
    <m/>
    <m/>
    <n v="7.1999999999999995E-2"/>
    <n v="0.21739130434782605"/>
    <x v="0"/>
    <s v="Electric"/>
    <s v="VSD"/>
    <m/>
    <m/>
    <m/>
    <m/>
    <m/>
    <m/>
    <m/>
    <m/>
    <m/>
    <m/>
    <m/>
    <m/>
    <x v="0"/>
    <s v="Ciat Exl 14-70"/>
    <n v="9"/>
    <m/>
    <m/>
    <m/>
    <x v="10"/>
    <x v="0"/>
    <x v="0"/>
    <s v="ZR125KCE-TFD &amp; ZR190KCE-TFD"/>
    <n v="15.35"/>
    <m/>
    <n v="3"/>
    <m/>
    <m/>
    <m/>
    <m/>
    <n v="3"/>
    <n v="7"/>
    <n v="1"/>
    <n v="3.5"/>
    <m/>
    <m/>
    <m/>
    <m/>
    <n v="3.5"/>
    <x v="68"/>
    <m/>
    <n v="0.66"/>
    <m/>
    <m/>
    <m/>
    <m/>
    <m/>
    <m/>
    <m/>
    <m/>
    <m/>
    <m/>
    <s v=""/>
    <m/>
    <m/>
    <s v="2 in S"/>
    <x v="0"/>
    <m/>
    <m/>
    <m/>
    <m/>
    <m/>
    <m/>
    <m/>
    <m/>
    <m/>
    <m/>
    <s v="n/a"/>
    <s v="n/a"/>
    <m/>
    <x v="0"/>
    <m/>
    <m/>
    <m/>
    <m/>
    <m/>
    <m/>
    <m/>
    <m/>
    <s v="X"/>
  </r>
  <r>
    <s v="Leontaritis"/>
    <n v="2015"/>
    <s v="http://www.asme-orc2015.be/online/proceedings/display_manuscript/55.htm"/>
    <s v="Experimental Study on a Low Temperature ORC Unit for Onboard Waste Heat Recovery from Marine Diesel Engines"/>
    <n v="119"/>
    <m/>
    <m/>
    <m/>
    <m/>
    <n v="0"/>
    <x v="0"/>
    <n v="0"/>
    <x v="0"/>
    <n v="0"/>
    <n v="0"/>
    <x v="0"/>
    <n v="0"/>
    <n v="0"/>
    <n v="2015"/>
    <s v="Greece"/>
    <s v="NTUA"/>
    <x v="4"/>
    <m/>
    <m/>
    <x v="6"/>
    <s v="HFC"/>
    <m/>
    <n v="101.06"/>
    <n v="40.592799999999997"/>
    <n v="-0.40899999999999997"/>
    <s v="Wet"/>
    <n v="80"/>
    <n v="88"/>
    <n v="4"/>
    <n v="5"/>
    <n v="33"/>
    <n v="35"/>
    <m/>
    <m/>
    <m/>
    <n v="25"/>
    <m/>
    <n v="9.5"/>
    <s v="Gas (Natural)"/>
    <m/>
    <n v="90"/>
    <m/>
    <m/>
    <m/>
    <n v="1.5"/>
    <s v="Water"/>
    <s v="Tank"/>
    <m/>
    <n v="15"/>
    <m/>
    <m/>
    <m/>
    <n v="1.5"/>
    <s v="Water"/>
    <m/>
    <m/>
    <m/>
    <m/>
    <m/>
    <m/>
    <m/>
    <m/>
    <m/>
    <m/>
    <m/>
    <m/>
    <n v="0.20661157024793386"/>
    <x v="0"/>
    <s v="Electric"/>
    <s v="VSD"/>
    <m/>
    <m/>
    <m/>
    <m/>
    <m/>
    <m/>
    <m/>
    <m/>
    <m/>
    <m/>
    <m/>
    <s v="Cavitation issue (NPSHa &gt; 17 mCE needed)"/>
    <x v="0"/>
    <m/>
    <m/>
    <m/>
    <m/>
    <m/>
    <x v="0"/>
    <x v="0"/>
    <x v="0"/>
    <m/>
    <n v="7"/>
    <m/>
    <n v="2.2999999999999998"/>
    <n v="121"/>
    <n v="52.608695652173914"/>
    <n v="1200"/>
    <n v="1600"/>
    <m/>
    <m/>
    <m/>
    <n v="5"/>
    <m/>
    <m/>
    <m/>
    <m/>
    <n v="5"/>
    <x v="69"/>
    <n v="0.24"/>
    <n v="0.28999999999999998"/>
    <m/>
    <m/>
    <m/>
    <m/>
    <m/>
    <m/>
    <m/>
    <m/>
    <m/>
    <m/>
    <s v=""/>
    <n v="1.1000000000000001"/>
    <n v="1.25"/>
    <s v="2 in //"/>
    <x v="0"/>
    <m/>
    <m/>
    <m/>
    <m/>
    <m/>
    <m/>
    <m/>
    <m/>
    <m/>
    <m/>
    <s v="n/a"/>
    <s v="n/a"/>
    <m/>
    <x v="0"/>
    <m/>
    <m/>
    <m/>
    <s v="X"/>
    <m/>
    <m/>
    <s v="X"/>
    <m/>
    <s v="X"/>
  </r>
  <r>
    <s v="Qiu K."/>
    <n v="2014"/>
    <s v="https://doi.org/10.1109/ICRERA.2014.7016545"/>
    <s v="An organic Rankine cycle system for solar thermal power applications"/>
    <n v="29"/>
    <m/>
    <m/>
    <m/>
    <m/>
    <n v="0"/>
    <x v="0"/>
    <n v="0"/>
    <x v="0"/>
    <n v="0"/>
    <n v="0"/>
    <x v="0"/>
    <n v="0"/>
    <n v="0"/>
    <n v="2014"/>
    <s v="Canada"/>
    <s v="Natural Ressources Canada"/>
    <x v="1"/>
    <m/>
    <s v="Yes"/>
    <x v="17"/>
    <s v="Hydrocarbons"/>
    <m/>
    <n v="196.55"/>
    <n v="33.700000000000003"/>
    <n v="1.7709999999999999"/>
    <s v="Dry"/>
    <m/>
    <n v="145"/>
    <m/>
    <m/>
    <m/>
    <m/>
    <m/>
    <m/>
    <m/>
    <n v="10.199999999999999"/>
    <m/>
    <m/>
    <s v="Gas"/>
    <m/>
    <m/>
    <m/>
    <n v="14.8"/>
    <m/>
    <m/>
    <s v="Water"/>
    <s v="n/a"/>
    <n v="24"/>
    <n v="38"/>
    <m/>
    <m/>
    <m/>
    <m/>
    <s v="Water"/>
    <m/>
    <m/>
    <m/>
    <m/>
    <n v="7.3999999999999996E-2"/>
    <s v="e-e/f"/>
    <m/>
    <m/>
    <m/>
    <m/>
    <m/>
    <n v="7.3999999999999996E-2"/>
    <m/>
    <x v="1"/>
    <s v="n/a"/>
    <s v="n/a"/>
    <m/>
    <m/>
    <m/>
    <m/>
    <m/>
    <m/>
    <m/>
    <m/>
    <m/>
    <m/>
    <m/>
    <m/>
    <x v="0"/>
    <m/>
    <m/>
    <m/>
    <m/>
    <m/>
    <x v="6"/>
    <x v="0"/>
    <x v="1"/>
    <m/>
    <m/>
    <m/>
    <m/>
    <m/>
    <m/>
    <m/>
    <m/>
    <m/>
    <n v="4.8"/>
    <n v="0.9"/>
    <n v="1"/>
    <n v="1.1499999999999999"/>
    <n v="1.25"/>
    <m/>
    <m/>
    <n v="1"/>
    <x v="42"/>
    <m/>
    <m/>
    <m/>
    <m/>
    <m/>
    <m/>
    <m/>
    <m/>
    <m/>
    <m/>
    <m/>
    <n v="0.8"/>
    <n v="0.69522329143492201"/>
    <m/>
    <m/>
    <m/>
    <x v="1"/>
    <m/>
    <m/>
    <m/>
    <m/>
    <m/>
    <m/>
    <m/>
    <m/>
    <m/>
    <m/>
    <s v="n/a"/>
    <s v="n/a"/>
    <m/>
    <x v="3"/>
    <m/>
    <m/>
    <m/>
    <m/>
    <m/>
    <m/>
    <m/>
    <m/>
    <m/>
  </r>
  <r>
    <s v="Chambers"/>
    <n v="2014"/>
    <s v="https://doi.org/10.1016/j.egypro.2014.03.120"/>
    <s v="Installation and Operation of Parabolic Trough Organic Rankine Cycle Solar Thermal Power Plant in South Louisiana"/>
    <n v="153"/>
    <m/>
    <m/>
    <m/>
    <m/>
    <n v="0"/>
    <x v="0"/>
    <n v="0"/>
    <x v="0"/>
    <n v="0"/>
    <n v="0"/>
    <x v="0"/>
    <n v="0"/>
    <n v="0"/>
    <n v="2014"/>
    <s v="USA"/>
    <s v="Louisiana"/>
    <x v="1"/>
    <m/>
    <m/>
    <x v="0"/>
    <s v="HFC"/>
    <m/>
    <n v="154.01"/>
    <n v="36.51"/>
    <n v="0.49580000000000002"/>
    <s v="Dry"/>
    <m/>
    <m/>
    <m/>
    <m/>
    <m/>
    <m/>
    <m/>
    <m/>
    <m/>
    <m/>
    <m/>
    <m/>
    <s v="Solar"/>
    <m/>
    <n v="120"/>
    <m/>
    <n v="700"/>
    <m/>
    <m/>
    <s v="Water"/>
    <s v="Cooling Tower"/>
    <m/>
    <n v="22"/>
    <m/>
    <m/>
    <m/>
    <m/>
    <s v="Water"/>
    <m/>
    <n v="45"/>
    <s v="e-e"/>
    <m/>
    <n v="6.4285714285714279E-2"/>
    <s v="e-e/s"/>
    <m/>
    <m/>
    <m/>
    <m/>
    <m/>
    <n v="0.06"/>
    <n v="0.24"/>
    <x v="1"/>
    <s v="n/a"/>
    <s v="n/a"/>
    <m/>
    <m/>
    <m/>
    <m/>
    <m/>
    <m/>
    <m/>
    <m/>
    <m/>
    <m/>
    <m/>
    <m/>
    <x v="1"/>
    <m/>
    <m/>
    <m/>
    <m/>
    <m/>
    <x v="14"/>
    <x v="19"/>
    <x v="1"/>
    <m/>
    <m/>
    <m/>
    <m/>
    <m/>
    <m/>
    <m/>
    <m/>
    <m/>
    <m/>
    <m/>
    <m/>
    <m/>
    <m/>
    <m/>
    <m/>
    <s v=""/>
    <x v="3"/>
    <m/>
    <m/>
    <m/>
    <m/>
    <m/>
    <m/>
    <m/>
    <m/>
    <m/>
    <m/>
    <m/>
    <m/>
    <s v=""/>
    <m/>
    <m/>
    <m/>
    <x v="1"/>
    <m/>
    <m/>
    <m/>
    <m/>
    <m/>
    <m/>
    <m/>
    <m/>
    <m/>
    <m/>
    <s v="n/a"/>
    <s v="n/a"/>
    <m/>
    <x v="5"/>
    <m/>
    <m/>
    <m/>
    <m/>
    <m/>
    <m/>
    <m/>
    <m/>
    <m/>
  </r>
  <r>
    <s v="Kang"/>
    <n v="2012"/>
    <s v="https://doi.org/10.1016/j.energy.2012.02.035"/>
    <s v="Design and experimental study of ORC (organic Rankine cycle) and radial turbine using R245fa working fluid"/>
    <n v="8"/>
    <n v="17"/>
    <s v="a"/>
    <s v="a"/>
    <s v="a"/>
    <n v="0"/>
    <x v="0"/>
    <n v="0"/>
    <x v="0"/>
    <n v="0"/>
    <n v="0"/>
    <x v="0"/>
    <n v="0"/>
    <n v="0"/>
    <n v="2012"/>
    <s v="South Korea"/>
    <s v="Daejon - Atomic Energy Research Institute"/>
    <x v="3"/>
    <m/>
    <m/>
    <x v="0"/>
    <s v="HFC"/>
    <m/>
    <n v="154.01"/>
    <n v="36.51"/>
    <n v="0.49580000000000002"/>
    <s v="Dry"/>
    <n v="80.7"/>
    <n v="82.3"/>
    <n v="3.1"/>
    <n v="3.6"/>
    <n v="37.4"/>
    <n v="40.299999999999997"/>
    <m/>
    <n v="0"/>
    <n v="7.6"/>
    <n v="8.64"/>
    <n v="2.34"/>
    <n v="2.54"/>
    <s v="Gas (Natural)"/>
    <m/>
    <m/>
    <m/>
    <n v="700"/>
    <m/>
    <m/>
    <s v="Steam"/>
    <s v="Cooling Tower (MEPS)"/>
    <m/>
    <m/>
    <m/>
    <m/>
    <m/>
    <n v="10"/>
    <s v="Water"/>
    <m/>
    <m/>
    <m/>
    <n v="5.0500000000000003E-2"/>
    <n v="5.6599999999999998E-2"/>
    <s v="e-a/f"/>
    <m/>
    <m/>
    <m/>
    <m/>
    <n v="5.6599999999999998E-2"/>
    <m/>
    <n v="0.115"/>
    <x v="2"/>
    <s v="Electric"/>
    <s v="VSD"/>
    <s v="CR5-12A (Gundfos)"/>
    <n v="2.2000000000000002"/>
    <n v="2.2400000000000002"/>
    <n v="2.56"/>
    <m/>
    <m/>
    <m/>
    <n v="1.2069135802469135"/>
    <n v="0.90355828220858891"/>
    <m/>
    <n v="0.74865201369574164"/>
    <m/>
    <x v="8"/>
    <s v="PHE: BC50-030 de Janghan"/>
    <n v="3.550624"/>
    <s v="x3"/>
    <m/>
    <m/>
    <x v="3"/>
    <x v="2"/>
    <x v="4"/>
    <m/>
    <n v="30"/>
    <m/>
    <n v="4.1100000000000003"/>
    <m/>
    <m/>
    <m/>
    <n v="20000"/>
    <n v="2.62"/>
    <n v="2.72"/>
    <n v="24.5"/>
    <n v="31.2"/>
    <m/>
    <m/>
    <n v="21.5"/>
    <n v="27.15"/>
    <n v="31.2"/>
    <x v="70"/>
    <n v="0.76"/>
    <n v="0.82199999999999995"/>
    <m/>
    <m/>
    <m/>
    <m/>
    <m/>
    <m/>
    <m/>
    <m/>
    <m/>
    <m/>
    <s v=""/>
    <m/>
    <m/>
    <m/>
    <x v="0"/>
    <s v="WP10L-190 (GEA)"/>
    <m/>
    <m/>
    <m/>
    <m/>
    <m/>
    <m/>
    <m/>
    <m/>
    <m/>
    <s v="n/a"/>
    <s v="n/a"/>
    <m/>
    <x v="0"/>
    <m/>
    <m/>
    <m/>
    <m/>
    <m/>
    <m/>
    <m/>
    <m/>
    <s v="X"/>
  </r>
  <r>
    <s v="Yuksek"/>
    <n v="2015"/>
    <s v="http://www.asme-orc2015.be/online/proceedings/display_manuscript/42.htm"/>
    <s v="Waste Heat Utilization of Main Propulsion Engine Jacket Water in Marine Application"/>
    <n v="117"/>
    <m/>
    <m/>
    <m/>
    <m/>
    <n v="0"/>
    <x v="0"/>
    <n v="0"/>
    <x v="0"/>
    <n v="0"/>
    <n v="0"/>
    <x v="0"/>
    <n v="0"/>
    <n v="0"/>
    <n v="2015"/>
    <s v="USA"/>
    <s v="Calnetix Tech"/>
    <x v="4"/>
    <m/>
    <m/>
    <x v="0"/>
    <s v="HFC"/>
    <m/>
    <n v="154.01"/>
    <n v="36.51"/>
    <n v="0.49580000000000002"/>
    <s v="Dry"/>
    <m/>
    <n v="79.099999999999994"/>
    <m/>
    <m/>
    <m/>
    <m/>
    <m/>
    <m/>
    <m/>
    <n v="6.7"/>
    <m/>
    <m/>
    <s v="Engine cooling"/>
    <m/>
    <n v="80"/>
    <m/>
    <n v="1942.9"/>
    <m/>
    <m/>
    <s v="Water"/>
    <s v="Sea"/>
    <m/>
    <n v="27"/>
    <m/>
    <m/>
    <m/>
    <m/>
    <s v="SeaWater"/>
    <m/>
    <n v="119.8"/>
    <s v="e-e"/>
    <m/>
    <n v="6.2E-2"/>
    <s v="e-e/f"/>
    <m/>
    <m/>
    <m/>
    <m/>
    <n v="6.5000000000000002E-2"/>
    <n v="6.2E-2"/>
    <n v="0.15014164305949007"/>
    <x v="2"/>
    <s v="Electric"/>
    <s v="VSD"/>
    <m/>
    <n v="7.5"/>
    <m/>
    <n v="8.5"/>
    <m/>
    <m/>
    <n v="5.5"/>
    <m/>
    <m/>
    <m/>
    <m/>
    <s v="Low NPSHr"/>
    <x v="1"/>
    <m/>
    <m/>
    <m/>
    <m/>
    <m/>
    <x v="3"/>
    <x v="2"/>
    <x v="0"/>
    <m/>
    <n v="137"/>
    <m/>
    <m/>
    <m/>
    <m/>
    <m/>
    <n v="165000"/>
    <m/>
    <m/>
    <n v="50"/>
    <n v="125.3"/>
    <m/>
    <m/>
    <m/>
    <m/>
    <n v="125.3"/>
    <x v="71"/>
    <m/>
    <n v="0.89"/>
    <m/>
    <m/>
    <m/>
    <m/>
    <m/>
    <m/>
    <m/>
    <m/>
    <m/>
    <m/>
    <s v=""/>
    <m/>
    <m/>
    <m/>
    <x v="1"/>
    <m/>
    <m/>
    <m/>
    <m/>
    <m/>
    <m/>
    <m/>
    <m/>
    <m/>
    <m/>
    <s v="n/a"/>
    <s v="n/a"/>
    <m/>
    <x v="0"/>
    <m/>
    <m/>
    <m/>
    <m/>
    <m/>
    <m/>
    <m/>
    <m/>
    <m/>
  </r>
  <r>
    <s v="Li L"/>
    <n v="2016"/>
    <s v="X"/>
    <s v="Experimental study on a small-scale R245fa organic Rankine cycle system for low-grade thermal energy recovery"/>
    <n v="166"/>
    <m/>
    <m/>
    <m/>
    <m/>
    <n v="0"/>
    <x v="0"/>
    <n v="0"/>
    <x v="0"/>
    <n v="0"/>
    <n v="0"/>
    <x v="0"/>
    <n v="0"/>
    <n v="0"/>
    <n v="2016"/>
    <s v="UK"/>
    <s v="Brunel"/>
    <x v="3"/>
    <m/>
    <m/>
    <x v="0"/>
    <s v="HFC"/>
    <m/>
    <n v="154.01"/>
    <n v="36.51"/>
    <n v="0.49580000000000002"/>
    <s v="Dry"/>
    <n v="109"/>
    <n v="138"/>
    <n v="2.92"/>
    <n v="32.86"/>
    <m/>
    <m/>
    <m/>
    <m/>
    <n v="14.5"/>
    <n v="15.5"/>
    <n v="2"/>
    <n v="3"/>
    <s v="Electric"/>
    <n v="137"/>
    <n v="142"/>
    <m/>
    <m/>
    <m/>
    <n v="1.0900000000000001"/>
    <s v="Oil"/>
    <s v="Cooling Tower"/>
    <n v="23"/>
    <n v="35.700000000000003"/>
    <m/>
    <m/>
    <n v="3.4"/>
    <n v="4.53"/>
    <s v="Water"/>
    <m/>
    <m/>
    <m/>
    <m/>
    <m/>
    <m/>
    <m/>
    <m/>
    <m/>
    <m/>
    <m/>
    <m/>
    <n v="0.2867469879518072"/>
    <x v="0"/>
    <s v="Electric"/>
    <s v="VSD"/>
    <m/>
    <m/>
    <m/>
    <m/>
    <m/>
    <n v="0.82499999999999996"/>
    <n v="0.96"/>
    <m/>
    <m/>
    <m/>
    <m/>
    <m/>
    <x v="0"/>
    <m/>
    <m/>
    <m/>
    <m/>
    <m/>
    <x v="2"/>
    <x v="2"/>
    <x v="0"/>
    <m/>
    <m/>
    <m/>
    <m/>
    <m/>
    <m/>
    <m/>
    <m/>
    <n v="5"/>
    <n v="7.5"/>
    <n v="4.3"/>
    <n v="5.4"/>
    <m/>
    <m/>
    <m/>
    <m/>
    <n v="5.4"/>
    <x v="72"/>
    <n v="0.5"/>
    <n v="0.85"/>
    <m/>
    <m/>
    <m/>
    <m/>
    <m/>
    <m/>
    <m/>
    <m/>
    <m/>
    <m/>
    <s v=""/>
    <m/>
    <m/>
    <m/>
    <x v="0"/>
    <m/>
    <m/>
    <m/>
    <m/>
    <m/>
    <m/>
    <m/>
    <m/>
    <m/>
    <m/>
    <s v="n/a"/>
    <s v="n/a"/>
    <m/>
    <x v="0"/>
    <m/>
    <m/>
    <m/>
    <m/>
    <m/>
    <m/>
    <s v="X"/>
    <m/>
    <s v="X"/>
  </r>
  <r>
    <s v="Tang"/>
    <n v="2014"/>
    <s v="https://doi.org/10.4028/www.scientific.net/AMM.529.481"/>
    <s v="Experiments of Low-Grade Heat Organic Rankine Cycle Power Generation Optimal Load Characteristics"/>
    <n v="54"/>
    <n v="45"/>
    <s v="a"/>
    <s v="a"/>
    <s v="a"/>
    <n v="0"/>
    <x v="0"/>
    <n v="0"/>
    <x v="0"/>
    <n v="0"/>
    <n v="0"/>
    <x v="0"/>
    <n v="0"/>
    <n v="0"/>
    <n v="2014"/>
    <s v="China"/>
    <s v="Shanghai Jiao Tong"/>
    <x v="3"/>
    <m/>
    <m/>
    <x v="18"/>
    <s v="Hydrocarbons"/>
    <m/>
    <n v="134.667"/>
    <n v="36.29"/>
    <n v="0.94799999999999995"/>
    <s v="Dry"/>
    <m/>
    <m/>
    <m/>
    <m/>
    <m/>
    <m/>
    <m/>
    <m/>
    <m/>
    <m/>
    <m/>
    <m/>
    <s v="Electric"/>
    <m/>
    <n v="120"/>
    <m/>
    <m/>
    <m/>
    <m/>
    <s v="Oil"/>
    <s v="Air Chiller"/>
    <m/>
    <m/>
    <m/>
    <m/>
    <m/>
    <m/>
    <s v="Air"/>
    <m/>
    <n v="1.05"/>
    <m/>
    <m/>
    <n v="4.5100000000000001E-2"/>
    <m/>
    <m/>
    <m/>
    <m/>
    <m/>
    <m/>
    <m/>
    <n v="0.25445292620865145"/>
    <x v="1"/>
    <s v="n/a"/>
    <s v="n/a"/>
    <m/>
    <m/>
    <m/>
    <m/>
    <m/>
    <m/>
    <m/>
    <m/>
    <m/>
    <m/>
    <m/>
    <m/>
    <x v="0"/>
    <m/>
    <m/>
    <m/>
    <m/>
    <m/>
    <x v="6"/>
    <x v="2"/>
    <x v="4"/>
    <m/>
    <m/>
    <m/>
    <m/>
    <m/>
    <m/>
    <m/>
    <n v="2922"/>
    <m/>
    <n v="3.03"/>
    <m/>
    <m/>
    <m/>
    <m/>
    <m/>
    <m/>
    <s v=""/>
    <x v="3"/>
    <m/>
    <m/>
    <m/>
    <m/>
    <m/>
    <m/>
    <m/>
    <m/>
    <m/>
    <m/>
    <m/>
    <m/>
    <s v=""/>
    <m/>
    <m/>
    <m/>
    <x v="1"/>
    <m/>
    <m/>
    <m/>
    <m/>
    <m/>
    <m/>
    <m/>
    <m/>
    <m/>
    <m/>
    <s v="n/a"/>
    <s v="n/a"/>
    <m/>
    <x v="0"/>
    <m/>
    <m/>
    <m/>
    <m/>
    <m/>
    <m/>
    <m/>
    <m/>
    <m/>
  </r>
  <r>
    <s v="Cho"/>
    <n v="2015"/>
    <s v="https://doi.org/10.1016/j.renene.2015.01.066"/>
    <s v="An experimental study on the organic Rankine cycle to determine as to how efficiently utilize fluctuating thermal energy"/>
    <n v="11"/>
    <n v="3"/>
    <s v="a"/>
    <s v="a"/>
    <s v="a"/>
    <n v="0"/>
    <x v="0"/>
    <n v="0"/>
    <x v="0"/>
    <n v="0"/>
    <n v="0"/>
    <x v="0"/>
    <n v="0"/>
    <n v="0"/>
    <n v="2015"/>
    <s v="South Korea"/>
    <s v="Gyeongsang"/>
    <x v="3"/>
    <m/>
    <m/>
    <x v="0"/>
    <s v="HFC"/>
    <m/>
    <n v="154.01"/>
    <n v="36.51"/>
    <n v="0.49580000000000002"/>
    <s v="Dry"/>
    <n v="50"/>
    <n v="115"/>
    <m/>
    <m/>
    <m/>
    <m/>
    <m/>
    <m/>
    <m/>
    <n v="13.5"/>
    <m/>
    <n v="2"/>
    <s v="Electric"/>
    <m/>
    <m/>
    <m/>
    <m/>
    <m/>
    <m/>
    <s v="Oil"/>
    <s v="n/a"/>
    <m/>
    <m/>
    <m/>
    <m/>
    <m/>
    <m/>
    <s v="n/a"/>
    <m/>
    <m/>
    <m/>
    <n v="2E-3"/>
    <n v="1.35E-2"/>
    <s v="e-a/f"/>
    <m/>
    <m/>
    <m/>
    <m/>
    <n v="1.35E-2"/>
    <m/>
    <m/>
    <x v="1"/>
    <s v="n/a"/>
    <s v="n/a"/>
    <m/>
    <m/>
    <n v="0.1"/>
    <n v="0.45"/>
    <m/>
    <m/>
    <m/>
    <m/>
    <m/>
    <m/>
    <m/>
    <m/>
    <x v="1"/>
    <m/>
    <m/>
    <m/>
    <m/>
    <m/>
    <x v="2"/>
    <x v="2"/>
    <x v="1"/>
    <m/>
    <m/>
    <m/>
    <m/>
    <m/>
    <m/>
    <m/>
    <n v="12200"/>
    <m/>
    <m/>
    <n v="0"/>
    <n v="1.2"/>
    <m/>
    <m/>
    <m/>
    <m/>
    <n v="1.2"/>
    <x v="73"/>
    <m/>
    <m/>
    <m/>
    <m/>
    <m/>
    <m/>
    <m/>
    <m/>
    <m/>
    <m/>
    <m/>
    <m/>
    <s v=""/>
    <m/>
    <m/>
    <s v="Impulse turbine, with 3 supersonic nozzle tested"/>
    <x v="1"/>
    <m/>
    <m/>
    <m/>
    <m/>
    <m/>
    <m/>
    <m/>
    <m/>
    <m/>
    <m/>
    <s v="n/a"/>
    <s v="n/a"/>
    <m/>
    <x v="3"/>
    <m/>
    <m/>
    <m/>
    <m/>
    <m/>
    <m/>
    <m/>
    <m/>
    <s v="X"/>
  </r>
  <r>
    <s v="Cho"/>
    <n v="2015"/>
    <s v="https://doi.org/10.1016/j.energy.2015.07.092"/>
    <s v="Experiment and cycle analysis on a partially admitted axial-type turbine used in the organic Rankine cycle"/>
    <n v="112"/>
    <n v="3"/>
    <s v="a"/>
    <s v="a"/>
    <s v="a"/>
    <n v="0"/>
    <x v="1"/>
    <n v="1"/>
    <x v="1"/>
    <n v="1"/>
    <n v="1"/>
    <x v="1"/>
    <n v="1"/>
    <n v="1"/>
    <n v="2015"/>
    <s v="South Korea"/>
    <s v="Gyeongsang"/>
    <x v="3"/>
    <m/>
    <m/>
    <x v="0"/>
    <s v="HFC"/>
    <m/>
    <n v="154.01"/>
    <n v="36.51"/>
    <n v="0.49580000000000002"/>
    <s v="Dry"/>
    <n v="84"/>
    <n v="115"/>
    <m/>
    <m/>
    <m/>
    <n v="25"/>
    <m/>
    <m/>
    <m/>
    <n v="13.5"/>
    <m/>
    <n v="2"/>
    <s v="Electric"/>
    <m/>
    <m/>
    <m/>
    <m/>
    <m/>
    <m/>
    <s v="Oil"/>
    <s v="n/a"/>
    <m/>
    <m/>
    <m/>
    <m/>
    <m/>
    <m/>
    <s v="n/a"/>
    <m/>
    <m/>
    <m/>
    <n v="1.0999999999999999E-2"/>
    <n v="2.4E-2"/>
    <s v="e-e/f"/>
    <m/>
    <m/>
    <m/>
    <m/>
    <n v="2.5000000000000001E-2"/>
    <n v="2.4E-2"/>
    <m/>
    <x v="1"/>
    <s v="n/a"/>
    <s v="n/a"/>
    <m/>
    <m/>
    <n v="0.25"/>
    <n v="0.53"/>
    <m/>
    <m/>
    <m/>
    <m/>
    <n v="0.45553064275037375"/>
    <m/>
    <m/>
    <m/>
    <x v="1"/>
    <m/>
    <m/>
    <m/>
    <m/>
    <m/>
    <x v="2"/>
    <x v="2"/>
    <x v="4"/>
    <m/>
    <m/>
    <m/>
    <m/>
    <m/>
    <m/>
    <n v="5000"/>
    <n v="10000"/>
    <m/>
    <m/>
    <n v="0"/>
    <n v="2.25"/>
    <m/>
    <m/>
    <m/>
    <m/>
    <n v="2.25"/>
    <x v="32"/>
    <m/>
    <m/>
    <m/>
    <m/>
    <m/>
    <m/>
    <m/>
    <m/>
    <m/>
    <m/>
    <m/>
    <m/>
    <s v=""/>
    <m/>
    <m/>
    <s v="Impulse turbine, with 3 supersonic nozzle tested"/>
    <x v="1"/>
    <m/>
    <m/>
    <m/>
    <m/>
    <m/>
    <m/>
    <m/>
    <m/>
    <m/>
    <m/>
    <s v="n/a"/>
    <s v="n/a"/>
    <m/>
    <x v="3"/>
    <m/>
    <m/>
    <m/>
    <m/>
    <m/>
    <m/>
    <m/>
    <s v="X"/>
    <s v="X"/>
  </r>
  <r>
    <s v="Prando"/>
    <n v="2015"/>
    <s v="https://doi.org/10.1016/j.applthermaleng.2014.12.063"/>
    <s v="Monitoring of the energy performance of a district heating CHP plant based on biomass boiler and ORC generator"/>
    <n v="44"/>
    <m/>
    <m/>
    <m/>
    <m/>
    <n v="0"/>
    <x v="0"/>
    <n v="0"/>
    <x v="0"/>
    <n v="0"/>
    <n v="0"/>
    <x v="0"/>
    <n v="0"/>
    <n v="0"/>
    <n v="2015"/>
    <s v="Italy"/>
    <s v="Piazza"/>
    <x v="5"/>
    <m/>
    <s v="Yes"/>
    <x v="19"/>
    <s v="Other"/>
    <m/>
    <n v="290.94"/>
    <n v="14.15"/>
    <n v="2.8769999999999998"/>
    <s v="Dry"/>
    <n v="251.4"/>
    <n v="271.7"/>
    <m/>
    <n v="3"/>
    <m/>
    <m/>
    <m/>
    <m/>
    <n v="7.16"/>
    <n v="9.66"/>
    <n v="1.98"/>
    <n v="2.1800000000000002"/>
    <s v="Biomass"/>
    <m/>
    <n v="310"/>
    <n v="6290"/>
    <n v="7140"/>
    <m/>
    <n v="34.5"/>
    <s v="Oil"/>
    <s v="District Heating (&amp; dryer)"/>
    <m/>
    <n v="70"/>
    <m/>
    <m/>
    <m/>
    <m/>
    <s v="Water"/>
    <n v="576"/>
    <n v="710"/>
    <s v="e-e"/>
    <m/>
    <n v="0.127"/>
    <s v="e-e/s"/>
    <m/>
    <m/>
    <m/>
    <m/>
    <n v="0.17799999999999999"/>
    <n v="0.127"/>
    <n v="0.41166380789022294"/>
    <x v="1"/>
    <s v="n/a"/>
    <s v="n/a"/>
    <m/>
    <m/>
    <m/>
    <m/>
    <m/>
    <m/>
    <n v="60"/>
    <m/>
    <m/>
    <m/>
    <m/>
    <m/>
    <x v="1"/>
    <m/>
    <m/>
    <m/>
    <m/>
    <m/>
    <x v="1"/>
    <x v="2"/>
    <x v="1"/>
    <m/>
    <n v="1000"/>
    <m/>
    <m/>
    <m/>
    <m/>
    <m/>
    <n v="3000"/>
    <m/>
    <m/>
    <n v="837"/>
    <n v="996"/>
    <m/>
    <m/>
    <m/>
    <m/>
    <n v="996"/>
    <x v="74"/>
    <m/>
    <m/>
    <m/>
    <m/>
    <m/>
    <m/>
    <m/>
    <m/>
    <m/>
    <m/>
    <m/>
    <m/>
    <s v=""/>
    <m/>
    <m/>
    <m/>
    <x v="1"/>
    <m/>
    <m/>
    <m/>
    <m/>
    <m/>
    <m/>
    <m/>
    <m/>
    <m/>
    <m/>
    <s v="n/a"/>
    <s v="n/a"/>
    <m/>
    <x v="3"/>
    <m/>
    <s v="0,73"/>
    <m/>
    <m/>
    <m/>
    <m/>
    <m/>
    <m/>
    <m/>
  </r>
  <r>
    <s v="Wang Y"/>
    <n v="2016"/>
    <s v="https://doi.org/10.1002/er.3664"/>
    <s v="Experimental investigation on the performance of ORC power system using zeotropic mixture R601a/R600a: ORC power system using R601a/R600a"/>
    <n v="171"/>
    <n v="45"/>
    <s v="b"/>
    <s v="a"/>
    <s v="a"/>
    <n v="0"/>
    <x v="1"/>
    <n v="0"/>
    <x v="1"/>
    <n v="0"/>
    <n v="0"/>
    <x v="1"/>
    <n v="0"/>
    <n v="0"/>
    <n v="2016"/>
    <s v="China"/>
    <s v="Shanghai Jiao Tong"/>
    <x v="3"/>
    <m/>
    <m/>
    <x v="20"/>
    <s v="Mixture"/>
    <m/>
    <m/>
    <m/>
    <m/>
    <s v="Zeotropic"/>
    <n v="94"/>
    <n v="104"/>
    <n v="12"/>
    <n v="18"/>
    <n v="35"/>
    <n v="38"/>
    <n v="2"/>
    <n v="6"/>
    <n v="4.3"/>
    <n v="11.3"/>
    <n v="1.5"/>
    <n v="6"/>
    <s v="Electric"/>
    <n v="90"/>
    <n v="135"/>
    <n v="7.8"/>
    <n v="15"/>
    <m/>
    <n v="0.27700000000000002"/>
    <s v="Oil (L-QB300)"/>
    <s v="Air Chiller"/>
    <m/>
    <m/>
    <m/>
    <m/>
    <m/>
    <m/>
    <s v="Air"/>
    <m/>
    <n v="6.9"/>
    <s v="e-e"/>
    <n v="0.01"/>
    <n v="0.05"/>
    <s v="e-e/f"/>
    <m/>
    <m/>
    <m/>
    <m/>
    <m/>
    <n v="0.05"/>
    <n v="0.28186274509803921"/>
    <x v="1"/>
    <s v="n/a"/>
    <s v="n/a"/>
    <s v="JYX200/2.0"/>
    <m/>
    <n v="1.2"/>
    <n v="1.8"/>
    <m/>
    <m/>
    <m/>
    <m/>
    <n v="4.410000000000001"/>
    <m/>
    <m/>
    <m/>
    <x v="0"/>
    <s v="XC-314-PI(PEI)"/>
    <n v="30"/>
    <m/>
    <m/>
    <m/>
    <x v="6"/>
    <x v="2"/>
    <x v="4"/>
    <s v="ATC-086-AP"/>
    <m/>
    <n v="1.48"/>
    <m/>
    <m/>
    <m/>
    <n v="1950"/>
    <n v="2250"/>
    <n v="1.4"/>
    <n v="2.75"/>
    <m/>
    <m/>
    <m/>
    <m/>
    <m/>
    <m/>
    <s v=""/>
    <x v="3"/>
    <n v="0.23"/>
    <n v="0.64"/>
    <m/>
    <m/>
    <m/>
    <m/>
    <m/>
    <m/>
    <m/>
    <m/>
    <m/>
    <m/>
    <s v=""/>
    <m/>
    <m/>
    <m/>
    <x v="1"/>
    <m/>
    <m/>
    <m/>
    <m/>
    <m/>
    <m/>
    <m/>
    <m/>
    <m/>
    <m/>
    <s v="n/a"/>
    <s v="n/a"/>
    <m/>
    <x v="0"/>
    <m/>
    <m/>
    <m/>
    <m/>
    <m/>
    <m/>
    <m/>
    <m/>
    <s v="X"/>
  </r>
  <r>
    <s v="Kang"/>
    <n v="2016"/>
    <s v="https://doi.org/10.1016/j.energy.2015.09.040"/>
    <s v="Design and preliminary tests of ORC (organic Rankine cycle) with two-stage radial turbine"/>
    <n v="162"/>
    <n v="17"/>
    <s v="a"/>
    <s v="b"/>
    <s v="a"/>
    <n v="0"/>
    <x v="1"/>
    <n v="1"/>
    <x v="0"/>
    <n v="1"/>
    <n v="1"/>
    <x v="0"/>
    <n v="1"/>
    <n v="0"/>
    <n v="2016"/>
    <s v="South Korea"/>
    <s v="Daejon - Atomic Energy Research Institute"/>
    <x v="3"/>
    <m/>
    <m/>
    <x v="0"/>
    <s v="HFC"/>
    <m/>
    <n v="154.01"/>
    <n v="36.51"/>
    <n v="0.49580000000000002"/>
    <s v="Dry"/>
    <n v="113"/>
    <n v="116"/>
    <m/>
    <m/>
    <m/>
    <n v="18.3"/>
    <m/>
    <n v="5.5"/>
    <n v="17.399999999999999"/>
    <n v="18.600000000000001"/>
    <m/>
    <n v="1.42"/>
    <s v="Gas (Natural)"/>
    <m/>
    <m/>
    <n v="365"/>
    <n v="389"/>
    <m/>
    <m/>
    <s v="Steam"/>
    <s v="Cooling Tower"/>
    <m/>
    <n v="4"/>
    <n v="327"/>
    <n v="345"/>
    <m/>
    <n v="18"/>
    <s v="Water"/>
    <m/>
    <m/>
    <m/>
    <n v="8.8999999999999996E-2"/>
    <n v="9.8000000000000004E-2"/>
    <s v="e-a/f"/>
    <m/>
    <m/>
    <m/>
    <m/>
    <n v="0.10025706940874037"/>
    <m/>
    <m/>
    <x v="9"/>
    <s v="Electric"/>
    <s v="VSD"/>
    <s v="IMO3 (Jinsol)"/>
    <m/>
    <n v="1.43"/>
    <n v="1.52"/>
    <m/>
    <m/>
    <m/>
    <m/>
    <n v="1.92"/>
    <m/>
    <m/>
    <m/>
    <x v="2"/>
    <s v="WP10L-190 from GEA"/>
    <m/>
    <m/>
    <m/>
    <m/>
    <x v="3"/>
    <x v="2"/>
    <x v="4"/>
    <m/>
    <m/>
    <m/>
    <m/>
    <m/>
    <m/>
    <m/>
    <m/>
    <n v="10.9"/>
    <n v="11.6"/>
    <n v="33.4"/>
    <n v="39"/>
    <m/>
    <m/>
    <m/>
    <m/>
    <n v="39"/>
    <x v="75"/>
    <n v="0.53700000000000003"/>
    <n v="0.58399999999999996"/>
    <m/>
    <m/>
    <n v="0.63"/>
    <n v="0.68500000000000005"/>
    <n v="0.85"/>
    <n v="0.88"/>
    <m/>
    <m/>
    <m/>
    <m/>
    <s v=""/>
    <m/>
    <m/>
    <s v="2 stages"/>
    <x v="0"/>
    <m/>
    <m/>
    <m/>
    <m/>
    <m/>
    <m/>
    <m/>
    <m/>
    <m/>
    <m/>
    <s v="n/a"/>
    <s v="n/a"/>
    <m/>
    <x v="0"/>
    <m/>
    <m/>
    <m/>
    <m/>
    <m/>
    <m/>
    <m/>
    <m/>
    <s v="X"/>
  </r>
  <r>
    <s v="Kolasinski"/>
    <n v="2016"/>
    <s v="https://doi.org/10.3390/en9080606"/>
    <s v="Experimental and Numerical Analyses on the Rotary Vane Expander Operating Conditions in a Micro Organic Rankine Cycle System"/>
    <n v="163"/>
    <n v="6"/>
    <s v="a"/>
    <s v="c"/>
    <s v="a"/>
    <n v="0"/>
    <x v="1"/>
    <n v="1"/>
    <x v="0"/>
    <n v="1"/>
    <n v="1"/>
    <x v="0"/>
    <n v="1"/>
    <n v="0"/>
    <n v="2016"/>
    <s v="Poland"/>
    <s v="Wroclaw"/>
    <x v="0"/>
    <m/>
    <s v="Yes"/>
    <x v="2"/>
    <s v="HCFC"/>
    <m/>
    <n v="183.67"/>
    <n v="36.72"/>
    <n v="0.35639999999999999"/>
    <s v="Dry"/>
    <n v="39"/>
    <n v="71"/>
    <m/>
    <m/>
    <m/>
    <m/>
    <m/>
    <m/>
    <n v="2"/>
    <n v="5.2"/>
    <n v="1.2"/>
    <n v="1.5"/>
    <s v="Gas"/>
    <n v="45"/>
    <n v="85"/>
    <m/>
    <m/>
    <m/>
    <m/>
    <s v="Water"/>
    <s v="Tap"/>
    <m/>
    <m/>
    <m/>
    <m/>
    <m/>
    <m/>
    <s v="Water"/>
    <m/>
    <m/>
    <m/>
    <m/>
    <m/>
    <m/>
    <m/>
    <m/>
    <m/>
    <m/>
    <m/>
    <m/>
    <n v="0.18156424581005581"/>
    <x v="1"/>
    <s v="n/a"/>
    <s v="n/a"/>
    <m/>
    <m/>
    <m/>
    <m/>
    <m/>
    <m/>
    <m/>
    <m/>
    <m/>
    <m/>
    <m/>
    <m/>
    <x v="0"/>
    <m/>
    <m/>
    <m/>
    <m/>
    <m/>
    <x v="7"/>
    <x v="12"/>
    <x v="1"/>
    <m/>
    <m/>
    <n v="0.3"/>
    <m/>
    <m/>
    <m/>
    <n v="700"/>
    <n v="3280"/>
    <n v="1.54"/>
    <n v="4.33"/>
    <m/>
    <m/>
    <m/>
    <m/>
    <m/>
    <n v="4.5999999999999999E-2"/>
    <s v=""/>
    <x v="76"/>
    <m/>
    <m/>
    <m/>
    <m/>
    <n v="0.17199999999999999"/>
    <n v="0.58299999999999996"/>
    <m/>
    <m/>
    <m/>
    <m/>
    <m/>
    <m/>
    <s v=""/>
    <m/>
    <m/>
    <m/>
    <x v="0"/>
    <m/>
    <m/>
    <m/>
    <m/>
    <m/>
    <m/>
    <m/>
    <m/>
    <m/>
    <m/>
    <s v="n/a"/>
    <s v="n/a"/>
    <m/>
    <x v="0"/>
    <m/>
    <m/>
    <m/>
    <m/>
    <m/>
    <m/>
    <m/>
    <m/>
    <s v="X"/>
  </r>
  <r>
    <s v="Kolasinski"/>
    <n v="2015"/>
    <s v="https://doi.org/10.3390/en8053351"/>
    <s v="The Influence of the Heat Source Temperature on the Multivane Expander Output Power in an Organic Rankine Cycle (ORC) System"/>
    <n v="101"/>
    <n v="6"/>
    <s v="a"/>
    <s v="a"/>
    <s v="a"/>
    <n v="0"/>
    <x v="0"/>
    <n v="0"/>
    <x v="0"/>
    <n v="0"/>
    <n v="0"/>
    <x v="0"/>
    <n v="0"/>
    <n v="0"/>
    <n v="2015"/>
    <s v="Poland"/>
    <s v="Wroclaw"/>
    <x v="0"/>
    <m/>
    <s v="Yes"/>
    <x v="2"/>
    <s v="HCFC"/>
    <m/>
    <n v="183.67"/>
    <n v="36.72"/>
    <n v="0.35639999999999999"/>
    <s v="Dry"/>
    <n v="38.4"/>
    <n v="89.2"/>
    <n v="0"/>
    <n v="1"/>
    <m/>
    <m/>
    <m/>
    <m/>
    <n v="1.5"/>
    <n v="6.1"/>
    <m/>
    <n v="0.65"/>
    <s v="Gas"/>
    <n v="40"/>
    <n v="90"/>
    <m/>
    <m/>
    <m/>
    <m/>
    <s v="Water"/>
    <s v="Tap"/>
    <m/>
    <m/>
    <m/>
    <m/>
    <m/>
    <m/>
    <s v="Water"/>
    <m/>
    <m/>
    <m/>
    <m/>
    <m/>
    <m/>
    <m/>
    <m/>
    <m/>
    <m/>
    <m/>
    <m/>
    <n v="0.19283746556473824"/>
    <x v="1"/>
    <s v="n/a"/>
    <s v="n/a"/>
    <m/>
    <m/>
    <n v="1.4999999999999999E-2"/>
    <n v="1.4E-2"/>
    <m/>
    <m/>
    <m/>
    <m/>
    <n v="5.5999999999999999E-3"/>
    <m/>
    <m/>
    <m/>
    <x v="2"/>
    <m/>
    <m/>
    <m/>
    <m/>
    <m/>
    <x v="7"/>
    <x v="12"/>
    <x v="1"/>
    <m/>
    <m/>
    <n v="0.6"/>
    <m/>
    <m/>
    <m/>
    <m/>
    <m/>
    <n v="2.2999999999999998"/>
    <n v="9.4"/>
    <m/>
    <m/>
    <m/>
    <m/>
    <n v="0.123"/>
    <n v="0.39300000000000002"/>
    <s v=""/>
    <x v="77"/>
    <m/>
    <m/>
    <m/>
    <m/>
    <n v="0.67"/>
    <n v="0.7"/>
    <m/>
    <m/>
    <m/>
    <m/>
    <m/>
    <m/>
    <s v=""/>
    <m/>
    <m/>
    <m/>
    <x v="0"/>
    <m/>
    <m/>
    <m/>
    <m/>
    <m/>
    <m/>
    <m/>
    <m/>
    <m/>
    <m/>
    <s v="n/a"/>
    <s v="n/a"/>
    <m/>
    <x v="0"/>
    <m/>
    <m/>
    <m/>
    <m/>
    <m/>
    <m/>
    <m/>
    <m/>
    <s v="X"/>
  </r>
  <r>
    <s v="Kolasinski"/>
    <n v="2015"/>
    <s v="http://www.asme-orc2015.be/online/proceedings/display_manuscript/78.htm"/>
    <s v="Numerical and Experimental Investigation on the Rotary Vane Expander Operation in Micro ORC System"/>
    <n v="125"/>
    <n v="6"/>
    <s v="a"/>
    <s v="a"/>
    <s v="a"/>
    <n v="0"/>
    <x v="1"/>
    <n v="1"/>
    <x v="1"/>
    <n v="1"/>
    <n v="1"/>
    <x v="1"/>
    <n v="1"/>
    <n v="1"/>
    <n v="2015"/>
    <s v="Poland"/>
    <s v="Wroclaw"/>
    <x v="0"/>
    <m/>
    <m/>
    <x v="2"/>
    <s v="HCFC"/>
    <m/>
    <n v="183.67"/>
    <n v="36.72"/>
    <n v="0.35639999999999999"/>
    <s v="Dry"/>
    <m/>
    <n v="81"/>
    <m/>
    <m/>
    <m/>
    <m/>
    <m/>
    <m/>
    <m/>
    <n v="5"/>
    <m/>
    <n v="1"/>
    <s v="Gas"/>
    <m/>
    <n v="85"/>
    <m/>
    <m/>
    <m/>
    <m/>
    <s v="Water"/>
    <s v="Tap"/>
    <m/>
    <m/>
    <m/>
    <m/>
    <m/>
    <m/>
    <s v="Water"/>
    <m/>
    <m/>
    <m/>
    <m/>
    <m/>
    <m/>
    <m/>
    <m/>
    <m/>
    <m/>
    <m/>
    <m/>
    <n v="0.18156424581005581"/>
    <x v="1"/>
    <s v="n/a"/>
    <s v="n/a"/>
    <m/>
    <m/>
    <m/>
    <n v="6.1499999999999999E-2"/>
    <m/>
    <m/>
    <m/>
    <m/>
    <n v="1.7000000000000001E-2"/>
    <m/>
    <m/>
    <m/>
    <x v="2"/>
    <m/>
    <m/>
    <m/>
    <m/>
    <m/>
    <x v="7"/>
    <x v="12"/>
    <x v="1"/>
    <m/>
    <m/>
    <n v="0.6"/>
    <m/>
    <m/>
    <m/>
    <m/>
    <m/>
    <m/>
    <m/>
    <m/>
    <m/>
    <m/>
    <m/>
    <m/>
    <n v="0.28290000000000137"/>
    <s v=""/>
    <x v="78"/>
    <m/>
    <m/>
    <m/>
    <m/>
    <m/>
    <m/>
    <m/>
    <m/>
    <m/>
    <m/>
    <m/>
    <m/>
    <s v=""/>
    <m/>
    <m/>
    <m/>
    <x v="0"/>
    <m/>
    <m/>
    <m/>
    <m/>
    <m/>
    <m/>
    <m/>
    <m/>
    <m/>
    <m/>
    <s v="n/a"/>
    <s v="n/a"/>
    <m/>
    <x v="0"/>
    <m/>
    <m/>
    <m/>
    <m/>
    <m/>
    <m/>
    <m/>
    <m/>
    <s v="X"/>
  </r>
  <r>
    <s v="Gnutek"/>
    <n v="2013"/>
    <s v="https://doi.org/10.1115/1.4023534"/>
    <s v="The application of rotary vane expanders in organic rankine cycle systems—thermodynamic description and experimental results"/>
    <n v="158"/>
    <n v="6"/>
    <s v="a"/>
    <s v="b"/>
    <s v="a"/>
    <n v="0"/>
    <x v="1"/>
    <n v="1"/>
    <x v="0"/>
    <n v="1"/>
    <n v="1"/>
    <x v="0"/>
    <n v="1"/>
    <n v="0"/>
    <n v="2013"/>
    <s v="Poland"/>
    <s v="Wroclaw"/>
    <x v="0"/>
    <m/>
    <m/>
    <x v="2"/>
    <s v="HCFC"/>
    <m/>
    <n v="183.67"/>
    <n v="36.72"/>
    <n v="0.35639999999999999"/>
    <s v="Dry"/>
    <n v="82"/>
    <n v="86"/>
    <m/>
    <m/>
    <m/>
    <n v="27"/>
    <m/>
    <m/>
    <m/>
    <n v="4.0999999999999996"/>
    <m/>
    <n v="0.1"/>
    <s v="Gas"/>
    <n v="82"/>
    <n v="86"/>
    <n v="3.77"/>
    <n v="6.76"/>
    <m/>
    <m/>
    <s v="Water"/>
    <s v="Tap"/>
    <m/>
    <m/>
    <m/>
    <m/>
    <m/>
    <m/>
    <s v="Water"/>
    <m/>
    <m/>
    <m/>
    <m/>
    <n v="5.8000000000000003E-2"/>
    <s v="a-a/s"/>
    <m/>
    <m/>
    <m/>
    <m/>
    <m/>
    <m/>
    <n v="0.18384401114206128"/>
    <x v="1"/>
    <s v="n/a"/>
    <s v="n/a"/>
    <m/>
    <m/>
    <n v="2.3E-2"/>
    <n v="5.5E-2"/>
    <m/>
    <m/>
    <m/>
    <n v="0.11"/>
    <n v="1.4999999999999999E-2"/>
    <m/>
    <n v="0.13636363636363635"/>
    <m/>
    <x v="2"/>
    <m/>
    <m/>
    <m/>
    <m/>
    <m/>
    <x v="7"/>
    <x v="12"/>
    <x v="1"/>
    <m/>
    <n v="1.32"/>
    <m/>
    <m/>
    <m/>
    <m/>
    <m/>
    <n v="3000"/>
    <m/>
    <m/>
    <m/>
    <m/>
    <m/>
    <m/>
    <n v="0.08"/>
    <n v="0.5"/>
    <s v=""/>
    <x v="17"/>
    <m/>
    <m/>
    <m/>
    <m/>
    <m/>
    <m/>
    <m/>
    <m/>
    <m/>
    <m/>
    <m/>
    <m/>
    <s v=""/>
    <m/>
    <m/>
    <s v="2 in //"/>
    <x v="0"/>
    <m/>
    <m/>
    <m/>
    <m/>
    <m/>
    <m/>
    <m/>
    <m/>
    <m/>
    <m/>
    <s v="n/a"/>
    <s v="n/a"/>
    <m/>
    <x v="0"/>
    <m/>
    <m/>
    <m/>
    <m/>
    <m/>
    <m/>
    <m/>
    <m/>
    <s v="X"/>
  </r>
  <r>
    <s v="Huaixin"/>
    <n v="2014"/>
    <s v="http://en.cnki.com.cn/Article_en/CJFDTOTAL-TJDX201405006.htm"/>
    <s v="Theoretical and Experimental Optimization of Low-Temperature Organic Rankine Cycle System Parameters"/>
    <n v="51"/>
    <m/>
    <m/>
    <m/>
    <m/>
    <n v="0"/>
    <x v="0"/>
    <n v="0"/>
    <x v="0"/>
    <n v="0"/>
    <n v="0"/>
    <x v="0"/>
    <n v="0"/>
    <n v="0"/>
    <n v="2014"/>
    <s v="China"/>
    <s v="Tianjin"/>
    <x v="3"/>
    <m/>
    <m/>
    <x v="0"/>
    <s v="HFC"/>
    <m/>
    <n v="154.01"/>
    <n v="36.51"/>
    <n v="0.49580000000000002"/>
    <s v="Dry"/>
    <m/>
    <n v="79"/>
    <m/>
    <n v="10"/>
    <m/>
    <m/>
    <m/>
    <m/>
    <m/>
    <m/>
    <m/>
    <n v="3"/>
    <s v="n/a"/>
    <m/>
    <n v="90"/>
    <m/>
    <m/>
    <m/>
    <m/>
    <s v="Water"/>
    <s v="n/a"/>
    <m/>
    <m/>
    <m/>
    <m/>
    <m/>
    <m/>
    <s v="Water"/>
    <m/>
    <m/>
    <m/>
    <m/>
    <m/>
    <m/>
    <m/>
    <m/>
    <m/>
    <m/>
    <m/>
    <m/>
    <n v="0.19283746556473824"/>
    <x v="0"/>
    <s v="n/a"/>
    <s v="n/a"/>
    <s v="SJ3-M-800/1,0"/>
    <m/>
    <m/>
    <m/>
    <m/>
    <m/>
    <m/>
    <m/>
    <m/>
    <m/>
    <m/>
    <m/>
    <x v="0"/>
    <s v="SWEP: B10Tx20H + V200Tx60H"/>
    <n v="8.0380000000000003"/>
    <s v="x2"/>
    <m/>
    <m/>
    <x v="8"/>
    <x v="20"/>
    <x v="1"/>
    <s v="ATC WX22"/>
    <m/>
    <m/>
    <n v="2.0175438596491229"/>
    <n v="230"/>
    <n v="114"/>
    <n v="500"/>
    <n v="1300"/>
    <n v="1.65"/>
    <n v="2.4500000000000002"/>
    <m/>
    <m/>
    <m/>
    <m/>
    <m/>
    <m/>
    <s v=""/>
    <x v="3"/>
    <m/>
    <m/>
    <m/>
    <m/>
    <n v="0.55000000000000004"/>
    <n v="0.83"/>
    <m/>
    <m/>
    <m/>
    <m/>
    <m/>
    <m/>
    <s v=""/>
    <m/>
    <m/>
    <m/>
    <x v="0"/>
    <s v="SWEP B10Tx20H/1P"/>
    <n v="6.19"/>
    <m/>
    <m/>
    <m/>
    <s v="Yes"/>
    <s v="No"/>
    <s v="No"/>
    <s v="No"/>
    <s v="No"/>
    <s v="n/a"/>
    <s v="Yes"/>
    <m/>
    <x v="0"/>
    <m/>
    <m/>
    <m/>
    <m/>
    <m/>
    <m/>
    <m/>
    <m/>
    <s v="X"/>
  </r>
  <r>
    <s v="Pei"/>
    <n v="2011"/>
    <s v="https://doi.org/10.1016/j.energy.2011.03.010"/>
    <s v="Construction and dynamic test of a small-scale organic rankine cycle"/>
    <n v="23"/>
    <n v="20"/>
    <s v="a"/>
    <s v="a"/>
    <s v="a"/>
    <n v="0"/>
    <x v="0"/>
    <n v="0"/>
    <x v="0"/>
    <n v="0"/>
    <n v="0"/>
    <x v="0"/>
    <n v="0"/>
    <n v="0"/>
    <n v="2011"/>
    <s v="China"/>
    <s v="Univ of Sci and Tech of China"/>
    <x v="3"/>
    <m/>
    <m/>
    <x v="2"/>
    <s v="HCFC"/>
    <m/>
    <n v="183.67"/>
    <n v="36.72"/>
    <n v="0.35639999999999999"/>
    <s v="Dry"/>
    <n v="93"/>
    <n v="101"/>
    <m/>
    <n v="24"/>
    <m/>
    <m/>
    <m/>
    <m/>
    <n v="2.7"/>
    <n v="4.55"/>
    <n v="1.0249999999999999"/>
    <n v="1.07"/>
    <s v="n/a"/>
    <m/>
    <n v="106"/>
    <m/>
    <n v="18"/>
    <m/>
    <n v="1.85"/>
    <s v="Oil"/>
    <s v="Cooling Tower"/>
    <m/>
    <n v="26"/>
    <m/>
    <n v="16.8"/>
    <m/>
    <n v="1.67"/>
    <s v="Water"/>
    <m/>
    <m/>
    <m/>
    <n v="3.5000000000000003E-2"/>
    <n v="6.8000000000000005E-2"/>
    <s v="a-a/f"/>
    <m/>
    <m/>
    <m/>
    <m/>
    <n v="0.03"/>
    <m/>
    <n v="0.21108179419525064"/>
    <x v="2"/>
    <s v="Electric"/>
    <s v="VSD"/>
    <s v="CR1-30 (Grundfos)"/>
    <n v="1.5"/>
    <n v="6.25E-2"/>
    <n v="8.3000000000000004E-2"/>
    <m/>
    <m/>
    <m/>
    <n v="0.14000000000000001"/>
    <n v="2.5499999999999998E-2"/>
    <m/>
    <n v="0.18214285714285711"/>
    <s v="Cavitation troubles"/>
    <x v="0"/>
    <m/>
    <n v="9.7439999999999998"/>
    <s v="130p"/>
    <m/>
    <m/>
    <x v="3"/>
    <x v="21"/>
    <x v="4"/>
    <m/>
    <n v="3.75"/>
    <m/>
    <m/>
    <m/>
    <m/>
    <n v="10000"/>
    <n v="25000"/>
    <m/>
    <m/>
    <m/>
    <n v="0.68"/>
    <m/>
    <m/>
    <m/>
    <n v="1.36"/>
    <n v="0.68"/>
    <x v="79"/>
    <m/>
    <n v="0.3125"/>
    <m/>
    <m/>
    <n v="0.45"/>
    <n v="0.625"/>
    <m/>
    <n v="0.5"/>
    <m/>
    <m/>
    <m/>
    <m/>
    <s v=""/>
    <m/>
    <m/>
    <s v="Gearbox 20:1"/>
    <x v="0"/>
    <m/>
    <n v="11.8"/>
    <s v="120p"/>
    <m/>
    <m/>
    <m/>
    <m/>
    <m/>
    <m/>
    <m/>
    <s v="n/a"/>
    <s v="n/a"/>
    <m/>
    <x v="0"/>
    <m/>
    <m/>
    <m/>
    <m/>
    <m/>
    <m/>
    <s v="X"/>
    <s v="X"/>
    <s v="X"/>
  </r>
  <r>
    <s v="Li J."/>
    <n v="2013"/>
    <s v="https://doi.org/10.1016/j.enconman.2012.06.023"/>
    <s v="Examination of the expander leaving loss in variable organic Rankine cycle operation"/>
    <n v="39"/>
    <n v="20"/>
    <s v="a"/>
    <s v="a"/>
    <s v="a"/>
    <n v="0"/>
    <x v="1"/>
    <n v="1"/>
    <x v="1"/>
    <n v="1"/>
    <n v="1"/>
    <x v="1"/>
    <n v="1"/>
    <n v="1"/>
    <n v="2013"/>
    <s v="China"/>
    <s v="Univ of Sci and Tech of China"/>
    <x v="3"/>
    <m/>
    <m/>
    <x v="2"/>
    <s v="HCFC"/>
    <m/>
    <n v="183.67"/>
    <n v="36.72"/>
    <n v="0.35639999999999999"/>
    <s v="Dry"/>
    <n v="82"/>
    <n v="97"/>
    <m/>
    <m/>
    <m/>
    <n v="20"/>
    <m/>
    <m/>
    <n v="3.16"/>
    <n v="6"/>
    <n v="0.6"/>
    <n v="0.75"/>
    <s v="n/a"/>
    <m/>
    <n v="106"/>
    <m/>
    <m/>
    <m/>
    <m/>
    <s v="Oil"/>
    <s v="Cooling Tower"/>
    <m/>
    <m/>
    <m/>
    <m/>
    <m/>
    <m/>
    <s v="Water"/>
    <m/>
    <m/>
    <m/>
    <m/>
    <n v="7.0999999999999994E-2"/>
    <s v="a/f"/>
    <m/>
    <m/>
    <m/>
    <m/>
    <m/>
    <m/>
    <n v="0.22691292875989444"/>
    <x v="2"/>
    <s v="Electric"/>
    <s v="VSD"/>
    <s v="CR1-30 Grundfos"/>
    <m/>
    <n v="6.3500000000000001E-2"/>
    <n v="0.12"/>
    <m/>
    <m/>
    <m/>
    <m/>
    <n v="4.3932203389830511E-2"/>
    <m/>
    <m/>
    <m/>
    <x v="0"/>
    <m/>
    <m/>
    <m/>
    <m/>
    <m/>
    <x v="3"/>
    <x v="21"/>
    <x v="4"/>
    <s v="Home-made"/>
    <m/>
    <m/>
    <m/>
    <m/>
    <m/>
    <n v="14500"/>
    <n v="21000"/>
    <m/>
    <m/>
    <m/>
    <m/>
    <m/>
    <m/>
    <m/>
    <n v="2.4239999999999999"/>
    <n v="0.76"/>
    <x v="80"/>
    <m/>
    <m/>
    <m/>
    <m/>
    <m/>
    <m/>
    <m/>
    <m/>
    <m/>
    <m/>
    <m/>
    <m/>
    <s v=""/>
    <m/>
    <m/>
    <s v="Gearbox"/>
    <x v="0"/>
    <m/>
    <m/>
    <m/>
    <m/>
    <m/>
    <m/>
    <m/>
    <m/>
    <m/>
    <m/>
    <s v="n/a"/>
    <s v="n/a"/>
    <m/>
    <x v="0"/>
    <m/>
    <m/>
    <m/>
    <m/>
    <m/>
    <m/>
    <s v="X"/>
    <s v="X"/>
    <s v="X + heater"/>
  </r>
  <r>
    <s v="Li J."/>
    <n v="2012"/>
    <s v="https://doi.org/10.1016/j.energy.2011.12.032"/>
    <s v="Energetic and exergetic investigation of an organic Rankine cycle at different heat source temperatures"/>
    <n v="79"/>
    <n v="20"/>
    <s v="a"/>
    <s v="a"/>
    <s v="a"/>
    <n v="0"/>
    <x v="1"/>
    <n v="1"/>
    <x v="1"/>
    <n v="1"/>
    <n v="1"/>
    <x v="1"/>
    <n v="1"/>
    <n v="1"/>
    <n v="2012"/>
    <s v="China"/>
    <s v="Univ of Sci and Tech of China"/>
    <x v="3"/>
    <m/>
    <m/>
    <x v="2"/>
    <s v="HCFC"/>
    <m/>
    <n v="183.67"/>
    <n v="36.72"/>
    <n v="0.35639999999999999"/>
    <s v="Dry"/>
    <n v="70.099999999999994"/>
    <n v="99.5"/>
    <n v="9.1999999999999993"/>
    <n v="11.6"/>
    <n v="4"/>
    <n v="6"/>
    <m/>
    <m/>
    <n v="3.1"/>
    <n v="6.1"/>
    <n v="0.6"/>
    <n v="0.7"/>
    <s v="n/a"/>
    <n v="74"/>
    <n v="106"/>
    <n v="12.25"/>
    <n v="25.8"/>
    <m/>
    <n v="1.8"/>
    <s v="Oil"/>
    <s v="Cooling Tower"/>
    <n v="3"/>
    <n v="4"/>
    <n v="11.6"/>
    <n v="23.5"/>
    <m/>
    <n v="2.12"/>
    <s v="Water"/>
    <m/>
    <m/>
    <m/>
    <n v="4.5999999999999999E-2"/>
    <n v="8.2000000000000003E-2"/>
    <s v="a-a/f"/>
    <n v="0.31"/>
    <n v="0.4"/>
    <s v="a/exergy+a"/>
    <m/>
    <m/>
    <m/>
    <n v="0.26912928759894461"/>
    <x v="2"/>
    <s v="Electric"/>
    <s v="VSD"/>
    <s v="CR1-30 Grundfos"/>
    <n v="1.5"/>
    <n v="5.7000000000000002E-2"/>
    <n v="0.11"/>
    <m/>
    <m/>
    <m/>
    <n v="0.25"/>
    <n v="3.95E-2"/>
    <m/>
    <n v="0.158"/>
    <s v="Cavitation troubles =&gt; increased tank elevation"/>
    <x v="0"/>
    <m/>
    <m/>
    <m/>
    <m/>
    <m/>
    <x v="3"/>
    <x v="21"/>
    <x v="4"/>
    <m/>
    <m/>
    <m/>
    <m/>
    <m/>
    <m/>
    <n v="15000"/>
    <n v="44000"/>
    <m/>
    <m/>
    <m/>
    <n v="0.76"/>
    <m/>
    <m/>
    <n v="0.7"/>
    <n v="2.4"/>
    <n v="0.76"/>
    <x v="80"/>
    <m/>
    <n v="0.22440000000000002"/>
    <m/>
    <m/>
    <n v="0.54"/>
    <n v="0.68"/>
    <m/>
    <n v="0.33"/>
    <m/>
    <m/>
    <m/>
    <m/>
    <s v=""/>
    <m/>
    <m/>
    <s v="Gearbox 20:1"/>
    <x v="0"/>
    <m/>
    <m/>
    <m/>
    <m/>
    <m/>
    <m/>
    <m/>
    <m/>
    <m/>
    <m/>
    <s v="n/a"/>
    <s v="n/a"/>
    <m/>
    <x v="0"/>
    <m/>
    <m/>
    <m/>
    <m/>
    <m/>
    <m/>
    <s v="X"/>
    <s v="X"/>
    <s v="X + heater"/>
  </r>
  <r>
    <s v="Farrokhi"/>
    <n v="2014"/>
    <s v="https://doi.org/10.1016/j.applthermaleng.2013.11.060"/>
    <s v="Preliminary experimental investigation of a natural gas-fired ORC-based micro-CHP system for residential buildings"/>
    <n v="31"/>
    <m/>
    <m/>
    <m/>
    <m/>
    <n v="0"/>
    <x v="0"/>
    <n v="0"/>
    <x v="0"/>
    <n v="0"/>
    <n v="0"/>
    <x v="0"/>
    <n v="0"/>
    <n v="0"/>
    <n v="2014"/>
    <s v="Iran"/>
    <s v="Mashhad"/>
    <x v="8"/>
    <m/>
    <s v="Yes"/>
    <x v="21"/>
    <s v="Hydrocarbons"/>
    <m/>
    <n v="187.2"/>
    <n v="33.78"/>
    <n v="1.804"/>
    <s v="Dry"/>
    <n v="53.6"/>
    <n v="72.099999999999994"/>
    <m/>
    <m/>
    <n v="25.9"/>
    <n v="28.3"/>
    <m/>
    <m/>
    <n v="2.25"/>
    <n v="3.2"/>
    <n v="1"/>
    <n v="1.4"/>
    <s v="Gas (Natural)"/>
    <n v="65.400000000000006"/>
    <n v="84.1"/>
    <m/>
    <m/>
    <m/>
    <n v="0.41699999999999998"/>
    <s v="Water"/>
    <s v="Tap"/>
    <n v="22.4"/>
    <n v="23.2"/>
    <m/>
    <m/>
    <m/>
    <n v="0.27700000000000002"/>
    <s v="Water"/>
    <n v="0.02"/>
    <n v="7.0999999999999994E-2"/>
    <s v="e-a"/>
    <n v="8.5000000000000006E-3"/>
    <n v="1.66E-2"/>
    <s v="e-a/f"/>
    <m/>
    <m/>
    <m/>
    <m/>
    <n v="1.66E-2"/>
    <m/>
    <n v="0.17054046485578278"/>
    <x v="0"/>
    <s v="n/a"/>
    <s v="n/a"/>
    <m/>
    <m/>
    <n v="6.1299999999999992E-3"/>
    <n v="1.0216666666666667E-2"/>
    <m/>
    <n v="2.5"/>
    <n v="6"/>
    <m/>
    <n v="3"/>
    <n v="0.5"/>
    <m/>
    <m/>
    <x v="0"/>
    <m/>
    <m/>
    <s v="19p"/>
    <m/>
    <m/>
    <x v="7"/>
    <x v="22"/>
    <x v="1"/>
    <m/>
    <n v="7.7399999999999997E-2"/>
    <m/>
    <m/>
    <m/>
    <m/>
    <n v="1350"/>
    <n v="2680"/>
    <m/>
    <m/>
    <n v="2.2800000000000001E-2"/>
    <n v="7.7399999999999997E-2"/>
    <n v="5.8599999999999999E-2"/>
    <n v="0.14799999999999999"/>
    <n v="6.4479999999999996E-2"/>
    <n v="0.13872000000000001"/>
    <n v="7.7399999999999997E-2"/>
    <x v="81"/>
    <n v="0.13100000000000001"/>
    <n v="0.254"/>
    <m/>
    <m/>
    <n v="0.37"/>
    <n v="0.45500000000000002"/>
    <n v="0.35399999999999998"/>
    <n v="0.55800000000000005"/>
    <m/>
    <m/>
    <n v="0.38900000000000001"/>
    <n v="0.52200000000000002"/>
    <n v="0.58981917554222973"/>
    <m/>
    <m/>
    <m/>
    <x v="0"/>
    <m/>
    <m/>
    <s v="19p"/>
    <m/>
    <m/>
    <m/>
    <m/>
    <m/>
    <m/>
    <m/>
    <s v="n/a"/>
    <s v="n/a"/>
    <m/>
    <x v="0"/>
    <m/>
    <m/>
    <m/>
    <m/>
    <m/>
    <m/>
    <m/>
    <m/>
    <s v="X"/>
  </r>
  <r>
    <s v="Hessami"/>
    <n v="2012"/>
    <s v="https://doi.org/10.1115/ES2012-91347"/>
    <s v="Geothermal energy for small-scale power generation using an organic rankine cycle"/>
    <n v="40"/>
    <m/>
    <m/>
    <m/>
    <m/>
    <n v="0"/>
    <x v="0"/>
    <n v="0"/>
    <x v="0"/>
    <n v="0"/>
    <n v="0"/>
    <x v="0"/>
    <n v="0"/>
    <n v="0"/>
    <n v="2012"/>
    <s v="Australia"/>
    <s v="KAZMAR"/>
    <x v="2"/>
    <m/>
    <m/>
    <x v="0"/>
    <s v="HFC"/>
    <m/>
    <n v="154.01"/>
    <n v="36.51"/>
    <n v="0.49580000000000002"/>
    <s v="Dry"/>
    <m/>
    <m/>
    <m/>
    <m/>
    <m/>
    <m/>
    <m/>
    <m/>
    <m/>
    <n v="7.9"/>
    <m/>
    <m/>
    <s v="n/a"/>
    <m/>
    <m/>
    <m/>
    <m/>
    <m/>
    <m/>
    <s v="Water"/>
    <s v="n/a"/>
    <m/>
    <m/>
    <m/>
    <m/>
    <m/>
    <m/>
    <s v="n/a"/>
    <m/>
    <m/>
    <m/>
    <m/>
    <m/>
    <m/>
    <m/>
    <m/>
    <m/>
    <m/>
    <m/>
    <m/>
    <m/>
    <x v="10"/>
    <s v="n/a"/>
    <s v="n/a"/>
    <m/>
    <m/>
    <m/>
    <m/>
    <m/>
    <m/>
    <m/>
    <m/>
    <m/>
    <m/>
    <m/>
    <m/>
    <x v="0"/>
    <m/>
    <m/>
    <m/>
    <m/>
    <m/>
    <x v="6"/>
    <x v="15"/>
    <x v="1"/>
    <m/>
    <m/>
    <m/>
    <m/>
    <m/>
    <m/>
    <m/>
    <n v="2000"/>
    <m/>
    <m/>
    <m/>
    <m/>
    <m/>
    <n v="0.6"/>
    <m/>
    <m/>
    <n v="0.39537912851157603"/>
    <x v="82"/>
    <m/>
    <m/>
    <m/>
    <m/>
    <m/>
    <m/>
    <m/>
    <m/>
    <m/>
    <m/>
    <m/>
    <m/>
    <n v="0.6589652141859601"/>
    <m/>
    <m/>
    <m/>
    <x v="0"/>
    <m/>
    <m/>
    <m/>
    <m/>
    <m/>
    <m/>
    <m/>
    <m/>
    <m/>
    <m/>
    <s v="n/a"/>
    <s v="n/a"/>
    <m/>
    <x v="0"/>
    <m/>
    <m/>
    <m/>
    <m/>
    <m/>
    <m/>
    <m/>
    <m/>
    <m/>
  </r>
  <r>
    <s v="Casci"/>
    <n v="1981"/>
    <s v="https://doi.org/10.1016/0198-7593(81)90027-8"/>
    <s v="Heat recovery in a ceramic kiln with an organic rankine cycle engine"/>
    <n v="57"/>
    <m/>
    <m/>
    <m/>
    <m/>
    <n v="0"/>
    <x v="0"/>
    <n v="0"/>
    <x v="0"/>
    <n v="0"/>
    <n v="0"/>
    <x v="0"/>
    <n v="0"/>
    <n v="0"/>
    <n v="1981"/>
    <s v="Italy"/>
    <s v="Milano"/>
    <x v="0"/>
    <m/>
    <m/>
    <x v="22"/>
    <s v="Other"/>
    <m/>
    <m/>
    <m/>
    <m/>
    <s v="n/a"/>
    <n v="85"/>
    <n v="102"/>
    <m/>
    <m/>
    <m/>
    <m/>
    <m/>
    <m/>
    <m/>
    <m/>
    <m/>
    <m/>
    <s v="Oil"/>
    <m/>
    <n v="220"/>
    <m/>
    <n v="350"/>
    <m/>
    <n v="5"/>
    <s v="Exhaust Gas"/>
    <s v="Cooling Tower"/>
    <m/>
    <m/>
    <m/>
    <m/>
    <m/>
    <m/>
    <s v="Water"/>
    <m/>
    <m/>
    <m/>
    <m/>
    <n v="9.0999999999999998E-2"/>
    <s v="e/f+e"/>
    <m/>
    <n v="0.57999999999999996"/>
    <s v="e/e+f | ff"/>
    <m/>
    <n v="9.0999999999999998E-2"/>
    <m/>
    <n v="0.17499999999999999"/>
    <x v="11"/>
    <s v="n/a"/>
    <s v="n/a"/>
    <m/>
    <m/>
    <m/>
    <n v="1.23"/>
    <m/>
    <m/>
    <m/>
    <m/>
    <m/>
    <m/>
    <m/>
    <m/>
    <x v="2"/>
    <m/>
    <n v="51"/>
    <s v="x2"/>
    <m/>
    <m/>
    <x v="1"/>
    <x v="6"/>
    <x v="4"/>
    <m/>
    <n v="40"/>
    <m/>
    <m/>
    <m/>
    <m/>
    <m/>
    <n v="6700"/>
    <m/>
    <n v="13.7"/>
    <m/>
    <n v="26"/>
    <m/>
    <n v="33"/>
    <m/>
    <m/>
    <n v="26"/>
    <x v="83"/>
    <m/>
    <m/>
    <m/>
    <m/>
    <m/>
    <m/>
    <m/>
    <m/>
    <m/>
    <m/>
    <m/>
    <n v="0.79"/>
    <n v="0.85692747353644416"/>
    <m/>
    <m/>
    <m/>
    <x v="2"/>
    <m/>
    <n v="142"/>
    <m/>
    <m/>
    <m/>
    <m/>
    <m/>
    <m/>
    <m/>
    <m/>
    <s v="n/a"/>
    <s v="n/a"/>
    <m/>
    <x v="0"/>
    <m/>
    <m/>
    <s v="hotwell to keep level cst in the condenser (avoid pump cavitation)"/>
    <m/>
    <m/>
    <m/>
    <m/>
    <m/>
    <m/>
  </r>
  <r>
    <s v="Li T."/>
    <n v="2015"/>
    <s v="https://doi.org/10.1002/er.3228"/>
    <s v="Experimental comparison of R245fa and R245fa/R601a for organic Rankine cycle using scroll expander"/>
    <n v="32.1"/>
    <n v="44"/>
    <s v="a"/>
    <s v="a"/>
    <s v="a"/>
    <n v="0"/>
    <x v="0"/>
    <n v="0"/>
    <x v="0"/>
    <n v="0"/>
    <n v="0"/>
    <x v="0"/>
    <n v="0"/>
    <n v="0"/>
    <n v="2015"/>
    <s v="China"/>
    <s v="Tianjin"/>
    <x v="2"/>
    <m/>
    <m/>
    <x v="0"/>
    <s v="HFC"/>
    <m/>
    <n v="154.01"/>
    <n v="36.51"/>
    <n v="0.49580000000000002"/>
    <s v="Dry"/>
    <m/>
    <m/>
    <m/>
    <m/>
    <m/>
    <m/>
    <m/>
    <m/>
    <n v="3.6"/>
    <n v="10.199999999999999"/>
    <m/>
    <m/>
    <s v="Electric"/>
    <n v="75"/>
    <n v="130"/>
    <n v="7.6"/>
    <n v="15.1"/>
    <m/>
    <m/>
    <s v="Oil"/>
    <s v="Cooling Tower"/>
    <m/>
    <m/>
    <m/>
    <m/>
    <m/>
    <m/>
    <s v="Water"/>
    <m/>
    <m/>
    <m/>
    <n v="0.03"/>
    <n v="4.4499999999999998E-2"/>
    <s v="e/f"/>
    <m/>
    <m/>
    <m/>
    <m/>
    <n v="4.4499999999999998E-2"/>
    <m/>
    <n v="0.27295285359801491"/>
    <x v="0"/>
    <s v="Electric"/>
    <s v="VSD"/>
    <m/>
    <m/>
    <n v="2.8000000000000001E-2"/>
    <n v="6.2E-2"/>
    <m/>
    <m/>
    <m/>
    <m/>
    <m/>
    <m/>
    <m/>
    <m/>
    <x v="0"/>
    <s v="BL95A-92"/>
    <n v="8.5"/>
    <s v="45 pass"/>
    <m/>
    <m/>
    <x v="6"/>
    <x v="6"/>
    <x v="4"/>
    <m/>
    <n v="0.5"/>
    <m/>
    <m/>
    <m/>
    <m/>
    <m/>
    <m/>
    <m/>
    <m/>
    <n v="0.20549999999999999"/>
    <n v="0.55030000000000001"/>
    <m/>
    <m/>
    <m/>
    <m/>
    <n v="0.55030000000000001"/>
    <x v="84"/>
    <m/>
    <m/>
    <m/>
    <m/>
    <n v="0.72499999999999998"/>
    <n v="0.82"/>
    <m/>
    <m/>
    <m/>
    <m/>
    <m/>
    <m/>
    <s v=""/>
    <m/>
    <m/>
    <m/>
    <x v="0"/>
    <s v="BL95A-70D"/>
    <n v="6"/>
    <m/>
    <m/>
    <m/>
    <m/>
    <m/>
    <m/>
    <m/>
    <m/>
    <s v="n/a"/>
    <s v="n/a"/>
    <m/>
    <x v="0"/>
    <m/>
    <m/>
    <m/>
    <m/>
    <m/>
    <m/>
    <s v="X (evap outlet)"/>
    <m/>
    <s v="X"/>
  </r>
  <r>
    <s v="Li T."/>
    <n v="2015"/>
    <s v="https://doi.org/10.1002/er.3228"/>
    <s v="Experimental comparison of R245fa and R245fa/R601a for organic Rankine cycle using scroll expander"/>
    <n v="32.200000000000003"/>
    <n v="44"/>
    <s v="b"/>
    <s v="a"/>
    <s v="a"/>
    <n v="1"/>
    <x v="1"/>
    <n v="0"/>
    <x v="1"/>
    <n v="1"/>
    <n v="0"/>
    <x v="1"/>
    <n v="1"/>
    <n v="0"/>
    <n v="2015"/>
    <s v="China"/>
    <s v="Tianjin"/>
    <x v="2"/>
    <m/>
    <m/>
    <x v="23"/>
    <s v="Mixture"/>
    <m/>
    <m/>
    <m/>
    <m/>
    <s v="Zeotropic"/>
    <m/>
    <m/>
    <m/>
    <m/>
    <m/>
    <m/>
    <m/>
    <m/>
    <n v="3.6"/>
    <n v="9.5"/>
    <m/>
    <m/>
    <s v="Electric"/>
    <n v="75"/>
    <n v="130"/>
    <n v="7.7"/>
    <n v="17"/>
    <m/>
    <m/>
    <s v="Oil"/>
    <s v="Cooling Tower"/>
    <m/>
    <m/>
    <m/>
    <m/>
    <m/>
    <m/>
    <s v="Water"/>
    <m/>
    <m/>
    <m/>
    <n v="2.8000000000000001E-2"/>
    <n v="4.3799999999999999E-2"/>
    <s v="e/f"/>
    <m/>
    <m/>
    <m/>
    <m/>
    <n v="4.3799999999999999E-2"/>
    <m/>
    <n v="0.27295285359801491"/>
    <x v="0"/>
    <s v="Electric"/>
    <s v="VSD"/>
    <m/>
    <m/>
    <n v="3.3000000000000002E-2"/>
    <n v="6.9000000000000006E-2"/>
    <m/>
    <m/>
    <m/>
    <m/>
    <m/>
    <m/>
    <m/>
    <m/>
    <x v="0"/>
    <s v="BL95A-92"/>
    <n v="8.5"/>
    <s v="45 pass"/>
    <m/>
    <m/>
    <x v="6"/>
    <x v="6"/>
    <x v="4"/>
    <m/>
    <n v="0.5"/>
    <m/>
    <m/>
    <m/>
    <m/>
    <m/>
    <m/>
    <m/>
    <m/>
    <n v="0.21110000000000001"/>
    <n v="0.54600000000000004"/>
    <m/>
    <m/>
    <m/>
    <m/>
    <n v="0.54600000000000004"/>
    <x v="85"/>
    <m/>
    <m/>
    <m/>
    <m/>
    <n v="0.71"/>
    <n v="0.83299999999999996"/>
    <m/>
    <m/>
    <m/>
    <m/>
    <m/>
    <m/>
    <s v=""/>
    <m/>
    <m/>
    <m/>
    <x v="0"/>
    <s v="BL95A-70D"/>
    <n v="6"/>
    <m/>
    <m/>
    <m/>
    <m/>
    <m/>
    <m/>
    <m/>
    <m/>
    <s v="n/a"/>
    <s v="n/a"/>
    <m/>
    <x v="0"/>
    <m/>
    <m/>
    <m/>
    <m/>
    <m/>
    <m/>
    <s v="X (evap outlet)"/>
    <m/>
    <s v="X"/>
  </r>
  <r>
    <s v="Wang H"/>
    <n v="2015"/>
    <s v="https://doi.org/10.11949/j.issn.0438-1157.20150255"/>
    <s v="Effect of mass flow rate on performance of organic Rankine cycle for power generation system with low-temperature waste heat"/>
    <n v="136"/>
    <m/>
    <m/>
    <m/>
    <m/>
    <n v="0"/>
    <x v="0"/>
    <n v="0"/>
    <x v="0"/>
    <n v="0"/>
    <n v="0"/>
    <x v="0"/>
    <n v="0"/>
    <n v="0"/>
    <n v="2015"/>
    <s v="China"/>
    <s v="Zhengzhou"/>
    <x v="0"/>
    <m/>
    <m/>
    <x v="2"/>
    <s v="HCFC"/>
    <m/>
    <n v="183.67"/>
    <n v="36.72"/>
    <n v="0.35639999999999999"/>
    <s v="Dry"/>
    <n v="118"/>
    <n v="129"/>
    <m/>
    <m/>
    <n v="17.7"/>
    <n v="20.5"/>
    <m/>
    <m/>
    <n v="1.97"/>
    <n v="5.36"/>
    <n v="1.29"/>
    <n v="1.68"/>
    <s v="n/a"/>
    <m/>
    <m/>
    <n v="22"/>
    <n v="70"/>
    <m/>
    <m/>
    <s v="Oil"/>
    <s v="n/a"/>
    <m/>
    <m/>
    <m/>
    <m/>
    <m/>
    <m/>
    <s v="Water"/>
    <m/>
    <m/>
    <m/>
    <n v="5.0000000000000001E-3"/>
    <n v="2.8000000000000001E-2"/>
    <s v="e-a/f"/>
    <m/>
    <m/>
    <m/>
    <m/>
    <n v="2.9000000000000001E-2"/>
    <m/>
    <m/>
    <x v="0"/>
    <s v="n/a"/>
    <s v="n/a"/>
    <m/>
    <m/>
    <n v="9.0999999999999998E-2"/>
    <n v="0.28299999999999997"/>
    <m/>
    <m/>
    <m/>
    <n v="0.105"/>
    <n v="7.3459999999999998E-2"/>
    <m/>
    <m/>
    <m/>
    <x v="1"/>
    <m/>
    <m/>
    <m/>
    <m/>
    <m/>
    <x v="3"/>
    <x v="6"/>
    <x v="4"/>
    <m/>
    <m/>
    <m/>
    <m/>
    <m/>
    <m/>
    <m/>
    <m/>
    <m/>
    <m/>
    <m/>
    <n v="2.0089999999999999"/>
    <m/>
    <m/>
    <m/>
    <n v="3.5"/>
    <n v="2.0089999999999999"/>
    <x v="86"/>
    <n v="0.2"/>
    <n v="0.43"/>
    <m/>
    <m/>
    <n v="0.25"/>
    <n v="0.8"/>
    <m/>
    <n v="0.6"/>
    <m/>
    <m/>
    <m/>
    <m/>
    <s v=""/>
    <m/>
    <m/>
    <m/>
    <x v="1"/>
    <m/>
    <m/>
    <m/>
    <m/>
    <n v="0.3"/>
    <m/>
    <m/>
    <m/>
    <m/>
    <m/>
    <s v="n/a"/>
    <s v="n/a"/>
    <m/>
    <x v="0"/>
    <m/>
    <m/>
    <m/>
    <m/>
    <m/>
    <m/>
    <m/>
    <m/>
    <m/>
  </r>
  <r>
    <s v="Manolakos"/>
    <n v="2007"/>
    <s v="https://doi.org/10.1016/j.desal.2006.04.018"/>
    <s v="Experimental evaluation of an autonomous low-temperature solar Rankine cycle system for reverse osmosis desalination"/>
    <n v="60"/>
    <n v="24"/>
    <s v="a"/>
    <s v="a"/>
    <s v="a"/>
    <n v="0"/>
    <x v="0"/>
    <n v="0"/>
    <x v="0"/>
    <n v="0"/>
    <n v="0"/>
    <x v="0"/>
    <n v="0"/>
    <n v="0"/>
    <n v="2007"/>
    <s v="Greece"/>
    <s v="AUA"/>
    <x v="1"/>
    <s v="Driving Reverse Osmosis"/>
    <m/>
    <x v="6"/>
    <s v="HFC"/>
    <m/>
    <n v="101.06"/>
    <n v="40.592799999999997"/>
    <n v="-0.40899999999999997"/>
    <s v="Wet"/>
    <m/>
    <m/>
    <m/>
    <m/>
    <m/>
    <m/>
    <m/>
    <m/>
    <m/>
    <n v="22"/>
    <m/>
    <n v="9"/>
    <s v="Electric"/>
    <n v="65"/>
    <n v="70"/>
    <m/>
    <n v="100"/>
    <m/>
    <m/>
    <s v="Water"/>
    <s v="Sea"/>
    <n v="25"/>
    <n v="33"/>
    <m/>
    <m/>
    <m/>
    <m/>
    <s v="SeaWater"/>
    <m/>
    <m/>
    <m/>
    <n v="0.02"/>
    <n v="0.04"/>
    <s v="m-a/f"/>
    <m/>
    <m/>
    <m/>
    <n v="0.04"/>
    <n v="2.8786451431265028E-2"/>
    <m/>
    <n v="0.13119533527696792"/>
    <x v="0"/>
    <s v="Electric"/>
    <s v="VSD"/>
    <m/>
    <n v="1.8"/>
    <n v="0.12"/>
    <n v="0.35"/>
    <m/>
    <m/>
    <m/>
    <m/>
    <n v="0.35"/>
    <m/>
    <m/>
    <m/>
    <x v="0"/>
    <s v="CIAT EXL-1440"/>
    <n v="5.2"/>
    <s v="x2"/>
    <m/>
    <m/>
    <x v="0"/>
    <x v="6"/>
    <x v="0"/>
    <s v="TRS 105 from Sanden"/>
    <m/>
    <m/>
    <m/>
    <m/>
    <m/>
    <n v="0"/>
    <n v="4000"/>
    <m/>
    <m/>
    <m/>
    <m/>
    <n v="0"/>
    <n v="2.0499999999999998"/>
    <m/>
    <m/>
    <n v="1.4753056358523324"/>
    <x v="87"/>
    <m/>
    <m/>
    <n v="0"/>
    <n v="0.65"/>
    <m/>
    <m/>
    <m/>
    <m/>
    <m/>
    <m/>
    <m/>
    <m/>
    <n v="0.71966128578162569"/>
    <m/>
    <m/>
    <m/>
    <x v="0"/>
    <s v="CIAT EXL-1440"/>
    <n v="2.6"/>
    <m/>
    <m/>
    <m/>
    <m/>
    <m/>
    <m/>
    <m/>
    <m/>
    <s v="n/a"/>
    <s v="n/a"/>
    <m/>
    <x v="0"/>
    <m/>
    <m/>
    <m/>
    <m/>
    <m/>
    <m/>
    <m/>
    <m/>
    <s v="X"/>
  </r>
  <r>
    <s v="Hu"/>
    <n v="2015"/>
    <s v="https://doi.org/10.1016/j.egypro.2015.07.394"/>
    <s v="Experimental Investigation on Characteristics of Evaporator Vaporization and Pressure Drops in an Organic Rankine Cycle (ORC)"/>
    <n v="140"/>
    <n v="44"/>
    <s v="a"/>
    <s v="a"/>
    <s v="a"/>
    <n v="0"/>
    <x v="1"/>
    <n v="1"/>
    <x v="1"/>
    <n v="1"/>
    <n v="1"/>
    <x v="1"/>
    <n v="1"/>
    <n v="1"/>
    <n v="2015"/>
    <s v="China"/>
    <s v="Tianjin"/>
    <x v="3"/>
    <m/>
    <m/>
    <x v="0"/>
    <s v="HFC"/>
    <m/>
    <n v="154.01"/>
    <n v="36.51"/>
    <n v="0.49580000000000002"/>
    <s v="Dry"/>
    <m/>
    <m/>
    <m/>
    <m/>
    <m/>
    <m/>
    <m/>
    <m/>
    <m/>
    <n v="10"/>
    <m/>
    <m/>
    <s v="Electric"/>
    <m/>
    <n v="130"/>
    <m/>
    <m/>
    <m/>
    <m/>
    <s v="Water"/>
    <s v="Cooling Tower"/>
    <m/>
    <m/>
    <m/>
    <m/>
    <m/>
    <m/>
    <s v="Water"/>
    <m/>
    <m/>
    <m/>
    <m/>
    <m/>
    <m/>
    <m/>
    <m/>
    <m/>
    <m/>
    <m/>
    <m/>
    <n v="0.27295285359801491"/>
    <x v="0"/>
    <s v="Electric"/>
    <s v="VSD"/>
    <m/>
    <m/>
    <n v="3.3333333333333333E-2"/>
    <n v="0.05"/>
    <m/>
    <m/>
    <m/>
    <m/>
    <m/>
    <m/>
    <m/>
    <m/>
    <x v="0"/>
    <m/>
    <m/>
    <s v="x2"/>
    <m/>
    <m/>
    <x v="6"/>
    <x v="6"/>
    <x v="4"/>
    <m/>
    <m/>
    <m/>
    <m/>
    <m/>
    <m/>
    <m/>
    <m/>
    <m/>
    <m/>
    <m/>
    <m/>
    <m/>
    <m/>
    <m/>
    <m/>
    <n v="0.54600000000000004"/>
    <x v="85"/>
    <m/>
    <m/>
    <m/>
    <m/>
    <m/>
    <m/>
    <m/>
    <m/>
    <m/>
    <m/>
    <m/>
    <m/>
    <s v=""/>
    <m/>
    <m/>
    <m/>
    <x v="0"/>
    <m/>
    <m/>
    <m/>
    <m/>
    <m/>
    <m/>
    <m/>
    <m/>
    <m/>
    <m/>
    <s v="n/a"/>
    <s v="n/a"/>
    <m/>
    <x v="0"/>
    <m/>
    <m/>
    <m/>
    <m/>
    <m/>
    <m/>
    <m/>
    <m/>
    <s v="X"/>
  </r>
  <r>
    <s v="Hu"/>
    <n v="2017"/>
    <s v="https://doi.org/10.1016/j.applthermaleng.2016.09.177"/>
    <s v="Effects of evaporator superheat on system operation stability of an organic Rankine cycle"/>
    <n v="161"/>
    <n v="44"/>
    <s v="a"/>
    <s v="a"/>
    <s v="a"/>
    <n v="0"/>
    <x v="1"/>
    <n v="1"/>
    <x v="1"/>
    <n v="1"/>
    <n v="1"/>
    <x v="1"/>
    <n v="1"/>
    <n v="1"/>
    <n v="2017"/>
    <s v="China"/>
    <s v="Tianjin"/>
    <x v="2"/>
    <m/>
    <m/>
    <x v="0"/>
    <s v="HFC"/>
    <m/>
    <n v="154.01"/>
    <n v="36.51"/>
    <n v="0.49580000000000002"/>
    <s v="Dry"/>
    <n v="88.7"/>
    <n v="93.4"/>
    <n v="0.2"/>
    <n v="8.6999999999999993"/>
    <m/>
    <m/>
    <m/>
    <m/>
    <n v="8.9"/>
    <n v="9.75"/>
    <m/>
    <m/>
    <s v="Electric"/>
    <m/>
    <n v="95"/>
    <m/>
    <m/>
    <n v="1.25"/>
    <n v="1.2777777777777777"/>
    <s v="Water"/>
    <s v="Cooling Tower"/>
    <m/>
    <n v="27"/>
    <m/>
    <m/>
    <m/>
    <m/>
    <s v="Water"/>
    <m/>
    <m/>
    <m/>
    <m/>
    <n v="4.4999999999999998E-2"/>
    <s v="a-a/f"/>
    <m/>
    <m/>
    <m/>
    <m/>
    <m/>
    <m/>
    <n v="0.18478260869565222"/>
    <x v="0"/>
    <s v="Electric"/>
    <s v="VSD"/>
    <m/>
    <m/>
    <n v="3.6999999999999998E-2"/>
    <n v="4.5999999999999999E-2"/>
    <m/>
    <m/>
    <m/>
    <m/>
    <m/>
    <m/>
    <m/>
    <m/>
    <x v="9"/>
    <m/>
    <m/>
    <m/>
    <m/>
    <m/>
    <x v="6"/>
    <x v="6"/>
    <x v="4"/>
    <m/>
    <m/>
    <m/>
    <m/>
    <m/>
    <m/>
    <m/>
    <m/>
    <m/>
    <m/>
    <m/>
    <m/>
    <m/>
    <m/>
    <n v="0.34"/>
    <n v="0.47"/>
    <s v=""/>
    <x v="88"/>
    <m/>
    <m/>
    <m/>
    <m/>
    <n v="0.56000000000000005"/>
    <n v="0.64"/>
    <m/>
    <m/>
    <m/>
    <m/>
    <m/>
    <m/>
    <s v=""/>
    <m/>
    <m/>
    <m/>
    <x v="0"/>
    <m/>
    <m/>
    <m/>
    <m/>
    <m/>
    <m/>
    <m/>
    <m/>
    <m/>
    <m/>
    <s v="n/a"/>
    <s v="n/a"/>
    <m/>
    <x v="0"/>
    <m/>
    <m/>
    <m/>
    <m/>
    <m/>
    <m/>
    <m/>
    <m/>
    <s v="X"/>
  </r>
  <r>
    <s v="Peralez"/>
    <n v="2015"/>
    <s v="https://doi.org/10.1016/j.jprocont.2015.03.009"/>
    <s v="Optimal control for an organic rankine cycle on board a diesel-electric railcar"/>
    <n v="167"/>
    <n v="47"/>
    <s v="a"/>
    <s v="a"/>
    <s v="a"/>
    <n v="0"/>
    <x v="0"/>
    <n v="0"/>
    <x v="0"/>
    <n v="0"/>
    <n v="0"/>
    <x v="0"/>
    <n v="0"/>
    <n v="0"/>
    <n v="2015"/>
    <s v="France"/>
    <s v="Lyon"/>
    <x v="4"/>
    <m/>
    <m/>
    <x v="24"/>
    <s v="HFC"/>
    <m/>
    <n v="186.85"/>
    <n v="32.659999999999997"/>
    <n v="1.1339999999999999"/>
    <s v="Dry"/>
    <n v="90"/>
    <n v="130"/>
    <n v="20"/>
    <n v="36"/>
    <n v="23"/>
    <n v="32"/>
    <m/>
    <m/>
    <n v="5"/>
    <n v="25"/>
    <m/>
    <m/>
    <s v="Engine Diesel"/>
    <m/>
    <m/>
    <m/>
    <m/>
    <m/>
    <m/>
    <s v="Exhaust Gas"/>
    <s v="Air Chiller"/>
    <m/>
    <m/>
    <m/>
    <m/>
    <m/>
    <m/>
    <s v="Air"/>
    <m/>
    <m/>
    <m/>
    <m/>
    <m/>
    <m/>
    <m/>
    <m/>
    <m/>
    <m/>
    <m/>
    <m/>
    <m/>
    <x v="1"/>
    <s v="Electric"/>
    <s v="VSD"/>
    <m/>
    <m/>
    <m/>
    <m/>
    <m/>
    <m/>
    <m/>
    <m/>
    <m/>
    <m/>
    <m/>
    <m/>
    <x v="1"/>
    <m/>
    <m/>
    <m/>
    <m/>
    <m/>
    <x v="1"/>
    <x v="6"/>
    <x v="1"/>
    <m/>
    <m/>
    <m/>
    <m/>
    <m/>
    <m/>
    <m/>
    <m/>
    <m/>
    <m/>
    <m/>
    <m/>
    <m/>
    <m/>
    <m/>
    <m/>
    <s v=""/>
    <x v="3"/>
    <m/>
    <m/>
    <m/>
    <m/>
    <m/>
    <m/>
    <m/>
    <m/>
    <m/>
    <m/>
    <m/>
    <m/>
    <s v=""/>
    <m/>
    <m/>
    <m/>
    <x v="1"/>
    <m/>
    <m/>
    <m/>
    <m/>
    <m/>
    <m/>
    <m/>
    <m/>
    <m/>
    <m/>
    <s v="n/a"/>
    <s v="n/a"/>
    <m/>
    <x v="0"/>
    <m/>
    <m/>
    <m/>
    <m/>
    <m/>
    <m/>
    <m/>
    <m/>
    <s v="X"/>
  </r>
  <r>
    <s v="Peralez"/>
    <n v="2016"/>
    <s v="https://doi.org/10.1109/TCST.2016.2574760"/>
    <s v="Organic Rankine Cycle for Vehicles: Control Design and Experimental Results"/>
    <n v="174"/>
    <n v="47"/>
    <s v="a"/>
    <s v="a"/>
    <s v="a"/>
    <n v="0"/>
    <x v="1"/>
    <n v="1"/>
    <x v="1"/>
    <n v="1"/>
    <n v="1"/>
    <x v="1"/>
    <n v="1"/>
    <n v="1"/>
    <n v="2016"/>
    <s v="France"/>
    <s v="Lyon"/>
    <x v="4"/>
    <m/>
    <m/>
    <x v="24"/>
    <s v="HFC"/>
    <m/>
    <n v="186.85"/>
    <n v="32.659999999999997"/>
    <n v="1.1339999999999999"/>
    <s v="Dry"/>
    <n v="90"/>
    <n v="130"/>
    <n v="20"/>
    <n v="36"/>
    <n v="23"/>
    <n v="32"/>
    <m/>
    <m/>
    <n v="5"/>
    <n v="25"/>
    <m/>
    <m/>
    <s v="Engine Diesel"/>
    <m/>
    <m/>
    <m/>
    <m/>
    <m/>
    <m/>
    <s v="Exhaust Gas"/>
    <s v="Air Chiller"/>
    <m/>
    <m/>
    <m/>
    <m/>
    <m/>
    <m/>
    <s v="Air"/>
    <m/>
    <m/>
    <m/>
    <m/>
    <m/>
    <m/>
    <m/>
    <m/>
    <m/>
    <m/>
    <m/>
    <m/>
    <m/>
    <x v="1"/>
    <s v="Electric"/>
    <s v="VSD"/>
    <m/>
    <m/>
    <m/>
    <m/>
    <m/>
    <m/>
    <m/>
    <m/>
    <m/>
    <m/>
    <m/>
    <m/>
    <x v="1"/>
    <m/>
    <m/>
    <m/>
    <m/>
    <m/>
    <x v="1"/>
    <x v="6"/>
    <x v="1"/>
    <m/>
    <m/>
    <m/>
    <m/>
    <m/>
    <m/>
    <m/>
    <m/>
    <m/>
    <m/>
    <m/>
    <m/>
    <m/>
    <m/>
    <m/>
    <m/>
    <m/>
    <x v="89"/>
    <m/>
    <m/>
    <m/>
    <m/>
    <m/>
    <m/>
    <m/>
    <m/>
    <m/>
    <m/>
    <m/>
    <m/>
    <m/>
    <m/>
    <m/>
    <m/>
    <x v="1"/>
    <m/>
    <m/>
    <m/>
    <m/>
    <m/>
    <m/>
    <m/>
    <m/>
    <m/>
    <m/>
    <s v="n/a"/>
    <s v="n/a"/>
    <m/>
    <x v="0"/>
    <m/>
    <m/>
    <m/>
    <m/>
    <m/>
    <m/>
    <m/>
    <m/>
    <s v="X"/>
  </r>
  <r>
    <s v="Bliem"/>
    <n v="1984"/>
    <s v="https://www.geothermal-library.org/index.php?mode=pubs&amp;action=view&amp;record=1001145"/>
    <s v="Initial results for supercritical cycle experiments using pure and mixed-hydrocarbon working fluids"/>
    <n v="84"/>
    <m/>
    <m/>
    <m/>
    <m/>
    <n v="0"/>
    <x v="0"/>
    <n v="0"/>
    <x v="0"/>
    <n v="0"/>
    <n v="0"/>
    <x v="0"/>
    <n v="0"/>
    <n v="0"/>
    <n v="1984"/>
    <s v="USA"/>
    <s v="EG&amp;G"/>
    <x v="2"/>
    <m/>
    <m/>
    <x v="25"/>
    <s v="Mixture"/>
    <s v="Yes"/>
    <m/>
    <m/>
    <m/>
    <s v="Zeotropic"/>
    <m/>
    <m/>
    <m/>
    <m/>
    <m/>
    <m/>
    <m/>
    <m/>
    <m/>
    <m/>
    <m/>
    <m/>
    <s v="Geothermal"/>
    <m/>
    <m/>
    <m/>
    <m/>
    <m/>
    <m/>
    <s v="Geothermal Fluid"/>
    <s v="Cooling Tower"/>
    <m/>
    <m/>
    <m/>
    <m/>
    <m/>
    <m/>
    <s v="Water"/>
    <m/>
    <m/>
    <m/>
    <m/>
    <m/>
    <m/>
    <m/>
    <m/>
    <m/>
    <m/>
    <m/>
    <m/>
    <m/>
    <x v="1"/>
    <s v="n/a"/>
    <s v="n/a"/>
    <m/>
    <m/>
    <m/>
    <m/>
    <m/>
    <m/>
    <m/>
    <m/>
    <m/>
    <m/>
    <m/>
    <m/>
    <x v="4"/>
    <m/>
    <m/>
    <m/>
    <m/>
    <m/>
    <x v="1"/>
    <x v="6"/>
    <x v="1"/>
    <m/>
    <m/>
    <m/>
    <m/>
    <m/>
    <m/>
    <m/>
    <m/>
    <m/>
    <n v="10.1"/>
    <m/>
    <m/>
    <m/>
    <m/>
    <m/>
    <m/>
    <s v=""/>
    <x v="3"/>
    <m/>
    <m/>
    <m/>
    <m/>
    <m/>
    <n v="0.77"/>
    <m/>
    <m/>
    <m/>
    <m/>
    <m/>
    <m/>
    <s v=""/>
    <m/>
    <m/>
    <m/>
    <x v="2"/>
    <m/>
    <m/>
    <m/>
    <m/>
    <m/>
    <m/>
    <m/>
    <m/>
    <m/>
    <m/>
    <s v="n/a"/>
    <s v="n/a"/>
    <m/>
    <x v="0"/>
    <m/>
    <m/>
    <m/>
    <m/>
    <s v="X"/>
    <m/>
    <m/>
    <m/>
    <m/>
  </r>
  <r>
    <s v="Darawun"/>
    <n v="2015"/>
    <s v="https://doi.org/10.1016/j.egypro.2015.11.497"/>
    <s v="Testing of Low-grade Heat Source Organic Rankine Cycle with Small Hot Vapor Reciprocating Engine"/>
    <n v="154"/>
    <m/>
    <m/>
    <m/>
    <m/>
    <n v="0"/>
    <x v="0"/>
    <n v="0"/>
    <x v="0"/>
    <n v="0"/>
    <n v="0"/>
    <x v="0"/>
    <n v="0"/>
    <n v="0"/>
    <n v="2015"/>
    <s v="Thailand"/>
    <s v="King Mongkut's"/>
    <x v="0"/>
    <m/>
    <m/>
    <x v="2"/>
    <s v="HCFC"/>
    <m/>
    <n v="183.67"/>
    <n v="36.72"/>
    <n v="0.35639999999999999"/>
    <s v="Dry"/>
    <m/>
    <m/>
    <m/>
    <m/>
    <m/>
    <m/>
    <m/>
    <m/>
    <m/>
    <n v="7"/>
    <m/>
    <m/>
    <s v="n/a"/>
    <m/>
    <n v="100"/>
    <m/>
    <m/>
    <m/>
    <m/>
    <s v="n/a"/>
    <s v="Cooling Tower"/>
    <m/>
    <m/>
    <m/>
    <m/>
    <m/>
    <m/>
    <s v="n/a"/>
    <m/>
    <m/>
    <m/>
    <m/>
    <m/>
    <m/>
    <m/>
    <m/>
    <m/>
    <m/>
    <m/>
    <m/>
    <n v="0.21447721179624668"/>
    <x v="1"/>
    <s v="n/a"/>
    <s v="n/a"/>
    <m/>
    <m/>
    <m/>
    <m/>
    <m/>
    <m/>
    <m/>
    <m/>
    <m/>
    <m/>
    <m/>
    <m/>
    <x v="1"/>
    <m/>
    <m/>
    <m/>
    <m/>
    <m/>
    <x v="15"/>
    <x v="6"/>
    <x v="1"/>
    <s v="3Cyl Daihastu"/>
    <m/>
    <m/>
    <m/>
    <m/>
    <m/>
    <n v="200"/>
    <n v="270"/>
    <m/>
    <m/>
    <n v="0.1"/>
    <n v="0.221"/>
    <m/>
    <m/>
    <m/>
    <m/>
    <n v="0.221"/>
    <x v="90"/>
    <m/>
    <m/>
    <m/>
    <m/>
    <m/>
    <m/>
    <m/>
    <m/>
    <m/>
    <m/>
    <m/>
    <m/>
    <s v=""/>
    <m/>
    <m/>
    <m/>
    <x v="1"/>
    <m/>
    <m/>
    <m/>
    <m/>
    <m/>
    <m/>
    <m/>
    <m/>
    <m/>
    <m/>
    <s v="n/a"/>
    <s v="n/a"/>
    <m/>
    <x v="0"/>
    <m/>
    <m/>
    <m/>
    <m/>
    <m/>
    <m/>
    <m/>
    <s v="X"/>
    <m/>
  </r>
  <r>
    <s v="Saiai"/>
    <n v="2014"/>
    <s v="http://www.indjst.org/index.php/indjst/article/view/47168"/>
    <s v="An experimental investigation of vapor generatorcharacteristics in a low-pressure turbine engine"/>
    <n v="59"/>
    <m/>
    <m/>
    <m/>
    <m/>
    <n v="0"/>
    <x v="0"/>
    <n v="0"/>
    <x v="0"/>
    <n v="0"/>
    <n v="0"/>
    <x v="0"/>
    <n v="0"/>
    <n v="0"/>
    <n v="2014"/>
    <s v="India"/>
    <s v="Chiang Mai"/>
    <x v="0"/>
    <m/>
    <m/>
    <x v="26"/>
    <s v="HCFC"/>
    <m/>
    <n v="204.35"/>
    <n v="42.12"/>
    <n v="0.159"/>
    <s v="Isentropic"/>
    <n v="72"/>
    <n v="96.9"/>
    <m/>
    <m/>
    <m/>
    <m/>
    <m/>
    <m/>
    <n v="2.5"/>
    <n v="4.8"/>
    <m/>
    <m/>
    <s v="n/a"/>
    <m/>
    <m/>
    <n v="5.01"/>
    <n v="8.32"/>
    <m/>
    <m/>
    <s v="n/a"/>
    <s v="n/a"/>
    <m/>
    <m/>
    <m/>
    <m/>
    <m/>
    <m/>
    <s v="n/a"/>
    <m/>
    <m/>
    <m/>
    <n v="1.6000000000000001E-4"/>
    <n v="1.9000000000000001E-4"/>
    <s v="m/f"/>
    <m/>
    <m/>
    <m/>
    <n v="1.9000000000000001E-4"/>
    <n v="6.9573263015574157E-5"/>
    <m/>
    <n v="0.14799999999999999"/>
    <x v="1"/>
    <s v="n/a"/>
    <s v="n/a"/>
    <m/>
    <m/>
    <n v="3.4055555555555554E-2"/>
    <n v="0.35805555555555557"/>
    <m/>
    <m/>
    <m/>
    <m/>
    <m/>
    <m/>
    <m/>
    <m/>
    <x v="1"/>
    <m/>
    <m/>
    <m/>
    <m/>
    <m/>
    <x v="3"/>
    <x v="6"/>
    <x v="1"/>
    <m/>
    <m/>
    <m/>
    <m/>
    <m/>
    <m/>
    <n v="387"/>
    <n v="533"/>
    <n v="1.0900000000000001"/>
    <n v="1.1599999999999999"/>
    <m/>
    <m/>
    <n v="8.0000000000000004E-4"/>
    <n v="1.6000000000000001E-3"/>
    <m/>
    <m/>
    <n v="5.8588010960483497E-4"/>
    <x v="91"/>
    <m/>
    <m/>
    <m/>
    <m/>
    <m/>
    <m/>
    <m/>
    <m/>
    <m/>
    <m/>
    <m/>
    <m/>
    <n v="0.36617506850302184"/>
    <m/>
    <m/>
    <m/>
    <x v="1"/>
    <m/>
    <m/>
    <m/>
    <m/>
    <m/>
    <m/>
    <m/>
    <m/>
    <m/>
    <m/>
    <s v="n/a"/>
    <s v="n/a"/>
    <m/>
    <x v="0"/>
    <m/>
    <m/>
    <m/>
    <m/>
    <m/>
    <m/>
    <m/>
    <m/>
    <s v="X + Level"/>
  </r>
  <r>
    <s v="Han"/>
    <n v="2014"/>
    <s v="https://doi.org/10.1007/s12206-014-1147-6"/>
    <s v="Development of a 200 kW ORC radial turbine for waste heat recovery"/>
    <n v="24"/>
    <m/>
    <m/>
    <m/>
    <m/>
    <n v="0"/>
    <x v="0"/>
    <n v="0"/>
    <x v="0"/>
    <n v="0"/>
    <n v="0"/>
    <x v="0"/>
    <n v="0"/>
    <n v="0"/>
    <n v="2014"/>
    <s v="South Korea"/>
    <s v="Seoul"/>
    <x v="0"/>
    <m/>
    <m/>
    <x v="0"/>
    <s v="HFC"/>
    <m/>
    <n v="154.01"/>
    <n v="36.51"/>
    <n v="0.49580000000000002"/>
    <s v="Dry"/>
    <m/>
    <n v="130.19999999999999"/>
    <m/>
    <m/>
    <m/>
    <m/>
    <m/>
    <m/>
    <m/>
    <n v="22.62"/>
    <m/>
    <n v="2.6"/>
    <s v="n/a"/>
    <n v="140"/>
    <n v="150"/>
    <m/>
    <m/>
    <m/>
    <m/>
    <s v="n/a"/>
    <s v="Cooling Tower"/>
    <n v="20"/>
    <n v="24"/>
    <m/>
    <m/>
    <m/>
    <m/>
    <s v="Water"/>
    <m/>
    <m/>
    <m/>
    <m/>
    <m/>
    <m/>
    <m/>
    <m/>
    <m/>
    <m/>
    <m/>
    <m/>
    <n v="0.30260047281323876"/>
    <x v="1"/>
    <s v="n/a"/>
    <s v="n/a"/>
    <m/>
    <m/>
    <m/>
    <n v="7.37"/>
    <m/>
    <m/>
    <m/>
    <m/>
    <n v="10.905203252032521"/>
    <m/>
    <m/>
    <m/>
    <x v="1"/>
    <m/>
    <m/>
    <m/>
    <m/>
    <m/>
    <x v="3"/>
    <x v="6"/>
    <x v="5"/>
    <m/>
    <m/>
    <n v="200"/>
    <n v="9"/>
    <m/>
    <m/>
    <m/>
    <n v="14966"/>
    <m/>
    <n v="8"/>
    <m/>
    <n v="201.2"/>
    <m/>
    <n v="205.4"/>
    <m/>
    <m/>
    <n v="201.2"/>
    <x v="92"/>
    <m/>
    <m/>
    <m/>
    <n v="0.72399999999999998"/>
    <m/>
    <m/>
    <m/>
    <m/>
    <m/>
    <m/>
    <m/>
    <n v="0.97955209347614403"/>
    <n v="0.94725298929622626"/>
    <m/>
    <m/>
    <s v="Double stage turbine"/>
    <x v="1"/>
    <m/>
    <m/>
    <m/>
    <m/>
    <m/>
    <m/>
    <m/>
    <m/>
    <m/>
    <m/>
    <s v="n/a"/>
    <s v="n/a"/>
    <m/>
    <x v="0"/>
    <m/>
    <m/>
    <m/>
    <m/>
    <m/>
    <m/>
    <m/>
    <m/>
    <s v="X"/>
  </r>
  <r>
    <s v="Gao"/>
    <n v="2015"/>
    <s v="https://doi.org/10.1016/j.applthermaleng.2014.10.044"/>
    <s v="Simulation and experiments on an ORC system with different scroll expanders based on energy and exergy analysis"/>
    <n v="69.099999999999994"/>
    <n v="41"/>
    <s v="a"/>
    <s v="a"/>
    <s v="a"/>
    <n v="0"/>
    <x v="0"/>
    <n v="0"/>
    <x v="0"/>
    <n v="0"/>
    <n v="0"/>
    <x v="0"/>
    <n v="0"/>
    <n v="0"/>
    <n v="2015"/>
    <s v="China"/>
    <s v="Shanghai Jiao Tong"/>
    <x v="3"/>
    <m/>
    <m/>
    <x v="0"/>
    <s v="HFC"/>
    <m/>
    <n v="154.01"/>
    <n v="36.51"/>
    <n v="0.49580000000000002"/>
    <s v="Dry"/>
    <m/>
    <m/>
    <n v="15.4"/>
    <n v="38.5"/>
    <m/>
    <m/>
    <m/>
    <m/>
    <n v="4.8"/>
    <n v="8.8000000000000007"/>
    <m/>
    <n v="1.6"/>
    <s v="Oil"/>
    <n v="85"/>
    <n v="110"/>
    <m/>
    <m/>
    <m/>
    <m/>
    <s v="Oil"/>
    <s v="Cooling Tower"/>
    <m/>
    <m/>
    <m/>
    <m/>
    <m/>
    <m/>
    <s v="Water"/>
    <m/>
    <m/>
    <m/>
    <n v="1.7000000000000001E-2"/>
    <n v="3.2000000000000001E-2"/>
    <s v="e-e/f"/>
    <n v="0.09"/>
    <n v="0.16900000000000001"/>
    <s v="e-e/f | af"/>
    <m/>
    <m/>
    <n v="3.2000000000000001E-2"/>
    <n v="0.19"/>
    <x v="1"/>
    <s v="n/a"/>
    <s v="n/a"/>
    <m/>
    <m/>
    <n v="5.541666666666667E-3"/>
    <n v="1.1083333333333334E-2"/>
    <m/>
    <m/>
    <m/>
    <m/>
    <n v="5.9864966241560394E-3"/>
    <m/>
    <m/>
    <m/>
    <x v="0"/>
    <m/>
    <m/>
    <m/>
    <m/>
    <m/>
    <x v="6"/>
    <x v="6"/>
    <x v="4"/>
    <m/>
    <m/>
    <m/>
    <m/>
    <n v="66"/>
    <m/>
    <n v="240"/>
    <n v="1534"/>
    <m/>
    <m/>
    <m/>
    <m/>
    <n v="0.06"/>
    <n v="0.151"/>
    <m/>
    <m/>
    <n v="8.9212387486697881E-2"/>
    <x v="93"/>
    <m/>
    <m/>
    <m/>
    <m/>
    <n v="0.15"/>
    <n v="0.62"/>
    <m/>
    <m/>
    <m/>
    <m/>
    <m/>
    <m/>
    <n v="0.59081051315693967"/>
    <m/>
    <m/>
    <m/>
    <x v="0"/>
    <m/>
    <m/>
    <m/>
    <m/>
    <m/>
    <m/>
    <m/>
    <m/>
    <m/>
    <m/>
    <s v="n/a"/>
    <s v="n/a"/>
    <m/>
    <x v="1"/>
    <m/>
    <m/>
    <m/>
    <m/>
    <m/>
    <s v="X"/>
    <m/>
    <s v="X"/>
    <s v="X"/>
  </r>
  <r>
    <s v="Gao"/>
    <n v="2015"/>
    <s v="https://doi.org/10.1016/j.applthermaleng.2014.10.044"/>
    <s v="Simulation and experiments on an ORC system with different scroll expanders based on energy and exergy analysis"/>
    <n v="69.2"/>
    <n v="41"/>
    <s v="a"/>
    <s v="b"/>
    <s v="a"/>
    <n v="1"/>
    <x v="1"/>
    <n v="1"/>
    <x v="0"/>
    <n v="1"/>
    <n v="1"/>
    <x v="0"/>
    <n v="1"/>
    <n v="0"/>
    <n v="2015"/>
    <s v="China"/>
    <s v="Shanghai Jiao Tong"/>
    <x v="3"/>
    <m/>
    <m/>
    <x v="0"/>
    <s v="HFC"/>
    <m/>
    <n v="154.01"/>
    <n v="36.51"/>
    <n v="0.49580000000000002"/>
    <s v="Dry"/>
    <m/>
    <m/>
    <m/>
    <m/>
    <m/>
    <m/>
    <m/>
    <m/>
    <n v="4.4000000000000004"/>
    <n v="8"/>
    <m/>
    <n v="1.5999999999999999"/>
    <s v="Oil"/>
    <m/>
    <n v="105"/>
    <m/>
    <m/>
    <m/>
    <m/>
    <s v="Oil"/>
    <s v="Cooling Tower"/>
    <m/>
    <m/>
    <m/>
    <m/>
    <m/>
    <m/>
    <s v="Water"/>
    <m/>
    <m/>
    <m/>
    <n v="2.1000000000000001E-2"/>
    <n v="3.5000000000000003E-2"/>
    <s v="e-e/f"/>
    <m/>
    <m/>
    <m/>
    <m/>
    <m/>
    <n v="3.5000000000000003E-2"/>
    <n v="0.19"/>
    <x v="1"/>
    <s v="n/a"/>
    <s v="n/a"/>
    <m/>
    <m/>
    <n v="5.541666666666667E-3"/>
    <n v="1.1083333333333334E-2"/>
    <m/>
    <m/>
    <m/>
    <m/>
    <n v="5.3213303325831459E-3"/>
    <m/>
    <m/>
    <m/>
    <x v="0"/>
    <m/>
    <m/>
    <m/>
    <m/>
    <m/>
    <x v="6"/>
    <x v="6"/>
    <x v="4"/>
    <m/>
    <m/>
    <m/>
    <m/>
    <n v="86"/>
    <m/>
    <m/>
    <m/>
    <m/>
    <m/>
    <m/>
    <m/>
    <m/>
    <m/>
    <m/>
    <m/>
    <m/>
    <x v="89"/>
    <m/>
    <m/>
    <m/>
    <m/>
    <n v="0.41"/>
    <n v="0.72"/>
    <m/>
    <m/>
    <m/>
    <m/>
    <m/>
    <m/>
    <s v=""/>
    <m/>
    <m/>
    <m/>
    <x v="0"/>
    <m/>
    <m/>
    <m/>
    <m/>
    <m/>
    <m/>
    <m/>
    <m/>
    <m/>
    <m/>
    <s v="n/a"/>
    <s v="n/a"/>
    <m/>
    <x v="1"/>
    <m/>
    <m/>
    <m/>
    <m/>
    <m/>
    <s v="X"/>
    <m/>
    <s v="X"/>
    <s v="X"/>
  </r>
  <r>
    <s v="Navarro-Esbri"/>
    <n v="2015"/>
    <s v="http://www.asme-orc2015.be/online/proceedings/display_manuscript/93.htm"/>
    <s v="Small Scale ORC Design for a Cogeneration Solar Biomass Suported Application"/>
    <n v="128"/>
    <m/>
    <m/>
    <m/>
    <m/>
    <n v="0"/>
    <x v="0"/>
    <n v="0"/>
    <x v="0"/>
    <n v="0"/>
    <n v="0"/>
    <x v="0"/>
    <n v="0"/>
    <n v="0"/>
    <n v="2015"/>
    <s v="Spain"/>
    <s v="Jaume"/>
    <x v="6"/>
    <m/>
    <s v="Yes"/>
    <x v="0"/>
    <s v="HFC"/>
    <m/>
    <n v="154.01"/>
    <n v="36.51"/>
    <n v="0.49580000000000002"/>
    <s v="Dry"/>
    <m/>
    <m/>
    <m/>
    <m/>
    <m/>
    <m/>
    <m/>
    <m/>
    <m/>
    <m/>
    <m/>
    <m/>
    <s v="Solar + Biomass"/>
    <m/>
    <n v="245"/>
    <m/>
    <n v="480"/>
    <m/>
    <m/>
    <s v="Oil"/>
    <s v="District Heating + Adsorption chiller + Dry cooler"/>
    <m/>
    <n v="60"/>
    <m/>
    <n v="390"/>
    <m/>
    <n v="9.4722222222222232"/>
    <s v="Water"/>
    <m/>
    <m/>
    <m/>
    <m/>
    <n v="0.14583333333333334"/>
    <s v="e/f"/>
    <m/>
    <m/>
    <m/>
    <m/>
    <n v="0.14583333333333334"/>
    <m/>
    <n v="0.3571428571428571"/>
    <x v="1"/>
    <s v="n/a"/>
    <s v="n/a"/>
    <m/>
    <m/>
    <m/>
    <m/>
    <m/>
    <m/>
    <m/>
    <m/>
    <m/>
    <m/>
    <m/>
    <m/>
    <x v="1"/>
    <m/>
    <m/>
    <m/>
    <m/>
    <m/>
    <x v="16"/>
    <x v="6"/>
    <x v="1"/>
    <m/>
    <m/>
    <m/>
    <m/>
    <m/>
    <m/>
    <m/>
    <m/>
    <m/>
    <m/>
    <m/>
    <n v="70"/>
    <m/>
    <m/>
    <m/>
    <m/>
    <n v="70"/>
    <x v="94"/>
    <n v="0.2"/>
    <n v="0.7"/>
    <m/>
    <m/>
    <m/>
    <m/>
    <m/>
    <m/>
    <m/>
    <m/>
    <m/>
    <m/>
    <s v=""/>
    <m/>
    <m/>
    <m/>
    <x v="1"/>
    <m/>
    <m/>
    <m/>
    <m/>
    <m/>
    <m/>
    <m/>
    <m/>
    <m/>
    <m/>
    <s v="n/a"/>
    <s v="n/a"/>
    <m/>
    <x v="3"/>
    <m/>
    <m/>
    <m/>
    <m/>
    <m/>
    <m/>
    <m/>
    <m/>
    <m/>
  </r>
  <r>
    <s v="Borsukiewicz"/>
    <n v="2013"/>
    <s v="https://doi.org/10.1016/j.applthermaleng.2013.03.039"/>
    <s v="Experimental investigation of R227ea applied as working fluid in the ORC power plant with hermetic turbogenerator"/>
    <n v="56"/>
    <n v="27"/>
    <s v="a"/>
    <s v="a"/>
    <s v="a"/>
    <n v="0"/>
    <x v="1"/>
    <n v="1"/>
    <x v="1"/>
    <n v="1"/>
    <n v="1"/>
    <x v="1"/>
    <n v="1"/>
    <n v="1"/>
    <n v="2013"/>
    <s v="Poland"/>
    <s v="West Pomeranian"/>
    <x v="2"/>
    <m/>
    <m/>
    <x v="27"/>
    <s v="HFC"/>
    <m/>
    <n v="101.75"/>
    <n v="29.25"/>
    <n v="0.8206"/>
    <s v="Dry"/>
    <n v="48"/>
    <n v="66"/>
    <m/>
    <m/>
    <n v="10"/>
    <n v="30"/>
    <m/>
    <m/>
    <n v="6.5"/>
    <n v="9.9"/>
    <n v="3.14"/>
    <n v="5.6"/>
    <s v="Distric Heating"/>
    <n v="67"/>
    <n v="111"/>
    <n v="102"/>
    <n v="213"/>
    <n v="0.95"/>
    <n v="1.77"/>
    <s v="Water"/>
    <s v="Cooling Tower"/>
    <n v="0.6"/>
    <n v="23.8"/>
    <n v="79"/>
    <n v="155"/>
    <n v="2.4"/>
    <n v="5.7"/>
    <s v="Water"/>
    <m/>
    <m/>
    <m/>
    <n v="1.4E-2"/>
    <n v="4.8800000000000003E-2"/>
    <s v="e/f"/>
    <m/>
    <m/>
    <m/>
    <m/>
    <n v="4.8800000000000003E-2"/>
    <m/>
    <n v="0.28999999999999998"/>
    <x v="1"/>
    <s v="n/a"/>
    <s v="n/a"/>
    <m/>
    <m/>
    <n v="0.93"/>
    <n v="0.17499999999999999"/>
    <m/>
    <m/>
    <m/>
    <m/>
    <n v="0.63"/>
    <m/>
    <m/>
    <m/>
    <x v="1"/>
    <m/>
    <m/>
    <s v="x2"/>
    <m/>
    <m/>
    <x v="3"/>
    <x v="6"/>
    <x v="1"/>
    <m/>
    <n v="9"/>
    <m/>
    <m/>
    <m/>
    <m/>
    <m/>
    <n v="3000"/>
    <m/>
    <m/>
    <n v="1.43"/>
    <n v="9.4700000000000006"/>
    <m/>
    <m/>
    <n v="8.6999999999999993"/>
    <n v="21.8"/>
    <n v="9.4700000000000006"/>
    <x v="95"/>
    <n v="0.24"/>
    <n v="0.5"/>
    <m/>
    <m/>
    <n v="0.47"/>
    <n v="0.63"/>
    <n v="0.42"/>
    <n v="0.88"/>
    <m/>
    <m/>
    <m/>
    <m/>
    <s v=""/>
    <m/>
    <m/>
    <s v="Hermetic Turbogenerator"/>
    <x v="1"/>
    <m/>
    <m/>
    <m/>
    <m/>
    <m/>
    <m/>
    <m/>
    <m/>
    <m/>
    <m/>
    <s v="n/a"/>
    <s v="n/a"/>
    <m/>
    <x v="0"/>
    <m/>
    <m/>
    <m/>
    <m/>
    <m/>
    <m/>
    <m/>
    <m/>
    <s v="X"/>
  </r>
  <r>
    <s v="Klonowicz"/>
    <n v="2014"/>
    <s v="https://doi.org/10.1016/j.applthermaleng.2013.11.018"/>
    <s v="Design and performance measurements of an organic vapour turbine"/>
    <n v="61"/>
    <n v="27"/>
    <s v="a"/>
    <s v="a"/>
    <s v="a"/>
    <n v="0"/>
    <x v="1"/>
    <n v="1"/>
    <x v="1"/>
    <n v="1"/>
    <n v="1"/>
    <x v="1"/>
    <n v="1"/>
    <n v="1"/>
    <n v="2014"/>
    <s v="Poland"/>
    <s v="West Pomeranian"/>
    <x v="2"/>
    <m/>
    <m/>
    <x v="27"/>
    <s v="HFC"/>
    <m/>
    <n v="101.75"/>
    <n v="29.25"/>
    <n v="0.8206"/>
    <s v="Dry"/>
    <m/>
    <n v="53.6"/>
    <m/>
    <m/>
    <m/>
    <m/>
    <m/>
    <m/>
    <m/>
    <n v="9.5399999999999991"/>
    <m/>
    <n v="3.29"/>
    <s v="Distric Heating"/>
    <m/>
    <n v="95"/>
    <m/>
    <m/>
    <m/>
    <m/>
    <s v="Water"/>
    <s v="Cooling Tower"/>
    <m/>
    <n v="5"/>
    <m/>
    <m/>
    <m/>
    <m/>
    <s v="Water"/>
    <m/>
    <m/>
    <m/>
    <m/>
    <m/>
    <m/>
    <m/>
    <m/>
    <m/>
    <m/>
    <m/>
    <m/>
    <n v="0.24456521739130432"/>
    <x v="1"/>
    <s v="n/a"/>
    <s v="n/a"/>
    <m/>
    <m/>
    <m/>
    <n v="1.33"/>
    <m/>
    <m/>
    <m/>
    <m/>
    <n v="0.7"/>
    <m/>
    <m/>
    <m/>
    <x v="1"/>
    <m/>
    <m/>
    <m/>
    <m/>
    <m/>
    <x v="3"/>
    <x v="6"/>
    <x v="1"/>
    <m/>
    <m/>
    <m/>
    <m/>
    <m/>
    <m/>
    <m/>
    <n v="3264"/>
    <m/>
    <m/>
    <m/>
    <n v="9.9"/>
    <m/>
    <n v="11.1"/>
    <m/>
    <m/>
    <n v="9.9"/>
    <x v="96"/>
    <m/>
    <n v="0.53"/>
    <m/>
    <n v="0.59"/>
    <m/>
    <m/>
    <m/>
    <m/>
    <m/>
    <m/>
    <m/>
    <n v="0.891891891891892"/>
    <n v="0.80310308835092348"/>
    <m/>
    <m/>
    <s v="Hermetic Turbogenerator"/>
    <x v="1"/>
    <m/>
    <m/>
    <m/>
    <m/>
    <m/>
    <m/>
    <m/>
    <m/>
    <m/>
    <m/>
    <s v="n/a"/>
    <s v="n/a"/>
    <m/>
    <x v="0"/>
    <m/>
    <m/>
    <m/>
    <m/>
    <m/>
    <m/>
    <m/>
    <m/>
    <m/>
  </r>
  <r>
    <s v="Nowak"/>
    <n v="2010"/>
    <s v="http://www.pgi.gov.pl/images/stories/przeglad/2010rok/pg_2010_07_22.pdf"/>
    <s v="Small prototype of ORC power plant fuelled by water at 100o C: first experimental results"/>
    <n v="92"/>
    <n v="27"/>
    <s v="a"/>
    <s v="a"/>
    <s v="a"/>
    <n v="0"/>
    <x v="0"/>
    <n v="0"/>
    <x v="0"/>
    <n v="0"/>
    <n v="0"/>
    <x v="0"/>
    <n v="0"/>
    <n v="0"/>
    <n v="2010"/>
    <s v="Poland"/>
    <s v="West Pomeranian"/>
    <x v="2"/>
    <m/>
    <m/>
    <x v="27"/>
    <s v="HFC"/>
    <m/>
    <n v="101.75"/>
    <n v="29.25"/>
    <n v="0.8206"/>
    <s v="Dry"/>
    <m/>
    <n v="63"/>
    <m/>
    <m/>
    <m/>
    <m/>
    <m/>
    <m/>
    <m/>
    <n v="12.6"/>
    <m/>
    <n v="3.9"/>
    <s v="Distric Heating"/>
    <m/>
    <n v="100"/>
    <m/>
    <m/>
    <m/>
    <m/>
    <s v="Water"/>
    <s v="Cooling Tower"/>
    <m/>
    <m/>
    <m/>
    <m/>
    <m/>
    <m/>
    <s v="Water"/>
    <m/>
    <m/>
    <m/>
    <m/>
    <m/>
    <m/>
    <m/>
    <m/>
    <m/>
    <m/>
    <m/>
    <m/>
    <n v="0.21447721179624668"/>
    <x v="1"/>
    <s v="n/a"/>
    <s v="n/a"/>
    <m/>
    <m/>
    <m/>
    <n v="2"/>
    <m/>
    <m/>
    <m/>
    <m/>
    <n v="1.2357954545454546"/>
    <m/>
    <m/>
    <m/>
    <x v="1"/>
    <m/>
    <m/>
    <m/>
    <m/>
    <m/>
    <x v="3"/>
    <x v="6"/>
    <x v="1"/>
    <m/>
    <n v="22"/>
    <m/>
    <m/>
    <m/>
    <m/>
    <n v="4000"/>
    <n v="19000"/>
    <m/>
    <m/>
    <m/>
    <n v="6"/>
    <m/>
    <m/>
    <m/>
    <m/>
    <n v="6"/>
    <x v="97"/>
    <m/>
    <m/>
    <m/>
    <m/>
    <m/>
    <m/>
    <m/>
    <m/>
    <m/>
    <m/>
    <m/>
    <m/>
    <s v=""/>
    <m/>
    <m/>
    <m/>
    <x v="1"/>
    <m/>
    <m/>
    <m/>
    <m/>
    <m/>
    <m/>
    <m/>
    <m/>
    <m/>
    <m/>
    <s v="n/a"/>
    <s v="n/a"/>
    <m/>
    <x v="0"/>
    <m/>
    <m/>
    <m/>
    <m/>
    <m/>
    <m/>
    <m/>
    <m/>
    <m/>
  </r>
  <r>
    <s v="Inoue"/>
    <n v="2007"/>
    <s v="https://doi.org/10.1115/GT2007-27749"/>
    <s v="Development of Electric Power Generation Unit Driven by Waste Heat: Study on Working Fluids and Expansion Turbines"/>
    <n v="78"/>
    <m/>
    <m/>
    <m/>
    <m/>
    <n v="0"/>
    <x v="0"/>
    <n v="0"/>
    <x v="0"/>
    <n v="0"/>
    <n v="0"/>
    <x v="0"/>
    <n v="0"/>
    <n v="0"/>
    <n v="2007"/>
    <s v="Japan"/>
    <s v="ERESC"/>
    <x v="0"/>
    <m/>
    <m/>
    <x v="28"/>
    <s v="PFC"/>
    <m/>
    <m/>
    <m/>
    <m/>
    <s v="n/a"/>
    <m/>
    <m/>
    <m/>
    <m/>
    <m/>
    <m/>
    <m/>
    <m/>
    <m/>
    <m/>
    <m/>
    <m/>
    <s v="n/a"/>
    <n v="80"/>
    <n v="90"/>
    <m/>
    <m/>
    <m/>
    <m/>
    <s v="Water"/>
    <s v="n/a"/>
    <m/>
    <m/>
    <m/>
    <m/>
    <m/>
    <m/>
    <s v="Water"/>
    <m/>
    <m/>
    <m/>
    <m/>
    <m/>
    <m/>
    <m/>
    <m/>
    <m/>
    <m/>
    <m/>
    <m/>
    <n v="0.19283746556473824"/>
    <x v="1"/>
    <s v="n/a"/>
    <s v="n/a"/>
    <m/>
    <m/>
    <m/>
    <m/>
    <m/>
    <m/>
    <m/>
    <m/>
    <m/>
    <m/>
    <m/>
    <m/>
    <x v="1"/>
    <m/>
    <m/>
    <m/>
    <m/>
    <m/>
    <x v="3"/>
    <x v="6"/>
    <x v="6"/>
    <m/>
    <m/>
    <m/>
    <m/>
    <m/>
    <m/>
    <m/>
    <m/>
    <m/>
    <m/>
    <m/>
    <m/>
    <m/>
    <m/>
    <m/>
    <m/>
    <s v=""/>
    <x v="3"/>
    <m/>
    <m/>
    <m/>
    <m/>
    <m/>
    <m/>
    <m/>
    <m/>
    <m/>
    <m/>
    <m/>
    <m/>
    <s v=""/>
    <m/>
    <m/>
    <m/>
    <x v="1"/>
    <m/>
    <m/>
    <m/>
    <m/>
    <m/>
    <m/>
    <m/>
    <m/>
    <m/>
    <m/>
    <s v="n/a"/>
    <s v="n/a"/>
    <m/>
    <x v="5"/>
    <m/>
    <m/>
    <m/>
    <m/>
    <m/>
    <m/>
    <m/>
    <m/>
    <m/>
  </r>
  <r>
    <s v="Wei"/>
    <n v="2014"/>
    <s v="https://doi.org/10.1080/15567036.2010.544001"/>
    <s v="Simulation and Experimental Research of a Low-grade Energy Conversion System Using Organic Rankine Cycles"/>
    <n v="55"/>
    <m/>
    <m/>
    <m/>
    <m/>
    <n v="0"/>
    <x v="0"/>
    <n v="0"/>
    <x v="0"/>
    <n v="0"/>
    <n v="0"/>
    <x v="0"/>
    <n v="0"/>
    <n v="0"/>
    <n v="2014"/>
    <s v="China"/>
    <s v="Tianjin"/>
    <x v="0"/>
    <m/>
    <m/>
    <x v="29"/>
    <s v="HFC"/>
    <m/>
    <n v="113.261"/>
    <n v="45.2"/>
    <n v="-1.1919999999999999"/>
    <s v="Wet"/>
    <m/>
    <n v="52.4"/>
    <m/>
    <n v="2.2000000000000002"/>
    <m/>
    <m/>
    <m/>
    <m/>
    <m/>
    <m/>
    <m/>
    <m/>
    <s v="Electric"/>
    <m/>
    <n v="59.3"/>
    <m/>
    <n v="91.88"/>
    <m/>
    <n v="5"/>
    <s v="Water"/>
    <s v="n/a"/>
    <m/>
    <m/>
    <m/>
    <m/>
    <m/>
    <n v="2.6388888888888888"/>
    <s v="Water"/>
    <m/>
    <n v="0.57999999999999996"/>
    <m/>
    <m/>
    <n v="6.3125816282107094E-3"/>
    <m/>
    <m/>
    <m/>
    <m/>
    <m/>
    <m/>
    <m/>
    <n v="0.11826662654228115"/>
    <x v="1"/>
    <s v="n/a"/>
    <s v="n/a"/>
    <m/>
    <m/>
    <m/>
    <m/>
    <m/>
    <m/>
    <m/>
    <m/>
    <m/>
    <m/>
    <m/>
    <m/>
    <x v="0"/>
    <m/>
    <n v="14.16"/>
    <m/>
    <m/>
    <m/>
    <x v="14"/>
    <x v="6"/>
    <x v="1"/>
    <m/>
    <m/>
    <m/>
    <m/>
    <m/>
    <m/>
    <m/>
    <m/>
    <m/>
    <m/>
    <m/>
    <m/>
    <m/>
    <m/>
    <m/>
    <m/>
    <s v=""/>
    <x v="3"/>
    <m/>
    <m/>
    <m/>
    <m/>
    <m/>
    <m/>
    <m/>
    <m/>
    <m/>
    <m/>
    <m/>
    <m/>
    <s v=""/>
    <m/>
    <m/>
    <m/>
    <x v="0"/>
    <m/>
    <n v="9.36"/>
    <m/>
    <m/>
    <m/>
    <m/>
    <m/>
    <m/>
    <m/>
    <m/>
    <s v="n/a"/>
    <s v="n/a"/>
    <m/>
    <x v="0"/>
    <m/>
    <m/>
    <m/>
    <m/>
    <m/>
    <m/>
    <m/>
    <m/>
    <s v="X"/>
  </r>
  <r>
    <s v="Jung"/>
    <n v="2015"/>
    <s v="https://doi.org/10.1016/j.energy.2015.01.003"/>
    <s v="An experimental and modelling study of a 1 kW organic Rankine cycle unit with mixture working fluid"/>
    <n v="22"/>
    <m/>
    <m/>
    <m/>
    <m/>
    <n v="0"/>
    <x v="0"/>
    <n v="0"/>
    <x v="0"/>
    <n v="0"/>
    <n v="0"/>
    <x v="0"/>
    <n v="0"/>
    <n v="0"/>
    <n v="2015"/>
    <s v="New Zealand"/>
    <s v="Canterbury"/>
    <x v="0"/>
    <m/>
    <m/>
    <x v="30"/>
    <s v="Mixture"/>
    <m/>
    <m/>
    <m/>
    <m/>
    <s v="Zeotropic"/>
    <m/>
    <n v="136.4"/>
    <m/>
    <m/>
    <m/>
    <n v="15.9"/>
    <m/>
    <m/>
    <m/>
    <n v="14.052"/>
    <m/>
    <n v="1.2849999999999999"/>
    <s v="Engine Diesel (Capstone 30kW)"/>
    <m/>
    <n v="158.69999999999999"/>
    <m/>
    <n v="20.62"/>
    <m/>
    <n v="0.11"/>
    <s v="Oil (CALFLW)"/>
    <s v="n/a"/>
    <m/>
    <n v="15.3"/>
    <m/>
    <n v="18.45"/>
    <m/>
    <n v="0.91"/>
    <s v="Water"/>
    <m/>
    <m/>
    <m/>
    <m/>
    <n v="3.9E-2"/>
    <s v="a-a/f"/>
    <m/>
    <m/>
    <m/>
    <m/>
    <m/>
    <m/>
    <n v="0.33217512161223062"/>
    <x v="4"/>
    <s v="n/a"/>
    <s v="n/a"/>
    <m/>
    <m/>
    <m/>
    <n v="0.06"/>
    <m/>
    <m/>
    <m/>
    <m/>
    <n v="5.8075815011372246E-2"/>
    <m/>
    <m/>
    <m/>
    <x v="0"/>
    <m/>
    <n v="3.1869999999999998"/>
    <s v="60p"/>
    <m/>
    <s v="21 mbar"/>
    <x v="8"/>
    <x v="6"/>
    <x v="4"/>
    <s v="Air Squared 1kW"/>
    <m/>
    <n v="1"/>
    <n v="3.5"/>
    <m/>
    <n v="12"/>
    <m/>
    <n v="3000"/>
    <m/>
    <n v="11"/>
    <m/>
    <n v="0.7"/>
    <m/>
    <m/>
    <m/>
    <n v="2.4"/>
    <n v="0.7"/>
    <x v="98"/>
    <m/>
    <n v="0.20708333333333334"/>
    <m/>
    <m/>
    <m/>
    <n v="0.71"/>
    <m/>
    <n v="0.29166666666666669"/>
    <m/>
    <m/>
    <m/>
    <m/>
    <s v=""/>
    <m/>
    <m/>
    <m/>
    <x v="0"/>
    <m/>
    <n v="0.90249999999999997"/>
    <s v="40p"/>
    <m/>
    <s v="-8 mbar"/>
    <m/>
    <m/>
    <m/>
    <m/>
    <m/>
    <s v="n/a"/>
    <s v="n/a"/>
    <m/>
    <x v="0"/>
    <m/>
    <m/>
    <m/>
    <m/>
    <m/>
    <m/>
    <m/>
    <m/>
    <s v="X + Level"/>
  </r>
  <r>
    <s v="Yamada"/>
    <n v="2013"/>
    <s v="https://doi.org/10.1016/j.energy.2012.10.027"/>
    <s v="Experiment on pumpless Rankine-type cycle with scroll expander"/>
    <n v="47"/>
    <m/>
    <m/>
    <m/>
    <m/>
    <n v="0"/>
    <x v="0"/>
    <n v="0"/>
    <x v="0"/>
    <n v="0"/>
    <n v="0"/>
    <x v="0"/>
    <n v="0"/>
    <n v="0"/>
    <n v="2013"/>
    <s v="Japan"/>
    <s v="Nagaoka"/>
    <x v="0"/>
    <m/>
    <m/>
    <x v="0"/>
    <s v="HFC"/>
    <m/>
    <n v="154.01"/>
    <n v="36.51"/>
    <n v="0.49580000000000002"/>
    <s v="Dry"/>
    <m/>
    <m/>
    <m/>
    <m/>
    <m/>
    <m/>
    <m/>
    <m/>
    <n v="4"/>
    <n v="7"/>
    <m/>
    <n v="2"/>
    <s v="Electric"/>
    <m/>
    <n v="90"/>
    <m/>
    <n v="4.3"/>
    <m/>
    <n v="3.3333333333333333E-2"/>
    <s v="Water"/>
    <s v="Air Chiller"/>
    <m/>
    <n v="20"/>
    <m/>
    <m/>
    <m/>
    <n v="0.13333333333333333"/>
    <s v="Water"/>
    <m/>
    <n v="-8.0000000000000002E-3"/>
    <s v="m-e"/>
    <m/>
    <n v="5.0000000000000001E-3"/>
    <s v="m/s"/>
    <m/>
    <m/>
    <m/>
    <n v="5.0000000000000001E-3"/>
    <n v="2.4547303176592483E-3"/>
    <m/>
    <n v="0.19283746556473824"/>
    <x v="12"/>
    <s v="n/a"/>
    <s v="n/a"/>
    <m/>
    <m/>
    <m/>
    <n v="1.4E-2"/>
    <m/>
    <m/>
    <n v="2.8000000000000001E-2"/>
    <m/>
    <m/>
    <m/>
    <m/>
    <m/>
    <x v="0"/>
    <m/>
    <n v="1.2"/>
    <m/>
    <n v="0.21"/>
    <m/>
    <x v="6"/>
    <x v="6"/>
    <x v="1"/>
    <m/>
    <m/>
    <m/>
    <n v="2.1"/>
    <m/>
    <m/>
    <m/>
    <n v="1750"/>
    <n v="2"/>
    <n v="3.5"/>
    <m/>
    <m/>
    <m/>
    <n v="0.02"/>
    <m/>
    <n v="7.6999999999999999E-2"/>
    <n v="9.8189212706369933E-3"/>
    <x v="99"/>
    <m/>
    <m/>
    <m/>
    <m/>
    <m/>
    <m/>
    <m/>
    <m/>
    <m/>
    <n v="0.25800000000000001"/>
    <m/>
    <m/>
    <n v="0.49094606353184966"/>
    <m/>
    <m/>
    <m/>
    <x v="0"/>
    <m/>
    <n v="1.2"/>
    <m/>
    <m/>
    <m/>
    <m/>
    <m/>
    <m/>
    <m/>
    <m/>
    <s v="n/a"/>
    <s v="n/a"/>
    <m/>
    <x v="0"/>
    <m/>
    <m/>
    <m/>
    <m/>
    <m/>
    <m/>
    <m/>
    <m/>
    <m/>
  </r>
  <r>
    <s v="Gao"/>
    <n v="2015"/>
    <s v="https://doi.org/10.1016/j.energy.2015.08.076"/>
    <s v="Experimental investigation on a small pumpless ORC (organic rankine cycle) system driven by the low temperature heat source"/>
    <n v="137"/>
    <m/>
    <m/>
    <m/>
    <m/>
    <n v="0"/>
    <x v="0"/>
    <n v="0"/>
    <x v="0"/>
    <n v="0"/>
    <n v="0"/>
    <x v="0"/>
    <n v="0"/>
    <n v="0"/>
    <n v="2015"/>
    <s v="China"/>
    <s v="Shanghai Jiao Tong"/>
    <x v="3"/>
    <m/>
    <m/>
    <x v="0"/>
    <s v="HFC"/>
    <m/>
    <n v="154.01"/>
    <n v="36.51"/>
    <n v="0.49580000000000002"/>
    <s v="Dry"/>
    <m/>
    <m/>
    <m/>
    <m/>
    <m/>
    <m/>
    <m/>
    <m/>
    <m/>
    <n v="7.8"/>
    <m/>
    <n v="3.2"/>
    <s v="Electric"/>
    <n v="80"/>
    <n v="95"/>
    <n v="5.5"/>
    <n v="7.7"/>
    <m/>
    <n v="0.63888888888888884"/>
    <s v="Water"/>
    <s v="Cooling Tower"/>
    <m/>
    <n v="25"/>
    <m/>
    <m/>
    <m/>
    <m/>
    <s v="Water"/>
    <m/>
    <m/>
    <m/>
    <n v="0.02"/>
    <n v="2.3E-2"/>
    <s v="m/f"/>
    <n v="0.11"/>
    <n v="0.128"/>
    <s v="m/f | as"/>
    <n v="2.3E-2"/>
    <n v="1.3624197246231217E-2"/>
    <m/>
    <n v="0.19021739130434778"/>
    <x v="12"/>
    <s v="n/a"/>
    <s v="n/a"/>
    <m/>
    <m/>
    <m/>
    <m/>
    <m/>
    <m/>
    <m/>
    <m/>
    <m/>
    <m/>
    <m/>
    <m/>
    <x v="5"/>
    <m/>
    <m/>
    <m/>
    <m/>
    <m/>
    <x v="0"/>
    <x v="6"/>
    <x v="1"/>
    <m/>
    <m/>
    <m/>
    <m/>
    <n v="66"/>
    <m/>
    <m/>
    <n v="1600"/>
    <m/>
    <m/>
    <m/>
    <m/>
    <n v="0.1051"/>
    <n v="0.15579999999999999"/>
    <m/>
    <m/>
    <n v="9.2289127433166238E-2"/>
    <x v="100"/>
    <m/>
    <m/>
    <m/>
    <m/>
    <m/>
    <m/>
    <m/>
    <m/>
    <m/>
    <m/>
    <m/>
    <m/>
    <n v="0.59235640201005291"/>
    <m/>
    <m/>
    <m/>
    <x v="5"/>
    <m/>
    <m/>
    <m/>
    <m/>
    <m/>
    <m/>
    <m/>
    <m/>
    <m/>
    <m/>
    <s v="n/a"/>
    <s v="n/a"/>
    <m/>
    <x v="0"/>
    <m/>
    <m/>
    <m/>
    <m/>
    <m/>
    <m/>
    <m/>
    <m/>
    <m/>
  </r>
  <r>
    <s v="Galloni"/>
    <n v="2015"/>
    <s v="https://doi.org/10.1016/j.energy.2015.07.104"/>
    <s v="Design and experimental analysis of a mini ORC (organic Rankine cycle) power plant based on R245fa working fluid"/>
    <n v="106"/>
    <m/>
    <m/>
    <m/>
    <m/>
    <n v="0"/>
    <x v="0"/>
    <n v="0"/>
    <x v="0"/>
    <n v="0"/>
    <n v="0"/>
    <x v="0"/>
    <n v="0"/>
    <n v="0"/>
    <n v="2015"/>
    <s v="Italy"/>
    <s v="Cassino"/>
    <x v="3"/>
    <m/>
    <m/>
    <x v="0"/>
    <s v="HFC"/>
    <m/>
    <n v="154.01"/>
    <n v="36.51"/>
    <n v="0.49580000000000002"/>
    <s v="Dry"/>
    <n v="71"/>
    <n v="90"/>
    <m/>
    <n v="0"/>
    <m/>
    <m/>
    <m/>
    <m/>
    <n v="6.1"/>
    <n v="10"/>
    <n v="1.5"/>
    <n v="2.4"/>
    <s v="n/a"/>
    <n v="75"/>
    <n v="95"/>
    <n v="6.8"/>
    <n v="11"/>
    <m/>
    <n v="0.28799999999999998"/>
    <s v="Water"/>
    <s v="n/a"/>
    <n v="20"/>
    <n v="33"/>
    <n v="6.5"/>
    <n v="9.9"/>
    <m/>
    <n v="0.248"/>
    <s v="Water"/>
    <m/>
    <m/>
    <m/>
    <n v="0.05"/>
    <n v="9.2999999999999999E-2"/>
    <s v="a-a/f"/>
    <m/>
    <m/>
    <m/>
    <m/>
    <m/>
    <m/>
    <n v="0.187"/>
    <x v="7"/>
    <s v="n/a"/>
    <s v="n/a"/>
    <m/>
    <m/>
    <m/>
    <m/>
    <m/>
    <m/>
    <m/>
    <n v="0.2"/>
    <n v="0.25094102885821834"/>
    <m/>
    <n v="0.79700000000000004"/>
    <s v="Pump positionned below tank to avoid cavitation"/>
    <x v="0"/>
    <m/>
    <m/>
    <m/>
    <m/>
    <m/>
    <x v="6"/>
    <x v="6"/>
    <x v="1"/>
    <s v="Air Squared 1kW"/>
    <m/>
    <n v="1"/>
    <n v="3.5"/>
    <n v="42"/>
    <n v="12"/>
    <m/>
    <m/>
    <m/>
    <m/>
    <m/>
    <m/>
    <m/>
    <m/>
    <n v="0.4"/>
    <n v="1.2"/>
    <s v=""/>
    <x v="73"/>
    <m/>
    <m/>
    <m/>
    <m/>
    <m/>
    <n v="0.84899999999999998"/>
    <m/>
    <m/>
    <m/>
    <m/>
    <m/>
    <m/>
    <s v=""/>
    <m/>
    <m/>
    <m/>
    <x v="0"/>
    <m/>
    <m/>
    <m/>
    <m/>
    <m/>
    <m/>
    <m/>
    <m/>
    <m/>
    <m/>
    <s v="n/a"/>
    <s v="n/a"/>
    <m/>
    <x v="0"/>
    <m/>
    <m/>
    <m/>
    <m/>
    <m/>
    <m/>
    <m/>
    <m/>
    <s v="X"/>
  </r>
  <r>
    <s v="Nguyen"/>
    <n v="2001"/>
    <s v="https://doi.org/10.1016/S1359-4311(00)00052-1"/>
    <s v="Development of a prototype low-temperature Rankine cycle electricity generation system"/>
    <n v="76"/>
    <m/>
    <m/>
    <m/>
    <m/>
    <n v="0"/>
    <x v="0"/>
    <n v="0"/>
    <x v="0"/>
    <n v="0"/>
    <n v="0"/>
    <x v="0"/>
    <n v="0"/>
    <n v="0"/>
    <n v="2001"/>
    <s v="UK"/>
    <s v="Nottingham"/>
    <x v="1"/>
    <m/>
    <m/>
    <x v="17"/>
    <s v="Hydrocarbons"/>
    <m/>
    <n v="196.55"/>
    <n v="33.700000000000003"/>
    <n v="1.7709999999999999"/>
    <s v="Dry"/>
    <m/>
    <n v="81"/>
    <m/>
    <n v="0"/>
    <m/>
    <n v="31"/>
    <m/>
    <n v="7"/>
    <m/>
    <n v="3.8"/>
    <m/>
    <n v="1.1000000000000001"/>
    <s v="Gas (Propane)"/>
    <m/>
    <n v="93"/>
    <m/>
    <n v="33.6"/>
    <m/>
    <n v="0.8"/>
    <s v="Water"/>
    <s v="Air Chiller"/>
    <m/>
    <n v="31"/>
    <m/>
    <m/>
    <m/>
    <m/>
    <s v="Air"/>
    <m/>
    <m/>
    <m/>
    <m/>
    <n v="4.2999999999999997E-2"/>
    <s v="e/s"/>
    <m/>
    <m/>
    <m/>
    <m/>
    <n v="4.2999999999999997E-2"/>
    <m/>
    <n v="0.14124293785310738"/>
    <x v="0"/>
    <s v="Compressed-Air"/>
    <s v="n/a"/>
    <s v="by Totton"/>
    <m/>
    <m/>
    <n v="0.1"/>
    <m/>
    <m/>
    <m/>
    <m/>
    <n v="4.4262295081967204E-2"/>
    <m/>
    <m/>
    <m/>
    <x v="0"/>
    <s v="CB76-90H (Alfa Laval Thermal)"/>
    <n v="10.424832"/>
    <m/>
    <m/>
    <m/>
    <x v="3"/>
    <x v="23"/>
    <x v="4"/>
    <m/>
    <n v="1.47"/>
    <m/>
    <m/>
    <m/>
    <m/>
    <m/>
    <n v="65000"/>
    <m/>
    <m/>
    <m/>
    <n v="1.44"/>
    <m/>
    <m/>
    <m/>
    <m/>
    <n v="1.44"/>
    <x v="101"/>
    <m/>
    <n v="0.32286995515695066"/>
    <m/>
    <m/>
    <m/>
    <m/>
    <m/>
    <m/>
    <m/>
    <m/>
    <m/>
    <m/>
    <s v=""/>
    <m/>
    <m/>
    <m/>
    <x v="7"/>
    <m/>
    <m/>
    <m/>
    <m/>
    <m/>
    <m/>
    <m/>
    <m/>
    <m/>
    <m/>
    <s v="n/a"/>
    <s v="n/a"/>
    <m/>
    <x v="0"/>
    <m/>
    <m/>
    <m/>
    <m/>
    <m/>
    <m/>
    <m/>
    <s v="X"/>
    <m/>
  </r>
  <r>
    <s v="Galindo"/>
    <n v="2015"/>
    <s v="https://doi.org/10.1016/j.enconman.2015.06.085"/>
    <s v="Experimental and thermodynamic analysis of a bottoming Organic Rankine Cycle (ORC) of gasoline engine using swash-plate expander"/>
    <n v="107"/>
    <n v="7"/>
    <s v="a"/>
    <s v="a"/>
    <s v="a"/>
    <n v="0"/>
    <x v="0"/>
    <n v="0"/>
    <x v="0"/>
    <n v="0"/>
    <n v="0"/>
    <x v="0"/>
    <n v="0"/>
    <n v="0"/>
    <n v="2015"/>
    <s v="Spain"/>
    <s v="Valencia"/>
    <x v="4"/>
    <m/>
    <m/>
    <x v="7"/>
    <s v="Other"/>
    <m/>
    <n v="241.56"/>
    <n v="62.68"/>
    <n v="-2.3188"/>
    <s v="Wet"/>
    <m/>
    <n v="215"/>
    <m/>
    <m/>
    <m/>
    <m/>
    <m/>
    <m/>
    <n v="14.8"/>
    <n v="24.8"/>
    <n v="1.9"/>
    <n v="2.5"/>
    <s v="Engine Diesel (153kW)"/>
    <n v="429"/>
    <n v="673"/>
    <n v="5.03"/>
    <n v="28.95"/>
    <n v="1.4999999999999999E-2"/>
    <n v="4.8000000000000001E-2"/>
    <s v="Exhaust Gas"/>
    <s v="n/a"/>
    <m/>
    <n v="25"/>
    <m/>
    <m/>
    <m/>
    <m/>
    <s v="Water"/>
    <m/>
    <m/>
    <m/>
    <n v="2.7900000000000001E-2"/>
    <n v="5.9700000000000003E-2"/>
    <s v="m-e/f"/>
    <m/>
    <m/>
    <m/>
    <n v="6.6000000000000003E-2"/>
    <n v="4.71275117783286E-2"/>
    <n v="3.2044326327079119E-2"/>
    <n v="0.68"/>
    <x v="4"/>
    <s v="Electric"/>
    <s v="VSD"/>
    <s v="by Cat Pumps"/>
    <m/>
    <n v="4.5999999999999999E-3"/>
    <n v="2.86E-2"/>
    <n v="403"/>
    <n v="6.3E-2"/>
    <n v="0.19500000000000001"/>
    <m/>
    <n v="8.5000000000000006E-2"/>
    <n v="0.436"/>
    <m/>
    <m/>
    <x v="10"/>
    <m/>
    <m/>
    <m/>
    <m/>
    <m/>
    <x v="11"/>
    <x v="24"/>
    <x v="7"/>
    <m/>
    <m/>
    <m/>
    <m/>
    <m/>
    <n v="80"/>
    <n v="1018"/>
    <n v="3511"/>
    <n v="6.4"/>
    <n v="9.5"/>
    <m/>
    <m/>
    <n v="0.21"/>
    <n v="1.83"/>
    <n v="0.64"/>
    <n v="2.4700000000000002"/>
    <n v="1.3067173720354748"/>
    <x v="102"/>
    <m/>
    <m/>
    <n v="0.28399999999999997"/>
    <n v="0.4"/>
    <n v="0.47699999999999998"/>
    <n v="0.86499999999999999"/>
    <m/>
    <m/>
    <n v="0.32800000000000001"/>
    <n v="0.753"/>
    <m/>
    <m/>
    <n v="0.71405320876255451"/>
    <n v="2.5974025974025974"/>
    <m/>
    <m/>
    <x v="4"/>
    <m/>
    <m/>
    <m/>
    <m/>
    <m/>
    <s v="No"/>
    <s v="No"/>
    <s v="No"/>
    <s v="No"/>
    <s v="No"/>
    <s v="n/a"/>
    <s v="Yes"/>
    <m/>
    <x v="0"/>
    <m/>
    <m/>
    <s v="Expander vessel"/>
    <s v="X"/>
    <m/>
    <m/>
    <m/>
    <m/>
    <s v="X"/>
  </r>
  <r>
    <s v="Galindo"/>
    <n v="2015"/>
    <s v="http://www.asme-orc2015.be/online/proceedings/display_manuscript/85.htm"/>
    <s v="Study of Volumetric Expander Suitable for Waste Heat Recovery from an Automotive IC Engine using an ORC with Ethanol"/>
    <n v="126"/>
    <n v="7"/>
    <s v="a"/>
    <s v="a"/>
    <s v="a"/>
    <n v="0"/>
    <x v="1"/>
    <n v="1"/>
    <x v="1"/>
    <n v="1"/>
    <n v="1"/>
    <x v="1"/>
    <n v="1"/>
    <n v="1"/>
    <n v="2015"/>
    <s v="Spain"/>
    <s v="Valencia"/>
    <x v="4"/>
    <m/>
    <m/>
    <x v="7"/>
    <s v="Other"/>
    <m/>
    <n v="241.56"/>
    <n v="62.68"/>
    <n v="-2.3188"/>
    <s v="Wet"/>
    <n v="208"/>
    <n v="215"/>
    <m/>
    <m/>
    <m/>
    <n v="48"/>
    <m/>
    <m/>
    <n v="31"/>
    <n v="34"/>
    <n v="1.5"/>
    <n v="1.9"/>
    <s v="Engine Diesel "/>
    <n v="740"/>
    <n v="750"/>
    <m/>
    <n v="22.9"/>
    <n v="4.2999999999999997E-2"/>
    <n v="4.4299999999999999E-2"/>
    <s v="Exhaust Gas"/>
    <s v="n/a"/>
    <m/>
    <n v="48"/>
    <m/>
    <n v="20.5"/>
    <m/>
    <m/>
    <s v="Water"/>
    <m/>
    <m/>
    <m/>
    <n v="6.7000000000000004E-2"/>
    <n v="7.6700000000000004E-2"/>
    <s v="m/f"/>
    <m/>
    <m/>
    <m/>
    <n v="7.6700000000000004E-2"/>
    <n v="5.4373270502734133E-2"/>
    <m/>
    <n v="0.68621700879765402"/>
    <x v="4"/>
    <s v="Electric"/>
    <s v="VSD"/>
    <m/>
    <m/>
    <m/>
    <n v="2.0833333333333332E-2"/>
    <m/>
    <m/>
    <m/>
    <m/>
    <n v="8.7499999999999994E-2"/>
    <m/>
    <m/>
    <m/>
    <x v="10"/>
    <m/>
    <m/>
    <m/>
    <m/>
    <m/>
    <x v="11"/>
    <x v="24"/>
    <x v="7"/>
    <m/>
    <m/>
    <m/>
    <m/>
    <m/>
    <m/>
    <n v="2000"/>
    <n v="3000"/>
    <m/>
    <m/>
    <m/>
    <m/>
    <n v="1.5309999999999999"/>
    <n v="1.649"/>
    <m/>
    <m/>
    <n v="1.1689898703912462"/>
    <x v="103"/>
    <m/>
    <m/>
    <n v="0.45"/>
    <n v="0.48"/>
    <m/>
    <m/>
    <m/>
    <m/>
    <m/>
    <m/>
    <m/>
    <m/>
    <n v="0.70890835075272662"/>
    <n v="5.1626226122870413"/>
    <n v="6.88"/>
    <m/>
    <x v="4"/>
    <m/>
    <m/>
    <m/>
    <m/>
    <m/>
    <s v="No"/>
    <s v="No"/>
    <s v="No"/>
    <s v="No"/>
    <s v="No"/>
    <s v="n/a"/>
    <s v="Yes"/>
    <m/>
    <x v="0"/>
    <m/>
    <m/>
    <s v="Expander vessel"/>
    <s v="X"/>
    <m/>
    <m/>
    <m/>
    <m/>
    <s v="X"/>
  </r>
  <r>
    <s v="Torregrosa"/>
    <n v="2016"/>
    <s v="https://doi.org/10.1016/j.enconman.2016.07.078"/>
    <s v="Dynamic tests and adaptive control of a bottoming organic Rankine cycle of IC engine using swash-plate expander"/>
    <n v="169"/>
    <n v="7"/>
    <s v="a"/>
    <s v="a"/>
    <s v="a"/>
    <n v="0"/>
    <x v="1"/>
    <n v="1"/>
    <x v="1"/>
    <n v="1"/>
    <n v="1"/>
    <x v="1"/>
    <n v="1"/>
    <n v="1"/>
    <n v="2016"/>
    <s v="Spain"/>
    <s v="Valencia"/>
    <x v="4"/>
    <m/>
    <m/>
    <x v="7"/>
    <s v="Other"/>
    <m/>
    <n v="241.56"/>
    <n v="62.68"/>
    <n v="-2.3188"/>
    <s v="Wet"/>
    <n v="215"/>
    <n v="220"/>
    <n v="25"/>
    <n v="38"/>
    <m/>
    <m/>
    <m/>
    <m/>
    <n v="18"/>
    <n v="25"/>
    <m/>
    <n v="2"/>
    <s v="Engine Diesel "/>
    <n v="625"/>
    <n v="712"/>
    <n v="12"/>
    <n v="25"/>
    <n v="2.5999999999999999E-2"/>
    <n v="4.2000000000000003E-2"/>
    <s v="Exhaust Gas"/>
    <s v="n/a"/>
    <m/>
    <m/>
    <m/>
    <m/>
    <m/>
    <n v="0.18666666666666668"/>
    <s v="Water"/>
    <m/>
    <m/>
    <m/>
    <n v="2.7E-2"/>
    <n v="4.2000000000000003E-2"/>
    <s v="m/f"/>
    <m/>
    <m/>
    <m/>
    <n v="4.2000000000000003E-2"/>
    <n v="2.8608020912365716E-2"/>
    <m/>
    <n v="0.70253807106598987"/>
    <x v="4"/>
    <s v="Electric"/>
    <s v="VSD"/>
    <m/>
    <m/>
    <n v="7.4999999999999997E-3"/>
    <n v="1.67E-2"/>
    <n v="225"/>
    <m/>
    <m/>
    <m/>
    <n v="5.3570432357043229E-2"/>
    <m/>
    <m/>
    <m/>
    <x v="10"/>
    <m/>
    <m/>
    <m/>
    <m/>
    <m/>
    <x v="11"/>
    <x v="24"/>
    <x v="7"/>
    <m/>
    <m/>
    <m/>
    <m/>
    <m/>
    <m/>
    <n v="2000"/>
    <n v="2500"/>
    <n v="9"/>
    <n v="12.5"/>
    <m/>
    <m/>
    <n v="0.33"/>
    <n v="0.94"/>
    <m/>
    <m/>
    <n v="0.64027475375294685"/>
    <x v="104"/>
    <m/>
    <m/>
    <m/>
    <m/>
    <m/>
    <m/>
    <m/>
    <m/>
    <m/>
    <m/>
    <m/>
    <m/>
    <n v="0.6811433550563265"/>
    <m/>
    <m/>
    <m/>
    <x v="4"/>
    <m/>
    <m/>
    <m/>
    <m/>
    <m/>
    <s v="No"/>
    <s v="No"/>
    <s v="No"/>
    <s v="No"/>
    <s v="No"/>
    <s v="n/a"/>
    <s v="Yes"/>
    <m/>
    <x v="0"/>
    <m/>
    <m/>
    <s v="Expander vessel"/>
    <s v="X"/>
    <m/>
    <m/>
    <m/>
    <m/>
    <s v="X"/>
  </r>
  <r>
    <s v="Manolakos"/>
    <n v="2009"/>
    <s v="https://doi.org/10.1016/j.energy.2009.02.008"/>
    <s v="Identification of behaviour and evaluation of performance of small scale, low-temperature Organic Rankine Cycle system coupled with a RO desalination unit"/>
    <n v="25"/>
    <n v="24"/>
    <s v="a"/>
    <s v="a"/>
    <s v="a"/>
    <n v="0"/>
    <x v="1"/>
    <n v="1"/>
    <x v="1"/>
    <n v="1"/>
    <n v="1"/>
    <x v="1"/>
    <n v="1"/>
    <n v="1"/>
    <n v="2009"/>
    <s v="Greece"/>
    <s v="AUA"/>
    <x v="1"/>
    <s v="Driving Reverse Osmosis"/>
    <m/>
    <x v="6"/>
    <s v="HFC"/>
    <m/>
    <n v="101.06"/>
    <n v="40.592799999999997"/>
    <n v="-0.40899999999999997"/>
    <s v="Wet"/>
    <m/>
    <m/>
    <m/>
    <m/>
    <m/>
    <m/>
    <m/>
    <m/>
    <m/>
    <m/>
    <m/>
    <m/>
    <s v="Electric"/>
    <n v="36"/>
    <n v="60"/>
    <n v="7"/>
    <n v="36"/>
    <m/>
    <n v="3.33"/>
    <s v="Water"/>
    <s v="Sea"/>
    <m/>
    <m/>
    <m/>
    <m/>
    <m/>
    <m/>
    <s v="SeaWater"/>
    <m/>
    <m/>
    <m/>
    <n v="3.5000000000000003E-2"/>
    <n v="0.05"/>
    <s v="a-a/f"/>
    <m/>
    <m/>
    <m/>
    <m/>
    <m/>
    <m/>
    <n v="0.12012012012012008"/>
    <x v="0"/>
    <s v="Electric"/>
    <s v="VSD"/>
    <m/>
    <m/>
    <m/>
    <n v="0.55500000000000005"/>
    <m/>
    <m/>
    <m/>
    <m/>
    <m/>
    <m/>
    <m/>
    <m/>
    <x v="0"/>
    <m/>
    <m/>
    <s v="x2 in S"/>
    <m/>
    <m/>
    <x v="0"/>
    <x v="25"/>
    <x v="1"/>
    <m/>
    <m/>
    <n v="2"/>
    <m/>
    <m/>
    <m/>
    <n v="800"/>
    <n v="2500"/>
    <m/>
    <m/>
    <m/>
    <m/>
    <n v="0.2"/>
    <n v="0.95"/>
    <m/>
    <m/>
    <n v="0.64758280569439231"/>
    <x v="53"/>
    <m/>
    <m/>
    <n v="0.3"/>
    <n v="0.5"/>
    <m/>
    <m/>
    <m/>
    <m/>
    <m/>
    <m/>
    <m/>
    <m/>
    <n v="0.68166611125725507"/>
    <m/>
    <m/>
    <m/>
    <x v="0"/>
    <m/>
    <m/>
    <m/>
    <m/>
    <m/>
    <m/>
    <m/>
    <m/>
    <m/>
    <m/>
    <s v="n/a"/>
    <s v="n/a"/>
    <m/>
    <x v="0"/>
    <m/>
    <m/>
    <m/>
    <m/>
    <m/>
    <m/>
    <m/>
    <m/>
    <s v="X"/>
  </r>
  <r>
    <s v="Manolakos"/>
    <n v="2009"/>
    <s v="https://doi.org/10.1016/j.solener.2008.10.014"/>
    <s v="On site experimental evaluation of a low-temperature solar organic Rankine cycle system for RO desalination"/>
    <n v="46"/>
    <n v="24"/>
    <s v="a"/>
    <s v="a"/>
    <s v="b"/>
    <n v="0"/>
    <x v="1"/>
    <n v="1"/>
    <x v="1"/>
    <n v="0"/>
    <n v="1"/>
    <x v="1"/>
    <n v="0"/>
    <n v="1"/>
    <n v="2009"/>
    <s v="Greece"/>
    <s v="AUA"/>
    <x v="1"/>
    <s v="Driving Reverse Osmosis"/>
    <m/>
    <x v="6"/>
    <s v="HFC"/>
    <m/>
    <n v="101.06"/>
    <n v="40.592799999999997"/>
    <n v="-0.40899999999999997"/>
    <s v="Wet"/>
    <n v="40"/>
    <n v="76"/>
    <m/>
    <m/>
    <m/>
    <n v="35"/>
    <m/>
    <m/>
    <m/>
    <m/>
    <m/>
    <m/>
    <s v="Solar"/>
    <n v="40"/>
    <n v="76"/>
    <n v="40"/>
    <n v="80"/>
    <m/>
    <m/>
    <s v="Water"/>
    <s v="Sea"/>
    <m/>
    <m/>
    <m/>
    <n v="100"/>
    <m/>
    <m/>
    <s v="SeaWater"/>
    <m/>
    <m/>
    <m/>
    <n v="5.0000000000000001E-3"/>
    <n v="1.4999999999999999E-2"/>
    <s v="m/f"/>
    <m/>
    <m/>
    <m/>
    <n v="1.4999999999999999E-2"/>
    <n v="1.0263E-2"/>
    <m/>
    <n v="0.16045845272206305"/>
    <x v="0"/>
    <s v="Electric"/>
    <s v="VSD"/>
    <m/>
    <m/>
    <m/>
    <n v="0.55555555555555558"/>
    <m/>
    <m/>
    <m/>
    <m/>
    <m/>
    <m/>
    <m/>
    <m/>
    <x v="0"/>
    <m/>
    <m/>
    <m/>
    <m/>
    <m/>
    <x v="0"/>
    <x v="25"/>
    <x v="1"/>
    <m/>
    <m/>
    <n v="2.5"/>
    <m/>
    <m/>
    <m/>
    <m/>
    <m/>
    <m/>
    <m/>
    <m/>
    <m/>
    <n v="0.3"/>
    <n v="1"/>
    <m/>
    <m/>
    <n v="0.68420000000000003"/>
    <x v="105"/>
    <m/>
    <m/>
    <n v="0.2"/>
    <n v="0.45"/>
    <m/>
    <m/>
    <m/>
    <m/>
    <m/>
    <m/>
    <m/>
    <m/>
    <n v="0.68420000000000003"/>
    <m/>
    <m/>
    <m/>
    <x v="0"/>
    <m/>
    <m/>
    <m/>
    <m/>
    <m/>
    <m/>
    <m/>
    <m/>
    <m/>
    <m/>
    <s v="n/a"/>
    <s v="n/a"/>
    <m/>
    <x v="0"/>
    <m/>
    <m/>
    <m/>
    <m/>
    <m/>
    <m/>
    <m/>
    <m/>
    <s v="X"/>
  </r>
  <r>
    <s v="Peris"/>
    <n v="2015"/>
    <s v="https://doi.org/10.1016/j.energy.2015.03.065"/>
    <s v="Experimental study of an ORC (organic Rankine cycle) for low grade waste heat recovery in a ceramic industry"/>
    <n v="50"/>
    <n v="28"/>
    <s v="a"/>
    <s v="a"/>
    <s v="b"/>
    <n v="0"/>
    <x v="1"/>
    <n v="1"/>
    <x v="1"/>
    <n v="0"/>
    <n v="1"/>
    <x v="1"/>
    <n v="0"/>
    <n v="1"/>
    <n v="2015"/>
    <s v="Spain"/>
    <s v="Jaume"/>
    <x v="0"/>
    <m/>
    <m/>
    <x v="0"/>
    <s v="HFC"/>
    <m/>
    <n v="154.01"/>
    <n v="36.51"/>
    <n v="0.49580000000000002"/>
    <s v="Dry"/>
    <n v="139"/>
    <n v="152"/>
    <m/>
    <m/>
    <m/>
    <m/>
    <m/>
    <m/>
    <n v="20"/>
    <n v="25"/>
    <n v="2.2999999999999998"/>
    <n v="3.6"/>
    <s v="Ceramic furnace (Cooling Air)"/>
    <n v="153"/>
    <n v="168"/>
    <n v="130"/>
    <n v="180"/>
    <m/>
    <m/>
    <s v="Oil"/>
    <s v="Air Chiller"/>
    <m/>
    <m/>
    <m/>
    <n v="158"/>
    <m/>
    <m/>
    <s v="Air"/>
    <n v="12"/>
    <n v="17.399999999999999"/>
    <s v="e-e"/>
    <n v="0.1"/>
    <n v="0.11"/>
    <s v="e-e/s"/>
    <m/>
    <m/>
    <m/>
    <m/>
    <n v="0.122"/>
    <n v="0.11"/>
    <n v="0.33"/>
    <x v="11"/>
    <s v="Electric"/>
    <s v="VSD"/>
    <m/>
    <m/>
    <n v="0.6"/>
    <n v="0.8"/>
    <m/>
    <n v="1.8"/>
    <n v="3.28"/>
    <m/>
    <n v="1.3"/>
    <n v="0.39634146341463417"/>
    <m/>
    <m/>
    <x v="0"/>
    <m/>
    <m/>
    <m/>
    <m/>
    <m/>
    <x v="16"/>
    <x v="8"/>
    <x v="1"/>
    <m/>
    <n v="20"/>
    <m/>
    <n v="8"/>
    <m/>
    <m/>
    <m/>
    <m/>
    <n v="6.5"/>
    <n v="9"/>
    <n v="14.6"/>
    <n v="21.8"/>
    <m/>
    <m/>
    <m/>
    <m/>
    <n v="21.8"/>
    <x v="106"/>
    <n v="0.64"/>
    <n v="0.65"/>
    <m/>
    <m/>
    <m/>
    <m/>
    <m/>
    <m/>
    <m/>
    <m/>
    <m/>
    <m/>
    <s v=""/>
    <m/>
    <m/>
    <m/>
    <x v="7"/>
    <m/>
    <m/>
    <m/>
    <m/>
    <m/>
    <m/>
    <m/>
    <m/>
    <m/>
    <m/>
    <s v="n/a"/>
    <s v="n/a"/>
    <m/>
    <x v="1"/>
    <m/>
    <m/>
    <m/>
    <m/>
    <m/>
    <m/>
    <m/>
    <m/>
    <m/>
  </r>
  <r>
    <s v="Peris"/>
    <n v="2015"/>
    <s v="https://doi.org/10.1016/j.applthermaleng.2014.10.034"/>
    <s v="Performance evaluation of an Organic Rankine Cycle (ORC) for power applications from low grade heat sources"/>
    <n v="64"/>
    <n v="28"/>
    <s v="a"/>
    <s v="a"/>
    <s v="a"/>
    <n v="0"/>
    <x v="0"/>
    <n v="0"/>
    <x v="0"/>
    <n v="0"/>
    <n v="0"/>
    <x v="0"/>
    <n v="0"/>
    <n v="0"/>
    <n v="2015"/>
    <s v="Spain"/>
    <s v="Jaume"/>
    <x v="0"/>
    <m/>
    <m/>
    <x v="0"/>
    <s v="HFC"/>
    <m/>
    <n v="154.01"/>
    <n v="36.51"/>
    <n v="0.49580000000000002"/>
    <s v="Dry"/>
    <n v="122.35"/>
    <n v="140.1"/>
    <m/>
    <m/>
    <m/>
    <m/>
    <m/>
    <m/>
    <n v="14"/>
    <n v="20.399999999999999"/>
    <n v="2.3199999999999998"/>
    <n v="2.71"/>
    <s v="Gas (Natural)"/>
    <n v="127"/>
    <n v="156"/>
    <n v="95"/>
    <n v="146.41"/>
    <m/>
    <n v="1.64"/>
    <s v="Oil"/>
    <s v="Air Chiller"/>
    <m/>
    <m/>
    <m/>
    <m/>
    <m/>
    <n v="22.28"/>
    <s v="Air"/>
    <n v="6.5"/>
    <n v="15.93"/>
    <s v="e-e"/>
    <n v="7.0000000000000007E-2"/>
    <n v="0.10879999999999999"/>
    <s v="e-e/s"/>
    <m/>
    <m/>
    <m/>
    <m/>
    <n v="0.123"/>
    <n v="0.10879999999999999"/>
    <n v="0.33"/>
    <x v="11"/>
    <s v="Electric"/>
    <s v="VSD"/>
    <m/>
    <m/>
    <n v="0.4"/>
    <n v="0.65"/>
    <m/>
    <n v="0.85"/>
    <n v="2.1"/>
    <m/>
    <n v="0.91812499999999997"/>
    <n v="0.4372023809523809"/>
    <m/>
    <m/>
    <x v="0"/>
    <m/>
    <m/>
    <m/>
    <m/>
    <m/>
    <x v="16"/>
    <x v="8"/>
    <x v="1"/>
    <m/>
    <n v="20"/>
    <m/>
    <n v="8"/>
    <m/>
    <m/>
    <m/>
    <m/>
    <n v="5.5"/>
    <n v="9"/>
    <n v="7.67"/>
    <n v="18.03"/>
    <m/>
    <m/>
    <m/>
    <m/>
    <n v="18.03"/>
    <x v="107"/>
    <n v="0.56000000000000005"/>
    <n v="0.65329999999999999"/>
    <m/>
    <m/>
    <m/>
    <m/>
    <m/>
    <m/>
    <m/>
    <m/>
    <m/>
    <m/>
    <s v=""/>
    <m/>
    <m/>
    <m/>
    <x v="7"/>
    <m/>
    <n v="1112.9000000000001"/>
    <m/>
    <m/>
    <m/>
    <m/>
    <m/>
    <m/>
    <m/>
    <m/>
    <s v="n/a"/>
    <s v="n/a"/>
    <m/>
    <x v="1"/>
    <m/>
    <m/>
    <m/>
    <m/>
    <m/>
    <m/>
    <m/>
    <m/>
    <m/>
  </r>
  <r>
    <s v="Peris"/>
    <n v="2015"/>
    <s v="https://doi.org/10.1016/j.applthermaleng.2015.01.020"/>
    <s v="Experimental characterization of an Organic Rankine Cycle (ORC) for micro-scale CHP applications"/>
    <n v="10"/>
    <m/>
    <m/>
    <m/>
    <m/>
    <n v="0"/>
    <x v="0"/>
    <n v="0"/>
    <x v="0"/>
    <n v="0"/>
    <n v="0"/>
    <x v="0"/>
    <n v="0"/>
    <n v="0"/>
    <n v="2015"/>
    <s v="Spain"/>
    <s v="Jaume"/>
    <x v="3"/>
    <m/>
    <s v="Yes"/>
    <x v="0"/>
    <s v="HFC"/>
    <m/>
    <n v="154.01"/>
    <n v="36.51"/>
    <n v="0.49580000000000002"/>
    <s v="Dry"/>
    <n v="148.6"/>
    <n v="151.19999999999999"/>
    <m/>
    <m/>
    <n v="37.4"/>
    <n v="80.959999999999994"/>
    <m/>
    <m/>
    <n v="27.2"/>
    <n v="29.44"/>
    <n v="3.04"/>
    <n v="9.43"/>
    <s v="Gas (Natural)"/>
    <n v="163"/>
    <n v="165"/>
    <n v="37"/>
    <n v="53"/>
    <m/>
    <n v="0.72000000000000008"/>
    <s v="Oil"/>
    <s v="Air Chiller"/>
    <n v="29"/>
    <n v="72.400000000000006"/>
    <n v="48"/>
    <n v="58"/>
    <m/>
    <m/>
    <s v="Glycol Water (20/80)"/>
    <n v="2.8"/>
    <n v="5.7"/>
    <s v="e-e"/>
    <n v="4.9000000000000002E-2"/>
    <n v="8.7999999999999995E-2"/>
    <s v="e-e/s"/>
    <n v="0.23"/>
    <n v="0.31"/>
    <s v="e-e/s |ss"/>
    <m/>
    <n v="0.107"/>
    <n v="8.7999999999999995E-2"/>
    <n v="0.31"/>
    <x v="11"/>
    <s v="Electric"/>
    <s v="VSD"/>
    <m/>
    <m/>
    <m/>
    <m/>
    <m/>
    <n v="1.06"/>
    <n v="1.3"/>
    <m/>
    <m/>
    <m/>
    <m/>
    <m/>
    <x v="0"/>
    <m/>
    <m/>
    <m/>
    <m/>
    <m/>
    <x v="16"/>
    <x v="8"/>
    <x v="1"/>
    <m/>
    <n v="7.5"/>
    <m/>
    <n v="5"/>
    <m/>
    <m/>
    <m/>
    <m/>
    <n v="3"/>
    <n v="9"/>
    <n v="3.89"/>
    <n v="6.9"/>
    <m/>
    <m/>
    <m/>
    <m/>
    <n v="6.9"/>
    <x v="60"/>
    <n v="0.505"/>
    <n v="0.64"/>
    <m/>
    <m/>
    <n v="0.54"/>
    <n v="0.7"/>
    <m/>
    <m/>
    <m/>
    <m/>
    <m/>
    <m/>
    <s v=""/>
    <n v="1.2"/>
    <n v="1.3"/>
    <m/>
    <x v="0"/>
    <m/>
    <m/>
    <m/>
    <m/>
    <m/>
    <m/>
    <m/>
    <m/>
    <m/>
    <m/>
    <s v="n/a"/>
    <s v="n/a"/>
    <m/>
    <x v="1"/>
    <m/>
    <m/>
    <m/>
    <m/>
    <m/>
    <m/>
    <m/>
    <m/>
    <m/>
  </r>
  <r>
    <s v="Peris"/>
    <n v="2015"/>
    <s v="https://doi.org/10.1016/j.energy.2015.01.037"/>
    <s v="Experimental characterization of an ORC (organic Rankine cycle) for power and CHP (combined heat and power) applications from low grade heat sources"/>
    <n v="14"/>
    <m/>
    <m/>
    <m/>
    <m/>
    <n v="0"/>
    <x v="0"/>
    <n v="0"/>
    <x v="0"/>
    <n v="0"/>
    <n v="0"/>
    <x v="0"/>
    <n v="0"/>
    <n v="0"/>
    <n v="2015"/>
    <s v="Spain"/>
    <s v="Jaume"/>
    <x v="3"/>
    <m/>
    <s v="Yes"/>
    <x v="0"/>
    <s v="HFC"/>
    <m/>
    <n v="154.01"/>
    <n v="36.51"/>
    <n v="0.49580000000000002"/>
    <s v="Dry"/>
    <n v="87.11"/>
    <n v="146.01"/>
    <m/>
    <m/>
    <m/>
    <m/>
    <m/>
    <m/>
    <n v="7.25"/>
    <n v="22.92"/>
    <n v="2.21"/>
    <n v="10.53"/>
    <s v="Gas (Natural)"/>
    <n v="90.3"/>
    <n v="151.6"/>
    <n v="140"/>
    <n v="390"/>
    <m/>
    <n v="6.24"/>
    <s v="Oil"/>
    <s v="Air Chiller"/>
    <n v="28.7"/>
    <n v="80.3"/>
    <n v="100"/>
    <n v="350"/>
    <n v="7.45"/>
    <n v="8.24"/>
    <s v="Glycol Water (20/80)"/>
    <n v="0"/>
    <n v="31"/>
    <s v="e-e"/>
    <n v="8.0000000000000002E-3"/>
    <n v="7.9200000000000007E-2"/>
    <s v="e-e/s"/>
    <m/>
    <m/>
    <m/>
    <m/>
    <n v="9.1999999999999998E-2"/>
    <n v="7.9200000000000007E-2"/>
    <n v="0.26"/>
    <x v="11"/>
    <s v="Electric"/>
    <s v="VSD"/>
    <m/>
    <m/>
    <n v="1.1000000000000001"/>
    <n v="6.1"/>
    <m/>
    <m/>
    <m/>
    <m/>
    <n v="9.8696093750000014"/>
    <m/>
    <m/>
    <m/>
    <x v="0"/>
    <m/>
    <m/>
    <m/>
    <m/>
    <m/>
    <x v="16"/>
    <x v="8"/>
    <x v="1"/>
    <m/>
    <n v="45"/>
    <m/>
    <m/>
    <m/>
    <m/>
    <m/>
    <m/>
    <n v="1.5"/>
    <n v="5.6"/>
    <n v="2.29"/>
    <n v="36.58"/>
    <m/>
    <m/>
    <m/>
    <m/>
    <n v="36.58"/>
    <x v="108"/>
    <n v="0.3"/>
    <n v="0.69"/>
    <m/>
    <m/>
    <m/>
    <m/>
    <m/>
    <m/>
    <m/>
    <m/>
    <m/>
    <m/>
    <s v=""/>
    <m/>
    <m/>
    <m/>
    <x v="0"/>
    <m/>
    <m/>
    <m/>
    <m/>
    <m/>
    <m/>
    <m/>
    <m/>
    <m/>
    <m/>
    <s v="n/a"/>
    <s v="n/a"/>
    <m/>
    <x v="1"/>
    <m/>
    <m/>
    <m/>
    <m/>
    <m/>
    <m/>
    <m/>
    <m/>
    <m/>
  </r>
  <r>
    <s v="Moles"/>
    <n v="2016"/>
    <s v="https://doi.org/10.1016/j.applthermaleng.2016.01.011"/>
    <s v="Experimental evaluation of HCFO-1233zd-E as HFC-245fa replacement in an Organic Rankine Cycle system for low temperature heat sources"/>
    <n v="150.1"/>
    <n v="29"/>
    <s v="a"/>
    <s v="a"/>
    <s v="a"/>
    <n v="0"/>
    <x v="0"/>
    <n v="0"/>
    <x v="0"/>
    <n v="0"/>
    <n v="0"/>
    <x v="0"/>
    <n v="0"/>
    <n v="0"/>
    <n v="2016"/>
    <s v="Spain"/>
    <s v="Jaume"/>
    <x v="3"/>
    <m/>
    <m/>
    <x v="0"/>
    <s v="HFC"/>
    <m/>
    <n v="154.01"/>
    <n v="36.51"/>
    <n v="0.49580000000000002"/>
    <s v="Dry"/>
    <n v="138"/>
    <n v="153"/>
    <m/>
    <n v="25"/>
    <m/>
    <m/>
    <m/>
    <m/>
    <n v="17"/>
    <n v="22.5"/>
    <n v="2.1"/>
    <n v="3.7"/>
    <s v="Electric"/>
    <n v="140"/>
    <n v="157"/>
    <n v="8.4"/>
    <n v="12"/>
    <m/>
    <n v="0.28888888888888886"/>
    <s v="Oil"/>
    <s v="Air Chiller"/>
    <n v="25"/>
    <n v="40"/>
    <n v="8"/>
    <n v="11"/>
    <m/>
    <n v="0.95277777777777783"/>
    <s v="Water"/>
    <n v="0.4"/>
    <n v="1.0900000000000001"/>
    <s v="e-e"/>
    <n v="0.05"/>
    <n v="9.1999999999999998E-2"/>
    <s v="e-e/f"/>
    <m/>
    <m/>
    <m/>
    <m/>
    <n v="0.114"/>
    <n v="9.1999999999999998E-2"/>
    <n v="0.30697674418604648"/>
    <x v="11"/>
    <s v="Electric"/>
    <s v="VSD"/>
    <m/>
    <m/>
    <n v="0.04"/>
    <n v="5.7000000000000002E-2"/>
    <m/>
    <n v="0.17"/>
    <n v="0.25"/>
    <m/>
    <n v="8.9446153846153842E-2"/>
    <n v="0.35778461538461537"/>
    <m/>
    <m/>
    <x v="0"/>
    <m/>
    <m/>
    <m/>
    <m/>
    <m/>
    <x v="16"/>
    <x v="8"/>
    <x v="1"/>
    <m/>
    <n v="1.5"/>
    <m/>
    <m/>
    <m/>
    <m/>
    <m/>
    <m/>
    <m/>
    <m/>
    <n v="0.6"/>
    <n v="1.34"/>
    <m/>
    <m/>
    <m/>
    <n v="1.6456140350877193"/>
    <n v="1.34"/>
    <x v="109"/>
    <n v="0.44"/>
    <n v="0.56999999999999995"/>
    <m/>
    <m/>
    <n v="0.61"/>
    <n v="0.7"/>
    <m/>
    <n v="0.81428571428571428"/>
    <m/>
    <m/>
    <m/>
    <m/>
    <s v=""/>
    <n v="1.375"/>
    <m/>
    <m/>
    <x v="0"/>
    <m/>
    <m/>
    <m/>
    <m/>
    <m/>
    <m/>
    <m/>
    <m/>
    <m/>
    <m/>
    <s v="n/a"/>
    <s v="n/a"/>
    <m/>
    <x v="1"/>
    <m/>
    <m/>
    <m/>
    <m/>
    <m/>
    <m/>
    <m/>
    <m/>
    <m/>
  </r>
  <r>
    <s v="Moles"/>
    <n v="2016"/>
    <s v="https://doi.org/10.1016/j.applthermaleng.2016.01.011"/>
    <s v="Experimental evaluation of HCFO-1233zd-E as HFC-245fa replacement in an Organic Rankine Cycle system for low temperature heat sources"/>
    <n v="150.19999999999999"/>
    <n v="29"/>
    <s v="b"/>
    <s v="a"/>
    <s v="a"/>
    <n v="1"/>
    <x v="1"/>
    <n v="0"/>
    <x v="1"/>
    <n v="1"/>
    <n v="0"/>
    <x v="1"/>
    <n v="1"/>
    <n v="0"/>
    <n v="2016"/>
    <s v="Spain"/>
    <s v="Jaume"/>
    <x v="3"/>
    <m/>
    <m/>
    <x v="9"/>
    <s v="HFO"/>
    <m/>
    <n v="165.6"/>
    <n v="35.709000000000003"/>
    <n v="0.2452"/>
    <s v="Isentropic"/>
    <n v="140"/>
    <n v="155"/>
    <m/>
    <n v="25"/>
    <m/>
    <m/>
    <m/>
    <m/>
    <n v="14.3"/>
    <n v="19"/>
    <n v="1.7"/>
    <n v="3"/>
    <s v="Electric"/>
    <n v="140"/>
    <n v="157"/>
    <n v="6.9"/>
    <n v="9.9"/>
    <m/>
    <n v="0.28888888888888886"/>
    <s v="Oil"/>
    <s v="Air Chiller"/>
    <n v="25"/>
    <n v="40"/>
    <n v="6.4"/>
    <n v="8.8000000000000007"/>
    <m/>
    <n v="0.95277777777777783"/>
    <s v="Water"/>
    <n v="0.35"/>
    <n v="0.96"/>
    <s v="e-e"/>
    <n v="0.05"/>
    <n v="9.7000000000000003E-2"/>
    <s v="e-e/f"/>
    <m/>
    <m/>
    <m/>
    <m/>
    <n v="0.11799999999999999"/>
    <n v="9.7000000000000003E-2"/>
    <n v="0.30697674418604648"/>
    <x v="11"/>
    <s v="Electric"/>
    <s v="VSD"/>
    <m/>
    <m/>
    <n v="3.3000000000000002E-2"/>
    <n v="4.4999999999999998E-2"/>
    <m/>
    <n v="0.14000000000000001"/>
    <n v="0.21"/>
    <m/>
    <n v="6.2782258064516122E-2"/>
    <n v="0.29896313364055299"/>
    <m/>
    <m/>
    <x v="0"/>
    <m/>
    <m/>
    <m/>
    <m/>
    <m/>
    <x v="16"/>
    <x v="8"/>
    <x v="1"/>
    <m/>
    <n v="1.5"/>
    <m/>
    <m/>
    <m/>
    <m/>
    <m/>
    <m/>
    <m/>
    <m/>
    <n v="0.5"/>
    <n v="1.175"/>
    <m/>
    <m/>
    <m/>
    <n v="1.5460526315789476"/>
    <n v="1.175"/>
    <x v="110"/>
    <n v="0.44"/>
    <n v="0.56999999999999995"/>
    <m/>
    <m/>
    <n v="0.68"/>
    <n v="0.75"/>
    <m/>
    <n v="0.7599999999999999"/>
    <m/>
    <m/>
    <m/>
    <m/>
    <s v=""/>
    <n v="1.375"/>
    <m/>
    <m/>
    <x v="0"/>
    <m/>
    <m/>
    <m/>
    <m/>
    <m/>
    <m/>
    <m/>
    <m/>
    <m/>
    <m/>
    <s v="n/a"/>
    <s v="n/a"/>
    <m/>
    <x v="1"/>
    <m/>
    <m/>
    <m/>
    <m/>
    <m/>
    <m/>
    <m/>
    <m/>
    <m/>
  </r>
  <r>
    <s v="Fu"/>
    <n v="2015"/>
    <s v="https://doi.org/10.1016/j.applthermaleng.2015.01.077"/>
    <s v="Design, construction, and preliminary results of a 250-kW organic Rankine cycle system"/>
    <n v="26"/>
    <m/>
    <m/>
    <m/>
    <m/>
    <n v="0"/>
    <x v="0"/>
    <n v="0"/>
    <x v="0"/>
    <n v="0"/>
    <n v="0"/>
    <x v="0"/>
    <n v="0"/>
    <n v="0"/>
    <n v="2015"/>
    <s v="Taiwan"/>
    <s v="Industrial Tech Institute"/>
    <x v="0"/>
    <m/>
    <m/>
    <x v="0"/>
    <s v="HFC"/>
    <m/>
    <n v="154.01"/>
    <n v="36.51"/>
    <n v="0.49580000000000002"/>
    <s v="Dry"/>
    <m/>
    <n v="107.7"/>
    <m/>
    <n v="1.7"/>
    <m/>
    <n v="37.5"/>
    <m/>
    <n v="2.5"/>
    <m/>
    <n v="14.4"/>
    <m/>
    <n v="2.5099999999999998"/>
    <s v="Gas (Natural)"/>
    <m/>
    <n v="119.8"/>
    <m/>
    <m/>
    <m/>
    <n v="26.7"/>
    <s v="Water"/>
    <s v="Cooling Tower"/>
    <m/>
    <n v="5"/>
    <m/>
    <m/>
    <m/>
    <m/>
    <s v="Water"/>
    <m/>
    <n v="225"/>
    <s v="e-e"/>
    <m/>
    <n v="7.9399999999999998E-2"/>
    <s v="e-e/s"/>
    <m/>
    <m/>
    <m/>
    <m/>
    <n v="8.5000000000000006E-2"/>
    <n v="7.9399999999999998E-2"/>
    <n v="0.29226069246435848"/>
    <x v="2"/>
    <s v="n/a"/>
    <s v="n/a"/>
    <s v="CR32-5 (Grundfos)"/>
    <n v="11"/>
    <m/>
    <n v="11.85"/>
    <m/>
    <m/>
    <n v="16.16"/>
    <m/>
    <n v="11.004960000000001"/>
    <n v="0.68100000000000005"/>
    <m/>
    <m/>
    <x v="2"/>
    <m/>
    <m/>
    <s v="1 pass, 200 tubes + 4 pass, 300 tubes"/>
    <n v="0.96"/>
    <m/>
    <x v="2"/>
    <x v="8"/>
    <x v="1"/>
    <m/>
    <n v="250"/>
    <m/>
    <m/>
    <m/>
    <m/>
    <m/>
    <n v="12386"/>
    <m/>
    <m/>
    <m/>
    <n v="241.16"/>
    <m/>
    <n v="263.60000000000002"/>
    <m/>
    <m/>
    <n v="241.16"/>
    <x v="111"/>
    <m/>
    <n v="0.58285500000000001"/>
    <m/>
    <n v="0.63700000000000001"/>
    <m/>
    <m/>
    <m/>
    <m/>
    <m/>
    <m/>
    <m/>
    <n v="0.91500000000000004"/>
    <n v="0.95957698044984063"/>
    <m/>
    <m/>
    <m/>
    <x v="2"/>
    <m/>
    <m/>
    <s v="2 pass, 480 tubes"/>
    <m/>
    <m/>
    <m/>
    <m/>
    <m/>
    <m/>
    <m/>
    <s v="n/a"/>
    <s v="n/a"/>
    <m/>
    <x v="0"/>
    <m/>
    <m/>
    <m/>
    <m/>
    <m/>
    <m/>
    <m/>
    <m/>
    <m/>
  </r>
  <r>
    <s v="Kane"/>
    <n v="2003"/>
    <s v="https://doi.org/10.1016/S0360-5442(03)00127-0"/>
    <s v="Small hybrid solar power system"/>
    <n v="86"/>
    <n v="26"/>
    <s v="-"/>
    <s v="-"/>
    <s v="-"/>
    <n v="1"/>
    <x v="1"/>
    <n v="1"/>
    <x v="1"/>
    <n v="1"/>
    <n v="1"/>
    <x v="1"/>
    <n v="1"/>
    <n v="1"/>
    <n v="2003"/>
    <s v="Switzerland"/>
    <s v="EPFL"/>
    <x v="7"/>
    <s v="CC ORC-ORC"/>
    <m/>
    <x v="16"/>
    <s v="n/a"/>
    <m/>
    <m/>
    <m/>
    <m/>
    <s v="n/a"/>
    <m/>
    <m/>
    <m/>
    <m/>
    <m/>
    <m/>
    <m/>
    <m/>
    <m/>
    <m/>
    <m/>
    <m/>
    <s v="n/a"/>
    <m/>
    <n v="150"/>
    <m/>
    <n v="87"/>
    <m/>
    <m/>
    <s v="n/a"/>
    <s v="n/a"/>
    <m/>
    <m/>
    <m/>
    <m/>
    <m/>
    <m/>
    <s v="n/a"/>
    <n v="3"/>
    <n v="10"/>
    <s v="e"/>
    <n v="0.06"/>
    <n v="0.13700000000000001"/>
    <s v="e-e/f"/>
    <n v="0.37"/>
    <n v="0.5726"/>
    <s v="e-e/f | exergy"/>
    <m/>
    <m/>
    <n v="0.13700000000000001"/>
    <n v="0.30732860520094563"/>
    <x v="0"/>
    <s v="n/a"/>
    <s v="n/a"/>
    <m/>
    <m/>
    <m/>
    <m/>
    <m/>
    <m/>
    <m/>
    <m/>
    <m/>
    <m/>
    <m/>
    <m/>
    <x v="0"/>
    <m/>
    <m/>
    <m/>
    <m/>
    <m/>
    <x v="17"/>
    <x v="8"/>
    <x v="1"/>
    <m/>
    <m/>
    <m/>
    <m/>
    <m/>
    <m/>
    <m/>
    <m/>
    <m/>
    <m/>
    <n v="3"/>
    <n v="10"/>
    <m/>
    <m/>
    <m/>
    <m/>
    <n v="10"/>
    <x v="24"/>
    <m/>
    <m/>
    <m/>
    <m/>
    <m/>
    <m/>
    <m/>
    <m/>
    <m/>
    <m/>
    <m/>
    <m/>
    <s v=""/>
    <m/>
    <m/>
    <m/>
    <x v="0"/>
    <m/>
    <m/>
    <m/>
    <m/>
    <m/>
    <m/>
    <m/>
    <m/>
    <m/>
    <m/>
    <s v="n/a"/>
    <s v="n/a"/>
    <m/>
    <x v="5"/>
    <m/>
    <m/>
    <m/>
    <m/>
    <m/>
    <m/>
    <m/>
    <m/>
    <m/>
  </r>
  <r>
    <s v="Yagoub"/>
    <n v="2006"/>
    <s v="https://doi.org/10.1016/j.applthermaleng.2005.11.021"/>
    <s v="Solar energy-gas driven micro-CHP system for an office building"/>
    <n v="77.099999999999994"/>
    <n v="43"/>
    <s v="a"/>
    <s v="a"/>
    <s v="a"/>
    <n v="0"/>
    <x v="0"/>
    <n v="0"/>
    <x v="0"/>
    <n v="0"/>
    <n v="0"/>
    <x v="0"/>
    <n v="0"/>
    <n v="0"/>
    <n v="2006"/>
    <s v="UK"/>
    <s v="Nottingham"/>
    <x v="9"/>
    <m/>
    <s v="Yes"/>
    <x v="1"/>
    <s v="HFE"/>
    <m/>
    <n v="164.6"/>
    <n v="24.78"/>
    <n v="1.264"/>
    <s v="Dry"/>
    <m/>
    <n v="67"/>
    <m/>
    <m/>
    <m/>
    <n v="19"/>
    <m/>
    <m/>
    <m/>
    <n v="1.3"/>
    <m/>
    <n v="1.2"/>
    <s v="Solar + Gas (Natural) (2x25kW)"/>
    <m/>
    <n v="70"/>
    <m/>
    <m/>
    <m/>
    <m/>
    <s v="n/a"/>
    <s v="n/a"/>
    <m/>
    <m/>
    <m/>
    <m/>
    <m/>
    <m/>
    <s v="Water"/>
    <m/>
    <m/>
    <m/>
    <m/>
    <n v="7.5999999999999998E-2"/>
    <s v="e/f"/>
    <m/>
    <m/>
    <m/>
    <m/>
    <n v="7.5999999999999998E-2"/>
    <m/>
    <n v="0.14499999999999999"/>
    <x v="0"/>
    <s v="Electric"/>
    <s v="n/a"/>
    <s v="by Aroplus"/>
    <m/>
    <m/>
    <m/>
    <m/>
    <m/>
    <m/>
    <m/>
    <m/>
    <m/>
    <m/>
    <m/>
    <x v="0"/>
    <s v="by Alfa Laval"/>
    <m/>
    <m/>
    <m/>
    <m/>
    <x v="3"/>
    <x v="8"/>
    <x v="1"/>
    <m/>
    <n v="1.5"/>
    <m/>
    <m/>
    <m/>
    <m/>
    <m/>
    <n v="60000"/>
    <m/>
    <m/>
    <m/>
    <m/>
    <m/>
    <m/>
    <m/>
    <m/>
    <s v=""/>
    <x v="3"/>
    <m/>
    <m/>
    <m/>
    <m/>
    <m/>
    <n v="0.85"/>
    <m/>
    <m/>
    <m/>
    <m/>
    <m/>
    <m/>
    <s v=""/>
    <m/>
    <m/>
    <m/>
    <x v="0"/>
    <m/>
    <m/>
    <m/>
    <m/>
    <m/>
    <m/>
    <m/>
    <m/>
    <m/>
    <m/>
    <s v="n/a"/>
    <s v="n/a"/>
    <m/>
    <x v="0"/>
    <m/>
    <m/>
    <m/>
    <m/>
    <m/>
    <m/>
    <m/>
    <s v="X"/>
    <m/>
  </r>
  <r>
    <s v="Yagoub"/>
    <n v="2006"/>
    <s v="https://doi.org/10.1016/j.applthermaleng.2005.11.021"/>
    <s v="Solar energy-gas driven micro-CHP system for an office building"/>
    <n v="77.2"/>
    <n v="43"/>
    <s v="b"/>
    <s v="a"/>
    <s v="a"/>
    <n v="1"/>
    <x v="1"/>
    <n v="0"/>
    <x v="1"/>
    <n v="1"/>
    <n v="0"/>
    <x v="1"/>
    <n v="1"/>
    <n v="0"/>
    <n v="2006"/>
    <s v="UK"/>
    <s v="Nottingham"/>
    <x v="9"/>
    <m/>
    <s v="Yes"/>
    <x v="17"/>
    <s v="Hydrocarbons"/>
    <m/>
    <n v="196.55"/>
    <n v="33.700000000000003"/>
    <n v="1.7709999999999999"/>
    <s v="Dry"/>
    <m/>
    <n v="93"/>
    <m/>
    <m/>
    <m/>
    <n v="11"/>
    <m/>
    <m/>
    <m/>
    <n v="1.7"/>
    <m/>
    <n v="1.4"/>
    <s v="Solar + Gas (Natural) (2x25kW)"/>
    <m/>
    <n v="95"/>
    <m/>
    <m/>
    <m/>
    <m/>
    <s v="n/a"/>
    <s v="n/a"/>
    <m/>
    <m/>
    <m/>
    <m/>
    <m/>
    <m/>
    <s v="Water"/>
    <m/>
    <m/>
    <m/>
    <m/>
    <n v="0.05"/>
    <s v="e/f"/>
    <m/>
    <m/>
    <m/>
    <m/>
    <n v="0.05"/>
    <m/>
    <n v="0.224"/>
    <x v="0"/>
    <s v="Compressed-Air"/>
    <s v="n/a"/>
    <s v="by Aroplus"/>
    <m/>
    <m/>
    <m/>
    <m/>
    <m/>
    <m/>
    <m/>
    <m/>
    <m/>
    <m/>
    <m/>
    <x v="0"/>
    <s v="by Alfa Laval"/>
    <m/>
    <m/>
    <m/>
    <m/>
    <x v="3"/>
    <x v="8"/>
    <x v="1"/>
    <m/>
    <n v="1.5"/>
    <m/>
    <m/>
    <m/>
    <m/>
    <m/>
    <n v="60000"/>
    <m/>
    <m/>
    <m/>
    <m/>
    <m/>
    <m/>
    <m/>
    <m/>
    <s v=""/>
    <x v="3"/>
    <m/>
    <m/>
    <m/>
    <m/>
    <m/>
    <n v="0.4"/>
    <m/>
    <m/>
    <m/>
    <m/>
    <m/>
    <m/>
    <s v=""/>
    <m/>
    <m/>
    <m/>
    <x v="0"/>
    <m/>
    <m/>
    <m/>
    <m/>
    <m/>
    <m/>
    <m/>
    <m/>
    <m/>
    <m/>
    <s v="n/a"/>
    <s v="n/a"/>
    <m/>
    <x v="0"/>
    <m/>
    <m/>
    <m/>
    <m/>
    <m/>
    <m/>
    <m/>
    <s v="X"/>
    <m/>
  </r>
  <r>
    <s v="Woodland"/>
    <n v="2012"/>
    <s v="http://docs.lib.purdue.edu/herrick/52/"/>
    <s v="Experimental testing of an organic Rankine cycle with Scroll-type expander"/>
    <n v="89"/>
    <m/>
    <m/>
    <m/>
    <m/>
    <n v="0"/>
    <x v="0"/>
    <n v="0"/>
    <x v="0"/>
    <n v="0"/>
    <n v="0"/>
    <x v="0"/>
    <n v="0"/>
    <n v="0"/>
    <n v="2012"/>
    <s v="USA"/>
    <s v="Indiana"/>
    <x v="3"/>
    <m/>
    <m/>
    <x v="6"/>
    <s v="HFC"/>
    <m/>
    <n v="101.06"/>
    <n v="40.592799999999997"/>
    <n v="-0.40899999999999997"/>
    <s v="Wet"/>
    <m/>
    <m/>
    <m/>
    <m/>
    <m/>
    <m/>
    <m/>
    <m/>
    <m/>
    <m/>
    <m/>
    <m/>
    <s v="n/a"/>
    <n v="97"/>
    <n v="117"/>
    <m/>
    <m/>
    <m/>
    <m/>
    <s v="Steam"/>
    <s v="Tap"/>
    <n v="13"/>
    <n v="18"/>
    <m/>
    <m/>
    <n v="0.58699999999999997"/>
    <n v="0.67300000000000004"/>
    <s v="Water"/>
    <m/>
    <m/>
    <m/>
    <n v="1.2400000000000001E-2"/>
    <n v="6.5472000000000002E-2"/>
    <s v="m-m/f"/>
    <n v="0.05"/>
    <n v="0.26400000000000001"/>
    <s v="m-m/f | ss"/>
    <m/>
    <m/>
    <m/>
    <n v="0.248"/>
    <x v="0"/>
    <s v="n/a"/>
    <s v="n/a"/>
    <m/>
    <m/>
    <m/>
    <m/>
    <m/>
    <m/>
    <m/>
    <m/>
    <m/>
    <m/>
    <m/>
    <m/>
    <x v="0"/>
    <m/>
    <m/>
    <s v="110p"/>
    <m/>
    <m/>
    <x v="6"/>
    <x v="8"/>
    <x v="1"/>
    <m/>
    <m/>
    <m/>
    <n v="1.7"/>
    <n v="104.8"/>
    <n v="62.5"/>
    <n v="500"/>
    <n v="4500"/>
    <m/>
    <m/>
    <m/>
    <m/>
    <m/>
    <m/>
    <m/>
    <m/>
    <s v=""/>
    <x v="3"/>
    <m/>
    <m/>
    <n v="0.4"/>
    <n v="0.74"/>
    <m/>
    <m/>
    <m/>
    <m/>
    <m/>
    <m/>
    <m/>
    <m/>
    <s v=""/>
    <n v="0.9"/>
    <n v="2"/>
    <m/>
    <x v="0"/>
    <m/>
    <m/>
    <s v="110p"/>
    <m/>
    <m/>
    <m/>
    <m/>
    <m/>
    <m/>
    <m/>
    <s v="n/a"/>
    <s v="n/a"/>
    <m/>
    <x v="0"/>
    <m/>
    <m/>
    <m/>
    <m/>
    <m/>
    <m/>
    <m/>
    <m/>
    <m/>
  </r>
  <r>
    <s v="Kane"/>
    <n v="2003"/>
    <s v="https://doi.org/10.1016/S0360-5442(03)00127-0"/>
    <s v="Small hybrid solar power system"/>
    <n v="86.1"/>
    <n v="26"/>
    <s v="a"/>
    <s v="a"/>
    <s v="a"/>
    <n v="0"/>
    <x v="0"/>
    <n v="0"/>
    <x v="0"/>
    <n v="0"/>
    <n v="0"/>
    <x v="0"/>
    <n v="0"/>
    <n v="0"/>
    <n v="2003"/>
    <s v="Switzerland"/>
    <s v="EPFL"/>
    <x v="7"/>
    <s v="CC ORC-ORC"/>
    <m/>
    <x v="2"/>
    <s v="HCFC"/>
    <m/>
    <n v="183.67"/>
    <n v="36.72"/>
    <n v="0.35639999999999999"/>
    <s v="Dry"/>
    <m/>
    <m/>
    <m/>
    <m/>
    <m/>
    <m/>
    <m/>
    <m/>
    <m/>
    <m/>
    <m/>
    <m/>
    <s v="Engine Diesel (15kWe) &amp; Solar Collectors (x2)"/>
    <n v="120"/>
    <n v="150"/>
    <m/>
    <n v="67"/>
    <m/>
    <m/>
    <s v="Water"/>
    <s v="Bottom Cycle"/>
    <m/>
    <n v="68"/>
    <m/>
    <m/>
    <m/>
    <m/>
    <s v="R134a"/>
    <m/>
    <m/>
    <m/>
    <m/>
    <m/>
    <m/>
    <m/>
    <m/>
    <m/>
    <m/>
    <m/>
    <m/>
    <n v="0.19385342789598103"/>
    <x v="0"/>
    <s v="n/a"/>
    <s v="n/a"/>
    <m/>
    <m/>
    <m/>
    <m/>
    <m/>
    <m/>
    <m/>
    <m/>
    <m/>
    <m/>
    <m/>
    <m/>
    <x v="0"/>
    <m/>
    <m/>
    <m/>
    <m/>
    <m/>
    <x v="10"/>
    <x v="8"/>
    <x v="1"/>
    <m/>
    <n v="5"/>
    <m/>
    <n v="2.2999999999999998"/>
    <n v="53"/>
    <n v="23.043478260869566"/>
    <m/>
    <m/>
    <m/>
    <m/>
    <m/>
    <m/>
    <m/>
    <m/>
    <m/>
    <m/>
    <s v=""/>
    <x v="3"/>
    <n v="0.5"/>
    <n v="0.68"/>
    <m/>
    <m/>
    <m/>
    <m/>
    <m/>
    <m/>
    <m/>
    <m/>
    <m/>
    <m/>
    <s v=""/>
    <m/>
    <m/>
    <m/>
    <x v="0"/>
    <m/>
    <m/>
    <m/>
    <m/>
    <m/>
    <m/>
    <m/>
    <m/>
    <m/>
    <m/>
    <s v="n/a"/>
    <s v="n/a"/>
    <m/>
    <x v="0"/>
    <m/>
    <m/>
    <m/>
    <m/>
    <m/>
    <m/>
    <m/>
    <m/>
    <m/>
  </r>
  <r>
    <s v="Tahir"/>
    <n v="2010"/>
    <s v="http://waset.org/publications/6420/efficiency-of-compact-organic-rankine-cycle-system-with-rotary-vane-type-expander-for-low-temperature-waste-heat-recovery"/>
    <s v="Efficiency of compact organic rankine cycle system with Rotary-Vane-Type expander for low-temperature waste heat recovery"/>
    <n v="43"/>
    <m/>
    <m/>
    <m/>
    <m/>
    <n v="0"/>
    <x v="0"/>
    <n v="0"/>
    <x v="0"/>
    <n v="0"/>
    <n v="0"/>
    <x v="0"/>
    <n v="0"/>
    <n v="0"/>
    <n v="2010"/>
    <s v="Japan"/>
    <s v="Nagaoka"/>
    <x v="0"/>
    <m/>
    <m/>
    <x v="0"/>
    <s v="HFC"/>
    <m/>
    <n v="154.01"/>
    <n v="36.51"/>
    <n v="0.49580000000000002"/>
    <s v="Dry"/>
    <m/>
    <m/>
    <m/>
    <m/>
    <m/>
    <m/>
    <m/>
    <m/>
    <n v="3.6"/>
    <n v="3.9"/>
    <m/>
    <n v="1.1200000000000001"/>
    <s v="Electric"/>
    <n v="60"/>
    <n v="90"/>
    <n v="0.67500000000000004"/>
    <n v="0.86399999999999999"/>
    <m/>
    <m/>
    <s v="Water"/>
    <s v="Tap"/>
    <n v="7"/>
    <n v="12"/>
    <m/>
    <m/>
    <m/>
    <m/>
    <s v="Water"/>
    <m/>
    <n v="2.7E-2"/>
    <s v="m-e"/>
    <n v="3.0700000000000002E-2"/>
    <n v="3.8199999999999998E-2"/>
    <s v="m-e/f"/>
    <m/>
    <m/>
    <m/>
    <n v="4.5199999999999997E-2"/>
    <n v="2.3240223775309817E-2"/>
    <n v="9.6058911383412934E-3"/>
    <n v="0.22"/>
    <x v="0"/>
    <s v="n/a"/>
    <s v="n/a"/>
    <s v="Rietschle Thomas 5002F"/>
    <n v="7.0000000000000001E-3"/>
    <m/>
    <n v="3.2000000000000002E-3"/>
    <m/>
    <m/>
    <n v="5.4999999999999997E-3"/>
    <m/>
    <n v="5.9999999999999995E-4"/>
    <n v="0.11"/>
    <m/>
    <m/>
    <x v="0"/>
    <m/>
    <n v="0.14399999999999999"/>
    <m/>
    <m/>
    <m/>
    <x v="7"/>
    <x v="8"/>
    <x v="4"/>
    <m/>
    <m/>
    <n v="0.05"/>
    <m/>
    <m/>
    <m/>
    <n v="2200"/>
    <n v="3000"/>
    <m/>
    <m/>
    <m/>
    <m/>
    <m/>
    <n v="3.2000000000000001E-2"/>
    <m/>
    <n v="6.7299999999999999E-2"/>
    <n v="1.6453255770130844E-2"/>
    <x v="112"/>
    <m/>
    <m/>
    <m/>
    <m/>
    <m/>
    <m/>
    <m/>
    <m/>
    <m/>
    <n v="0.48"/>
    <m/>
    <m/>
    <n v="0.5141642428165889"/>
    <m/>
    <m/>
    <m/>
    <x v="0"/>
    <m/>
    <n v="0.16800000000000001"/>
    <m/>
    <m/>
    <m/>
    <m/>
    <m/>
    <m/>
    <m/>
    <m/>
    <s v="n/a"/>
    <s v="n/a"/>
    <m/>
    <x v="0"/>
    <m/>
    <m/>
    <m/>
    <m/>
    <m/>
    <m/>
    <m/>
    <m/>
    <s v="X"/>
  </r>
  <r>
    <s v="Dickes"/>
    <n v="2014"/>
    <s v="http://docs.lib.purdue.edu/icec/2372"/>
    <s v="Experimental Investigation Of An ORC System For A Micro-Solar Power Plant"/>
    <n v="110"/>
    <m/>
    <m/>
    <m/>
    <m/>
    <n v="0"/>
    <x v="0"/>
    <n v="0"/>
    <x v="0"/>
    <n v="0"/>
    <n v="0"/>
    <x v="0"/>
    <n v="0"/>
    <n v="0"/>
    <n v="2014"/>
    <s v="Belgium"/>
    <s v="Liege"/>
    <x v="1"/>
    <m/>
    <m/>
    <x v="0"/>
    <s v="HFC"/>
    <m/>
    <n v="154.01"/>
    <n v="36.51"/>
    <n v="0.49580000000000002"/>
    <s v="Dry"/>
    <n v="111"/>
    <n v="135"/>
    <m/>
    <m/>
    <n v="25.8"/>
    <n v="61.8"/>
    <m/>
    <m/>
    <n v="14.5"/>
    <n v="22.6"/>
    <n v="2.1"/>
    <n v="7.9"/>
    <s v="Electric"/>
    <m/>
    <m/>
    <n v="14.6"/>
    <n v="29.5"/>
    <m/>
    <m/>
    <s v="Oil"/>
    <s v="Air Chiller"/>
    <m/>
    <m/>
    <n v="14.6"/>
    <n v="29.5"/>
    <m/>
    <m/>
    <s v="Air"/>
    <m/>
    <n v="0.91500000000000004"/>
    <s v="e-e"/>
    <m/>
    <n v="4.4999999999999998E-2"/>
    <s v="e-e/f"/>
    <m/>
    <m/>
    <m/>
    <m/>
    <n v="6.4000000000000001E-2"/>
    <n v="4.4999999999999998E-2"/>
    <m/>
    <x v="13"/>
    <s v="Electric"/>
    <s v="VSD"/>
    <s v="Viking SG-80550-M0V // Hydra-Cell G-13"/>
    <m/>
    <n v="7.6200000000000004E-2"/>
    <n v="0.14899999999999999"/>
    <m/>
    <n v="0.28000000000000003"/>
    <n v="0.7"/>
    <m/>
    <n v="0.17499999999999999"/>
    <n v="0.25"/>
    <m/>
    <m/>
    <x v="0"/>
    <s v="CB76-100E (Alpha Laval)"/>
    <m/>
    <m/>
    <m/>
    <m/>
    <x v="10"/>
    <x v="8"/>
    <x v="3"/>
    <s v="ZR34K3E-ZD // ZR144KCE-TFD"/>
    <m/>
    <m/>
    <m/>
    <m/>
    <m/>
    <m/>
    <n v="3000"/>
    <m/>
    <m/>
    <n v="0.56999999999999995"/>
    <n v="1.78"/>
    <m/>
    <m/>
    <m/>
    <m/>
    <n v="1.78"/>
    <x v="113"/>
    <n v="0.64"/>
    <n v="0.68"/>
    <m/>
    <m/>
    <m/>
    <m/>
    <m/>
    <m/>
    <m/>
    <m/>
    <m/>
    <m/>
    <s v=""/>
    <n v="1.05"/>
    <n v="1.0900000000000001"/>
    <s v="2 in S"/>
    <x v="8"/>
    <s v="SOLAR Junior 121 from Alfa Laval"/>
    <m/>
    <m/>
    <m/>
    <m/>
    <m/>
    <m/>
    <m/>
    <m/>
    <m/>
    <s v="n/a"/>
    <s v="n/a"/>
    <m/>
    <x v="1"/>
    <s v="CB30-40H-F from Alfa Laval"/>
    <m/>
    <m/>
    <m/>
    <m/>
    <m/>
    <m/>
    <m/>
    <m/>
  </r>
  <r>
    <s v="Yamamoto"/>
    <n v="2001"/>
    <s v="https://doi.org/10.2478/v10173-010-0023-8"/>
    <s v="Design and testing of the organic Rankine cycle"/>
    <n v="48"/>
    <m/>
    <m/>
    <m/>
    <m/>
    <n v="0"/>
    <x v="0"/>
    <n v="0"/>
    <x v="0"/>
    <n v="0"/>
    <n v="0"/>
    <x v="0"/>
    <n v="0"/>
    <n v="0"/>
    <n v="2001"/>
    <s v="Japan"/>
    <s v="Nagoya"/>
    <x v="3"/>
    <m/>
    <m/>
    <x v="2"/>
    <s v="HCFC"/>
    <m/>
    <n v="183.67"/>
    <n v="36.72"/>
    <n v="0.35639999999999999"/>
    <s v="Dry"/>
    <n v="40"/>
    <n v="70"/>
    <m/>
    <m/>
    <m/>
    <m/>
    <m/>
    <m/>
    <n v="1.2"/>
    <n v="3.5"/>
    <m/>
    <m/>
    <s v="Electric"/>
    <m/>
    <m/>
    <n v="10"/>
    <n v="13"/>
    <m/>
    <m/>
    <s v="Direct"/>
    <s v="n/a"/>
    <m/>
    <m/>
    <m/>
    <m/>
    <m/>
    <m/>
    <s v="n/a"/>
    <m/>
    <m/>
    <m/>
    <m/>
    <n v="1.15E-2"/>
    <s v="m/f"/>
    <m/>
    <m/>
    <m/>
    <n v="1.15E-2"/>
    <n v="6.7905461365863305E-3"/>
    <m/>
    <m/>
    <x v="1"/>
    <s v="n/a"/>
    <s v="n/a"/>
    <m/>
    <m/>
    <m/>
    <n v="2.7777777777777776E-2"/>
    <m/>
    <m/>
    <m/>
    <m/>
    <m/>
    <m/>
    <m/>
    <m/>
    <x v="1"/>
    <m/>
    <m/>
    <m/>
    <m/>
    <m/>
    <x v="3"/>
    <x v="8"/>
    <x v="1"/>
    <m/>
    <m/>
    <m/>
    <m/>
    <m/>
    <m/>
    <m/>
    <n v="35000"/>
    <m/>
    <m/>
    <m/>
    <m/>
    <m/>
    <n v="0.15"/>
    <m/>
    <n v="0.3"/>
    <n v="8.8572340911995617E-2"/>
    <x v="114"/>
    <m/>
    <m/>
    <m/>
    <m/>
    <m/>
    <m/>
    <m/>
    <m/>
    <m/>
    <n v="0.5"/>
    <m/>
    <m/>
    <n v="0.59048227274663745"/>
    <m/>
    <m/>
    <m/>
    <x v="2"/>
    <m/>
    <m/>
    <m/>
    <m/>
    <m/>
    <m/>
    <m/>
    <m/>
    <m/>
    <m/>
    <s v="n/a"/>
    <s v="n/a"/>
    <m/>
    <x v="0"/>
    <m/>
    <m/>
    <m/>
    <m/>
    <m/>
    <m/>
    <m/>
    <m/>
    <s v="X"/>
  </r>
  <r>
    <s v="Qin F."/>
    <n v="2014"/>
    <s v="X"/>
    <s v="Theoretical and experimental analysis of an organic Rankine cycle driven by waste heat from diesel engines"/>
    <n v="13"/>
    <m/>
    <m/>
    <m/>
    <m/>
    <n v="0"/>
    <x v="0"/>
    <n v="0"/>
    <x v="0"/>
    <n v="0"/>
    <n v="0"/>
    <x v="0"/>
    <n v="0"/>
    <n v="0"/>
    <n v="2014"/>
    <s v="China"/>
    <s v="Zheijang Company"/>
    <x v="4"/>
    <m/>
    <m/>
    <x v="0"/>
    <s v="HFC"/>
    <m/>
    <n v="154.01"/>
    <n v="36.51"/>
    <n v="0.49580000000000002"/>
    <s v="Dry"/>
    <m/>
    <m/>
    <m/>
    <m/>
    <m/>
    <m/>
    <m/>
    <m/>
    <m/>
    <m/>
    <m/>
    <m/>
    <s v="Engine"/>
    <m/>
    <m/>
    <m/>
    <m/>
    <m/>
    <m/>
    <s v="Exhaust Gas + Coolant"/>
    <s v="n/a"/>
    <m/>
    <m/>
    <m/>
    <m/>
    <m/>
    <m/>
    <s v="n/a"/>
    <n v="3.1"/>
    <n v="9.9"/>
    <m/>
    <n v="3.7999999999999999E-2"/>
    <n v="6.3E-2"/>
    <m/>
    <m/>
    <m/>
    <m/>
    <m/>
    <m/>
    <m/>
    <m/>
    <x v="1"/>
    <s v="n/a"/>
    <s v="n/a"/>
    <m/>
    <m/>
    <n v="0.32"/>
    <n v="0.41"/>
    <m/>
    <m/>
    <m/>
    <m/>
    <m/>
    <m/>
    <m/>
    <m/>
    <x v="1"/>
    <m/>
    <m/>
    <m/>
    <m/>
    <m/>
    <x v="17"/>
    <x v="8"/>
    <x v="1"/>
    <m/>
    <m/>
    <m/>
    <m/>
    <m/>
    <m/>
    <m/>
    <m/>
    <m/>
    <m/>
    <m/>
    <m/>
    <m/>
    <m/>
    <m/>
    <m/>
    <s v=""/>
    <x v="3"/>
    <m/>
    <m/>
    <m/>
    <m/>
    <m/>
    <m/>
    <m/>
    <m/>
    <m/>
    <m/>
    <m/>
    <m/>
    <s v=""/>
    <m/>
    <m/>
    <m/>
    <x v="1"/>
    <m/>
    <m/>
    <m/>
    <m/>
    <m/>
    <m/>
    <m/>
    <m/>
    <m/>
    <m/>
    <s v="n/a"/>
    <s v="n/a"/>
    <m/>
    <x v="5"/>
    <m/>
    <m/>
    <m/>
    <m/>
    <m/>
    <m/>
    <m/>
    <m/>
    <m/>
  </r>
  <r>
    <s v="Bryszewska-Mazurek"/>
    <n v="2011"/>
    <s v="https://doi.org/10.3155/1047-3289.61.1.3"/>
    <s v="Performance analysis of a solar-powered organic rankine cycle engine"/>
    <n v="71"/>
    <m/>
    <m/>
    <m/>
    <m/>
    <n v="0"/>
    <x v="0"/>
    <n v="0"/>
    <x v="0"/>
    <n v="0"/>
    <n v="0"/>
    <x v="0"/>
    <n v="0"/>
    <n v="0"/>
    <n v="2011"/>
    <s v="Poland"/>
    <s v="Wroclaw"/>
    <x v="1"/>
    <m/>
    <s v="Yes"/>
    <x v="0"/>
    <s v="HFC"/>
    <m/>
    <n v="154.01"/>
    <n v="36.51"/>
    <n v="0.49580000000000002"/>
    <s v="Dry"/>
    <m/>
    <n v="90"/>
    <m/>
    <m/>
    <m/>
    <n v="25"/>
    <m/>
    <m/>
    <m/>
    <n v="9.5"/>
    <m/>
    <n v="1.4"/>
    <s v="Solar Collectors (20)"/>
    <n v="50"/>
    <n v="90"/>
    <m/>
    <n v="10"/>
    <m/>
    <m/>
    <s v="Glycol-Water"/>
    <s v="Cooling Tower"/>
    <m/>
    <m/>
    <m/>
    <m/>
    <m/>
    <m/>
    <s v="Water"/>
    <m/>
    <m/>
    <m/>
    <m/>
    <n v="0.09"/>
    <s v="a/f"/>
    <m/>
    <m/>
    <m/>
    <m/>
    <m/>
    <m/>
    <n v="0.18"/>
    <x v="1"/>
    <s v="n/a"/>
    <s v="n/a"/>
    <m/>
    <m/>
    <m/>
    <n v="4.4444444444444446E-2"/>
    <m/>
    <m/>
    <m/>
    <m/>
    <n v="2.6550000000000001E-2"/>
    <m/>
    <m/>
    <m/>
    <x v="2"/>
    <m/>
    <m/>
    <m/>
    <m/>
    <m/>
    <x v="7"/>
    <x v="8"/>
    <x v="1"/>
    <m/>
    <m/>
    <m/>
    <m/>
    <m/>
    <m/>
    <m/>
    <m/>
    <m/>
    <m/>
    <m/>
    <m/>
    <m/>
    <m/>
    <n v="0.66666666666666674"/>
    <n v="1.2"/>
    <s v=""/>
    <x v="73"/>
    <m/>
    <m/>
    <m/>
    <m/>
    <n v="0.74"/>
    <n v="0.81"/>
    <m/>
    <m/>
    <m/>
    <m/>
    <m/>
    <m/>
    <s v=""/>
    <m/>
    <m/>
    <m/>
    <x v="0"/>
    <m/>
    <m/>
    <m/>
    <m/>
    <m/>
    <m/>
    <m/>
    <m/>
    <m/>
    <m/>
    <s v="n/a"/>
    <s v="n/a"/>
    <m/>
    <x v="1"/>
    <m/>
    <m/>
    <m/>
    <m/>
    <m/>
    <m/>
    <m/>
    <m/>
    <m/>
  </r>
  <r>
    <s v="Xu"/>
    <n v="2013"/>
    <s v="http://www.linknovate.com/publication/experimental-study-on-the-performance-of-the-organic-rankine-cycles-with-and-without-internal-heat-regeneration-1203477/"/>
    <s v="Experimental study on the performance of the organic rankine cycles with and without internal heat regeneration"/>
    <n v="9"/>
    <m/>
    <m/>
    <m/>
    <m/>
    <n v="0"/>
    <x v="0"/>
    <n v="0"/>
    <x v="0"/>
    <n v="0"/>
    <n v="0"/>
    <x v="0"/>
    <n v="0"/>
    <n v="0"/>
    <n v="2013"/>
    <s v="China"/>
    <s v="Xi'an Jiantong Univ"/>
    <x v="3"/>
    <m/>
    <m/>
    <x v="2"/>
    <s v="HCFC"/>
    <m/>
    <n v="183.67"/>
    <n v="36.72"/>
    <n v="0.35639999999999999"/>
    <s v="Dry"/>
    <m/>
    <m/>
    <m/>
    <m/>
    <m/>
    <m/>
    <m/>
    <m/>
    <m/>
    <m/>
    <m/>
    <m/>
    <s v="n/a"/>
    <m/>
    <n v="100"/>
    <m/>
    <m/>
    <m/>
    <m/>
    <s v="n/a"/>
    <s v="n/a"/>
    <m/>
    <m/>
    <m/>
    <m/>
    <m/>
    <m/>
    <s v="n/a"/>
    <m/>
    <m/>
    <m/>
    <n v="4.7100000000000003E-2"/>
    <n v="5.9799999999999999E-2"/>
    <m/>
    <m/>
    <m/>
    <m/>
    <m/>
    <m/>
    <m/>
    <n v="0.21447721179624668"/>
    <x v="1"/>
    <s v="n/a"/>
    <s v="n/a"/>
    <m/>
    <m/>
    <m/>
    <m/>
    <m/>
    <m/>
    <m/>
    <m/>
    <m/>
    <m/>
    <m/>
    <m/>
    <x v="1"/>
    <m/>
    <m/>
    <m/>
    <m/>
    <m/>
    <x v="17"/>
    <x v="8"/>
    <x v="1"/>
    <m/>
    <m/>
    <m/>
    <m/>
    <m/>
    <m/>
    <m/>
    <m/>
    <m/>
    <m/>
    <m/>
    <n v="0.51"/>
    <m/>
    <m/>
    <m/>
    <m/>
    <n v="0.51"/>
    <x v="115"/>
    <m/>
    <m/>
    <m/>
    <m/>
    <m/>
    <m/>
    <m/>
    <m/>
    <m/>
    <m/>
    <m/>
    <m/>
    <s v=""/>
    <m/>
    <m/>
    <m/>
    <x v="1"/>
    <m/>
    <m/>
    <m/>
    <m/>
    <m/>
    <m/>
    <m/>
    <m/>
    <m/>
    <m/>
    <s v="n/a"/>
    <s v="n/a"/>
    <m/>
    <x v="3"/>
    <m/>
    <m/>
    <m/>
    <m/>
    <m/>
    <m/>
    <m/>
    <m/>
    <m/>
  </r>
  <r>
    <s v="Urs"/>
    <n v="2014"/>
    <s v="X"/>
    <s v="Demonstration of low temperature (&lt; 120 °c) waste heat recovery for electricity generation by means of organic rankine cycle"/>
    <n v="65"/>
    <m/>
    <m/>
    <m/>
    <m/>
    <n v="0"/>
    <x v="0"/>
    <n v="0"/>
    <x v="0"/>
    <n v="0"/>
    <n v="0"/>
    <x v="0"/>
    <n v="0"/>
    <n v="0"/>
    <n v="2014"/>
    <s v="Switzerland"/>
    <s v="Holcim Tech"/>
    <x v="0"/>
    <m/>
    <m/>
    <x v="16"/>
    <s v="n/a"/>
    <m/>
    <m/>
    <m/>
    <m/>
    <s v="n/a"/>
    <m/>
    <m/>
    <m/>
    <m/>
    <m/>
    <m/>
    <m/>
    <m/>
    <m/>
    <m/>
    <m/>
    <m/>
    <s v="Ceramic furnace (Exhaust Gas)"/>
    <n v="90"/>
    <n v="120"/>
    <m/>
    <m/>
    <m/>
    <m/>
    <s v="n/a"/>
    <s v="n/a"/>
    <m/>
    <m/>
    <m/>
    <m/>
    <m/>
    <m/>
    <s v="n/a"/>
    <m/>
    <m/>
    <m/>
    <m/>
    <m/>
    <m/>
    <m/>
    <m/>
    <m/>
    <m/>
    <m/>
    <m/>
    <n v="0.25445292620865145"/>
    <x v="1"/>
    <s v="n/a"/>
    <s v="n/a"/>
    <m/>
    <m/>
    <m/>
    <m/>
    <m/>
    <m/>
    <m/>
    <m/>
    <m/>
    <m/>
    <m/>
    <m/>
    <x v="1"/>
    <m/>
    <m/>
    <m/>
    <m/>
    <m/>
    <x v="17"/>
    <x v="8"/>
    <x v="1"/>
    <m/>
    <n v="100"/>
    <m/>
    <m/>
    <m/>
    <m/>
    <m/>
    <m/>
    <m/>
    <m/>
    <m/>
    <m/>
    <m/>
    <m/>
    <m/>
    <m/>
    <s v=""/>
    <x v="3"/>
    <m/>
    <m/>
    <m/>
    <m/>
    <m/>
    <m/>
    <m/>
    <m/>
    <m/>
    <m/>
    <m/>
    <m/>
    <s v=""/>
    <m/>
    <m/>
    <m/>
    <x v="1"/>
    <m/>
    <m/>
    <m/>
    <m/>
    <m/>
    <m/>
    <m/>
    <m/>
    <m/>
    <m/>
    <s v="n/a"/>
    <s v="n/a"/>
    <m/>
    <x v="5"/>
    <m/>
    <m/>
    <m/>
    <m/>
    <m/>
    <m/>
    <m/>
    <m/>
    <m/>
  </r>
  <r>
    <s v="Liu G."/>
    <n v="2009"/>
    <s v="http://www.linknovate.com/publication/experiment-on-output-characteristics-of-scroll-expander-in-small-power-generation-system-with-low-temperature-waste-heat-356931/"/>
    <s v="Experiment on output characteristics of scroll expander in small power generation system with low-temperature waste heat"/>
    <n v="73"/>
    <m/>
    <m/>
    <m/>
    <m/>
    <n v="0"/>
    <x v="0"/>
    <n v="0"/>
    <x v="0"/>
    <n v="0"/>
    <n v="0"/>
    <x v="0"/>
    <n v="0"/>
    <n v="0"/>
    <n v="2009"/>
    <s v="China"/>
    <s v="Xi'an Jiantong Univ"/>
    <x v="0"/>
    <m/>
    <m/>
    <x v="2"/>
    <s v="HCFC"/>
    <m/>
    <n v="183.67"/>
    <n v="36.72"/>
    <n v="0.35639999999999999"/>
    <s v="Dry"/>
    <m/>
    <m/>
    <m/>
    <m/>
    <m/>
    <m/>
    <m/>
    <m/>
    <m/>
    <m/>
    <m/>
    <m/>
    <s v="n/a"/>
    <m/>
    <m/>
    <m/>
    <m/>
    <m/>
    <m/>
    <s v="n/a"/>
    <s v="n/a"/>
    <m/>
    <m/>
    <m/>
    <m/>
    <m/>
    <m/>
    <s v="n/a"/>
    <m/>
    <m/>
    <m/>
    <m/>
    <n v="2.1000000000000001E-2"/>
    <m/>
    <m/>
    <m/>
    <m/>
    <m/>
    <m/>
    <m/>
    <m/>
    <x v="1"/>
    <s v="n/a"/>
    <s v="n/a"/>
    <m/>
    <m/>
    <m/>
    <m/>
    <m/>
    <m/>
    <m/>
    <m/>
    <m/>
    <m/>
    <m/>
    <m/>
    <x v="1"/>
    <m/>
    <m/>
    <m/>
    <m/>
    <m/>
    <x v="6"/>
    <x v="8"/>
    <x v="1"/>
    <m/>
    <m/>
    <m/>
    <m/>
    <m/>
    <m/>
    <m/>
    <m/>
    <m/>
    <m/>
    <m/>
    <n v="0.66"/>
    <m/>
    <m/>
    <m/>
    <m/>
    <n v="0.66"/>
    <x v="116"/>
    <m/>
    <m/>
    <m/>
    <m/>
    <m/>
    <m/>
    <m/>
    <m/>
    <m/>
    <m/>
    <m/>
    <m/>
    <s v=""/>
    <n v="1.6666666666666667"/>
    <n v="2.5974025974025974"/>
    <m/>
    <x v="1"/>
    <m/>
    <m/>
    <m/>
    <m/>
    <m/>
    <m/>
    <m/>
    <m/>
    <m/>
    <m/>
    <s v="n/a"/>
    <s v="n/a"/>
    <m/>
    <x v="5"/>
    <m/>
    <m/>
    <m/>
    <m/>
    <m/>
    <m/>
    <m/>
    <m/>
    <m/>
  </r>
  <r>
    <s v="Guangbin"/>
    <n v="2013"/>
    <s v="https://doi.org/10.1177/0954408913506701"/>
    <s v="Theoretical and Experimental Research on Scroll Expander used in Small Scale Organic Rankine Cycle System"/>
    <n v="96"/>
    <m/>
    <m/>
    <m/>
    <m/>
    <n v="0"/>
    <x v="0"/>
    <n v="0"/>
    <x v="0"/>
    <n v="0"/>
    <n v="0"/>
    <x v="0"/>
    <n v="0"/>
    <n v="0"/>
    <n v="2013"/>
    <s v="China"/>
    <s v="Hefei GMRI"/>
    <x v="3"/>
    <m/>
    <m/>
    <x v="16"/>
    <s v="n/a"/>
    <m/>
    <m/>
    <m/>
    <m/>
    <s v="n/a"/>
    <m/>
    <m/>
    <m/>
    <m/>
    <m/>
    <m/>
    <m/>
    <m/>
    <m/>
    <m/>
    <m/>
    <m/>
    <s v="n/a"/>
    <m/>
    <m/>
    <m/>
    <m/>
    <m/>
    <m/>
    <s v="n/a"/>
    <s v="n/a"/>
    <m/>
    <m/>
    <m/>
    <m/>
    <m/>
    <m/>
    <s v="n/a"/>
    <m/>
    <m/>
    <m/>
    <m/>
    <n v="2.9000000000000001E-2"/>
    <m/>
    <m/>
    <n v="0.13679245283018868"/>
    <m/>
    <m/>
    <m/>
    <m/>
    <m/>
    <x v="1"/>
    <s v="n/a"/>
    <s v="n/a"/>
    <m/>
    <m/>
    <m/>
    <m/>
    <m/>
    <m/>
    <m/>
    <m/>
    <m/>
    <m/>
    <m/>
    <m/>
    <x v="1"/>
    <m/>
    <m/>
    <m/>
    <m/>
    <m/>
    <x v="6"/>
    <x v="8"/>
    <x v="1"/>
    <m/>
    <m/>
    <m/>
    <m/>
    <m/>
    <m/>
    <m/>
    <m/>
    <m/>
    <m/>
    <m/>
    <m/>
    <m/>
    <m/>
    <m/>
    <m/>
    <s v=""/>
    <x v="3"/>
    <m/>
    <n v="0.41"/>
    <m/>
    <n v="0.36399999999999999"/>
    <m/>
    <m/>
    <m/>
    <m/>
    <m/>
    <m/>
    <m/>
    <m/>
    <s v=""/>
    <n v="1.5873015873015872"/>
    <m/>
    <m/>
    <x v="1"/>
    <m/>
    <m/>
    <m/>
    <m/>
    <m/>
    <m/>
    <m/>
    <m/>
    <m/>
    <m/>
    <s v="n/a"/>
    <s v="n/a"/>
    <m/>
    <x v="5"/>
    <m/>
    <m/>
    <m/>
    <m/>
    <m/>
    <m/>
    <m/>
    <m/>
    <m/>
  </r>
  <r>
    <s v="Pan"/>
    <n v="2013"/>
    <s v="X"/>
    <s v="Experimental investigation on performance of organic Rankine cycle power system driven by low-temperature heat sources"/>
    <n v="34"/>
    <n v="2"/>
    <s v="a"/>
    <s v="a"/>
    <s v="a"/>
    <n v="0"/>
    <x v="0"/>
    <n v="0"/>
    <x v="0"/>
    <n v="0"/>
    <n v="0"/>
    <x v="0"/>
    <n v="0"/>
    <n v="0"/>
    <n v="2013"/>
    <s v="China"/>
    <s v="Tianjin"/>
    <x v="0"/>
    <m/>
    <m/>
    <x v="0"/>
    <s v="HFC"/>
    <m/>
    <n v="154.01"/>
    <n v="36.51"/>
    <n v="0.49580000000000002"/>
    <s v="Dry"/>
    <m/>
    <m/>
    <m/>
    <m/>
    <m/>
    <m/>
    <m/>
    <m/>
    <n v="5.96"/>
    <n v="6.98"/>
    <m/>
    <m/>
    <s v="n/a"/>
    <m/>
    <n v="90"/>
    <m/>
    <m/>
    <m/>
    <m/>
    <s v="n/a"/>
    <s v="n/a"/>
    <m/>
    <n v="30"/>
    <m/>
    <m/>
    <m/>
    <m/>
    <s v="n/a"/>
    <m/>
    <m/>
    <m/>
    <m/>
    <m/>
    <m/>
    <m/>
    <m/>
    <m/>
    <m/>
    <m/>
    <m/>
    <n v="0.16528925619834711"/>
    <x v="1"/>
    <s v="n/a"/>
    <s v="n/a"/>
    <m/>
    <m/>
    <m/>
    <m/>
    <m/>
    <m/>
    <m/>
    <m/>
    <m/>
    <m/>
    <m/>
    <m/>
    <x v="1"/>
    <m/>
    <m/>
    <m/>
    <m/>
    <m/>
    <x v="3"/>
    <x v="8"/>
    <x v="1"/>
    <m/>
    <m/>
    <m/>
    <m/>
    <m/>
    <m/>
    <m/>
    <m/>
    <m/>
    <m/>
    <m/>
    <m/>
    <m/>
    <m/>
    <m/>
    <m/>
    <s v=""/>
    <x v="3"/>
    <m/>
    <m/>
    <m/>
    <m/>
    <m/>
    <m/>
    <m/>
    <m/>
    <m/>
    <m/>
    <m/>
    <m/>
    <s v=""/>
    <m/>
    <m/>
    <m/>
    <x v="1"/>
    <m/>
    <m/>
    <m/>
    <m/>
    <m/>
    <m/>
    <m/>
    <m/>
    <m/>
    <m/>
    <s v="n/a"/>
    <s v="n/a"/>
    <m/>
    <x v="5"/>
    <m/>
    <m/>
    <m/>
    <m/>
    <m/>
    <m/>
    <m/>
    <m/>
    <m/>
  </r>
  <r>
    <s v="Guo"/>
    <n v="2015"/>
    <s v="X"/>
    <s v="Experimental research of organic Rankine cycle power system driven by waste heat sources"/>
    <n v="109"/>
    <n v="2"/>
    <s v="b"/>
    <s v="a"/>
    <s v="a"/>
    <n v="0"/>
    <x v="1"/>
    <n v="0"/>
    <x v="1"/>
    <n v="1"/>
    <n v="0"/>
    <x v="1"/>
    <n v="1"/>
    <n v="0"/>
    <n v="2015"/>
    <s v="China"/>
    <s v="Tianjin"/>
    <x v="0"/>
    <m/>
    <m/>
    <x v="2"/>
    <s v="HCFC"/>
    <m/>
    <n v="183.67"/>
    <n v="36.72"/>
    <n v="0.35639999999999999"/>
    <s v="Dry"/>
    <m/>
    <m/>
    <m/>
    <m/>
    <m/>
    <m/>
    <m/>
    <m/>
    <m/>
    <n v="4.5999999999999996"/>
    <m/>
    <n v="1.1000000000000001"/>
    <s v="n/a"/>
    <m/>
    <n v="90"/>
    <m/>
    <m/>
    <m/>
    <m/>
    <s v="n/a"/>
    <s v="n/a"/>
    <m/>
    <m/>
    <m/>
    <m/>
    <m/>
    <m/>
    <s v="n/a"/>
    <m/>
    <m/>
    <m/>
    <m/>
    <m/>
    <m/>
    <m/>
    <m/>
    <m/>
    <m/>
    <m/>
    <m/>
    <n v="0.19283746556473824"/>
    <x v="1"/>
    <s v="n/a"/>
    <s v="n/a"/>
    <m/>
    <m/>
    <m/>
    <m/>
    <m/>
    <m/>
    <m/>
    <m/>
    <m/>
    <m/>
    <m/>
    <m/>
    <x v="1"/>
    <m/>
    <m/>
    <m/>
    <m/>
    <m/>
    <x v="3"/>
    <x v="8"/>
    <x v="1"/>
    <m/>
    <m/>
    <m/>
    <m/>
    <m/>
    <m/>
    <m/>
    <m/>
    <n v="0.59"/>
    <n v="0.67"/>
    <m/>
    <m/>
    <m/>
    <m/>
    <m/>
    <m/>
    <s v=""/>
    <x v="3"/>
    <m/>
    <m/>
    <m/>
    <m/>
    <m/>
    <m/>
    <m/>
    <m/>
    <m/>
    <m/>
    <m/>
    <m/>
    <s v=""/>
    <m/>
    <m/>
    <m/>
    <x v="1"/>
    <m/>
    <m/>
    <m/>
    <m/>
    <m/>
    <m/>
    <m/>
    <m/>
    <m/>
    <m/>
    <s v="n/a"/>
    <s v="n/a"/>
    <m/>
    <x v="5"/>
    <m/>
    <m/>
    <m/>
    <m/>
    <m/>
    <m/>
    <m/>
    <m/>
    <m/>
  </r>
  <r>
    <s v="Song"/>
    <n v="2014"/>
    <s v="https://doi.org/10.3969/j.issn.0438-1157.2014.12.042"/>
    <s v="Experimental characteristics of solar organic Rankine cycle system"/>
    <n v="20"/>
    <m/>
    <m/>
    <m/>
    <m/>
    <n v="0"/>
    <x v="0"/>
    <n v="0"/>
    <x v="0"/>
    <n v="0"/>
    <n v="0"/>
    <x v="0"/>
    <n v="0"/>
    <n v="0"/>
    <n v="2014"/>
    <s v="China"/>
    <s v="Southeast"/>
    <x v="1"/>
    <m/>
    <m/>
    <x v="0"/>
    <s v="HFC"/>
    <m/>
    <n v="154.01"/>
    <n v="36.51"/>
    <n v="0.49580000000000002"/>
    <s v="Dry"/>
    <m/>
    <n v="110"/>
    <m/>
    <m/>
    <m/>
    <n v="30"/>
    <m/>
    <m/>
    <n v="8"/>
    <n v="10.5"/>
    <n v="3"/>
    <n v="4"/>
    <s v="n/a"/>
    <m/>
    <m/>
    <m/>
    <m/>
    <m/>
    <m/>
    <s v="Oil (WD350)"/>
    <s v="n/a"/>
    <m/>
    <m/>
    <m/>
    <m/>
    <m/>
    <m/>
    <s v="Water"/>
    <m/>
    <m/>
    <m/>
    <n v="1.5699999999999999E-2"/>
    <n v="1.67E-2"/>
    <s v="e-a/f"/>
    <m/>
    <n v="0.1"/>
    <s v="e-a/f | as"/>
    <n v="1.67E-2"/>
    <n v="1.67E-2"/>
    <m/>
    <n v="0.22193211488250653"/>
    <x v="1"/>
    <s v="n/a"/>
    <s v="n/a"/>
    <m/>
    <m/>
    <n v="9.1999999999999998E-2"/>
    <n v="0.11700000000000001"/>
    <m/>
    <m/>
    <m/>
    <m/>
    <n v="6.6176470588235309E-2"/>
    <m/>
    <m/>
    <m/>
    <x v="1"/>
    <m/>
    <m/>
    <m/>
    <m/>
    <m/>
    <x v="14"/>
    <x v="8"/>
    <x v="1"/>
    <m/>
    <m/>
    <m/>
    <m/>
    <m/>
    <m/>
    <m/>
    <m/>
    <m/>
    <m/>
    <n v="0.25"/>
    <n v="0.45"/>
    <m/>
    <m/>
    <n v="1.9"/>
    <n v="2.7"/>
    <n v="0.45"/>
    <x v="117"/>
    <m/>
    <m/>
    <m/>
    <m/>
    <m/>
    <m/>
    <m/>
    <m/>
    <m/>
    <m/>
    <m/>
    <m/>
    <s v=""/>
    <m/>
    <m/>
    <m/>
    <x v="1"/>
    <m/>
    <m/>
    <m/>
    <m/>
    <m/>
    <m/>
    <m/>
    <m/>
    <m/>
    <m/>
    <s v="n/a"/>
    <s v="n/a"/>
    <m/>
    <x v="3"/>
    <m/>
    <m/>
    <m/>
    <m/>
    <m/>
    <m/>
    <m/>
    <m/>
    <s v="X"/>
  </r>
  <r>
    <s v="Saitoh"/>
    <n v="2005"/>
    <s v="https://doi.org/10.1299/kikaib.71.986"/>
    <s v="Study of Solar Organic Rankine Cycle System Using Scroll Expander"/>
    <n v="52"/>
    <n v="35"/>
    <s v="a"/>
    <s v="a"/>
    <s v="a"/>
    <n v="0"/>
    <x v="0"/>
    <n v="0"/>
    <x v="0"/>
    <n v="0"/>
    <n v="0"/>
    <x v="0"/>
    <n v="0"/>
    <n v="0"/>
    <n v="2005"/>
    <s v="Japan"/>
    <s v="Tohoku"/>
    <x v="1"/>
    <m/>
    <s v="Yes"/>
    <x v="15"/>
    <s v="CFC"/>
    <m/>
    <n v="214.06"/>
    <n v="33.921999999999997"/>
    <n v="0.61199999999999999"/>
    <s v="Dry"/>
    <m/>
    <n v="136"/>
    <m/>
    <m/>
    <m/>
    <n v="35"/>
    <m/>
    <m/>
    <m/>
    <m/>
    <m/>
    <m/>
    <s v="Solar"/>
    <m/>
    <n v="140"/>
    <m/>
    <n v="3.3250000000000002"/>
    <m/>
    <n v="8.3333333333333332E-3"/>
    <s v="Water"/>
    <s v="n/a"/>
    <m/>
    <n v="20"/>
    <m/>
    <n v="1.806"/>
    <m/>
    <n v="2.5000000000000001E-2"/>
    <s v="Water"/>
    <m/>
    <m/>
    <m/>
    <n v="0.11"/>
    <n v="0.12"/>
    <m/>
    <m/>
    <m/>
    <m/>
    <n v="0.12"/>
    <n v="7.7370446376821056E-2"/>
    <m/>
    <n v="0.29055690072639229"/>
    <x v="1"/>
    <s v="n/a"/>
    <s v="n/a"/>
    <m/>
    <m/>
    <m/>
    <n v="1.2999999999999999E-2"/>
    <m/>
    <m/>
    <m/>
    <m/>
    <m/>
    <m/>
    <m/>
    <m/>
    <x v="0"/>
    <m/>
    <n v="24"/>
    <m/>
    <m/>
    <m/>
    <x v="6"/>
    <x v="8"/>
    <x v="1"/>
    <m/>
    <m/>
    <m/>
    <m/>
    <n v="60"/>
    <m/>
    <m/>
    <n v="1800"/>
    <m/>
    <m/>
    <m/>
    <m/>
    <n v="0.35"/>
    <n v="0.45"/>
    <m/>
    <m/>
    <n v="0.29013917391307897"/>
    <x v="118"/>
    <m/>
    <m/>
    <m/>
    <m/>
    <m/>
    <m/>
    <m/>
    <m/>
    <m/>
    <n v="0.65"/>
    <m/>
    <m/>
    <n v="0.64475371980684215"/>
    <m/>
    <m/>
    <m/>
    <x v="0"/>
    <m/>
    <n v="24"/>
    <m/>
    <m/>
    <m/>
    <m/>
    <m/>
    <m/>
    <m/>
    <m/>
    <s v="n/a"/>
    <s v="n/a"/>
    <m/>
    <x v="0"/>
    <m/>
    <m/>
    <m/>
    <m/>
    <m/>
    <m/>
    <m/>
    <m/>
    <s v="X"/>
  </r>
  <r>
    <s v="Saitoh"/>
    <n v="2007"/>
    <s v="https://doi.org/10.1299/jee.2.708"/>
    <s v="Solar Rankine cycle system using scroll expander"/>
    <n v="83"/>
    <n v="35"/>
    <s v="a"/>
    <s v="a"/>
    <s v="a"/>
    <n v="0"/>
    <x v="1"/>
    <n v="1"/>
    <x v="1"/>
    <n v="1"/>
    <n v="1"/>
    <x v="1"/>
    <n v="1"/>
    <n v="1"/>
    <n v="2007"/>
    <s v="Japan"/>
    <s v="Nagaoka"/>
    <x v="1"/>
    <m/>
    <s v="Yes"/>
    <x v="15"/>
    <s v="CFC"/>
    <m/>
    <n v="214.06"/>
    <n v="33.921999999999997"/>
    <n v="0.61199999999999999"/>
    <s v="Dry"/>
    <m/>
    <n v="136"/>
    <m/>
    <m/>
    <m/>
    <n v="35"/>
    <m/>
    <m/>
    <m/>
    <m/>
    <m/>
    <m/>
    <s v="Solar"/>
    <m/>
    <n v="140"/>
    <m/>
    <n v="3.3250000000000002"/>
    <m/>
    <n v="8.3333333333333332E-3"/>
    <s v="Water"/>
    <s v="n/a"/>
    <m/>
    <n v="20"/>
    <m/>
    <n v="1.806"/>
    <m/>
    <n v="2.5000000000000001E-2"/>
    <s v="Water"/>
    <m/>
    <m/>
    <m/>
    <n v="0.11"/>
    <n v="0.12"/>
    <s v="m/f+a"/>
    <m/>
    <m/>
    <m/>
    <n v="0.12"/>
    <n v="7.7370446376821056E-2"/>
    <m/>
    <n v="0.29055690072639229"/>
    <x v="1"/>
    <s v="n/a"/>
    <s v="n/a"/>
    <m/>
    <m/>
    <n v="1.2999999999999999E-2"/>
    <n v="1.6E-2"/>
    <m/>
    <m/>
    <m/>
    <m/>
    <m/>
    <m/>
    <m/>
    <m/>
    <x v="0"/>
    <m/>
    <n v="24"/>
    <m/>
    <m/>
    <m/>
    <x v="6"/>
    <x v="8"/>
    <x v="1"/>
    <m/>
    <m/>
    <m/>
    <m/>
    <n v="60"/>
    <m/>
    <n v="1500"/>
    <n v="5000"/>
    <m/>
    <m/>
    <m/>
    <m/>
    <n v="0.35"/>
    <n v="0.45"/>
    <m/>
    <m/>
    <n v="0.29013917391307897"/>
    <x v="118"/>
    <m/>
    <m/>
    <m/>
    <m/>
    <m/>
    <m/>
    <m/>
    <m/>
    <n v="0.63"/>
    <n v="0.65"/>
    <m/>
    <m/>
    <n v="0.64475371980684215"/>
    <m/>
    <m/>
    <m/>
    <x v="0"/>
    <m/>
    <n v="24"/>
    <m/>
    <m/>
    <m/>
    <m/>
    <m/>
    <m/>
    <m/>
    <m/>
    <s v="n/a"/>
    <s v="n/a"/>
    <m/>
    <x v="0"/>
    <m/>
    <m/>
    <m/>
    <m/>
    <m/>
    <m/>
    <m/>
    <m/>
    <s v="X"/>
  </r>
  <r>
    <s v="Gu"/>
    <n v="2011"/>
    <s v="http://www.linknovate.com/publication/experimental-study-on-low-grade-heat-driven-organic-rankine-cycle-by-scroll-expander-237858/"/>
    <s v="Experimental study on low grade heat driven organic rankine cycle by scroll expander"/>
    <n v="6"/>
    <n v="21"/>
    <s v="b"/>
    <s v="a"/>
    <s v="a"/>
    <n v="0"/>
    <x v="1"/>
    <n v="0"/>
    <x v="1"/>
    <n v="1"/>
    <n v="0"/>
    <x v="1"/>
    <n v="1"/>
    <n v="0"/>
    <n v="2011"/>
    <s v="China"/>
    <s v="Shanghai Jiao Tong"/>
    <x v="0"/>
    <m/>
    <m/>
    <x v="18"/>
    <s v="Hydrocarbons"/>
    <m/>
    <n v="134.667"/>
    <n v="36.29"/>
    <n v="0.94799999999999995"/>
    <s v="Dry"/>
    <m/>
    <n v="91.2"/>
    <m/>
    <m/>
    <m/>
    <m/>
    <m/>
    <m/>
    <m/>
    <n v="2.1"/>
    <m/>
    <n v="1.2"/>
    <s v="Electric"/>
    <m/>
    <n v="98"/>
    <m/>
    <m/>
    <m/>
    <m/>
    <s v="Water"/>
    <s v="Tap"/>
    <m/>
    <m/>
    <m/>
    <m/>
    <m/>
    <m/>
    <s v="Water"/>
    <m/>
    <m/>
    <m/>
    <m/>
    <n v="2.4E-2"/>
    <m/>
    <m/>
    <m/>
    <m/>
    <m/>
    <m/>
    <m/>
    <n v="0.21024258760107817"/>
    <x v="1"/>
    <s v="n/a"/>
    <s v="n/a"/>
    <m/>
    <m/>
    <m/>
    <m/>
    <m/>
    <m/>
    <m/>
    <m/>
    <m/>
    <m/>
    <m/>
    <m/>
    <x v="1"/>
    <m/>
    <m/>
    <m/>
    <m/>
    <m/>
    <x v="6"/>
    <x v="8"/>
    <x v="1"/>
    <m/>
    <m/>
    <m/>
    <m/>
    <m/>
    <m/>
    <m/>
    <n v="4589"/>
    <m/>
    <m/>
    <m/>
    <n v="0.74"/>
    <m/>
    <m/>
    <m/>
    <m/>
    <n v="0.74"/>
    <x v="119"/>
    <m/>
    <m/>
    <m/>
    <m/>
    <m/>
    <m/>
    <m/>
    <m/>
    <m/>
    <m/>
    <m/>
    <m/>
    <s v=""/>
    <m/>
    <m/>
    <m/>
    <x v="1"/>
    <m/>
    <m/>
    <m/>
    <m/>
    <m/>
    <m/>
    <m/>
    <m/>
    <m/>
    <m/>
    <s v="n/a"/>
    <s v="n/a"/>
    <m/>
    <x v="0"/>
    <m/>
    <m/>
    <m/>
    <m/>
    <m/>
    <m/>
    <m/>
    <s v="X"/>
    <s v="X"/>
  </r>
  <r>
    <s v="Gu"/>
    <n v="2007"/>
    <s v="https://doi.org/10.1007/978-3-540-76694-0_16"/>
    <s v="Testing and thermodynamic analysis of low-grade heat power generation system using Organic Rankine Cycle"/>
    <n v="18"/>
    <n v="21"/>
    <s v="a"/>
    <s v="a"/>
    <s v="a"/>
    <n v="0"/>
    <x v="0"/>
    <n v="0"/>
    <x v="0"/>
    <n v="0"/>
    <n v="0"/>
    <x v="0"/>
    <n v="0"/>
    <n v="0"/>
    <n v="2007"/>
    <s v="China"/>
    <s v="Shanghai Jiao Tong"/>
    <x v="0"/>
    <m/>
    <m/>
    <x v="31"/>
    <s v="HCFC"/>
    <m/>
    <n v="137.11000000000001"/>
    <n v="40.549999999999997"/>
    <n v="-7.3999999999999996E-2"/>
    <s v="Isentropic"/>
    <m/>
    <n v="91.2"/>
    <m/>
    <m/>
    <m/>
    <m/>
    <m/>
    <m/>
    <m/>
    <n v="2.1"/>
    <m/>
    <n v="1.2"/>
    <s v="Electric"/>
    <m/>
    <n v="98"/>
    <m/>
    <m/>
    <m/>
    <m/>
    <s v="Water"/>
    <s v="Tap"/>
    <m/>
    <m/>
    <m/>
    <m/>
    <m/>
    <m/>
    <s v="Water"/>
    <m/>
    <m/>
    <m/>
    <m/>
    <n v="1.4999999999999999E-2"/>
    <s v="a/f"/>
    <m/>
    <m/>
    <m/>
    <m/>
    <m/>
    <m/>
    <n v="0.21024258760107817"/>
    <x v="1"/>
    <s v="n/a"/>
    <s v="n/a"/>
    <m/>
    <m/>
    <m/>
    <m/>
    <m/>
    <m/>
    <m/>
    <m/>
    <m/>
    <m/>
    <m/>
    <m/>
    <x v="1"/>
    <m/>
    <m/>
    <m/>
    <m/>
    <m/>
    <x v="6"/>
    <x v="8"/>
    <x v="1"/>
    <m/>
    <m/>
    <m/>
    <m/>
    <m/>
    <m/>
    <m/>
    <m/>
    <m/>
    <m/>
    <m/>
    <m/>
    <m/>
    <m/>
    <m/>
    <m/>
    <n v="0.74"/>
    <x v="119"/>
    <m/>
    <m/>
    <m/>
    <m/>
    <m/>
    <m/>
    <m/>
    <m/>
    <m/>
    <m/>
    <m/>
    <m/>
    <s v=""/>
    <m/>
    <m/>
    <m/>
    <x v="1"/>
    <m/>
    <m/>
    <m/>
    <m/>
    <m/>
    <m/>
    <m/>
    <m/>
    <m/>
    <m/>
    <s v="n/a"/>
    <s v="n/a"/>
    <m/>
    <x v="0"/>
    <m/>
    <m/>
    <m/>
    <m/>
    <m/>
    <m/>
    <m/>
    <s v="X"/>
    <s v="X"/>
  </r>
  <r>
    <s v="Cipolla"/>
    <n v="1980"/>
    <s v="https://doi.org/10.1007/978-94-009-8990-0_86"/>
    <s v="Experimental Rankine Cycle Engine Designed for Utilization of Low Temperature, Low Pressure Heat"/>
    <n v="53.1"/>
    <n v="42"/>
    <s v="a"/>
    <s v="a"/>
    <s v="a"/>
    <n v="0"/>
    <x v="0"/>
    <n v="0"/>
    <x v="0"/>
    <n v="0"/>
    <n v="0"/>
    <x v="0"/>
    <n v="0"/>
    <n v="0"/>
    <n v="1980"/>
    <s v="Italy"/>
    <s v="FIAT"/>
    <x v="4"/>
    <s v="CC Brayton-ORC"/>
    <m/>
    <x v="32"/>
    <s v="CFC"/>
    <s v="Yes"/>
    <n v="197.91"/>
    <n v="43.94"/>
    <n v="-7.1199999999999999E-2"/>
    <s v="Isentropic"/>
    <m/>
    <n v="250"/>
    <m/>
    <m/>
    <m/>
    <n v="66"/>
    <m/>
    <m/>
    <m/>
    <n v="69"/>
    <m/>
    <n v="3.54"/>
    <s v="Engine Turbo 260kW"/>
    <m/>
    <n v="354"/>
    <m/>
    <n v="435"/>
    <m/>
    <n v="2.5"/>
    <s v="Exhaust Gas"/>
    <s v="n/a"/>
    <m/>
    <m/>
    <m/>
    <m/>
    <m/>
    <m/>
    <s v="Water"/>
    <m/>
    <m/>
    <m/>
    <m/>
    <n v="0.14099999999999999"/>
    <s v="m/f"/>
    <m/>
    <m/>
    <m/>
    <n v="0.14199999999999999"/>
    <n v="0.12587740823507559"/>
    <m/>
    <n v="0.532695374800638"/>
    <x v="3"/>
    <s v="n/a"/>
    <s v="n/a"/>
    <s v="Lucas GD 26/6C"/>
    <m/>
    <m/>
    <n v="2"/>
    <m/>
    <m/>
    <m/>
    <m/>
    <n v="9.5214545454545441"/>
    <m/>
    <m/>
    <m/>
    <x v="2"/>
    <m/>
    <m/>
    <m/>
    <m/>
    <m/>
    <x v="3"/>
    <x v="8"/>
    <x v="1"/>
    <m/>
    <m/>
    <m/>
    <m/>
    <m/>
    <m/>
    <m/>
    <n v="25000"/>
    <m/>
    <m/>
    <m/>
    <m/>
    <m/>
    <n v="60"/>
    <m/>
    <m/>
    <n v="53.187637282426309"/>
    <x v="120"/>
    <m/>
    <m/>
    <m/>
    <n v="0.78"/>
    <m/>
    <m/>
    <m/>
    <m/>
    <m/>
    <m/>
    <m/>
    <m/>
    <n v="0.8864606213737718"/>
    <m/>
    <m/>
    <m/>
    <x v="1"/>
    <m/>
    <m/>
    <m/>
    <m/>
    <m/>
    <m/>
    <m/>
    <m/>
    <m/>
    <m/>
    <s v="n/a"/>
    <s v="n/a"/>
    <m/>
    <x v="0"/>
    <m/>
    <m/>
    <m/>
    <m/>
    <m/>
    <m/>
    <m/>
    <m/>
    <m/>
  </r>
  <r>
    <s v="Cipolla"/>
    <n v="1980"/>
    <s v="https://doi.org/10.1007/978-94-009-8990-0_86"/>
    <s v="Experimental Rankine Cycle Engine Designed for Utilization of Low Temperature, Low Pressure Heat"/>
    <n v="53.2"/>
    <n v="42"/>
    <s v="b"/>
    <s v="a"/>
    <s v="a"/>
    <n v="1"/>
    <x v="1"/>
    <n v="0"/>
    <x v="1"/>
    <n v="1"/>
    <n v="0"/>
    <x v="1"/>
    <n v="1"/>
    <n v="0"/>
    <n v="1980"/>
    <s v="Italy"/>
    <s v="FIAT"/>
    <x v="4"/>
    <s v="CC Brayton-ORC"/>
    <m/>
    <x v="33"/>
    <s v="PFC"/>
    <m/>
    <m/>
    <m/>
    <n v="1.609"/>
    <s v="Dry"/>
    <m/>
    <n v="250"/>
    <m/>
    <m/>
    <m/>
    <m/>
    <m/>
    <m/>
    <m/>
    <n v="30"/>
    <m/>
    <m/>
    <s v="Engine Turbo 260kW"/>
    <m/>
    <n v="354"/>
    <m/>
    <n v="265"/>
    <m/>
    <n v="2.5"/>
    <s v="Exhaust Gas"/>
    <s v="n/a"/>
    <m/>
    <m/>
    <m/>
    <m/>
    <m/>
    <m/>
    <s v="Water"/>
    <m/>
    <m/>
    <m/>
    <m/>
    <n v="9.1999999999999998E-2"/>
    <s v="m/f"/>
    <m/>
    <m/>
    <m/>
    <n v="9.1999999999999998E-2"/>
    <n v="7.9357299729385475E-2"/>
    <m/>
    <n v="0.35181644359464626"/>
    <x v="3"/>
    <s v="n/a"/>
    <s v="n/a"/>
    <s v="Lucas GD 26/6C"/>
    <m/>
    <m/>
    <n v="1.73"/>
    <m/>
    <m/>
    <m/>
    <m/>
    <m/>
    <m/>
    <m/>
    <m/>
    <x v="2"/>
    <m/>
    <m/>
    <m/>
    <m/>
    <m/>
    <x v="3"/>
    <x v="8"/>
    <x v="1"/>
    <m/>
    <m/>
    <m/>
    <m/>
    <m/>
    <m/>
    <m/>
    <n v="24000"/>
    <m/>
    <m/>
    <m/>
    <m/>
    <m/>
    <n v="37"/>
    <m/>
    <m/>
    <n v="31.915435760731114"/>
    <x v="121"/>
    <m/>
    <m/>
    <m/>
    <m/>
    <m/>
    <m/>
    <m/>
    <m/>
    <m/>
    <m/>
    <m/>
    <m/>
    <n v="0.86257934488462473"/>
    <m/>
    <m/>
    <m/>
    <x v="1"/>
    <m/>
    <m/>
    <m/>
    <m/>
    <m/>
    <m/>
    <m/>
    <m/>
    <m/>
    <m/>
    <s v="n/a"/>
    <s v="n/a"/>
    <m/>
    <x v="0"/>
    <m/>
    <m/>
    <m/>
    <m/>
    <m/>
    <m/>
    <m/>
    <m/>
    <m/>
  </r>
  <r>
    <s v="Lei"/>
    <n v="2016"/>
    <s v="https://doi.org/10.1016/j.energy.2016.09.089"/>
    <s v="Development and experimental study on a single screw expander integrated into an Organic Rankine Cycle"/>
    <n v="165"/>
    <m/>
    <m/>
    <m/>
    <m/>
    <n v="0"/>
    <x v="0"/>
    <n v="0"/>
    <x v="0"/>
    <n v="0"/>
    <n v="0"/>
    <x v="0"/>
    <n v="0"/>
    <n v="0"/>
    <n v="2016"/>
    <s v="China"/>
    <s v="Beijing Univ of Tech"/>
    <x v="3"/>
    <m/>
    <m/>
    <x v="2"/>
    <s v="HCFC"/>
    <m/>
    <n v="183.67"/>
    <n v="36.72"/>
    <n v="0.35639999999999999"/>
    <s v="Dry"/>
    <m/>
    <m/>
    <n v="3"/>
    <n v="8"/>
    <m/>
    <m/>
    <m/>
    <m/>
    <m/>
    <n v="11.5"/>
    <m/>
    <m/>
    <s v="Electric"/>
    <m/>
    <m/>
    <m/>
    <m/>
    <m/>
    <m/>
    <s v="Oil"/>
    <s v="Fan"/>
    <m/>
    <m/>
    <m/>
    <m/>
    <m/>
    <m/>
    <s v="Air"/>
    <m/>
    <n v="7.0000000000000009"/>
    <s v="e-e"/>
    <m/>
    <n v="7.9799999999999996E-2"/>
    <s v="e-e/s"/>
    <m/>
    <m/>
    <m/>
    <m/>
    <n v="9.4619999999999982E-2"/>
    <n v="7.9799999999999996E-2"/>
    <m/>
    <x v="2"/>
    <s v="Electric"/>
    <s v="VSD"/>
    <s v="CR 3-25"/>
    <m/>
    <m/>
    <m/>
    <m/>
    <n v="0.4"/>
    <n v="1.3"/>
    <m/>
    <m/>
    <n v="0.31"/>
    <m/>
    <m/>
    <x v="2"/>
    <m/>
    <n v="20"/>
    <m/>
    <m/>
    <m/>
    <x v="5"/>
    <x v="10"/>
    <x v="4"/>
    <m/>
    <m/>
    <m/>
    <n v="4.8600000000000003"/>
    <n v="477.738"/>
    <n v="98.3"/>
    <n v="2000"/>
    <n v="3000"/>
    <n v="4"/>
    <n v="8.5"/>
    <m/>
    <m/>
    <n v="2.5"/>
    <n v="8.35"/>
    <m/>
    <m/>
    <n v="6.5884816621655018"/>
    <x v="122"/>
    <m/>
    <m/>
    <m/>
    <n v="0.56000000000000005"/>
    <m/>
    <n v="0.73"/>
    <m/>
    <n v="0.76712328767123295"/>
    <m/>
    <m/>
    <m/>
    <m/>
    <n v="0.78903972001982059"/>
    <n v="1.2048192771084338"/>
    <n v="1.5625"/>
    <m/>
    <x v="5"/>
    <m/>
    <n v="90"/>
    <m/>
    <m/>
    <m/>
    <s v="Yes"/>
    <s v="Yes"/>
    <s v="No"/>
    <s v="No"/>
    <s v="No"/>
    <s v="oil injection"/>
    <s v="Yes"/>
    <m/>
    <x v="0"/>
    <m/>
    <m/>
    <m/>
    <m/>
    <m/>
    <m/>
    <m/>
    <m/>
    <s v="X"/>
  </r>
  <r>
    <s v="Miao"/>
    <n v="2014"/>
    <s v="https://doi.org/10.1007/s11434-014-0567-0"/>
    <s v="Development and dynamic characteristics of an Organic Rankine Cycle"/>
    <n v="70"/>
    <n v="34"/>
    <s v="a"/>
    <s v="a"/>
    <s v="a"/>
    <n v="0"/>
    <x v="1"/>
    <n v="1"/>
    <x v="1"/>
    <n v="1"/>
    <n v="1"/>
    <x v="1"/>
    <n v="1"/>
    <n v="1"/>
    <n v="2014"/>
    <s v="China"/>
    <s v="North China Electric Power Univ"/>
    <x v="0"/>
    <m/>
    <m/>
    <x v="2"/>
    <s v="HCFC"/>
    <m/>
    <n v="183.67"/>
    <n v="36.72"/>
    <n v="0.35639999999999999"/>
    <s v="Dry"/>
    <m/>
    <n v="155"/>
    <m/>
    <m/>
    <m/>
    <m/>
    <m/>
    <m/>
    <m/>
    <n v="15"/>
    <n v="1.3"/>
    <n v="1.55"/>
    <s v="Electric"/>
    <m/>
    <n v="150"/>
    <m/>
    <m/>
    <m/>
    <m/>
    <s v="Oil"/>
    <s v="Cooling Tower"/>
    <m/>
    <m/>
    <m/>
    <m/>
    <m/>
    <m/>
    <s v="Water"/>
    <m/>
    <m/>
    <m/>
    <m/>
    <n v="5.3100000000000001E-2"/>
    <s v="m-e/f"/>
    <m/>
    <m/>
    <m/>
    <m/>
    <m/>
    <m/>
    <n v="0.30732860520094563"/>
    <x v="3"/>
    <s v="Electric"/>
    <s v="VSD"/>
    <m/>
    <m/>
    <m/>
    <m/>
    <m/>
    <m/>
    <m/>
    <m/>
    <m/>
    <m/>
    <m/>
    <m/>
    <x v="4"/>
    <m/>
    <m/>
    <m/>
    <m/>
    <m/>
    <x v="6"/>
    <x v="10"/>
    <x v="0"/>
    <m/>
    <m/>
    <m/>
    <m/>
    <m/>
    <m/>
    <m/>
    <m/>
    <m/>
    <m/>
    <m/>
    <m/>
    <m/>
    <n v="2.63"/>
    <m/>
    <n v="3.87"/>
    <n v="1.9250784752646546"/>
    <x v="123"/>
    <m/>
    <m/>
    <m/>
    <n v="0.67958656330749345"/>
    <m/>
    <m/>
    <m/>
    <m/>
    <m/>
    <m/>
    <m/>
    <m/>
    <n v="0.73196900200176984"/>
    <m/>
    <m/>
    <m/>
    <x v="0"/>
    <m/>
    <m/>
    <m/>
    <m/>
    <m/>
    <s v="Yes"/>
    <s v="Gear"/>
    <s v="No"/>
    <s v="No"/>
    <s v="No"/>
    <s v="oil injection"/>
    <s v="Yes"/>
    <m/>
    <x v="0"/>
    <m/>
    <m/>
    <m/>
    <m/>
    <m/>
    <m/>
    <s v="X"/>
    <m/>
    <s v="X"/>
  </r>
  <r>
    <s v="Miao"/>
    <n v="2015"/>
    <s v="https://doi.org/10.1016/j.applthermaleng.2014.10.065"/>
    <s v="Operation and performance of a low temperature organic Rankine cycle"/>
    <n v="72"/>
    <n v="34"/>
    <s v="a"/>
    <s v="a"/>
    <s v="a"/>
    <n v="0"/>
    <x v="1"/>
    <n v="1"/>
    <x v="1"/>
    <n v="1"/>
    <n v="1"/>
    <x v="1"/>
    <n v="1"/>
    <n v="1"/>
    <n v="2015"/>
    <s v="China"/>
    <s v="North China Electric Power Univ"/>
    <x v="0"/>
    <m/>
    <m/>
    <x v="2"/>
    <s v="HCFC"/>
    <m/>
    <n v="183.67"/>
    <n v="36.72"/>
    <n v="0.35639999999999999"/>
    <s v="Dry"/>
    <n v="110"/>
    <n v="155"/>
    <n v="0"/>
    <n v="55"/>
    <n v="16"/>
    <n v="26"/>
    <n v="14"/>
    <n v="21"/>
    <n v="5.5"/>
    <n v="15"/>
    <n v="1.3"/>
    <n v="1.55"/>
    <s v="Electric"/>
    <n v="140"/>
    <n v="160"/>
    <m/>
    <n v="100"/>
    <m/>
    <n v="0.55555555555555558"/>
    <s v="Oil"/>
    <s v="Cooling Tower"/>
    <n v="15.7"/>
    <n v="24.7"/>
    <m/>
    <n v="73"/>
    <m/>
    <n v="0.76555555555555554"/>
    <s v="Water"/>
    <m/>
    <m/>
    <m/>
    <n v="0.01"/>
    <n v="6.3899999999999998E-2"/>
    <s v="m-e/f"/>
    <m/>
    <m/>
    <m/>
    <n v="7.0000000000000007E-2"/>
    <n v="5.196978897734942E-2"/>
    <n v="3.2634326426817691E-2"/>
    <n v="0.31"/>
    <x v="3"/>
    <s v="Electric"/>
    <s v="VSD"/>
    <m/>
    <m/>
    <n v="9.7222222222222224E-2"/>
    <n v="0.25"/>
    <m/>
    <n v="0.2"/>
    <n v="1"/>
    <n v="0.45"/>
    <n v="0.2"/>
    <n v="0.27"/>
    <n v="0.74"/>
    <m/>
    <x v="4"/>
    <m/>
    <n v="5.5"/>
    <m/>
    <m/>
    <m/>
    <x v="6"/>
    <x v="10"/>
    <x v="0"/>
    <m/>
    <n v="4"/>
    <m/>
    <m/>
    <n v="211"/>
    <m/>
    <n v="700"/>
    <n v="3000"/>
    <n v="3"/>
    <n v="6.5"/>
    <m/>
    <m/>
    <n v="0.9"/>
    <n v="3.25"/>
    <n v="1.7"/>
    <n v="3.8"/>
    <n v="2.4128830596626516"/>
    <x v="124"/>
    <m/>
    <m/>
    <n v="0.3"/>
    <n v="0.57999999999999996"/>
    <n v="0.45"/>
    <n v="0.82"/>
    <m/>
    <m/>
    <n v="0.5"/>
    <n v="0.9"/>
    <m/>
    <m/>
    <n v="0.74242555681927735"/>
    <m/>
    <m/>
    <m/>
    <x v="0"/>
    <m/>
    <n v="6.1"/>
    <m/>
    <m/>
    <m/>
    <s v="Yes"/>
    <s v="Gear"/>
    <s v="No"/>
    <s v="No"/>
    <s v="No"/>
    <s v="oil injection"/>
    <s v="Yes"/>
    <m/>
    <x v="0"/>
    <m/>
    <m/>
    <m/>
    <m/>
    <s v="X"/>
    <m/>
    <s v="X"/>
    <m/>
    <s v="X"/>
  </r>
  <r>
    <s v="Yang"/>
    <n v="2015"/>
    <s v="https://doi.org/10.1016/j.energy.2015.07.121"/>
    <s v="Operation of an organic Rankine cycle dependent on pumping flow rates and expander torques"/>
    <n v="113"/>
    <n v="34"/>
    <s v="a"/>
    <s v="a"/>
    <s v="a"/>
    <n v="0"/>
    <x v="0"/>
    <n v="0"/>
    <x v="0"/>
    <n v="0"/>
    <n v="0"/>
    <x v="0"/>
    <n v="0"/>
    <n v="0"/>
    <n v="2015"/>
    <s v="China"/>
    <s v="North China Electric Power Univ"/>
    <x v="0"/>
    <m/>
    <m/>
    <x v="2"/>
    <s v="HCFC"/>
    <m/>
    <n v="183.67"/>
    <n v="36.72"/>
    <n v="0.35639999999999999"/>
    <s v="Dry"/>
    <n v="100"/>
    <n v="135"/>
    <n v="0"/>
    <n v="40"/>
    <m/>
    <m/>
    <n v="18"/>
    <n v="40"/>
    <n v="7"/>
    <n v="12"/>
    <n v="1.5"/>
    <n v="3.5"/>
    <s v="Electric"/>
    <n v="140"/>
    <n v="160"/>
    <m/>
    <m/>
    <m/>
    <n v="0.59722222222222221"/>
    <s v="Oil"/>
    <s v="Cooling Tower"/>
    <m/>
    <n v="23"/>
    <m/>
    <m/>
    <m/>
    <n v="0.49027777777777776"/>
    <s v="Water"/>
    <n v="0.5"/>
    <n v="2.6819999999999999"/>
    <s v="m-e"/>
    <n v="0.01"/>
    <n v="5.8400000000000001E-2"/>
    <s v="m-e/f"/>
    <m/>
    <m/>
    <m/>
    <n v="6.6709956709956705E-2"/>
    <n v="4.9352265436270526E-2"/>
    <n v="3.4865870090732227E-2"/>
    <n v="0.31639722863741337"/>
    <x v="3"/>
    <s v="Electric"/>
    <s v="VSD"/>
    <m/>
    <m/>
    <n v="0.125"/>
    <n v="0.21666666666666667"/>
    <m/>
    <n v="0.22"/>
    <n v="0.35"/>
    <m/>
    <n v="0.10468499999999999"/>
    <n v="0.29909999999999998"/>
    <n v="0.72909999999999997"/>
    <s v="20°C minimum subcooling"/>
    <x v="4"/>
    <m/>
    <n v="5.53"/>
    <m/>
    <m/>
    <m/>
    <x v="6"/>
    <x v="10"/>
    <x v="0"/>
    <m/>
    <m/>
    <n v="4"/>
    <m/>
    <m/>
    <m/>
    <n v="500"/>
    <n v="2700"/>
    <n v="2"/>
    <n v="5.5"/>
    <m/>
    <m/>
    <n v="0.6"/>
    <n v="3.0819999999999999"/>
    <m/>
    <m/>
    <n v="2.2800746631556983"/>
    <x v="125"/>
    <m/>
    <m/>
    <n v="0.25"/>
    <n v="0.61"/>
    <n v="0.5"/>
    <n v="0.88"/>
    <m/>
    <m/>
    <n v="0.45"/>
    <n v="0.8"/>
    <m/>
    <m/>
    <n v="0.73980358960275749"/>
    <m/>
    <m/>
    <m/>
    <x v="0"/>
    <m/>
    <n v="6.08"/>
    <m/>
    <m/>
    <m/>
    <s v="Yes"/>
    <s v="Gear"/>
    <s v="Yes"/>
    <s v="No"/>
    <s v="No"/>
    <s v="oil injection"/>
    <s v="Yes"/>
    <m/>
    <x v="0"/>
    <m/>
    <m/>
    <m/>
    <m/>
    <m/>
    <m/>
    <s v="X"/>
    <m/>
    <s v="X"/>
  </r>
  <r>
    <s v="Yang"/>
    <n v="2016"/>
    <s v="https://doi.org/10.1016/j.apenergy.2016.01.037"/>
    <s v="The definition of non-dimensional integration temperature difference and its effect on organic Rankine cycle"/>
    <n v="172"/>
    <n v="34"/>
    <s v="a"/>
    <s v="a"/>
    <s v="a"/>
    <n v="0"/>
    <x v="1"/>
    <n v="1"/>
    <x v="1"/>
    <n v="1"/>
    <n v="1"/>
    <x v="1"/>
    <n v="1"/>
    <n v="1"/>
    <n v="2016"/>
    <s v="China"/>
    <s v="North China Electric Power Univ"/>
    <x v="0"/>
    <m/>
    <m/>
    <x v="2"/>
    <s v="HCFC"/>
    <m/>
    <n v="183.67"/>
    <n v="36.72"/>
    <n v="0.35639999999999999"/>
    <s v="Dry"/>
    <m/>
    <n v="155"/>
    <m/>
    <m/>
    <m/>
    <m/>
    <m/>
    <m/>
    <m/>
    <n v="15"/>
    <n v="1.3"/>
    <n v="1.55"/>
    <s v="Electric"/>
    <n v="140"/>
    <n v="160"/>
    <n v="27"/>
    <n v="58.5"/>
    <m/>
    <m/>
    <s v="Oil"/>
    <s v="Cooling Tower"/>
    <m/>
    <m/>
    <m/>
    <m/>
    <m/>
    <m/>
    <s v="Water"/>
    <m/>
    <m/>
    <m/>
    <m/>
    <n v="0.06"/>
    <s v="m-e/f"/>
    <m/>
    <m/>
    <m/>
    <m/>
    <m/>
    <m/>
    <n v="0.32332563510392609"/>
    <x v="3"/>
    <s v="Electric"/>
    <s v="VSD"/>
    <m/>
    <m/>
    <n v="0.125"/>
    <n v="0.26111111111111113"/>
    <m/>
    <m/>
    <m/>
    <m/>
    <m/>
    <m/>
    <m/>
    <m/>
    <x v="4"/>
    <m/>
    <n v="5.3"/>
    <m/>
    <m/>
    <m/>
    <x v="6"/>
    <x v="10"/>
    <x v="0"/>
    <m/>
    <m/>
    <m/>
    <m/>
    <m/>
    <m/>
    <m/>
    <m/>
    <m/>
    <m/>
    <m/>
    <m/>
    <m/>
    <n v="3.1"/>
    <m/>
    <m/>
    <n v="2.2942829193537473"/>
    <x v="126"/>
    <m/>
    <m/>
    <m/>
    <m/>
    <m/>
    <m/>
    <m/>
    <m/>
    <m/>
    <m/>
    <m/>
    <m/>
    <n v="0.74009126430766037"/>
    <m/>
    <m/>
    <m/>
    <x v="0"/>
    <m/>
    <n v="6.08"/>
    <m/>
    <m/>
    <m/>
    <s v="Yes"/>
    <s v="Gear"/>
    <s v="Yes"/>
    <s v="No"/>
    <s v="No"/>
    <s v="oil injection"/>
    <s v="Yes"/>
    <m/>
    <x v="0"/>
    <m/>
    <m/>
    <m/>
    <m/>
    <m/>
    <m/>
    <s v="X"/>
    <m/>
    <s v="X"/>
  </r>
  <r>
    <s v="Hsieh"/>
    <n v="2017"/>
    <s v="https://doi.org/10.1016/j.applthermaleng.2016.09.047"/>
    <s v="Design and preliminary results of a 20-kW transcritical organic Rankine cycle with a screw expander for low-grade waste heat recovery"/>
    <n v="160"/>
    <m/>
    <m/>
    <m/>
    <m/>
    <n v="0"/>
    <x v="0"/>
    <n v="0"/>
    <x v="0"/>
    <n v="0"/>
    <n v="0"/>
    <x v="0"/>
    <n v="0"/>
    <n v="0"/>
    <n v="2017"/>
    <s v="Taiwan"/>
    <s v="Industrial Tech Institute"/>
    <x v="0"/>
    <m/>
    <m/>
    <x v="34"/>
    <s v="PFC"/>
    <s v="Yes"/>
    <n v="71.95"/>
    <n v="26.8"/>
    <n v="0.81640000000000001"/>
    <s v="Dry"/>
    <n v="86.8"/>
    <n v="97.8"/>
    <n v="16.5"/>
    <n v="33.5"/>
    <n v="33"/>
    <n v="37"/>
    <n v="1.5"/>
    <n v="3.2"/>
    <n v="22"/>
    <n v="32"/>
    <n v="11.5"/>
    <n v="12.7"/>
    <s v="Electric"/>
    <n v="90"/>
    <n v="100"/>
    <n v="236"/>
    <n v="374"/>
    <m/>
    <n v="5"/>
    <s v="Water"/>
    <s v="Cooling Tower"/>
    <m/>
    <m/>
    <m/>
    <m/>
    <m/>
    <n v="13.89"/>
    <s v="Water"/>
    <m/>
    <n v="9.8000000000000007"/>
    <s v="e-e"/>
    <m/>
    <n v="2.75E-2"/>
    <s v="e-e/f"/>
    <m/>
    <m/>
    <m/>
    <m/>
    <n v="5.3475935828877004E-2"/>
    <n v="2.75E-2"/>
    <n v="0.21447721179624668"/>
    <x v="11"/>
    <s v="Electric"/>
    <s v="VSD"/>
    <s v="Grundfos"/>
    <m/>
    <n v="2.31"/>
    <n v="4.07"/>
    <m/>
    <n v="4.0999999999999996"/>
    <n v="10.5"/>
    <m/>
    <n v="6.1"/>
    <n v="0.66"/>
    <n v="0.57999999999999996"/>
    <s v="2 in series"/>
    <x v="0"/>
    <m/>
    <n v="19.341999999999999"/>
    <s v="x2"/>
    <m/>
    <m/>
    <x v="14"/>
    <x v="0"/>
    <x v="1"/>
    <s v="by Hanbell Precise Machinery"/>
    <m/>
    <m/>
    <n v="3"/>
    <m/>
    <m/>
    <m/>
    <m/>
    <n v="1.9"/>
    <n v="2.5"/>
    <n v="2.5"/>
    <n v="20"/>
    <m/>
    <m/>
    <n v="3.3"/>
    <n v="20.9"/>
    <n v="20"/>
    <x v="127"/>
    <n v="0.14000000000000001"/>
    <n v="0.55000000000000004"/>
    <m/>
    <m/>
    <n v="0.18"/>
    <n v="0.56999999999999995"/>
    <n v="0.75"/>
    <n v="0.96"/>
    <m/>
    <m/>
    <m/>
    <m/>
    <s v=""/>
    <m/>
    <m/>
    <m/>
    <x v="2"/>
    <m/>
    <m/>
    <m/>
    <m/>
    <m/>
    <s v="Yes"/>
    <s v="Yes"/>
    <s v="No"/>
    <s v="No"/>
    <s v="No"/>
    <s v="oil injection"/>
    <s v="Yes"/>
    <m/>
    <x v="0"/>
    <m/>
    <m/>
    <m/>
    <m/>
    <m/>
    <m/>
    <m/>
    <m/>
    <m/>
  </r>
  <r>
    <s v="Reid"/>
    <n v="2010"/>
    <s v="http://scholarworks.calstate.edu/bitstream/handle/10211.10/571/Reid_Austin.pdf"/>
    <s v="Low Temperature Power Generation using HFE-7000 in a Rankine Cycle"/>
    <n v="141"/>
    <m/>
    <m/>
    <m/>
    <m/>
    <n v="0"/>
    <x v="0"/>
    <n v="0"/>
    <x v="0"/>
    <n v="0"/>
    <n v="0"/>
    <x v="0"/>
    <n v="0"/>
    <n v="0"/>
    <n v="2010"/>
    <s v="USA"/>
    <s v="San Diego"/>
    <x v="3"/>
    <m/>
    <m/>
    <x v="1"/>
    <s v="HFE"/>
    <m/>
    <n v="164.6"/>
    <n v="24.78"/>
    <n v="1.264"/>
    <s v="Dry"/>
    <m/>
    <m/>
    <m/>
    <m/>
    <m/>
    <m/>
    <m/>
    <m/>
    <m/>
    <m/>
    <m/>
    <m/>
    <s v="Electric"/>
    <m/>
    <n v="100"/>
    <m/>
    <n v="30"/>
    <m/>
    <m/>
    <s v="Water"/>
    <s v="Tank"/>
    <m/>
    <n v="26.6"/>
    <m/>
    <m/>
    <m/>
    <m/>
    <s v="Water"/>
    <m/>
    <m/>
    <m/>
    <m/>
    <n v="3.1E-2"/>
    <s v="e/s"/>
    <m/>
    <m/>
    <m/>
    <m/>
    <n v="3.1E-2"/>
    <m/>
    <n v="0.188"/>
    <x v="11"/>
    <s v="Electric"/>
    <s v="n/a"/>
    <s v="Magnatex MPT201"/>
    <m/>
    <m/>
    <n v="0.15"/>
    <m/>
    <m/>
    <m/>
    <m/>
    <m/>
    <m/>
    <m/>
    <m/>
    <x v="0"/>
    <s v="Flatplate CH50 + FP5X12"/>
    <m/>
    <m/>
    <m/>
    <m/>
    <x v="10"/>
    <x v="0"/>
    <x v="4"/>
    <s v="ZR180KC-TFD"/>
    <n v="6.7"/>
    <m/>
    <m/>
    <m/>
    <m/>
    <m/>
    <m/>
    <m/>
    <m/>
    <m/>
    <n v="0.93700000000000006"/>
    <m/>
    <m/>
    <m/>
    <m/>
    <n v="0.93700000000000006"/>
    <x v="128"/>
    <m/>
    <m/>
    <m/>
    <m/>
    <m/>
    <m/>
    <m/>
    <n v="0.31"/>
    <m/>
    <m/>
    <m/>
    <m/>
    <s v=""/>
    <m/>
    <m/>
    <m/>
    <x v="0"/>
    <s v="Flatplate C35"/>
    <m/>
    <m/>
    <m/>
    <m/>
    <s v="Yes"/>
    <s v="Yes"/>
    <s v="No"/>
    <s v="No"/>
    <s v="No"/>
    <s v="oil injection"/>
    <n v="0.05"/>
    <m/>
    <x v="0"/>
    <m/>
    <m/>
    <m/>
    <m/>
    <m/>
    <m/>
    <m/>
    <m/>
    <s v="X"/>
  </r>
  <r>
    <s v="Hsu"/>
    <n v="2014"/>
    <s v="https://doi.org/10.3390/en7096172"/>
    <s v="Experimental investigation of the performance of a hermetic screw-expander organic rankine cycle"/>
    <n v="41"/>
    <n v="37"/>
    <s v="a"/>
    <s v="a"/>
    <s v="a"/>
    <n v="0"/>
    <x v="1"/>
    <n v="1"/>
    <x v="1"/>
    <n v="1"/>
    <n v="1"/>
    <x v="1"/>
    <n v="1"/>
    <n v="1"/>
    <n v="2014"/>
    <s v="Taiwan"/>
    <s v="Industrial Tech Institute"/>
    <x v="3"/>
    <m/>
    <m/>
    <x v="0"/>
    <s v="HFC"/>
    <m/>
    <n v="154.01"/>
    <n v="36.51"/>
    <n v="0.49580000000000002"/>
    <s v="Dry"/>
    <n v="65.900000000000006"/>
    <n v="104.2"/>
    <m/>
    <n v="15"/>
    <m/>
    <m/>
    <m/>
    <m/>
    <n v="0.5"/>
    <n v="14.1"/>
    <n v="1.5"/>
    <n v="4"/>
    <s v="n/a"/>
    <n v="80"/>
    <n v="122"/>
    <m/>
    <n v="500"/>
    <m/>
    <n v="7.5"/>
    <s v="Steam"/>
    <s v="Cooling Tower"/>
    <n v="22"/>
    <n v="39"/>
    <m/>
    <m/>
    <n v="5"/>
    <n v="20"/>
    <s v="Water"/>
    <m/>
    <m/>
    <m/>
    <n v="0.01"/>
    <n v="0.105"/>
    <s v="e/f"/>
    <m/>
    <m/>
    <m/>
    <m/>
    <n v="0.105"/>
    <m/>
    <n v="0.25316455696202533"/>
    <x v="2"/>
    <s v="Electric"/>
    <s v="VSD"/>
    <m/>
    <m/>
    <m/>
    <m/>
    <m/>
    <m/>
    <m/>
    <m/>
    <m/>
    <n v="0.59799999999999998"/>
    <m/>
    <m/>
    <x v="0"/>
    <m/>
    <m/>
    <m/>
    <m/>
    <m/>
    <x v="4"/>
    <x v="0"/>
    <x v="1"/>
    <m/>
    <n v="50"/>
    <m/>
    <n v="4.8"/>
    <n v="1877.2893772893772"/>
    <n v="391.1019536019536"/>
    <n v="3610"/>
    <n v="3670"/>
    <n v="2.4"/>
    <n v="6.1"/>
    <m/>
    <n v="50"/>
    <m/>
    <m/>
    <m/>
    <n v="54"/>
    <n v="50"/>
    <x v="129"/>
    <m/>
    <m/>
    <m/>
    <m/>
    <n v="0.22"/>
    <n v="0.72399999999999998"/>
    <m/>
    <n v="0.92"/>
    <m/>
    <m/>
    <m/>
    <m/>
    <s v=""/>
    <m/>
    <m/>
    <s v="Hermectic"/>
    <x v="2"/>
    <m/>
    <m/>
    <m/>
    <m/>
    <m/>
    <s v="Yes"/>
    <s v="Yes"/>
    <s v="No"/>
    <s v="No"/>
    <s v="No"/>
    <s v="oil injection"/>
    <s v="Yes"/>
    <m/>
    <x v="0"/>
    <m/>
    <m/>
    <m/>
    <m/>
    <m/>
    <m/>
    <s v="X"/>
    <m/>
    <m/>
  </r>
  <r>
    <s v="Lee YR."/>
    <n v="2014"/>
    <s v="https://doi.org/10.3390/en7042436"/>
    <s v="Dynamic Response of a 50 kW Organic Rankine Cycle System in Association with Evaporators"/>
    <n v="94"/>
    <n v="37"/>
    <s v="a"/>
    <s v="a"/>
    <s v="a"/>
    <n v="0"/>
    <x v="0"/>
    <n v="0"/>
    <x v="0"/>
    <n v="0"/>
    <n v="0"/>
    <x v="0"/>
    <n v="0"/>
    <n v="0"/>
    <n v="2014"/>
    <s v="Taiwan"/>
    <s v="Industrial Tech Institute"/>
    <x v="3"/>
    <m/>
    <m/>
    <x v="0"/>
    <s v="HFC"/>
    <m/>
    <n v="154.01"/>
    <n v="36.51"/>
    <n v="0.49580000000000002"/>
    <s v="Dry"/>
    <n v="110"/>
    <n v="120"/>
    <m/>
    <m/>
    <n v="50"/>
    <n v="60"/>
    <m/>
    <m/>
    <n v="12"/>
    <n v="14"/>
    <n v="3"/>
    <n v="4"/>
    <s v="n/a"/>
    <n v="115"/>
    <n v="125"/>
    <m/>
    <m/>
    <m/>
    <m/>
    <s v="Steam"/>
    <s v="Cooling Tower"/>
    <m/>
    <n v="40"/>
    <m/>
    <m/>
    <n v="6.666666666666667"/>
    <n v="20"/>
    <s v="Water"/>
    <m/>
    <m/>
    <m/>
    <m/>
    <m/>
    <m/>
    <m/>
    <m/>
    <m/>
    <m/>
    <m/>
    <m/>
    <n v="0.21356783919597988"/>
    <x v="2"/>
    <s v="Electric"/>
    <s v="VSD"/>
    <m/>
    <n v="7.5"/>
    <n v="2"/>
    <n v="2.2000000000000002"/>
    <m/>
    <m/>
    <m/>
    <m/>
    <n v="1.9085173501577286"/>
    <m/>
    <m/>
    <m/>
    <x v="0"/>
    <s v="by Alfa Lava"/>
    <n v="47.775000000000006"/>
    <s v="100p"/>
    <m/>
    <m/>
    <x v="4"/>
    <x v="0"/>
    <x v="1"/>
    <s v="RC2-410AF by Hanbell Precise Machinery"/>
    <n v="50"/>
    <m/>
    <n v="4.8"/>
    <n v="2300.4694835680752"/>
    <n v="479.26447574334901"/>
    <m/>
    <m/>
    <m/>
    <m/>
    <n v="23"/>
    <n v="45"/>
    <m/>
    <m/>
    <m/>
    <m/>
    <n v="45"/>
    <x v="130"/>
    <m/>
    <m/>
    <m/>
    <m/>
    <m/>
    <m/>
    <m/>
    <m/>
    <m/>
    <m/>
    <m/>
    <m/>
    <s v=""/>
    <m/>
    <m/>
    <s v="Semi-Hermetic"/>
    <x v="2"/>
    <m/>
    <n v="10.032808086130453"/>
    <s v="4 pass, 300 tubes"/>
    <m/>
    <m/>
    <s v="Yes"/>
    <s v="Yes"/>
    <s v="No"/>
    <s v="No"/>
    <s v="No"/>
    <s v="oil injection"/>
    <s v="Yes"/>
    <m/>
    <x v="0"/>
    <m/>
    <m/>
    <m/>
    <m/>
    <m/>
    <m/>
    <s v="X"/>
    <m/>
    <m/>
  </r>
  <r>
    <s v="Lee YR."/>
    <n v="2012"/>
    <s v="https://doi.org/10.1016/j.energy.2012.10.029"/>
    <s v="Transient response of a 50 kW organic Rankine cycle system"/>
    <n v="95"/>
    <n v="37"/>
    <s v="a"/>
    <s v="a"/>
    <s v="a"/>
    <n v="0"/>
    <x v="1"/>
    <n v="1"/>
    <x v="1"/>
    <n v="1"/>
    <n v="1"/>
    <x v="1"/>
    <n v="1"/>
    <n v="1"/>
    <n v="2012"/>
    <s v="Taiwan"/>
    <s v="Industrial Tech Institute"/>
    <x v="3"/>
    <m/>
    <m/>
    <x v="0"/>
    <s v="HFC"/>
    <m/>
    <n v="154.01"/>
    <n v="36.51"/>
    <n v="0.49580000000000002"/>
    <s v="Dry"/>
    <n v="98"/>
    <n v="115"/>
    <n v="0"/>
    <n v="17"/>
    <m/>
    <n v="40"/>
    <m/>
    <n v="3"/>
    <m/>
    <n v="12"/>
    <m/>
    <n v="2.8"/>
    <s v="n/a"/>
    <n v="105"/>
    <n v="125"/>
    <m/>
    <m/>
    <n v="4.0166666666666666"/>
    <n v="11.366666666666667"/>
    <s v="Steam"/>
    <s v="Cooling Tower"/>
    <m/>
    <n v="30"/>
    <m/>
    <m/>
    <m/>
    <m/>
    <s v="Water"/>
    <m/>
    <m/>
    <m/>
    <m/>
    <n v="8.0500000000000002E-2"/>
    <s v="plant"/>
    <m/>
    <m/>
    <m/>
    <m/>
    <m/>
    <m/>
    <n v="0.2386934673366834"/>
    <x v="2"/>
    <s v="Electric"/>
    <s v="VSD"/>
    <m/>
    <n v="7.5"/>
    <m/>
    <m/>
    <m/>
    <m/>
    <m/>
    <m/>
    <m/>
    <m/>
    <m/>
    <m/>
    <x v="9"/>
    <s v="Alfa Laval //"/>
    <m/>
    <s v="100p // 6 pass, 210 tubes"/>
    <m/>
    <m/>
    <x v="4"/>
    <x v="0"/>
    <x v="1"/>
    <s v="RC2-410AF by Hanbell Precise Machinery"/>
    <n v="50"/>
    <m/>
    <n v="4.8"/>
    <n v="2300.4694835680752"/>
    <n v="479.26447574334901"/>
    <m/>
    <m/>
    <m/>
    <m/>
    <m/>
    <n v="50"/>
    <m/>
    <m/>
    <m/>
    <m/>
    <n v="50"/>
    <x v="129"/>
    <m/>
    <n v="0.65"/>
    <m/>
    <m/>
    <m/>
    <m/>
    <m/>
    <m/>
    <m/>
    <m/>
    <m/>
    <m/>
    <s v=""/>
    <m/>
    <m/>
    <s v="Semi-Hermetic"/>
    <x v="2"/>
    <m/>
    <n v="10.032808086130453"/>
    <s v="4 pass, 300 tubes"/>
    <m/>
    <m/>
    <s v="Yes"/>
    <s v="Yes"/>
    <s v="No"/>
    <s v="No"/>
    <s v="No"/>
    <s v="oil injection"/>
    <s v="Yes"/>
    <m/>
    <x v="0"/>
    <m/>
    <m/>
    <m/>
    <m/>
    <m/>
    <m/>
    <s v="X"/>
    <m/>
    <m/>
  </r>
  <r>
    <s v="Li M."/>
    <n v="2013"/>
    <s v="https://doi.org/10.1016/j.renene.2013.01.042"/>
    <s v="Construction and preliminary test of a low-temperature regenerative Organic Rankine Cycle (ORC) using R123"/>
    <n v="2"/>
    <n v="23"/>
    <s v="a"/>
    <s v="a"/>
    <s v="a"/>
    <n v="0"/>
    <x v="0"/>
    <n v="0"/>
    <x v="0"/>
    <n v="0"/>
    <n v="0"/>
    <x v="0"/>
    <n v="0"/>
    <n v="0"/>
    <n v="2013"/>
    <s v="China"/>
    <s v="Xi'an Jiantong Univ"/>
    <x v="2"/>
    <m/>
    <m/>
    <x v="2"/>
    <s v="HCFC"/>
    <m/>
    <n v="183.67"/>
    <n v="36.72"/>
    <n v="0.35639999999999999"/>
    <s v="Dry"/>
    <m/>
    <n v="119.45000000000005"/>
    <m/>
    <m/>
    <m/>
    <n v="15"/>
    <m/>
    <m/>
    <n v="4"/>
    <n v="11"/>
    <n v="1.5"/>
    <n v="1.75"/>
    <s v="Electric"/>
    <m/>
    <n v="130"/>
    <m/>
    <n v="76.06"/>
    <m/>
    <m/>
    <s v="Oil"/>
    <s v="Cooling Tower"/>
    <m/>
    <m/>
    <m/>
    <n v="9.89"/>
    <m/>
    <m/>
    <s v="Water"/>
    <m/>
    <m/>
    <m/>
    <m/>
    <n v="7.9799999999999996E-2"/>
    <s v="a-a/f"/>
    <m/>
    <m/>
    <m/>
    <m/>
    <m/>
    <m/>
    <n v="0.27295285359801491"/>
    <x v="0"/>
    <s v="n/a"/>
    <s v="Gearbox"/>
    <m/>
    <m/>
    <n v="0.40300000000000002"/>
    <n v="0.49166666666666664"/>
    <m/>
    <m/>
    <m/>
    <m/>
    <n v="0.13500000000000001"/>
    <m/>
    <m/>
    <m/>
    <x v="1"/>
    <m/>
    <m/>
    <m/>
    <m/>
    <m/>
    <x v="2"/>
    <x v="0"/>
    <x v="1"/>
    <m/>
    <n v="10"/>
    <m/>
    <m/>
    <m/>
    <m/>
    <n v="1600"/>
    <n v="3000"/>
    <m/>
    <m/>
    <m/>
    <m/>
    <m/>
    <m/>
    <m/>
    <n v="6.07"/>
    <s v=""/>
    <x v="131"/>
    <m/>
    <m/>
    <m/>
    <m/>
    <m/>
    <n v="0.58530000000000004"/>
    <m/>
    <m/>
    <m/>
    <m/>
    <m/>
    <m/>
    <s v=""/>
    <m/>
    <m/>
    <m/>
    <x v="0"/>
    <m/>
    <n v="11.21"/>
    <s v="120p"/>
    <m/>
    <m/>
    <s v="No"/>
    <s v="Yes"/>
    <s v="Yes"/>
    <s v="No"/>
    <s v="No"/>
    <s v="oil injection"/>
    <s v="Yes"/>
    <m/>
    <x v="1"/>
    <m/>
    <m/>
    <m/>
    <m/>
    <m/>
    <s v="X"/>
    <s v="X"/>
    <s v="X"/>
    <s v="X + Level"/>
  </r>
  <r>
    <s v="Li M."/>
    <n v="2012"/>
    <s v="https://doi.org/10.1115/GT2012-68441"/>
    <s v="Performance Evaluation of a Turbine Used in a Regenerative Organic Rankine Cycle"/>
    <n v="30"/>
    <n v="23"/>
    <s v="a"/>
    <s v="a"/>
    <s v="a"/>
    <n v="0"/>
    <x v="1"/>
    <n v="1"/>
    <x v="1"/>
    <n v="1"/>
    <n v="1"/>
    <x v="1"/>
    <n v="1"/>
    <n v="1"/>
    <n v="2012"/>
    <s v="China"/>
    <s v="Xi'an Jiantong Univ"/>
    <x v="2"/>
    <m/>
    <m/>
    <x v="2"/>
    <s v="HCFC"/>
    <m/>
    <n v="183.67"/>
    <n v="36.72"/>
    <n v="0.35639999999999999"/>
    <s v="Dry"/>
    <n v="80"/>
    <n v="150"/>
    <m/>
    <m/>
    <m/>
    <m/>
    <m/>
    <m/>
    <n v="6"/>
    <n v="15"/>
    <n v="1.3"/>
    <n v="1.75"/>
    <s v="Electric"/>
    <m/>
    <n v="130"/>
    <m/>
    <m/>
    <m/>
    <m/>
    <s v="Oil"/>
    <s v="Cooling Tower"/>
    <m/>
    <m/>
    <m/>
    <m/>
    <m/>
    <m/>
    <s v="Water"/>
    <m/>
    <m/>
    <m/>
    <m/>
    <m/>
    <m/>
    <m/>
    <m/>
    <m/>
    <m/>
    <m/>
    <m/>
    <n v="0.27295285359801491"/>
    <x v="0"/>
    <s v="n/a"/>
    <s v="Gearbox"/>
    <m/>
    <m/>
    <m/>
    <m/>
    <m/>
    <m/>
    <m/>
    <m/>
    <m/>
    <m/>
    <m/>
    <m/>
    <x v="1"/>
    <m/>
    <m/>
    <m/>
    <m/>
    <m/>
    <x v="2"/>
    <x v="0"/>
    <x v="1"/>
    <m/>
    <n v="10"/>
    <m/>
    <m/>
    <m/>
    <m/>
    <m/>
    <n v="3010"/>
    <m/>
    <n v="11"/>
    <m/>
    <m/>
    <m/>
    <m/>
    <m/>
    <n v="6.57"/>
    <s v=""/>
    <x v="132"/>
    <m/>
    <m/>
    <m/>
    <m/>
    <m/>
    <n v="0.53"/>
    <m/>
    <m/>
    <m/>
    <m/>
    <m/>
    <m/>
    <s v=""/>
    <m/>
    <m/>
    <m/>
    <x v="0"/>
    <m/>
    <m/>
    <m/>
    <m/>
    <m/>
    <s v="No"/>
    <s v="Yes"/>
    <s v="Yes"/>
    <s v="No"/>
    <s v="No"/>
    <s v="oil injection"/>
    <s v="Yes"/>
    <m/>
    <x v="1"/>
    <m/>
    <m/>
    <m/>
    <m/>
    <m/>
    <m/>
    <m/>
    <m/>
    <m/>
  </r>
  <r>
    <s v="Li M."/>
    <n v="2015"/>
    <s v="https://doi.org/10.1061/(ASCE)EY.1943-7897.0000165"/>
    <s v="Experimental Study and Numerical Simulation of a Regenerative ORC Utilizing Low-Grade Heat Source"/>
    <n v="146"/>
    <n v="23"/>
    <s v="a"/>
    <s v="a"/>
    <s v="a"/>
    <n v="0"/>
    <x v="1"/>
    <n v="1"/>
    <x v="1"/>
    <n v="1"/>
    <n v="1"/>
    <x v="1"/>
    <n v="1"/>
    <n v="1"/>
    <n v="2015"/>
    <s v="China"/>
    <s v="Xi'an Jiantong Univ"/>
    <x v="2"/>
    <m/>
    <m/>
    <x v="2"/>
    <s v="HCFC"/>
    <m/>
    <n v="183.67"/>
    <n v="36.72"/>
    <n v="0.35639999999999999"/>
    <s v="Dry"/>
    <n v="79"/>
    <n v="122"/>
    <m/>
    <m/>
    <n v="16"/>
    <n v="17"/>
    <m/>
    <m/>
    <n v="4.54"/>
    <n v="10.8"/>
    <n v="1.3"/>
    <n v="1.5"/>
    <s v="Electric"/>
    <n v="85"/>
    <n v="130"/>
    <m/>
    <m/>
    <m/>
    <m/>
    <s v="Oil"/>
    <s v="Cooling Tower"/>
    <m/>
    <m/>
    <m/>
    <m/>
    <m/>
    <m/>
    <s v="Water"/>
    <m/>
    <m/>
    <m/>
    <n v="3.9199999999999999E-2"/>
    <n v="4.82E-2"/>
    <s v="a-a/f"/>
    <m/>
    <m/>
    <m/>
    <m/>
    <m/>
    <m/>
    <n v="0.27295285359801491"/>
    <x v="0"/>
    <s v="n/a"/>
    <s v="Gearbox"/>
    <m/>
    <m/>
    <m/>
    <m/>
    <m/>
    <m/>
    <m/>
    <m/>
    <m/>
    <m/>
    <m/>
    <m/>
    <x v="1"/>
    <m/>
    <m/>
    <m/>
    <m/>
    <m/>
    <x v="2"/>
    <x v="0"/>
    <x v="1"/>
    <m/>
    <m/>
    <m/>
    <m/>
    <m/>
    <m/>
    <m/>
    <n v="2850"/>
    <m/>
    <m/>
    <m/>
    <m/>
    <m/>
    <m/>
    <m/>
    <m/>
    <s v=""/>
    <x v="132"/>
    <m/>
    <m/>
    <m/>
    <m/>
    <n v="0.35"/>
    <n v="0.75"/>
    <m/>
    <m/>
    <m/>
    <m/>
    <m/>
    <m/>
    <s v=""/>
    <m/>
    <m/>
    <s v="Impulse axial"/>
    <x v="0"/>
    <m/>
    <n v="11.21"/>
    <s v="60p"/>
    <m/>
    <m/>
    <s v="No"/>
    <s v="Yes"/>
    <s v="Yes"/>
    <s v="No"/>
    <s v="No"/>
    <s v="oil injection"/>
    <s v="Yes"/>
    <m/>
    <x v="1"/>
    <m/>
    <m/>
    <m/>
    <m/>
    <m/>
    <s v="X"/>
    <m/>
    <s v="X"/>
    <s v="X"/>
  </r>
  <r>
    <s v="Li M."/>
    <n v="2013"/>
    <s v="https://doi.org/10.1061/(ASCE)EY.1943-7897.0000120"/>
    <s v="Experimental Evaluation of the Regenerative and Basic Organic Rankine Cycles for Low-Grade Heat Source Utilization"/>
    <n v="147"/>
    <n v="23"/>
    <s v="a"/>
    <s v="a"/>
    <s v="a"/>
    <n v="0"/>
    <x v="1"/>
    <n v="1"/>
    <x v="1"/>
    <n v="1"/>
    <n v="1"/>
    <x v="1"/>
    <n v="1"/>
    <n v="1"/>
    <n v="2013"/>
    <s v="China"/>
    <s v="Xi'an Jiantong Univ"/>
    <x v="2"/>
    <m/>
    <m/>
    <x v="2"/>
    <s v="HCFC"/>
    <m/>
    <n v="183.67"/>
    <n v="36.72"/>
    <n v="0.35639999999999999"/>
    <s v="Dry"/>
    <m/>
    <n v="105"/>
    <n v="10"/>
    <n v="20"/>
    <m/>
    <m/>
    <m/>
    <m/>
    <n v="5.2"/>
    <n v="8"/>
    <n v="1.3"/>
    <n v="1.75"/>
    <s v="Electric"/>
    <m/>
    <n v="130"/>
    <m/>
    <m/>
    <m/>
    <m/>
    <s v="Oil"/>
    <s v="Cooling Tower"/>
    <m/>
    <n v="20"/>
    <m/>
    <m/>
    <n v="0.16666666666666666"/>
    <n v="1.3333333333333333"/>
    <s v="Water"/>
    <m/>
    <m/>
    <m/>
    <m/>
    <n v="0.09"/>
    <s v="a-a/f"/>
    <m/>
    <m/>
    <m/>
    <m/>
    <m/>
    <m/>
    <n v="0.27295285359801491"/>
    <x v="0"/>
    <s v="n/a"/>
    <s v="Gearbox"/>
    <m/>
    <m/>
    <m/>
    <m/>
    <m/>
    <m/>
    <m/>
    <m/>
    <m/>
    <m/>
    <m/>
    <m/>
    <x v="1"/>
    <m/>
    <m/>
    <m/>
    <m/>
    <m/>
    <x v="2"/>
    <x v="0"/>
    <x v="1"/>
    <m/>
    <n v="10"/>
    <m/>
    <m/>
    <m/>
    <m/>
    <m/>
    <m/>
    <m/>
    <m/>
    <m/>
    <m/>
    <m/>
    <m/>
    <m/>
    <m/>
    <s v=""/>
    <x v="132"/>
    <m/>
    <m/>
    <m/>
    <m/>
    <m/>
    <n v="0.6"/>
    <m/>
    <m/>
    <m/>
    <m/>
    <m/>
    <m/>
    <s v=""/>
    <m/>
    <m/>
    <s v="Impulse axial 1stage"/>
    <x v="0"/>
    <m/>
    <n v="11.21"/>
    <s v="60p"/>
    <m/>
    <m/>
    <s v="No"/>
    <s v="Yes"/>
    <s v="Yes"/>
    <s v="No"/>
    <s v="No"/>
    <s v="oil injection"/>
    <s v="Yes"/>
    <m/>
    <x v="1"/>
    <m/>
    <m/>
    <m/>
    <m/>
    <m/>
    <s v="X"/>
    <m/>
    <s v="X"/>
    <s v="X"/>
  </r>
  <r>
    <s v="Zhou"/>
    <n v="2013"/>
    <s v="https://doi.org/10.1016/j.energy.2013.03.047"/>
    <s v="Experimental study on Organic Rankine Cycle for waste heat recovery from low-temperature flue gas"/>
    <n v="5"/>
    <m/>
    <m/>
    <m/>
    <m/>
    <n v="0"/>
    <x v="0"/>
    <n v="0"/>
    <x v="0"/>
    <n v="0"/>
    <n v="0"/>
    <x v="0"/>
    <n v="0"/>
    <n v="0"/>
    <n v="2013"/>
    <s v="China"/>
    <s v="Central South"/>
    <x v="0"/>
    <m/>
    <m/>
    <x v="2"/>
    <s v="HCFC"/>
    <m/>
    <n v="183.67"/>
    <n v="36.72"/>
    <n v="0.35639999999999999"/>
    <s v="Dry"/>
    <n v="68"/>
    <n v="140"/>
    <n v="0"/>
    <n v="28"/>
    <n v="8"/>
    <n v="32"/>
    <m/>
    <m/>
    <n v="3.8"/>
    <n v="11"/>
    <n v="1.3"/>
    <n v="2.1"/>
    <s v="Gas (LPG)"/>
    <n v="90"/>
    <n v="220"/>
    <m/>
    <m/>
    <n v="0.32"/>
    <m/>
    <s v="Exhaust Gas"/>
    <s v="Tank"/>
    <n v="8"/>
    <n v="10"/>
    <m/>
    <m/>
    <n v="0.13900000000000001"/>
    <n v="0.41699999999999998"/>
    <s v="Water"/>
    <m/>
    <m/>
    <m/>
    <m/>
    <n v="8.5000000000000006E-2"/>
    <m/>
    <m/>
    <m/>
    <m/>
    <m/>
    <m/>
    <m/>
    <n v="0.43"/>
    <x v="2"/>
    <s v="Electric"/>
    <s v="VSD"/>
    <s v="LVS-1"/>
    <n v="0.6"/>
    <n v="0"/>
    <n v="0.123"/>
    <m/>
    <m/>
    <m/>
    <m/>
    <n v="0.08"/>
    <m/>
    <m/>
    <m/>
    <x v="3"/>
    <m/>
    <n v="5.5"/>
    <m/>
    <m/>
    <m/>
    <x v="6"/>
    <x v="2"/>
    <x v="4"/>
    <m/>
    <n v="2"/>
    <n v="5"/>
    <m/>
    <m/>
    <m/>
    <n v="300"/>
    <n v="1300"/>
    <m/>
    <m/>
    <n v="0"/>
    <n v="0.35"/>
    <m/>
    <m/>
    <n v="0"/>
    <n v="0.65"/>
    <n v="0.35"/>
    <x v="133"/>
    <m/>
    <m/>
    <m/>
    <m/>
    <m/>
    <m/>
    <m/>
    <m/>
    <m/>
    <m/>
    <m/>
    <m/>
    <s v=""/>
    <m/>
    <m/>
    <m/>
    <x v="2"/>
    <m/>
    <n v="3.4"/>
    <s v="40 tubes"/>
    <m/>
    <m/>
    <s v="Yes"/>
    <s v="Gear"/>
    <s v="No"/>
    <s v="No"/>
    <s v="No"/>
    <s v="oil injection"/>
    <s v="Yes"/>
    <m/>
    <x v="0"/>
    <m/>
    <m/>
    <m/>
    <m/>
    <m/>
    <m/>
    <s v="X (Drying)"/>
    <m/>
    <s v="X + Level"/>
  </r>
  <r>
    <s v="Lee DS."/>
    <n v="2015"/>
    <s v="https://doi.org/10.1016/j.apenergy.2015.05.079"/>
    <s v="Experimental investigations on solar chimney for optimal heat collection to be utilized in organic Rankine cycle"/>
    <n v="99"/>
    <m/>
    <m/>
    <m/>
    <m/>
    <n v="0"/>
    <x v="0"/>
    <n v="0"/>
    <x v="0"/>
    <n v="0"/>
    <n v="0"/>
    <x v="0"/>
    <n v="0"/>
    <n v="0"/>
    <n v="2015"/>
    <s v="Taiwan"/>
    <s v="Taipei"/>
    <x v="1"/>
    <m/>
    <m/>
    <x v="0"/>
    <s v="HFC"/>
    <m/>
    <n v="154.01"/>
    <n v="36.51"/>
    <n v="0.49580000000000002"/>
    <s v="Dry"/>
    <m/>
    <m/>
    <m/>
    <m/>
    <m/>
    <m/>
    <m/>
    <m/>
    <m/>
    <m/>
    <m/>
    <m/>
    <s v="n/a"/>
    <n v="82"/>
    <n v="112"/>
    <m/>
    <n v="0.41099999999999998"/>
    <m/>
    <n v="0.94699999999999995"/>
    <s v="Water"/>
    <s v="Cooling Tower"/>
    <m/>
    <n v="30"/>
    <m/>
    <m/>
    <m/>
    <m/>
    <s v="Water"/>
    <m/>
    <m/>
    <m/>
    <n v="4.4999999999999998E-2"/>
    <n v="0.08"/>
    <s v="m-a/s"/>
    <m/>
    <m/>
    <m/>
    <n v="0.08"/>
    <m/>
    <m/>
    <n v="0.21298701298701295"/>
    <x v="1"/>
    <s v="n/a"/>
    <s v="n/a"/>
    <m/>
    <m/>
    <n v="0.05"/>
    <n v="0.14000000000000001"/>
    <m/>
    <m/>
    <m/>
    <m/>
    <m/>
    <m/>
    <n v="0.26900000000000002"/>
    <m/>
    <x v="0"/>
    <m/>
    <m/>
    <m/>
    <m/>
    <m/>
    <x v="17"/>
    <x v="6"/>
    <x v="4"/>
    <m/>
    <m/>
    <m/>
    <m/>
    <m/>
    <m/>
    <m/>
    <m/>
    <m/>
    <m/>
    <m/>
    <n v="3"/>
    <m/>
    <m/>
    <m/>
    <m/>
    <n v="3"/>
    <x v="36"/>
    <m/>
    <m/>
    <n v="0.5"/>
    <n v="0.62"/>
    <m/>
    <m/>
    <m/>
    <m/>
    <m/>
    <m/>
    <m/>
    <m/>
    <s v=""/>
    <m/>
    <m/>
    <m/>
    <x v="1"/>
    <m/>
    <m/>
    <m/>
    <m/>
    <m/>
    <s v="No"/>
    <s v="Yes"/>
    <s v="No"/>
    <s v="No"/>
    <s v="No"/>
    <s v="oil injection"/>
    <s v="Yes"/>
    <m/>
    <x v="0"/>
    <m/>
    <m/>
    <m/>
    <m/>
    <m/>
    <m/>
    <s v="X"/>
    <m/>
    <s v="X"/>
  </r>
  <r>
    <s v="Wu"/>
    <n v="2015"/>
    <s v="https://doi.org/10.1016/j.applthermaleng.2015.05.040"/>
    <s v="Experimental testing and numerical simulation of scroll expander in a small scale organic Rankine cycle system"/>
    <n v="98"/>
    <m/>
    <m/>
    <m/>
    <m/>
    <n v="0"/>
    <x v="0"/>
    <n v="0"/>
    <x v="0"/>
    <n v="0"/>
    <n v="0"/>
    <x v="0"/>
    <n v="0"/>
    <n v="0"/>
    <n v="2015"/>
    <s v="China"/>
    <s v="Shanghai - Tongji Univ"/>
    <x v="0"/>
    <m/>
    <m/>
    <x v="2"/>
    <s v="HCFC"/>
    <m/>
    <n v="183.67"/>
    <n v="36.72"/>
    <n v="0.35639999999999999"/>
    <s v="Dry"/>
    <n v="108"/>
    <n v="125"/>
    <m/>
    <m/>
    <m/>
    <m/>
    <m/>
    <m/>
    <n v="5"/>
    <n v="10.1"/>
    <n v="1.3"/>
    <n v="1.9"/>
    <s v="Gas (Natural)"/>
    <n v="100"/>
    <n v="250"/>
    <m/>
    <m/>
    <m/>
    <m/>
    <s v="Exhaust Gas"/>
    <s v="Cooling Tower"/>
    <m/>
    <n v="25"/>
    <m/>
    <m/>
    <m/>
    <m/>
    <s v="Water"/>
    <m/>
    <m/>
    <m/>
    <m/>
    <m/>
    <m/>
    <m/>
    <m/>
    <m/>
    <m/>
    <m/>
    <m/>
    <n v="0.4302103250478011"/>
    <x v="4"/>
    <s v="n/a"/>
    <s v="n/a"/>
    <m/>
    <m/>
    <n v="0.28899999999999998"/>
    <n v="0.40400000000000003"/>
    <m/>
    <m/>
    <m/>
    <m/>
    <n v="0.18"/>
    <m/>
    <m/>
    <m/>
    <x v="1"/>
    <m/>
    <m/>
    <m/>
    <m/>
    <m/>
    <x v="6"/>
    <x v="6"/>
    <x v="4"/>
    <m/>
    <m/>
    <m/>
    <n v="2.0562347188264058"/>
    <n v="252.3"/>
    <n v="122.7"/>
    <n v="1550"/>
    <n v="2165"/>
    <m/>
    <m/>
    <n v="0.3"/>
    <n v="1.54"/>
    <m/>
    <m/>
    <m/>
    <m/>
    <n v="1.54"/>
    <x v="134"/>
    <m/>
    <n v="0.224"/>
    <m/>
    <m/>
    <n v="0.36"/>
    <n v="0.86"/>
    <n v="9.0999999999999998E-2"/>
    <n v="0.28999999999999998"/>
    <m/>
    <m/>
    <m/>
    <m/>
    <s v=""/>
    <m/>
    <m/>
    <m/>
    <x v="0"/>
    <m/>
    <m/>
    <m/>
    <m/>
    <m/>
    <s v="Yes"/>
    <s v="Yes"/>
    <s v="Yes"/>
    <s v="No"/>
    <s v="No"/>
    <s v="oil injection"/>
    <s v="Yes"/>
    <m/>
    <x v="0"/>
    <m/>
    <m/>
    <m/>
    <m/>
    <m/>
    <m/>
    <s v="X"/>
    <m/>
    <m/>
  </r>
  <r>
    <s v="Peterson"/>
    <n v="2008"/>
    <s v="https://doi.org/10.1243/09576509JPE546"/>
    <s v="Performance of a small-scale regenerative Rankine power cycle employing a scroll expander"/>
    <n v="82"/>
    <m/>
    <m/>
    <m/>
    <m/>
    <n v="0"/>
    <x v="0"/>
    <n v="0"/>
    <x v="0"/>
    <n v="0"/>
    <n v="0"/>
    <x v="0"/>
    <n v="0"/>
    <n v="0"/>
    <n v="2008"/>
    <s v="USA"/>
    <s v="Oregon"/>
    <x v="4"/>
    <m/>
    <m/>
    <x v="2"/>
    <s v="HCFC"/>
    <m/>
    <n v="183.67"/>
    <n v="36.72"/>
    <n v="0.35639999999999999"/>
    <s v="Dry"/>
    <n v="160"/>
    <n v="175"/>
    <m/>
    <m/>
    <m/>
    <m/>
    <m/>
    <m/>
    <n v="5.5"/>
    <n v="6.5"/>
    <n v="1.4"/>
    <n v="1.7"/>
    <s v="n/a"/>
    <n v="165"/>
    <n v="183"/>
    <m/>
    <n v="3.5"/>
    <m/>
    <m/>
    <s v="Oil"/>
    <s v="Air Chiller"/>
    <m/>
    <n v="22.5"/>
    <m/>
    <n v="3"/>
    <m/>
    <n v="0.54239999999999999"/>
    <s v="Air"/>
    <m/>
    <m/>
    <m/>
    <n v="4.2999999999999997E-2"/>
    <n v="7.1999999999999995E-2"/>
    <s v="m/f"/>
    <m/>
    <m/>
    <m/>
    <n v="7.1999999999999995E-2"/>
    <n v="4.4415983158241246E-2"/>
    <m/>
    <n v="0.35197368421052633"/>
    <x v="6"/>
    <s v="Electric"/>
    <s v="VSD"/>
    <s v="MicroPump GB-P25-PKS-A"/>
    <m/>
    <n v="1.6E-2"/>
    <n v="1.9E-2"/>
    <m/>
    <m/>
    <m/>
    <m/>
    <n v="5.4999999999999997E-3"/>
    <m/>
    <m/>
    <m/>
    <x v="0"/>
    <m/>
    <m/>
    <m/>
    <m/>
    <m/>
    <x v="6"/>
    <x v="8"/>
    <x v="1"/>
    <m/>
    <m/>
    <m/>
    <n v="4.57"/>
    <n v="54.8"/>
    <n v="12"/>
    <n v="600"/>
    <n v="1400"/>
    <n v="3.28"/>
    <n v="3.89"/>
    <m/>
    <m/>
    <n v="0.14000000000000001"/>
    <n v="0.25600000000000001"/>
    <m/>
    <m/>
    <n v="0.15792349567374667"/>
    <x v="135"/>
    <m/>
    <m/>
    <n v="0.46"/>
    <n v="0.5"/>
    <m/>
    <m/>
    <m/>
    <m/>
    <n v="0.4"/>
    <n v="0.6"/>
    <m/>
    <m/>
    <n v="0.61688865497557288"/>
    <n v="2.3809523809523809"/>
    <n v="2.5575447570332481"/>
    <m/>
    <x v="3"/>
    <m/>
    <m/>
    <m/>
    <m/>
    <m/>
    <s v="Yes"/>
    <s v="Gear"/>
    <s v="Yes"/>
    <s v="No"/>
    <s v="Yes"/>
    <s v="oil injection &amp; bearings oil injection"/>
    <s v="Yes"/>
    <s v="2 oil tested, better perf with high viscosity oil // Iso 68 - Iso 460 // Advice: go for oil-wf circulating mixture"/>
    <x v="1"/>
    <m/>
    <n v="0.85"/>
    <m/>
    <s v="X"/>
    <s v="X"/>
    <s v="X"/>
    <m/>
    <m/>
    <s v="X"/>
  </r>
  <r>
    <s v="Chougule"/>
    <n v="2015"/>
    <s v="http://www.asme-orc2015.be/online/proceedings/display_manuscript/147.htm"/>
    <s v="Experimental Investigation of Effect of Operating Conditions on Performance of ORC System Based on Oil Flooded Twin Screw Expander"/>
    <n v="131"/>
    <m/>
    <m/>
    <m/>
    <m/>
    <n v="0"/>
    <x v="0"/>
    <n v="0"/>
    <x v="0"/>
    <n v="0"/>
    <n v="0"/>
    <x v="0"/>
    <n v="0"/>
    <n v="0"/>
    <n v="2015"/>
    <s v="India"/>
    <s v="Pune"/>
    <x v="3"/>
    <m/>
    <m/>
    <x v="0"/>
    <s v="HFC"/>
    <m/>
    <n v="154.01"/>
    <n v="36.51"/>
    <n v="0.49580000000000002"/>
    <s v="Dry"/>
    <m/>
    <m/>
    <m/>
    <n v="20"/>
    <m/>
    <m/>
    <m/>
    <m/>
    <n v="5.7"/>
    <n v="14.3"/>
    <m/>
    <n v="2.5"/>
    <s v="n/a"/>
    <m/>
    <n v="130"/>
    <m/>
    <m/>
    <m/>
    <m/>
    <s v="Steam"/>
    <s v="Cooling Tower"/>
    <m/>
    <m/>
    <m/>
    <m/>
    <m/>
    <m/>
    <s v="Water"/>
    <m/>
    <m/>
    <m/>
    <m/>
    <m/>
    <m/>
    <m/>
    <m/>
    <m/>
    <m/>
    <m/>
    <m/>
    <n v="0.27295285359801491"/>
    <x v="1"/>
    <s v="n/a"/>
    <s v="n/a"/>
    <m/>
    <m/>
    <m/>
    <m/>
    <m/>
    <m/>
    <m/>
    <m/>
    <m/>
    <m/>
    <m/>
    <m/>
    <x v="1"/>
    <m/>
    <m/>
    <m/>
    <m/>
    <m/>
    <x v="4"/>
    <x v="8"/>
    <x v="1"/>
    <m/>
    <m/>
    <n v="30"/>
    <n v="4.5"/>
    <n v="13140"/>
    <n v="2920"/>
    <n v="1000"/>
    <n v="4500"/>
    <n v="1.43"/>
    <n v="3.58"/>
    <m/>
    <m/>
    <m/>
    <m/>
    <m/>
    <m/>
    <s v=""/>
    <x v="3"/>
    <m/>
    <m/>
    <m/>
    <m/>
    <n v="0.6"/>
    <n v="0.88"/>
    <m/>
    <m/>
    <m/>
    <m/>
    <m/>
    <m/>
    <s v=""/>
    <m/>
    <m/>
    <m/>
    <x v="1"/>
    <m/>
    <m/>
    <m/>
    <m/>
    <m/>
    <s v="Yes"/>
    <s v="Yes"/>
    <s v="Yes"/>
    <s v="No"/>
    <s v="Yes"/>
    <s v="oil injection &amp; bearings oil injection"/>
    <s v="Yes"/>
    <s v="Separator pressure drop of 2,4-2,6 bar"/>
    <x v="0"/>
    <m/>
    <m/>
    <m/>
    <m/>
    <m/>
    <m/>
    <m/>
    <m/>
    <s v="X"/>
  </r>
  <r>
    <s v="Harada"/>
    <n v="2010"/>
    <s v="http://ir.library.oregonstate.edu/jspui/handle/1957/18837"/>
    <s v="Development of a small scale scroll expander"/>
    <n v="87"/>
    <n v="33"/>
    <s v="a"/>
    <s v="a"/>
    <s v="a"/>
    <n v="0"/>
    <x v="1"/>
    <n v="1"/>
    <x v="1"/>
    <n v="1"/>
    <n v="1"/>
    <x v="1"/>
    <n v="1"/>
    <n v="1"/>
    <n v="2010"/>
    <s v="USA"/>
    <s v="Oregon"/>
    <x v="4"/>
    <s v="Driving HP"/>
    <m/>
    <x v="0"/>
    <s v="HFC"/>
    <m/>
    <n v="154.01"/>
    <n v="36.51"/>
    <n v="0.49580000000000002"/>
    <s v="Dry"/>
    <m/>
    <n v="190"/>
    <m/>
    <m/>
    <m/>
    <m/>
    <m/>
    <m/>
    <m/>
    <n v="17"/>
    <m/>
    <n v="5"/>
    <s v="Electric"/>
    <m/>
    <n v="170"/>
    <m/>
    <m/>
    <m/>
    <m/>
    <s v="Oil"/>
    <s v="Air Chiller"/>
    <m/>
    <m/>
    <m/>
    <m/>
    <m/>
    <m/>
    <s v="Air"/>
    <m/>
    <m/>
    <m/>
    <m/>
    <m/>
    <m/>
    <m/>
    <m/>
    <m/>
    <m/>
    <m/>
    <m/>
    <n v="0.33860045146726858"/>
    <x v="8"/>
    <s v="Electric - DC Brushless"/>
    <s v="Controler"/>
    <m/>
    <m/>
    <n v="1.4999999999999999E-2"/>
    <n v="2.9000000000000001E-2"/>
    <m/>
    <m/>
    <m/>
    <m/>
    <m/>
    <m/>
    <m/>
    <m/>
    <x v="0"/>
    <m/>
    <m/>
    <m/>
    <m/>
    <m/>
    <x v="6"/>
    <x v="26"/>
    <x v="1"/>
    <m/>
    <m/>
    <m/>
    <n v="2.29"/>
    <m/>
    <m/>
    <n v="2000"/>
    <n v="3600"/>
    <n v="3"/>
    <n v="5.2"/>
    <m/>
    <m/>
    <n v="0.39"/>
    <n v="0.82"/>
    <m/>
    <m/>
    <n v="0.55300514937417478"/>
    <x v="136"/>
    <m/>
    <m/>
    <m/>
    <m/>
    <n v="0.68500000000000005"/>
    <n v="0.87"/>
    <m/>
    <m/>
    <m/>
    <m/>
    <m/>
    <m/>
    <n v="0.67439652362704239"/>
    <m/>
    <m/>
    <m/>
    <x v="0"/>
    <m/>
    <m/>
    <m/>
    <m/>
    <m/>
    <s v="No"/>
    <s v="No"/>
    <s v="No"/>
    <s v="No"/>
    <s v="No"/>
    <s v="oil internal loop"/>
    <n v="0.05"/>
    <s v="EAL Artic 32"/>
    <x v="4"/>
    <m/>
    <m/>
    <m/>
    <m/>
    <m/>
    <m/>
    <m/>
    <m/>
    <s v="X"/>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eurs" grandTotalCaption="Total" updatedVersion="4" minRefreshableVersion="3" useAutoFormatting="1" itemPrintTitles="1" createdVersion="5" indent="0" outline="1" outlineData="1" multipleFieldFilters="0" chartFormat="22" rowHeaderCaption="Expander Type">
  <location ref="K4:R12" firstHeaderRow="1" firstDataRow="3" firstDataCol="1" rowPageCount="1" colPageCount="1"/>
  <pivotFields count="167">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items count="2">
        <item x="0"/>
        <item x="1"/>
      </items>
    </pivotField>
    <pivotField showAll="0"/>
    <pivotField showAll="0">
      <items count="3">
        <item x="0"/>
        <item x="1"/>
        <item t="default"/>
      </items>
    </pivotField>
    <pivotField showAll="0"/>
    <pivotField showAll="0" defaultSubtotal="0"/>
    <pivotField axis="axisPage" showAll="0" defaultSubtotal="0">
      <items count="2">
        <item x="0"/>
        <item x="1"/>
      </items>
    </pivotField>
    <pivotField showAll="0" defaultSubtotal="0"/>
    <pivotField showAll="0" defaultSubtotal="0"/>
    <pivotField showAll="0" defaultSubtotal="0"/>
    <pivotField showAll="0"/>
    <pivotField showAll="0"/>
    <pivotField showAll="0">
      <items count="11">
        <item x="5"/>
        <item x="8"/>
        <item x="2"/>
        <item x="3"/>
        <item x="1"/>
        <item x="6"/>
        <item x="9"/>
        <item x="7"/>
        <item x="0"/>
        <item x="4"/>
        <item t="default"/>
      </items>
    </pivotField>
    <pivotField showAll="0" defaultSubtotal="0"/>
    <pivotField showAll="0"/>
    <pivotField showAll="0">
      <items count="41">
        <item m="1" x="36"/>
        <item x="7"/>
        <item x="33"/>
        <item x="1"/>
        <item x="4"/>
        <item m="1" x="35"/>
        <item m="1" x="39"/>
        <item x="19"/>
        <item x="12"/>
        <item x="16"/>
        <item m="1" x="38"/>
        <item x="22"/>
        <item x="32"/>
        <item x="15"/>
        <item x="2"/>
        <item x="9"/>
        <item x="14"/>
        <item x="6"/>
        <item x="26"/>
        <item x="31"/>
        <item x="29"/>
        <item x="27"/>
        <item x="11"/>
        <item x="0"/>
        <item x="30"/>
        <item x="10"/>
        <item x="18"/>
        <item x="25"/>
        <item x="17"/>
        <item x="21"/>
        <item x="23"/>
        <item x="13"/>
        <item x="28"/>
        <item x="3"/>
        <item x="5"/>
        <item x="8"/>
        <item x="34"/>
        <item x="24"/>
        <item m="1" x="37"/>
        <item x="20"/>
        <item t="default"/>
      </items>
    </pivotField>
    <pivotField showAll="0" defaultSubtotal="0"/>
    <pivotField showAll="0" defaultSubtotal="0"/>
    <pivotField showAll="0"/>
    <pivotField showAl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items count="19">
        <item x="11"/>
        <item x="2"/>
        <item x="0"/>
        <item x="10"/>
        <item x="6"/>
        <item x="13"/>
        <item x="1"/>
        <item m="1" x="17"/>
        <item x="3"/>
        <item x="4"/>
        <item x="5"/>
        <item m="1" x="15"/>
        <item x="8"/>
        <item x="7"/>
        <item m="1" x="16"/>
        <item x="9"/>
        <item m="1" x="14"/>
        <item x="12"/>
        <item t="default"/>
      </items>
    </pivotField>
    <pivotField showAll="0"/>
    <pivotField showAll="0"/>
    <pivotField showAll="0"/>
    <pivotField showAll="0"/>
    <pivotField showAll="0" defaultSubtotal="0"/>
    <pivotField showAll="0" defaultSubtotal="0"/>
    <pivotField showAll="0"/>
    <pivotField showAll="0" defaultSubtotal="0"/>
    <pivotField showAll="0" defaultSubtotal="0"/>
    <pivotField showAll="0"/>
    <pivotField showAll="0"/>
    <pivotField showAll="0" defaultSubtotal="0"/>
    <pivotField showAll="0" defaultSubtotal="0"/>
    <pivotField showAll="0"/>
    <pivotField showAll="0">
      <items count="13">
        <item x="4"/>
        <item x="3"/>
        <item x="5"/>
        <item x="7"/>
        <item x="1"/>
        <item x="6"/>
        <item x="0"/>
        <item x="9"/>
        <item x="10"/>
        <item x="2"/>
        <item x="8"/>
        <item m="1" x="11"/>
        <item t="default"/>
      </items>
    </pivotField>
    <pivotField showAll="0"/>
    <pivotField showAll="0"/>
    <pivotField showAll="0"/>
    <pivotField showAll="0" defaultSubtotal="0"/>
    <pivotField showAll="0"/>
    <pivotField axis="axisCol" showAll="0" sortType="ascending">
      <items count="20">
        <item x="12"/>
        <item x="17"/>
        <item x="15"/>
        <item x="9"/>
        <item x="13"/>
        <item x="7"/>
        <item x="14"/>
        <item x="5"/>
        <item x="4"/>
        <item x="6"/>
        <item x="10"/>
        <item x="0"/>
        <item x="8"/>
        <item x="11"/>
        <item x="1"/>
        <item x="2"/>
        <item x="3"/>
        <item x="16"/>
        <item m="1" x="18"/>
        <item t="default"/>
      </items>
    </pivotField>
    <pivotField showAll="0">
      <items count="28">
        <item x="10"/>
        <item x="18"/>
        <item x="0"/>
        <item x="1"/>
        <item x="11"/>
        <item x="19"/>
        <item x="2"/>
        <item x="3"/>
        <item x="12"/>
        <item x="17"/>
        <item x="13"/>
        <item x="4"/>
        <item x="20"/>
        <item x="21"/>
        <item x="22"/>
        <item x="5"/>
        <item x="14"/>
        <item x="15"/>
        <item x="6"/>
        <item x="23"/>
        <item x="24"/>
        <item x="26"/>
        <item x="16"/>
        <item x="7"/>
        <item x="25"/>
        <item x="8"/>
        <item x="9"/>
        <item t="default"/>
      </items>
    </pivotField>
    <pivotField showAll="0">
      <items count="9">
        <item x="7"/>
        <item x="6"/>
        <item x="3"/>
        <item x="4"/>
        <item x="5"/>
        <item x="2"/>
        <item x="1"/>
        <item x="0"/>
        <item t="default"/>
      </items>
    </pivotField>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dataField="1" showAll="0" defaultSubtotal="0">
      <items count="137">
        <item x="91"/>
        <item x="46"/>
        <item x="45"/>
        <item x="99"/>
        <item x="112"/>
        <item x="76"/>
        <item x="81"/>
        <item x="114"/>
        <item x="93"/>
        <item x="14"/>
        <item x="100"/>
        <item x="66"/>
        <item x="26"/>
        <item x="135"/>
        <item x="29"/>
        <item x="90"/>
        <item x="49"/>
        <item x="78"/>
        <item x="15"/>
        <item x="118"/>
        <item x="133"/>
        <item x="64"/>
        <item x="77"/>
        <item x="82"/>
        <item x="117"/>
        <item x="88"/>
        <item x="17"/>
        <item x="115"/>
        <item x="85"/>
        <item x="84"/>
        <item x="136"/>
        <item x="12"/>
        <item x="104"/>
        <item x="53"/>
        <item x="116"/>
        <item x="79"/>
        <item x="105"/>
        <item x="98"/>
        <item x="47"/>
        <item x="119"/>
        <item x="80"/>
        <item x="16"/>
        <item x="30"/>
        <item x="128"/>
        <item x="23"/>
        <item x="22"/>
        <item x="42"/>
        <item x="65"/>
        <item x="67"/>
        <item x="5"/>
        <item x="44"/>
        <item x="52"/>
        <item x="18"/>
        <item x="103"/>
        <item x="110"/>
        <item x="73"/>
        <item x="1"/>
        <item x="2"/>
        <item x="102"/>
        <item x="21"/>
        <item x="109"/>
        <item x="37"/>
        <item x="41"/>
        <item x="39"/>
        <item x="0"/>
        <item x="101"/>
        <item x="87"/>
        <item x="20"/>
        <item x="63"/>
        <item x="134"/>
        <item x="40"/>
        <item x="19"/>
        <item x="43"/>
        <item x="48"/>
        <item x="27"/>
        <item x="113"/>
        <item x="123"/>
        <item x="4"/>
        <item x="86"/>
        <item x="54"/>
        <item x="25"/>
        <item x="32"/>
        <item x="125"/>
        <item x="126"/>
        <item x="11"/>
        <item x="124"/>
        <item x="13"/>
        <item x="31"/>
        <item x="34"/>
        <item x="36"/>
        <item x="35"/>
        <item x="33"/>
        <item x="68"/>
        <item x="56"/>
        <item x="55"/>
        <item x="51"/>
        <item x="69"/>
        <item x="72"/>
        <item x="97"/>
        <item x="131"/>
        <item x="59"/>
        <item x="8"/>
        <item x="132"/>
        <item x="122"/>
        <item x="60"/>
        <item x="58"/>
        <item x="61"/>
        <item x="57"/>
        <item x="50"/>
        <item x="10"/>
        <item x="95"/>
        <item x="96"/>
        <item x="24"/>
        <item x="107"/>
        <item x="62"/>
        <item x="127"/>
        <item x="106"/>
        <item x="83"/>
        <item x="70"/>
        <item x="121"/>
        <item x="108"/>
        <item x="75"/>
        <item x="38"/>
        <item x="130"/>
        <item x="9"/>
        <item x="129"/>
        <item x="120"/>
        <item x="94"/>
        <item x="7"/>
        <item x="6"/>
        <item x="71"/>
        <item x="92"/>
        <item x="111"/>
        <item x="28"/>
        <item x="74"/>
        <item h="1" x="3"/>
        <item h="1" x="89"/>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items count="10">
        <item x="7"/>
        <item x="8"/>
        <item x="3"/>
        <item x="5"/>
        <item x="6"/>
        <item x="1"/>
        <item x="0"/>
        <item x="4"/>
        <item x="2"/>
        <item t="default"/>
      </items>
    </pivotField>
    <pivotField showAll="0"/>
    <pivotField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items count="7">
        <item x="4"/>
        <item x="5"/>
        <item x="0"/>
        <item x="1"/>
        <item x="2"/>
        <item x="3"/>
        <item t="default"/>
      </items>
    </pivotField>
    <pivotField showAll="0"/>
    <pivotField showAll="0" defaultSubtotal="0"/>
    <pivotField showAll="0"/>
    <pivotField showAll="0"/>
    <pivotField showAll="0" defaultSubtotal="0"/>
    <pivotField showAll="0" defaultSubtotal="0"/>
    <pivotField showAll="0"/>
    <pivotField showAll="0" defaultSubtota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items count="20">
        <item x="0"/>
        <item x="1"/>
        <item x="2"/>
        <item x="3"/>
        <item x="4"/>
        <item x="5"/>
        <item x="6"/>
        <item x="7"/>
        <item x="8"/>
        <item x="9"/>
        <item x="10"/>
        <item x="11"/>
        <item x="12"/>
        <item x="13"/>
        <item x="14"/>
        <item x="15"/>
        <item x="16"/>
        <item x="17"/>
        <item x="18"/>
        <item x="19"/>
      </items>
    </pivotField>
    <pivotField showAll="0" defaultSubtotal="0">
      <items count="8">
        <item x="0"/>
        <item x="1"/>
        <item x="2"/>
        <item x="3"/>
        <item x="4"/>
        <item x="5"/>
        <item x="6"/>
        <item x="7"/>
      </items>
    </pivotField>
    <pivotField showAll="0" defaultSubtotal="0">
      <items count="9">
        <item x="7"/>
        <item x="0"/>
        <item x="6"/>
        <item x="5"/>
        <item x="3"/>
        <item x="4"/>
        <item x="1"/>
        <item x="2"/>
        <item x="8"/>
      </items>
    </pivotField>
    <pivotField axis="axisCol" showAll="0" defaultSubtotal="0">
      <items count="7">
        <item n="Scroll" sd="0" x="1"/>
        <item x="0"/>
        <item n="Turbine" sd="0" x="2"/>
        <item n="Screw" sd="0" x="3"/>
        <item n="Rotating" sd="0" x="6"/>
        <item n="Reciprocating" sd="0" x="4"/>
        <item n="n/a" sd="0" x="5"/>
      </items>
    </pivotField>
    <pivotField showAll="0" defaultSubtotal="0">
      <items count="9">
        <item x="8"/>
        <item x="7"/>
        <item x="3"/>
        <item x="0"/>
        <item x="6"/>
        <item x="4"/>
        <item x="5"/>
        <item x="1"/>
        <item x="2"/>
      </items>
    </pivotField>
    <pivotField showAll="0" defaultSubtotal="0">
      <items count="7">
        <item n="Fin-tube" sd="0" x="3"/>
        <item sd="0" x="2"/>
        <item sd="0" x="1"/>
        <item n="Plate" sd="0" x="4"/>
        <item n="Plate &amp; fins" sd="0" x="5"/>
        <item sd="0" x="0"/>
        <item x="6"/>
      </items>
    </pivotField>
    <pivotField showAll="0" defaultSubtotal="0">
      <items count="5">
        <item h="1" x="2"/>
        <item n=" " x="4"/>
        <item sd="0" x="1"/>
        <item h="1" x="0"/>
        <item n="  " x="3"/>
      </items>
    </pivotField>
    <pivotField showAll="0" defaultSubtotal="0">
      <items count="3">
        <item x="2"/>
        <item x="1"/>
        <item x="0"/>
      </items>
    </pivotField>
    <pivotField showAll="0" defaultSubtotal="0">
      <items count="9">
        <item x="4"/>
        <item x="5"/>
        <item x="6"/>
        <item x="7"/>
        <item x="8"/>
        <item x="3"/>
        <item x="2"/>
        <item x="0"/>
        <item x="1"/>
      </items>
    </pivotField>
    <pivotField showAll="0" defaultSubtotal="0">
      <items count="3">
        <item x="2"/>
        <item x="1"/>
        <item x="0"/>
      </items>
    </pivotField>
    <pivotField axis="axisRow" showAll="0" defaultSubtotal="0">
      <items count="43">
        <item n="&lt;0.1 kW" sd="0" x="38"/>
        <item x="17"/>
        <item n="0.1-1 kW" sd="0" x="39"/>
        <item x="11"/>
        <item x="19"/>
        <item x="22"/>
        <item x="21"/>
        <item x="37"/>
        <item x="27"/>
        <item x="28"/>
        <item x="20"/>
        <item x="4"/>
        <item x="6"/>
        <item x="5"/>
        <item n="1-10 kW" sd="0" x="40"/>
        <item x="18"/>
        <item x="2"/>
        <item x="13"/>
        <item x="26"/>
        <item x="30"/>
        <item x="0"/>
        <item x="9"/>
        <item x="10"/>
        <item x="32"/>
        <item x="7"/>
        <item x="34"/>
        <item x="33"/>
        <item x="8"/>
        <item x="12"/>
        <item x="15"/>
        <item x="36"/>
        <item x="14"/>
        <item x="16"/>
        <item x="24"/>
        <item x="25"/>
        <item n="10-100 kW" sd="0" x="41"/>
        <item x="29"/>
        <item x="31"/>
        <item x="35"/>
        <item x="3"/>
        <item n="&gt;100 kW" sd="0" x="42"/>
        <item h="1" x="1"/>
        <item h="1" x="23"/>
      </items>
    </pivotField>
    <pivotField dragToRow="0" dragToCol="0" dragToPage="0" showAll="0" defaultSubtotal="0"/>
  </pivotFields>
  <rowFields count="2">
    <field x="165"/>
    <field x="113"/>
  </rowFields>
  <rowItems count="6">
    <i>
      <x/>
    </i>
    <i>
      <x v="2"/>
    </i>
    <i>
      <x v="14"/>
    </i>
    <i>
      <x v="35"/>
    </i>
    <i>
      <x v="40"/>
    </i>
    <i t="grand">
      <x/>
    </i>
  </rowItems>
  <colFields count="2">
    <field x="158"/>
    <field x="93"/>
  </colFields>
  <colItems count="7">
    <i>
      <x/>
    </i>
    <i>
      <x v="2"/>
    </i>
    <i>
      <x v="3"/>
    </i>
    <i>
      <x v="4"/>
    </i>
    <i>
      <x v="5"/>
    </i>
    <i>
      <x v="6"/>
    </i>
    <i t="grand">
      <x/>
    </i>
  </colItems>
  <pageFields count="1">
    <pageField fld="15" item="0" hier="-1"/>
  </pageFields>
  <dataFields count="1">
    <dataField name="Count of Exp/Pscale" fld="113" subtotal="count" baseField="0" baseItem="0"/>
  </dataFields>
  <chartFormats count="6">
    <chartFormat chart="21" format="0" series="1">
      <pivotArea type="data" outline="0" fieldPosition="0">
        <references count="2">
          <reference field="4294967294" count="1" selected="0">
            <x v="0"/>
          </reference>
          <reference field="158" count="1" selected="0">
            <x v="0"/>
          </reference>
        </references>
      </pivotArea>
    </chartFormat>
    <chartFormat chart="21" format="1" series="1">
      <pivotArea type="data" outline="0" fieldPosition="0">
        <references count="2">
          <reference field="4294967294" count="1" selected="0">
            <x v="0"/>
          </reference>
          <reference field="158" count="1" selected="0">
            <x v="2"/>
          </reference>
        </references>
      </pivotArea>
    </chartFormat>
    <chartFormat chart="21" format="2" series="1">
      <pivotArea type="data" outline="0" fieldPosition="0">
        <references count="2">
          <reference field="4294967294" count="1" selected="0">
            <x v="0"/>
          </reference>
          <reference field="158" count="1" selected="0">
            <x v="3"/>
          </reference>
        </references>
      </pivotArea>
    </chartFormat>
    <chartFormat chart="21" format="3" series="1">
      <pivotArea type="data" outline="0" fieldPosition="0">
        <references count="2">
          <reference field="4294967294" count="1" selected="0">
            <x v="0"/>
          </reference>
          <reference field="158" count="1" selected="0">
            <x v="4"/>
          </reference>
        </references>
      </pivotArea>
    </chartFormat>
    <chartFormat chart="21" format="4" series="1">
      <pivotArea type="data" outline="0" fieldPosition="0">
        <references count="2">
          <reference field="4294967294" count="1" selected="0">
            <x v="0"/>
          </reference>
          <reference field="158" count="1" selected="0">
            <x v="5"/>
          </reference>
        </references>
      </pivotArea>
    </chartFormat>
    <chartFormat chart="21" format="5" series="1">
      <pivotArea type="data" outline="0" fieldPosition="0">
        <references count="2">
          <reference field="4294967294" count="1" selected="0">
            <x v="0"/>
          </reference>
          <reference field="15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eau croisé dynamique2" cacheId="2" applyNumberFormats="0" applyBorderFormats="0" applyFontFormats="0" applyPatternFormats="0" applyAlignmentFormats="0" applyWidthHeightFormats="1" dataCaption="Valeurs" grandTotalCaption="Total" updatedVersion="4" minRefreshableVersion="3" useAutoFormatting="1" itemPrintTitles="1" createdVersion="5" indent="0" outline="1" outlineData="1" multipleFieldFilters="0" chartFormat="21" rowHeaderCaption="Expander Type">
  <location ref="A4:B16" firstHeaderRow="1" firstDataRow="1" firstDataCol="1" rowPageCount="1" colPageCount="1"/>
  <pivotFields count="167">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items count="2">
        <item x="0"/>
        <item x="1"/>
      </items>
    </pivotField>
    <pivotField showAll="0"/>
    <pivotField showAll="0">
      <items count="3">
        <item x="0"/>
        <item x="1"/>
        <item t="default"/>
      </items>
    </pivotField>
    <pivotField showAll="0"/>
    <pivotField showAll="0" defaultSubtotal="0"/>
    <pivotField axis="axisPage" showAll="0" defaultSubtotal="0">
      <items count="2">
        <item x="0"/>
        <item x="1"/>
      </items>
    </pivotField>
    <pivotField showAll="0" defaultSubtotal="0"/>
    <pivotField showAll="0" defaultSubtotal="0"/>
    <pivotField showAll="0" defaultSubtotal="0"/>
    <pivotField showAll="0"/>
    <pivotField showAll="0"/>
    <pivotField showAll="0">
      <items count="11">
        <item x="5"/>
        <item x="8"/>
        <item x="2"/>
        <item x="3"/>
        <item x="1"/>
        <item x="6"/>
        <item x="9"/>
        <item x="7"/>
        <item x="0"/>
        <item x="4"/>
        <item t="default"/>
      </items>
    </pivotField>
    <pivotField showAll="0" defaultSubtotal="0"/>
    <pivotField showAll="0"/>
    <pivotField showAll="0">
      <items count="41">
        <item m="1" x="36"/>
        <item x="7"/>
        <item x="33"/>
        <item x="1"/>
        <item x="4"/>
        <item m="1" x="35"/>
        <item m="1" x="39"/>
        <item x="19"/>
        <item x="12"/>
        <item x="16"/>
        <item m="1" x="38"/>
        <item x="22"/>
        <item x="32"/>
        <item x="15"/>
        <item x="2"/>
        <item x="9"/>
        <item x="14"/>
        <item x="6"/>
        <item x="26"/>
        <item x="31"/>
        <item x="29"/>
        <item x="27"/>
        <item x="11"/>
        <item x="0"/>
        <item x="30"/>
        <item x="10"/>
        <item x="18"/>
        <item x="25"/>
        <item x="17"/>
        <item x="21"/>
        <item x="23"/>
        <item x="13"/>
        <item x="28"/>
        <item x="3"/>
        <item x="5"/>
        <item x="8"/>
        <item x="34"/>
        <item x="24"/>
        <item m="1" x="37"/>
        <item x="20"/>
        <item t="default"/>
      </items>
    </pivotField>
    <pivotField showAll="0" defaultSubtotal="0"/>
    <pivotField showAll="0" defaultSubtotal="0"/>
    <pivotField showAll="0"/>
    <pivotField showAl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items count="19">
        <item x="11"/>
        <item x="2"/>
        <item x="0"/>
        <item x="10"/>
        <item x="6"/>
        <item x="13"/>
        <item x="1"/>
        <item m="1" x="17"/>
        <item x="3"/>
        <item x="4"/>
        <item x="5"/>
        <item m="1" x="15"/>
        <item x="8"/>
        <item x="7"/>
        <item m="1" x="16"/>
        <item x="9"/>
        <item m="1" x="14"/>
        <item x="12"/>
        <item t="default"/>
      </items>
    </pivotField>
    <pivotField showAll="0"/>
    <pivotField showAll="0"/>
    <pivotField showAll="0"/>
    <pivotField showAll="0"/>
    <pivotField showAll="0" defaultSubtotal="0"/>
    <pivotField showAll="0" defaultSubtotal="0"/>
    <pivotField showAll="0"/>
    <pivotField showAll="0" defaultSubtotal="0"/>
    <pivotField showAll="0" defaultSubtotal="0"/>
    <pivotField showAll="0"/>
    <pivotField showAll="0"/>
    <pivotField showAll="0" defaultSubtotal="0"/>
    <pivotField showAll="0" defaultSubtotal="0"/>
    <pivotField showAll="0"/>
    <pivotField showAll="0">
      <items count="13">
        <item x="4"/>
        <item x="3"/>
        <item x="5"/>
        <item x="7"/>
        <item x="1"/>
        <item x="6"/>
        <item x="0"/>
        <item x="9"/>
        <item x="10"/>
        <item x="2"/>
        <item x="8"/>
        <item m="1" x="11"/>
        <item t="default"/>
      </items>
    </pivotField>
    <pivotField showAll="0"/>
    <pivotField showAll="0"/>
    <pivotField showAll="0"/>
    <pivotField showAll="0" defaultSubtotal="0"/>
    <pivotField showAll="0"/>
    <pivotField axis="axisRow" dataField="1" showAll="0" sortType="ascending">
      <items count="20">
        <item x="12"/>
        <item x="17"/>
        <item x="15"/>
        <item x="9"/>
        <item x="13"/>
        <item x="7"/>
        <item x="14"/>
        <item x="5"/>
        <item x="4"/>
        <item x="6"/>
        <item x="10"/>
        <item x="0"/>
        <item x="8"/>
        <item x="11"/>
        <item x="1"/>
        <item x="2"/>
        <item x="3"/>
        <item x="16"/>
        <item m="1" x="18"/>
        <item t="default"/>
      </items>
    </pivotField>
    <pivotField showAll="0">
      <items count="28">
        <item x="10"/>
        <item x="18"/>
        <item x="0"/>
        <item x="1"/>
        <item x="11"/>
        <item x="19"/>
        <item x="2"/>
        <item x="3"/>
        <item x="12"/>
        <item x="17"/>
        <item x="13"/>
        <item x="4"/>
        <item x="20"/>
        <item x="21"/>
        <item x="22"/>
        <item x="5"/>
        <item x="14"/>
        <item x="15"/>
        <item x="6"/>
        <item x="23"/>
        <item x="24"/>
        <item x="26"/>
        <item x="16"/>
        <item x="7"/>
        <item x="25"/>
        <item x="8"/>
        <item x="9"/>
        <item t="default"/>
      </items>
    </pivotField>
    <pivotField showAll="0">
      <items count="9">
        <item x="7"/>
        <item x="6"/>
        <item x="3"/>
        <item x="4"/>
        <item x="5"/>
        <item x="2"/>
        <item x="1"/>
        <item x="0"/>
        <item t="default"/>
      </items>
    </pivotField>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37">
        <item x="91"/>
        <item x="46"/>
        <item x="45"/>
        <item x="99"/>
        <item x="112"/>
        <item x="76"/>
        <item x="81"/>
        <item x="114"/>
        <item x="93"/>
        <item x="14"/>
        <item x="100"/>
        <item x="66"/>
        <item x="26"/>
        <item x="135"/>
        <item x="29"/>
        <item x="90"/>
        <item x="49"/>
        <item x="78"/>
        <item x="15"/>
        <item x="118"/>
        <item x="133"/>
        <item x="64"/>
        <item x="77"/>
        <item x="82"/>
        <item x="117"/>
        <item x="88"/>
        <item x="17"/>
        <item x="115"/>
        <item x="85"/>
        <item x="84"/>
        <item x="136"/>
        <item x="12"/>
        <item x="104"/>
        <item x="53"/>
        <item x="116"/>
        <item x="79"/>
        <item x="105"/>
        <item x="98"/>
        <item x="47"/>
        <item x="119"/>
        <item x="80"/>
        <item x="16"/>
        <item x="30"/>
        <item x="128"/>
        <item x="23"/>
        <item x="22"/>
        <item x="42"/>
        <item x="65"/>
        <item x="67"/>
        <item x="5"/>
        <item x="44"/>
        <item x="52"/>
        <item x="18"/>
        <item x="103"/>
        <item x="110"/>
        <item x="73"/>
        <item x="1"/>
        <item x="2"/>
        <item x="102"/>
        <item x="21"/>
        <item x="109"/>
        <item x="37"/>
        <item x="41"/>
        <item x="39"/>
        <item x="0"/>
        <item x="101"/>
        <item x="87"/>
        <item x="20"/>
        <item x="63"/>
        <item x="134"/>
        <item x="40"/>
        <item x="19"/>
        <item x="43"/>
        <item x="48"/>
        <item x="27"/>
        <item x="113"/>
        <item x="123"/>
        <item x="4"/>
        <item x="86"/>
        <item x="54"/>
        <item x="25"/>
        <item x="32"/>
        <item x="125"/>
        <item x="126"/>
        <item x="11"/>
        <item x="124"/>
        <item x="13"/>
        <item x="31"/>
        <item x="34"/>
        <item x="36"/>
        <item x="35"/>
        <item x="33"/>
        <item x="68"/>
        <item x="56"/>
        <item x="55"/>
        <item x="51"/>
        <item x="69"/>
        <item x="72"/>
        <item x="97"/>
        <item x="131"/>
        <item x="59"/>
        <item x="8"/>
        <item x="132"/>
        <item x="122"/>
        <item x="60"/>
        <item x="58"/>
        <item x="61"/>
        <item x="57"/>
        <item x="50"/>
        <item x="10"/>
        <item x="95"/>
        <item x="96"/>
        <item x="24"/>
        <item x="107"/>
        <item x="62"/>
        <item x="127"/>
        <item x="106"/>
        <item x="83"/>
        <item x="70"/>
        <item x="121"/>
        <item x="108"/>
        <item x="75"/>
        <item x="38"/>
        <item x="130"/>
        <item x="9"/>
        <item x="129"/>
        <item x="120"/>
        <item x="94"/>
        <item x="7"/>
        <item x="6"/>
        <item x="71"/>
        <item x="92"/>
        <item x="111"/>
        <item x="28"/>
        <item x="74"/>
        <item x="3"/>
        <item x="89"/>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items count="10">
        <item x="7"/>
        <item x="8"/>
        <item x="3"/>
        <item x="5"/>
        <item x="6"/>
        <item x="1"/>
        <item x="0"/>
        <item x="4"/>
        <item x="2"/>
        <item t="default"/>
      </items>
    </pivotField>
    <pivotField showAll="0"/>
    <pivotField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items count="7">
        <item x="4"/>
        <item x="5"/>
        <item x="0"/>
        <item x="1"/>
        <item x="2"/>
        <item x="3"/>
        <item t="default"/>
      </items>
    </pivotField>
    <pivotField showAll="0"/>
    <pivotField showAll="0" defaultSubtotal="0"/>
    <pivotField showAll="0"/>
    <pivotField showAll="0"/>
    <pivotField showAll="0" defaultSubtotal="0"/>
    <pivotField showAll="0" defaultSubtotal="0"/>
    <pivotField showAll="0"/>
    <pivotField showAll="0" defaultSubtota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items count="20">
        <item x="0"/>
        <item x="1"/>
        <item x="2"/>
        <item x="3"/>
        <item x="4"/>
        <item x="5"/>
        <item x="6"/>
        <item x="7"/>
        <item x="8"/>
        <item x="9"/>
        <item x="10"/>
        <item x="11"/>
        <item x="12"/>
        <item x="13"/>
        <item x="14"/>
        <item x="15"/>
        <item x="16"/>
        <item x="17"/>
        <item x="18"/>
        <item x="19"/>
      </items>
    </pivotField>
    <pivotField showAll="0" defaultSubtotal="0">
      <items count="8">
        <item x="0"/>
        <item x="1"/>
        <item x="2"/>
        <item x="3"/>
        <item x="4"/>
        <item x="5"/>
        <item x="6"/>
        <item x="7"/>
      </items>
    </pivotField>
    <pivotField showAll="0" defaultSubtotal="0">
      <items count="9">
        <item x="7"/>
        <item x="0"/>
        <item x="6"/>
        <item x="5"/>
        <item x="3"/>
        <item x="4"/>
        <item x="1"/>
        <item x="2"/>
        <item x="8"/>
      </items>
    </pivotField>
    <pivotField axis="axisRow" showAll="0" defaultSubtotal="0">
      <items count="7">
        <item n="Scroll" sd="0" x="1"/>
        <item x="0"/>
        <item n="Turbine" sd="0" x="2"/>
        <item n="Screw" sd="0" x="3"/>
        <item n="Rotating" x="6"/>
        <item n="Reciprocating" x="4"/>
        <item n="n/a" sd="0" x="5"/>
      </items>
    </pivotField>
    <pivotField showAll="0" defaultSubtotal="0">
      <items count="9">
        <item x="8"/>
        <item x="7"/>
        <item x="3"/>
        <item x="0"/>
        <item x="6"/>
        <item x="4"/>
        <item x="5"/>
        <item x="1"/>
        <item x="2"/>
      </items>
    </pivotField>
    <pivotField showAll="0" defaultSubtotal="0">
      <items count="7">
        <item n="Fin-tube" sd="0" x="3"/>
        <item sd="0" x="2"/>
        <item sd="0" x="1"/>
        <item n="Plate" sd="0" x="4"/>
        <item n="Plate &amp; fins" sd="0" x="5"/>
        <item sd="0" x="0"/>
        <item x="6"/>
      </items>
    </pivotField>
    <pivotField showAll="0" defaultSubtotal="0">
      <items count="5">
        <item h="1" x="2"/>
        <item n=" " x="4"/>
        <item sd="0" x="1"/>
        <item h="1" x="0"/>
        <item n="  " x="3"/>
      </items>
    </pivotField>
    <pivotField showAll="0" defaultSubtotal="0">
      <items count="3">
        <item x="2"/>
        <item x="1"/>
        <item x="0"/>
      </items>
    </pivotField>
    <pivotField showAll="0" defaultSubtotal="0">
      <items count="9">
        <item x="4"/>
        <item x="5"/>
        <item x="6"/>
        <item x="7"/>
        <item x="8"/>
        <item x="3"/>
        <item x="2"/>
        <item x="0"/>
        <item x="1"/>
      </items>
    </pivotField>
    <pivotField showAll="0" defaultSubtotal="0">
      <items count="3">
        <item x="2"/>
        <item x="1"/>
        <item x="0"/>
      </items>
    </pivotField>
    <pivotField showAll="0" defaultSubtotal="0">
      <items count="43">
        <item x="38"/>
        <item x="17"/>
        <item x="39"/>
        <item x="11"/>
        <item x="19"/>
        <item x="22"/>
        <item x="21"/>
        <item x="37"/>
        <item x="27"/>
        <item x="28"/>
        <item x="20"/>
        <item x="4"/>
        <item x="6"/>
        <item x="5"/>
        <item x="40"/>
        <item x="18"/>
        <item x="2"/>
        <item x="13"/>
        <item x="26"/>
        <item x="30"/>
        <item x="0"/>
        <item x="9"/>
        <item x="10"/>
        <item x="32"/>
        <item x="7"/>
        <item x="34"/>
        <item x="33"/>
        <item x="8"/>
        <item x="12"/>
        <item x="15"/>
        <item x="36"/>
        <item x="14"/>
        <item x="16"/>
        <item x="24"/>
        <item x="25"/>
        <item x="41"/>
        <item x="29"/>
        <item x="31"/>
        <item x="35"/>
        <item x="3"/>
        <item x="42"/>
        <item x="1"/>
        <item x="23"/>
      </items>
    </pivotField>
    <pivotField dragToRow="0" dragToCol="0" dragToPage="0" showAll="0" defaultSubtotal="0"/>
  </pivotFields>
  <rowFields count="2">
    <field x="158"/>
    <field x="93"/>
  </rowFields>
  <rowItems count="12">
    <i>
      <x/>
    </i>
    <i>
      <x v="2"/>
    </i>
    <i>
      <x v="3"/>
    </i>
    <i>
      <x v="4"/>
    </i>
    <i r="1">
      <x/>
    </i>
    <i r="1">
      <x v="4"/>
    </i>
    <i r="1">
      <x v="5"/>
    </i>
    <i>
      <x v="5"/>
    </i>
    <i r="1">
      <x v="2"/>
    </i>
    <i r="1">
      <x v="13"/>
    </i>
    <i>
      <x v="6"/>
    </i>
    <i t="grand">
      <x/>
    </i>
  </rowItems>
  <colItems count="1">
    <i/>
  </colItems>
  <pageFields count="1">
    <pageField fld="15" item="0" hier="-1"/>
  </pageFields>
  <dataFields count="1">
    <dataField name="Count of Exp/Type" fld="93" subtotal="count" baseField="0" baseItem="0"/>
  </dataFields>
  <chartFormats count="11">
    <chartFormat chart="1" format="7"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158" count="1" selected="0">
            <x v="0"/>
          </reference>
        </references>
      </pivotArea>
    </chartFormat>
    <chartFormat chart="20" format="2">
      <pivotArea type="data" outline="0" fieldPosition="0">
        <references count="2">
          <reference field="4294967294" count="1" selected="0">
            <x v="0"/>
          </reference>
          <reference field="158" count="1" selected="0">
            <x v="2"/>
          </reference>
        </references>
      </pivotArea>
    </chartFormat>
    <chartFormat chart="20" format="3">
      <pivotArea type="data" outline="0" fieldPosition="0">
        <references count="2">
          <reference field="4294967294" count="1" selected="0">
            <x v="0"/>
          </reference>
          <reference field="158" count="1" selected="0">
            <x v="3"/>
          </reference>
        </references>
      </pivotArea>
    </chartFormat>
    <chartFormat chart="20" format="4">
      <pivotArea type="data" outline="0" fieldPosition="0">
        <references count="3">
          <reference field="4294967294" count="1" selected="0">
            <x v="0"/>
          </reference>
          <reference field="93" count="1" selected="0">
            <x v="0"/>
          </reference>
          <reference field="158" count="1" selected="0">
            <x v="4"/>
          </reference>
        </references>
      </pivotArea>
    </chartFormat>
    <chartFormat chart="20" format="5">
      <pivotArea type="data" outline="0" fieldPosition="0">
        <references count="3">
          <reference field="4294967294" count="1" selected="0">
            <x v="0"/>
          </reference>
          <reference field="93" count="1" selected="0">
            <x v="4"/>
          </reference>
          <reference field="158" count="1" selected="0">
            <x v="4"/>
          </reference>
        </references>
      </pivotArea>
    </chartFormat>
    <chartFormat chart="20" format="6">
      <pivotArea type="data" outline="0" fieldPosition="0">
        <references count="3">
          <reference field="4294967294" count="1" selected="0">
            <x v="0"/>
          </reference>
          <reference field="93" count="1" selected="0">
            <x v="5"/>
          </reference>
          <reference field="158" count="1" selected="0">
            <x v="4"/>
          </reference>
        </references>
      </pivotArea>
    </chartFormat>
    <chartFormat chart="20" format="7">
      <pivotArea type="data" outline="0" fieldPosition="0">
        <references count="3">
          <reference field="4294967294" count="1" selected="0">
            <x v="0"/>
          </reference>
          <reference field="93" count="1" selected="0">
            <x v="2"/>
          </reference>
          <reference field="158" count="1" selected="0">
            <x v="5"/>
          </reference>
        </references>
      </pivotArea>
    </chartFormat>
    <chartFormat chart="20" format="8">
      <pivotArea type="data" outline="0" fieldPosition="0">
        <references count="3">
          <reference field="4294967294" count="1" selected="0">
            <x v="0"/>
          </reference>
          <reference field="93" count="1" selected="0">
            <x v="13"/>
          </reference>
          <reference field="158" count="1" selected="0">
            <x v="5"/>
          </reference>
        </references>
      </pivotArea>
    </chartFormat>
    <chartFormat chart="20" format="9">
      <pivotArea type="data" outline="0" fieldPosition="0">
        <references count="2">
          <reference field="4294967294" count="1" selected="0">
            <x v="0"/>
          </reference>
          <reference field="15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zenodo.org/badge/latestdoi/85214185" TargetMode="External"/><Relationship Id="rId1" Type="http://schemas.openxmlformats.org/officeDocument/2006/relationships/hyperlink" Target="mailto:arnaud.landelle@cea.fr"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www.asme-orc2015.be/online/proceedings/display_manuscript/74.htm" TargetMode="External"/><Relationship Id="rId117" Type="http://schemas.openxmlformats.org/officeDocument/2006/relationships/hyperlink" Target="https://doi.org/10.1016/j.energy.2015.01.003" TargetMode="External"/><Relationship Id="rId21" Type="http://schemas.openxmlformats.org/officeDocument/2006/relationships/hyperlink" Target="http://www.asme-orc2015.be/online/proceedings/display_manuscript/55.htm" TargetMode="External"/><Relationship Id="rId42" Type="http://schemas.openxmlformats.org/officeDocument/2006/relationships/hyperlink" Target="http://www.linknovate.com/publication/experimental-study-on-low-grade-heat-driven-organic-rankine-cycle-by-scroll-expander-237858/" TargetMode="External"/><Relationship Id="rId47" Type="http://schemas.openxmlformats.org/officeDocument/2006/relationships/hyperlink" Target="https://doi.org/10.1007/978-3-540-76694-0_16" TargetMode="External"/><Relationship Id="rId63" Type="http://schemas.openxmlformats.org/officeDocument/2006/relationships/hyperlink" Target="https://doi.org/10.1016/j.apenergy.2016.03.012" TargetMode="External"/><Relationship Id="rId68" Type="http://schemas.openxmlformats.org/officeDocument/2006/relationships/hyperlink" Target="https://doi.org/10.1016/j.applthermaleng.2013.11.018" TargetMode="External"/><Relationship Id="rId84" Type="http://schemas.openxmlformats.org/officeDocument/2006/relationships/hyperlink" Target="https://doi.org/10.1016/j.applthermaleng.2015.09.082" TargetMode="External"/><Relationship Id="rId89" Type="http://schemas.openxmlformats.org/officeDocument/2006/relationships/hyperlink" Target="https://doi.org/10.1016/j.applthermaleng.2016.09.177" TargetMode="External"/><Relationship Id="rId112" Type="http://schemas.openxmlformats.org/officeDocument/2006/relationships/hyperlink" Target="https://doi.org/10.1016/j.energy.2013.04.003" TargetMode="External"/><Relationship Id="rId133" Type="http://schemas.openxmlformats.org/officeDocument/2006/relationships/hyperlink" Target="https://doi.org/10.1016/j.energy.2016.09.089" TargetMode="External"/><Relationship Id="rId138" Type="http://schemas.openxmlformats.org/officeDocument/2006/relationships/hyperlink" Target="https://doi.org/10.1016/j.jprocont.2015.03.009" TargetMode="External"/><Relationship Id="rId154" Type="http://schemas.openxmlformats.org/officeDocument/2006/relationships/hyperlink" Target="https://doi.org/10.1093/ijlct/ctu012" TargetMode="External"/><Relationship Id="rId159" Type="http://schemas.openxmlformats.org/officeDocument/2006/relationships/hyperlink" Target="https://doi.org/10.1115/1.4023534" TargetMode="External"/><Relationship Id="rId175" Type="http://schemas.openxmlformats.org/officeDocument/2006/relationships/hyperlink" Target="https://doi.org/10.2478/v10173-010-0023-8" TargetMode="External"/><Relationship Id="rId170" Type="http://schemas.openxmlformats.org/officeDocument/2006/relationships/hyperlink" Target="https://doi.org/10.1299/jee.2.708" TargetMode="External"/><Relationship Id="rId16" Type="http://schemas.openxmlformats.org/officeDocument/2006/relationships/hyperlink" Target="http://www.asme-orc2015.be/online/proceedings/display_manuscript/163.htm" TargetMode="External"/><Relationship Id="rId107" Type="http://schemas.openxmlformats.org/officeDocument/2006/relationships/hyperlink" Target="https://doi.org/10.1016/j.energy.2012.02.035" TargetMode="External"/><Relationship Id="rId11" Type="http://schemas.openxmlformats.org/officeDocument/2006/relationships/hyperlink" Target="http://www.asme-orc2015.be/online/proceedings/display_manuscript/136.htm" TargetMode="External"/><Relationship Id="rId32" Type="http://schemas.openxmlformats.org/officeDocument/2006/relationships/hyperlink" Target="https://www.geothermal-library.org/index.php?mode=pubs&amp;action=view&amp;record=1001145" TargetMode="External"/><Relationship Id="rId37" Type="http://schemas.openxmlformats.org/officeDocument/2006/relationships/hyperlink" Target="http://www.linknovate.com/publication/experiment-on-output-characteristics-of-scroll-expander-in-small-power-generation-system-with-low-temperature-waste-heat-356931/" TargetMode="External"/><Relationship Id="rId53" Type="http://schemas.openxmlformats.org/officeDocument/2006/relationships/hyperlink" Target="https://doi.org/10.1016/0925-5273(94)00098-0" TargetMode="External"/><Relationship Id="rId58" Type="http://schemas.openxmlformats.org/officeDocument/2006/relationships/hyperlink" Target="https://doi.org/10.1016/j.apenergy.2015.04.088" TargetMode="External"/><Relationship Id="rId74" Type="http://schemas.openxmlformats.org/officeDocument/2006/relationships/hyperlink" Target="https://doi.org/10.1016/j.applthermaleng.2014.10.044" TargetMode="External"/><Relationship Id="rId79" Type="http://schemas.openxmlformats.org/officeDocument/2006/relationships/hyperlink" Target="https://doi.org/10.1016/j.applthermaleng.2015.01.077" TargetMode="External"/><Relationship Id="rId102" Type="http://schemas.openxmlformats.org/officeDocument/2006/relationships/hyperlink" Target="https://doi.org/10.1016/j.enconman.2016.07.078" TargetMode="External"/><Relationship Id="rId123" Type="http://schemas.openxmlformats.org/officeDocument/2006/relationships/hyperlink" Target="https://doi.org/10.1016/j.energy.2015.07.121" TargetMode="External"/><Relationship Id="rId128" Type="http://schemas.openxmlformats.org/officeDocument/2006/relationships/hyperlink" Target="https://doi.org/10.1016/j.energy.2015.12.012" TargetMode="External"/><Relationship Id="rId144" Type="http://schemas.openxmlformats.org/officeDocument/2006/relationships/hyperlink" Target="https://doi.org/10.1016/S0360-5442(03)00127-0" TargetMode="External"/><Relationship Id="rId149" Type="http://schemas.openxmlformats.org/officeDocument/2006/relationships/hyperlink" Target="https://doi.org/10.1061/(ASCE)EY.1943-7897.0000181" TargetMode="External"/><Relationship Id="rId5" Type="http://schemas.openxmlformats.org/officeDocument/2006/relationships/hyperlink" Target="http://en.cnki.com.cn/Article_en/CJFDTOTAL-TJDX201405006.htm" TargetMode="External"/><Relationship Id="rId90" Type="http://schemas.openxmlformats.org/officeDocument/2006/relationships/hyperlink" Target="https://doi.org/10.1016/j.desal.2006.04.018" TargetMode="External"/><Relationship Id="rId95" Type="http://schemas.openxmlformats.org/officeDocument/2006/relationships/hyperlink" Target="https://doi.org/10.1016/j.egypro.2015.07.394" TargetMode="External"/><Relationship Id="rId160" Type="http://schemas.openxmlformats.org/officeDocument/2006/relationships/hyperlink" Target="https://doi.org/10.1115/1.4028391" TargetMode="External"/><Relationship Id="rId165" Type="http://schemas.openxmlformats.org/officeDocument/2006/relationships/hyperlink" Target="https://doi.org/10.1115/GT2014-26767" TargetMode="External"/><Relationship Id="rId181" Type="http://schemas.openxmlformats.org/officeDocument/2006/relationships/hyperlink" Target="https://doi.org/10.3390/en8020684" TargetMode="External"/><Relationship Id="rId186" Type="http://schemas.openxmlformats.org/officeDocument/2006/relationships/hyperlink" Target="https://doi.org/10.4028/www.scientific.net/AMM.529.481" TargetMode="External"/><Relationship Id="rId22" Type="http://schemas.openxmlformats.org/officeDocument/2006/relationships/hyperlink" Target="http://www.asme-orc2015.be/online/proceedings/display_manuscript/58.htm" TargetMode="External"/><Relationship Id="rId27" Type="http://schemas.openxmlformats.org/officeDocument/2006/relationships/hyperlink" Target="http://www.asme-orc2015.be/online/proceedings/display_manuscript/78.htm" TargetMode="External"/><Relationship Id="rId43" Type="http://schemas.openxmlformats.org/officeDocument/2006/relationships/hyperlink" Target="https://doi.org/10.1002/er.3145" TargetMode="External"/><Relationship Id="rId48" Type="http://schemas.openxmlformats.org/officeDocument/2006/relationships/hyperlink" Target="https://doi.org/10.1007/978-94-009-8990-0_86" TargetMode="External"/><Relationship Id="rId64" Type="http://schemas.openxmlformats.org/officeDocument/2006/relationships/hyperlink" Target="https://doi.org/10.1016/j.applthermaleng.2005.11.021" TargetMode="External"/><Relationship Id="rId69" Type="http://schemas.openxmlformats.org/officeDocument/2006/relationships/hyperlink" Target="https://doi.org/10.1016/j.applthermaleng.2013.11.060" TargetMode="External"/><Relationship Id="rId113" Type="http://schemas.openxmlformats.org/officeDocument/2006/relationships/hyperlink" Target="https://doi.org/10.1016/j.energy.2014.04.077" TargetMode="External"/><Relationship Id="rId118" Type="http://schemas.openxmlformats.org/officeDocument/2006/relationships/hyperlink" Target="https://doi.org/10.1016/j.energy.2015.01.037" TargetMode="External"/><Relationship Id="rId134" Type="http://schemas.openxmlformats.org/officeDocument/2006/relationships/hyperlink" Target="https://doi.org/10.1016/j.energy.2016.10.047" TargetMode="External"/><Relationship Id="rId139" Type="http://schemas.openxmlformats.org/officeDocument/2006/relationships/hyperlink" Target="https://doi.org/10.1016/j.renene.2013.01.042" TargetMode="External"/><Relationship Id="rId80" Type="http://schemas.openxmlformats.org/officeDocument/2006/relationships/hyperlink" Target="https://doi.org/10.1016/j.applthermaleng.2015.05.040" TargetMode="External"/><Relationship Id="rId85" Type="http://schemas.openxmlformats.org/officeDocument/2006/relationships/hyperlink" Target="https://doi.org/10.1016/j.applthermaleng.2016.01.011" TargetMode="External"/><Relationship Id="rId150" Type="http://schemas.openxmlformats.org/officeDocument/2006/relationships/hyperlink" Target="https://doi.org/10.1080/15567036.2010.544001" TargetMode="External"/><Relationship Id="rId155" Type="http://schemas.openxmlformats.org/officeDocument/2006/relationships/hyperlink" Target="https://doi.org/10.1109/ICRERA.2014.7016545" TargetMode="External"/><Relationship Id="rId171" Type="http://schemas.openxmlformats.org/officeDocument/2006/relationships/hyperlink" Target="https://doi.org/10.1299/kikaib.71.986" TargetMode="External"/><Relationship Id="rId176" Type="http://schemas.openxmlformats.org/officeDocument/2006/relationships/hyperlink" Target="https://doi.org/10.3155/1047-3289.61.1.3" TargetMode="External"/><Relationship Id="rId12" Type="http://schemas.openxmlformats.org/officeDocument/2006/relationships/hyperlink" Target="http://www.asme-orc2015.be/online/proceedings/display_manuscript/126.htm" TargetMode="External"/><Relationship Id="rId17" Type="http://schemas.openxmlformats.org/officeDocument/2006/relationships/hyperlink" Target="http://www.asme-orc2015.be/online/proceedings/display_manuscript/164.htm" TargetMode="External"/><Relationship Id="rId33" Type="http://schemas.openxmlformats.org/officeDocument/2006/relationships/hyperlink" Target="http://docs.lib.purdue.edu/iracc/1153" TargetMode="External"/><Relationship Id="rId38" Type="http://schemas.openxmlformats.org/officeDocument/2006/relationships/hyperlink" Target="https://www.geothermal-library.org/index.php?mode=pubs&amp;action=view&amp;record=1025273" TargetMode="External"/><Relationship Id="rId59" Type="http://schemas.openxmlformats.org/officeDocument/2006/relationships/hyperlink" Target="https://doi.org/10.1016/j.apenergy.2015.05.079" TargetMode="External"/><Relationship Id="rId103" Type="http://schemas.openxmlformats.org/officeDocument/2006/relationships/hyperlink" Target="https://doi.org/10.1016/j.energy.2009.02.008" TargetMode="External"/><Relationship Id="rId108" Type="http://schemas.openxmlformats.org/officeDocument/2006/relationships/hyperlink" Target="https://doi.org/10.1016/j.energy.2012.10.027" TargetMode="External"/><Relationship Id="rId124" Type="http://schemas.openxmlformats.org/officeDocument/2006/relationships/hyperlink" Target="https://doi.org/10.1016/j.energy.2015.08.076" TargetMode="External"/><Relationship Id="rId129" Type="http://schemas.openxmlformats.org/officeDocument/2006/relationships/hyperlink" Target="https://doi.org/10.1016/j.energy.2015.12.012" TargetMode="External"/><Relationship Id="rId54" Type="http://schemas.openxmlformats.org/officeDocument/2006/relationships/hyperlink" Target="https://doi.org/10.1016/0306-2619(85)90024-8" TargetMode="External"/><Relationship Id="rId70" Type="http://schemas.openxmlformats.org/officeDocument/2006/relationships/hyperlink" Target="https://doi.org/10.1016/j.applthermaleng.2014.04.054" TargetMode="External"/><Relationship Id="rId75" Type="http://schemas.openxmlformats.org/officeDocument/2006/relationships/hyperlink" Target="https://doi.org/10.1016/j.applthermaleng.2014.10.044" TargetMode="External"/><Relationship Id="rId91" Type="http://schemas.openxmlformats.org/officeDocument/2006/relationships/hyperlink" Target="https://doi.org/10.1016/j.egypro.2014.01.014" TargetMode="External"/><Relationship Id="rId96" Type="http://schemas.openxmlformats.org/officeDocument/2006/relationships/hyperlink" Target="https://doi.org/10.1016/j.egypro.2015.11.497" TargetMode="External"/><Relationship Id="rId140" Type="http://schemas.openxmlformats.org/officeDocument/2006/relationships/hyperlink" Target="https://doi.org/10.1016/j.renene.2015.01.066" TargetMode="External"/><Relationship Id="rId145" Type="http://schemas.openxmlformats.org/officeDocument/2006/relationships/hyperlink" Target="https://doi.org/10.1016/S0360-5442(03)00127-0" TargetMode="External"/><Relationship Id="rId161" Type="http://schemas.openxmlformats.org/officeDocument/2006/relationships/hyperlink" Target="https://doi.org/10.1115/ES2012-91347" TargetMode="External"/><Relationship Id="rId166" Type="http://schemas.openxmlformats.org/officeDocument/2006/relationships/hyperlink" Target="https://doi.org/10.1115/GT2014-26854" TargetMode="External"/><Relationship Id="rId182" Type="http://schemas.openxmlformats.org/officeDocument/2006/relationships/hyperlink" Target="https://doi.org/10.3390/en9080606" TargetMode="External"/><Relationship Id="rId187" Type="http://schemas.openxmlformats.org/officeDocument/2006/relationships/hyperlink" Target="https://doi.org/10.3390/en8053351" TargetMode="External"/><Relationship Id="rId1" Type="http://schemas.openxmlformats.org/officeDocument/2006/relationships/hyperlink" Target="http://docs.lib.purdue.edu/herrick/52/" TargetMode="External"/><Relationship Id="rId6" Type="http://schemas.openxmlformats.org/officeDocument/2006/relationships/hyperlink" Target="http://espace.library.uq.edu.au/view/UQ:286716" TargetMode="External"/><Relationship Id="rId23" Type="http://schemas.openxmlformats.org/officeDocument/2006/relationships/hyperlink" Target="http://www.asme-orc2015.be/online/proceedings/display_manuscript/61.htm" TargetMode="External"/><Relationship Id="rId28" Type="http://schemas.openxmlformats.org/officeDocument/2006/relationships/hyperlink" Target="http://www.asme-orc2015.be/online/proceedings/display_manuscript/85.htm" TargetMode="External"/><Relationship Id="rId49" Type="http://schemas.openxmlformats.org/officeDocument/2006/relationships/hyperlink" Target="https://doi.org/10.1007/978-94-009-8990-0_86" TargetMode="External"/><Relationship Id="rId114" Type="http://schemas.openxmlformats.org/officeDocument/2006/relationships/hyperlink" Target="https://doi.org/10.1016/j.energy.2014.09.034" TargetMode="External"/><Relationship Id="rId119" Type="http://schemas.openxmlformats.org/officeDocument/2006/relationships/hyperlink" Target="https://doi.org/10.1016/j.energy.2015.03.065" TargetMode="External"/><Relationship Id="rId44" Type="http://schemas.openxmlformats.org/officeDocument/2006/relationships/hyperlink" Target="https://doi.org/10.1002/er.3228" TargetMode="External"/><Relationship Id="rId60" Type="http://schemas.openxmlformats.org/officeDocument/2006/relationships/hyperlink" Target="https://doi.org/10.1016/j.apenergy.2015.05.118" TargetMode="External"/><Relationship Id="rId65" Type="http://schemas.openxmlformats.org/officeDocument/2006/relationships/hyperlink" Target="https://doi.org/10.1016/j.applthermaleng.2005.11.021" TargetMode="External"/><Relationship Id="rId81" Type="http://schemas.openxmlformats.org/officeDocument/2006/relationships/hyperlink" Target="https://doi.org/10.1016/j.applthermaleng.2015.09.120" TargetMode="External"/><Relationship Id="rId86" Type="http://schemas.openxmlformats.org/officeDocument/2006/relationships/hyperlink" Target="https://doi.org/10.1016/j.applthermaleng.2016.01.011" TargetMode="External"/><Relationship Id="rId130" Type="http://schemas.openxmlformats.org/officeDocument/2006/relationships/hyperlink" Target="https://doi.org/10.1016/j.energy.2016.03.034" TargetMode="External"/><Relationship Id="rId135" Type="http://schemas.openxmlformats.org/officeDocument/2006/relationships/hyperlink" Target="https://doi.org/10.1016/j.fuel.2012.01.028" TargetMode="External"/><Relationship Id="rId151" Type="http://schemas.openxmlformats.org/officeDocument/2006/relationships/hyperlink" Target="https://doi.org/10.1088/1742-6596/655/1/012015" TargetMode="External"/><Relationship Id="rId156" Type="http://schemas.openxmlformats.org/officeDocument/2006/relationships/hyperlink" Target="https://doi.org/10.1109/TCST.2016.2574760" TargetMode="External"/><Relationship Id="rId177" Type="http://schemas.openxmlformats.org/officeDocument/2006/relationships/hyperlink" Target="https://doi.org/10.3390/e17042039" TargetMode="External"/><Relationship Id="rId172" Type="http://schemas.openxmlformats.org/officeDocument/2006/relationships/hyperlink" Target="https://doi.org/10.1515/eng-2015-0026" TargetMode="External"/><Relationship Id="rId13" Type="http://schemas.openxmlformats.org/officeDocument/2006/relationships/hyperlink" Target="http://www.asme-orc2015.be/online/proceedings/display_manuscript/146.htm" TargetMode="External"/><Relationship Id="rId18" Type="http://schemas.openxmlformats.org/officeDocument/2006/relationships/hyperlink" Target="http://www.asme-orc2015.be/online/proceedings/display_manuscript/193.htm" TargetMode="External"/><Relationship Id="rId39" Type="http://schemas.openxmlformats.org/officeDocument/2006/relationships/hyperlink" Target="http://www.indjst.org/index.php/indjst/article/view/47168" TargetMode="External"/><Relationship Id="rId109" Type="http://schemas.openxmlformats.org/officeDocument/2006/relationships/hyperlink" Target="https://doi.org/10.1016/j.energy.2012.10.029" TargetMode="External"/><Relationship Id="rId34" Type="http://schemas.openxmlformats.org/officeDocument/2006/relationships/hyperlink" Target="http://docs.lib.purdue.edu/iracc/1153" TargetMode="External"/><Relationship Id="rId50" Type="http://schemas.openxmlformats.org/officeDocument/2006/relationships/hyperlink" Target="https://doi.org/10.1007/s11434-014-0567-0" TargetMode="External"/><Relationship Id="rId55" Type="http://schemas.openxmlformats.org/officeDocument/2006/relationships/hyperlink" Target="https://doi.org/10.1016/j.apenergy.2009.06.026" TargetMode="External"/><Relationship Id="rId76" Type="http://schemas.openxmlformats.org/officeDocument/2006/relationships/hyperlink" Target="https://doi.org/10.1016/j.applthermaleng.2014.10.065" TargetMode="External"/><Relationship Id="rId97" Type="http://schemas.openxmlformats.org/officeDocument/2006/relationships/hyperlink" Target="https://doi.org/10.1016/j.enconman.2012.06.023" TargetMode="External"/><Relationship Id="rId104" Type="http://schemas.openxmlformats.org/officeDocument/2006/relationships/hyperlink" Target="https://doi.org/10.1016/j.energy.2010.10.020" TargetMode="External"/><Relationship Id="rId120" Type="http://schemas.openxmlformats.org/officeDocument/2006/relationships/hyperlink" Target="https://doi.org/10.1016/j.energy.2015.07.092" TargetMode="External"/><Relationship Id="rId125" Type="http://schemas.openxmlformats.org/officeDocument/2006/relationships/hyperlink" Target="https://doi.org/10.1016/j.energy.2015.09.040" TargetMode="External"/><Relationship Id="rId141" Type="http://schemas.openxmlformats.org/officeDocument/2006/relationships/hyperlink" Target="https://doi.org/10.1016/j.solener.2008.10.014" TargetMode="External"/><Relationship Id="rId146" Type="http://schemas.openxmlformats.org/officeDocument/2006/relationships/hyperlink" Target="https://doi.org/10.1016/S1359-4311(00)00052-1" TargetMode="External"/><Relationship Id="rId167" Type="http://schemas.openxmlformats.org/officeDocument/2006/relationships/hyperlink" Target="https://doi.org/10.1177/0954408913506701" TargetMode="External"/><Relationship Id="rId188" Type="http://schemas.openxmlformats.org/officeDocument/2006/relationships/printerSettings" Target="../printerSettings/printerSettings3.bin"/><Relationship Id="rId7" Type="http://schemas.openxmlformats.org/officeDocument/2006/relationships/hyperlink" Target="http://ir.library.oregonstate.edu/jspui/handle/1957/18837" TargetMode="External"/><Relationship Id="rId71" Type="http://schemas.openxmlformats.org/officeDocument/2006/relationships/hyperlink" Target="https://doi.org/10.1016/j.applthermaleng.2014.08.050" TargetMode="External"/><Relationship Id="rId92" Type="http://schemas.openxmlformats.org/officeDocument/2006/relationships/hyperlink" Target="https://doi.org/10.1016/j.egypro.2014.03.120" TargetMode="External"/><Relationship Id="rId162" Type="http://schemas.openxmlformats.org/officeDocument/2006/relationships/hyperlink" Target="https://doi.org/10.1115/GT2006-91118" TargetMode="External"/><Relationship Id="rId183" Type="http://schemas.openxmlformats.org/officeDocument/2006/relationships/hyperlink" Target="https://doi.org/10.3390/su8010018" TargetMode="External"/><Relationship Id="rId2" Type="http://schemas.openxmlformats.org/officeDocument/2006/relationships/hyperlink" Target="http://docs.lib.purdue.edu/icec/1021" TargetMode="External"/><Relationship Id="rId29" Type="http://schemas.openxmlformats.org/officeDocument/2006/relationships/hyperlink" Target="http://www.asme-orc2015.be/online/proceedings/display_manuscript/87.htm" TargetMode="External"/><Relationship Id="rId24" Type="http://schemas.openxmlformats.org/officeDocument/2006/relationships/hyperlink" Target="http://www.asme-orc2015.be/online/proceedings/display_manuscript/64.htm" TargetMode="External"/><Relationship Id="rId40" Type="http://schemas.openxmlformats.org/officeDocument/2006/relationships/hyperlink" Target="arc.aiaa.org/doi/abs/10.2514/6.2011-5983" TargetMode="External"/><Relationship Id="rId45" Type="http://schemas.openxmlformats.org/officeDocument/2006/relationships/hyperlink" Target="https://doi.org/10.1002/er.3228" TargetMode="External"/><Relationship Id="rId66" Type="http://schemas.openxmlformats.org/officeDocument/2006/relationships/hyperlink" Target="https://doi.org/10.1016/j.applthermaleng.2009.04.013" TargetMode="External"/><Relationship Id="rId87" Type="http://schemas.openxmlformats.org/officeDocument/2006/relationships/hyperlink" Target="https://doi.org/10.1016/j.applthermaleng.2016.09.021" TargetMode="External"/><Relationship Id="rId110" Type="http://schemas.openxmlformats.org/officeDocument/2006/relationships/hyperlink" Target="https://doi.org/10.1016/j.energy.2012.12.016" TargetMode="External"/><Relationship Id="rId115" Type="http://schemas.openxmlformats.org/officeDocument/2006/relationships/hyperlink" Target="https://doi.org/10.1016/j.energy.2014.10.075" TargetMode="External"/><Relationship Id="rId131" Type="http://schemas.openxmlformats.org/officeDocument/2006/relationships/hyperlink" Target="https://doi.org/10.1016/j.energy.2016.03.034" TargetMode="External"/><Relationship Id="rId136" Type="http://schemas.openxmlformats.org/officeDocument/2006/relationships/hyperlink" Target="https://doi.org/10.1016/j.ijrefrig.2014.04.024" TargetMode="External"/><Relationship Id="rId157" Type="http://schemas.openxmlformats.org/officeDocument/2006/relationships/hyperlink" Target="https://doi.org/10.1115/1.3066345" TargetMode="External"/><Relationship Id="rId178" Type="http://schemas.openxmlformats.org/officeDocument/2006/relationships/hyperlink" Target="https://doi.org/10.3390/en7042436" TargetMode="External"/><Relationship Id="rId61" Type="http://schemas.openxmlformats.org/officeDocument/2006/relationships/hyperlink" Target="https://doi.org/10.1016/j.apenergy.2016.01.037" TargetMode="External"/><Relationship Id="rId82" Type="http://schemas.openxmlformats.org/officeDocument/2006/relationships/hyperlink" Target="https://doi.org/10.1016/j.applthermaleng.2015.09.120" TargetMode="External"/><Relationship Id="rId152" Type="http://schemas.openxmlformats.org/officeDocument/2006/relationships/hyperlink" Target="https://doi.org/10.1088/1757-899X/90/1/012066" TargetMode="External"/><Relationship Id="rId173" Type="http://schemas.openxmlformats.org/officeDocument/2006/relationships/hyperlink" Target="https://doi.org/10.2478/v10173-010-0023-8" TargetMode="External"/><Relationship Id="rId19" Type="http://schemas.openxmlformats.org/officeDocument/2006/relationships/hyperlink" Target="http://www.asme-orc2015.be/online/proceedings/display_manuscript/42.htm" TargetMode="External"/><Relationship Id="rId14" Type="http://schemas.openxmlformats.org/officeDocument/2006/relationships/hyperlink" Target="http://www.asme-orc2015.be/online/proceedings/display_manuscript/147.htm" TargetMode="External"/><Relationship Id="rId30" Type="http://schemas.openxmlformats.org/officeDocument/2006/relationships/hyperlink" Target="http://www.asme-orc2015.be/online/proceedings/display_manuscript/93.htm" TargetMode="External"/><Relationship Id="rId35" Type="http://schemas.openxmlformats.org/officeDocument/2006/relationships/hyperlink" Target="http://www.orcnext.be/wp-content/uploads/2012/01/SBOe_ORCNext_master-thesis_Experimental-study-and-dynamic-modeling-of-a-waste-heat-recovery-organic-rankine-cycle-Nicolas-Melotte.pdf" TargetMode="External"/><Relationship Id="rId56" Type="http://schemas.openxmlformats.org/officeDocument/2006/relationships/hyperlink" Target="https://doi.org/10.1016/j.apenergy.2012.12.030" TargetMode="External"/><Relationship Id="rId77" Type="http://schemas.openxmlformats.org/officeDocument/2006/relationships/hyperlink" Target="https://doi.org/10.1016/j.applthermaleng.2014.12.063" TargetMode="External"/><Relationship Id="rId100" Type="http://schemas.openxmlformats.org/officeDocument/2006/relationships/hyperlink" Target="https://doi.org/10.1016/j.enconman.2015.10.083" TargetMode="External"/><Relationship Id="rId105" Type="http://schemas.openxmlformats.org/officeDocument/2006/relationships/hyperlink" Target="https://doi.org/10.1016/j.energy.2011.03.010" TargetMode="External"/><Relationship Id="rId126" Type="http://schemas.openxmlformats.org/officeDocument/2006/relationships/hyperlink" Target="https://doi.org/10.1016/j.energy.2015.10.092" TargetMode="External"/><Relationship Id="rId147" Type="http://schemas.openxmlformats.org/officeDocument/2006/relationships/hyperlink" Target="https://doi.org/10.1061/(ASCE)EY.1943-7897.0000120" TargetMode="External"/><Relationship Id="rId168" Type="http://schemas.openxmlformats.org/officeDocument/2006/relationships/hyperlink" Target="https://doi.org/10.11949/j.issn.0438-1157.20150255" TargetMode="External"/><Relationship Id="rId8" Type="http://schemas.openxmlformats.org/officeDocument/2006/relationships/hyperlink" Target="http://orbi.ulg.ac.be/handle/2268/1298" TargetMode="External"/><Relationship Id="rId51" Type="http://schemas.openxmlformats.org/officeDocument/2006/relationships/hyperlink" Target="https://doi.org/10.1007/s12206-014-1147-6" TargetMode="External"/><Relationship Id="rId72" Type="http://schemas.openxmlformats.org/officeDocument/2006/relationships/hyperlink" Target="https://doi.org/10.1016/j.applthermaleng.2014.08.050" TargetMode="External"/><Relationship Id="rId93" Type="http://schemas.openxmlformats.org/officeDocument/2006/relationships/hyperlink" Target="https://doi.org/10.1016/j.egypro.2015.03.223" TargetMode="External"/><Relationship Id="rId98" Type="http://schemas.openxmlformats.org/officeDocument/2006/relationships/hyperlink" Target="https://doi.org/10.1016/j.enconman.2015.06.085" TargetMode="External"/><Relationship Id="rId121" Type="http://schemas.openxmlformats.org/officeDocument/2006/relationships/hyperlink" Target="https://doi.org/10.1016/j.energy.2015.07.093" TargetMode="External"/><Relationship Id="rId142" Type="http://schemas.openxmlformats.org/officeDocument/2006/relationships/hyperlink" Target="https://doi.org/10.1016/j.solener.2009.11.004" TargetMode="External"/><Relationship Id="rId163" Type="http://schemas.openxmlformats.org/officeDocument/2006/relationships/hyperlink" Target="https://doi.org/10.1115/GT2007-27749" TargetMode="External"/><Relationship Id="rId184" Type="http://schemas.openxmlformats.org/officeDocument/2006/relationships/hyperlink" Target="https://doi.org/10.3969/j.issn.0438-1157.2014.12.042" TargetMode="External"/><Relationship Id="rId3" Type="http://schemas.openxmlformats.org/officeDocument/2006/relationships/hyperlink" Target="http://docs.lib.purdue.edu/icec/2372" TargetMode="External"/><Relationship Id="rId25" Type="http://schemas.openxmlformats.org/officeDocument/2006/relationships/hyperlink" Target="http://www.asme-orc2015.be/online/proceedings/display_manuscript/73.htm" TargetMode="External"/><Relationship Id="rId46" Type="http://schemas.openxmlformats.org/officeDocument/2006/relationships/hyperlink" Target="https://doi.org/10.1002/er.3664" TargetMode="External"/><Relationship Id="rId67" Type="http://schemas.openxmlformats.org/officeDocument/2006/relationships/hyperlink" Target="https://doi.org/10.1016/j.applthermaleng.2013.03.039" TargetMode="External"/><Relationship Id="rId116" Type="http://schemas.openxmlformats.org/officeDocument/2006/relationships/hyperlink" Target="https://doi.org/10.1016/j.energy.2014.10.075" TargetMode="External"/><Relationship Id="rId137" Type="http://schemas.openxmlformats.org/officeDocument/2006/relationships/hyperlink" Target="https://doi.org/10.1016/j.ijrefrig.2015.03.008" TargetMode="External"/><Relationship Id="rId158" Type="http://schemas.openxmlformats.org/officeDocument/2006/relationships/hyperlink" Target="https://doi.org/10.1115/1.3066345" TargetMode="External"/><Relationship Id="rId20" Type="http://schemas.openxmlformats.org/officeDocument/2006/relationships/hyperlink" Target="http://www.asme-orc2015.be/online/proceedings/display_manuscript/47.htm" TargetMode="External"/><Relationship Id="rId41" Type="http://schemas.openxmlformats.org/officeDocument/2006/relationships/hyperlink" Target="http://www.linknovate.com/publication/experimental-study-on-the-performance-of-the-organic-rankine-cycles-with-and-without-internal-heat-regeneration-1203477/" TargetMode="External"/><Relationship Id="rId62" Type="http://schemas.openxmlformats.org/officeDocument/2006/relationships/hyperlink" Target="https://doi.org/10.1016/j.apenergy.2016.03.012" TargetMode="External"/><Relationship Id="rId83" Type="http://schemas.openxmlformats.org/officeDocument/2006/relationships/hyperlink" Target="https://doi.org/10.1016/j.applthermaleng.2015.05.006" TargetMode="External"/><Relationship Id="rId88" Type="http://schemas.openxmlformats.org/officeDocument/2006/relationships/hyperlink" Target="https://doi.org/10.1016/j.applthermaleng.2016.09.047" TargetMode="External"/><Relationship Id="rId111" Type="http://schemas.openxmlformats.org/officeDocument/2006/relationships/hyperlink" Target="https://doi.org/10.1016/j.energy.2013.03.047" TargetMode="External"/><Relationship Id="rId132" Type="http://schemas.openxmlformats.org/officeDocument/2006/relationships/hyperlink" Target="https://doi.org/10.1016/j.energy.2016.07.045" TargetMode="External"/><Relationship Id="rId153" Type="http://schemas.openxmlformats.org/officeDocument/2006/relationships/hyperlink" Target="https://doi.org/10.1093/ijlct/ctq005" TargetMode="External"/><Relationship Id="rId174" Type="http://schemas.openxmlformats.org/officeDocument/2006/relationships/hyperlink" Target="https://doi.org/10.2478/v10173-010-0023-8" TargetMode="External"/><Relationship Id="rId179" Type="http://schemas.openxmlformats.org/officeDocument/2006/relationships/hyperlink" Target="https://doi.org/10.3390/en7096172" TargetMode="External"/><Relationship Id="rId15" Type="http://schemas.openxmlformats.org/officeDocument/2006/relationships/hyperlink" Target="http://www.asme-orc2015.be/online/proceedings/display_manuscript/163.htm" TargetMode="External"/><Relationship Id="rId36" Type="http://schemas.openxmlformats.org/officeDocument/2006/relationships/hyperlink" Target="http://scholarworks.calstate.edu/bitstream/handle/10211.10/571/Reid_Austin.pdf" TargetMode="External"/><Relationship Id="rId57" Type="http://schemas.openxmlformats.org/officeDocument/2006/relationships/hyperlink" Target="https://doi.org/10.1016/j.apenergy.2015.02.022" TargetMode="External"/><Relationship Id="rId106" Type="http://schemas.openxmlformats.org/officeDocument/2006/relationships/hyperlink" Target="https://doi.org/10.1016/j.energy.2011.12.032" TargetMode="External"/><Relationship Id="rId127" Type="http://schemas.openxmlformats.org/officeDocument/2006/relationships/hyperlink" Target="https://doi.org/10.1016/j.energy.2015.11.048" TargetMode="External"/><Relationship Id="rId10" Type="http://schemas.openxmlformats.org/officeDocument/2006/relationships/hyperlink" Target="http://www.asme-orc2015.be/online/proceedings/display_manuscript/13.htm" TargetMode="External"/><Relationship Id="rId31" Type="http://schemas.openxmlformats.org/officeDocument/2006/relationships/hyperlink" Target="http://www.pgi.gov.pl/images/stories/przeglad/2010rok/pg_2010_07_22.pdf" TargetMode="External"/><Relationship Id="rId52" Type="http://schemas.openxmlformats.org/officeDocument/2006/relationships/hyperlink" Target="https://doi.org/10.1016/0198-7593(81)90027-8" TargetMode="External"/><Relationship Id="rId73" Type="http://schemas.openxmlformats.org/officeDocument/2006/relationships/hyperlink" Target="https://doi.org/10.1016/j.applthermaleng.2014.10.034" TargetMode="External"/><Relationship Id="rId78" Type="http://schemas.openxmlformats.org/officeDocument/2006/relationships/hyperlink" Target="https://doi.org/10.1016/j.applthermaleng.2015.01.020" TargetMode="External"/><Relationship Id="rId94" Type="http://schemas.openxmlformats.org/officeDocument/2006/relationships/hyperlink" Target="https://doi.org/10.1016/j.egypro.2015.07.363" TargetMode="External"/><Relationship Id="rId99" Type="http://schemas.openxmlformats.org/officeDocument/2006/relationships/hyperlink" Target="https://doi.org/10.1016/j.enconman.2015.07.045" TargetMode="External"/><Relationship Id="rId101" Type="http://schemas.openxmlformats.org/officeDocument/2006/relationships/hyperlink" Target="https://doi.org/10.1016/j.enconman.2015.10.083" TargetMode="External"/><Relationship Id="rId122" Type="http://schemas.openxmlformats.org/officeDocument/2006/relationships/hyperlink" Target="https://doi.org/10.1016/j.energy.2015.07.104" TargetMode="External"/><Relationship Id="rId143" Type="http://schemas.openxmlformats.org/officeDocument/2006/relationships/hyperlink" Target="https://doi.org/10.1016/S0360-5442(03)00127-0" TargetMode="External"/><Relationship Id="rId148" Type="http://schemas.openxmlformats.org/officeDocument/2006/relationships/hyperlink" Target="https://doi.org/10.1061/(ASCE)EY.1943-7897.0000165" TargetMode="External"/><Relationship Id="rId164" Type="http://schemas.openxmlformats.org/officeDocument/2006/relationships/hyperlink" Target="https://doi.org/10.1115/GT2012-68441" TargetMode="External"/><Relationship Id="rId169" Type="http://schemas.openxmlformats.org/officeDocument/2006/relationships/hyperlink" Target="https://doi.org/10.1243/09576509JPE546" TargetMode="External"/><Relationship Id="rId185" Type="http://schemas.openxmlformats.org/officeDocument/2006/relationships/hyperlink" Target="https://doi.org/10.4028/www.scientific.net/AMM.291-294.1627" TargetMode="External"/><Relationship Id="rId4" Type="http://schemas.openxmlformats.org/officeDocument/2006/relationships/hyperlink" Target="http://docs.lib.purdue.edu/iracc/1548/" TargetMode="External"/><Relationship Id="rId9" Type="http://schemas.openxmlformats.org/officeDocument/2006/relationships/hyperlink" Target="http://waset.org/publications/6420/efficiency-of-compact-organic-rankine-cycle-system-with-rotary-vane-type-expander-for-low-temperature-waste-heat-recovery" TargetMode="External"/><Relationship Id="rId180" Type="http://schemas.openxmlformats.org/officeDocument/2006/relationships/hyperlink" Target="https://doi.org/10.2478/v10173-010-0023-8"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abSelected="1" zoomScale="85" zoomScaleNormal="85" workbookViewId="0">
      <selection activeCell="B8" sqref="B8:G8"/>
    </sheetView>
  </sheetViews>
  <sheetFormatPr baseColWidth="10" defaultColWidth="9.140625" defaultRowHeight="15" x14ac:dyDescent="0.25"/>
  <cols>
    <col min="1" max="1" width="5.28515625" style="105" customWidth="1"/>
    <col min="2" max="13" width="11.42578125" style="105" customWidth="1"/>
    <col min="14" max="14" width="217.140625" style="105" customWidth="1"/>
    <col min="15" max="17" width="9.5703125" style="105" customWidth="1"/>
    <col min="18" max="18" width="9.140625" style="105"/>
    <col min="19" max="19" width="9.5703125" style="105" customWidth="1"/>
    <col min="20" max="16384" width="9.140625" style="105"/>
  </cols>
  <sheetData>
    <row r="1" spans="1:14" ht="15.75" thickBot="1" x14ac:dyDescent="0.3">
      <c r="A1" s="366"/>
      <c r="B1" s="373"/>
      <c r="C1" s="373"/>
      <c r="D1" s="373"/>
      <c r="E1" s="373"/>
      <c r="F1" s="373"/>
      <c r="G1" s="373"/>
      <c r="H1" s="373"/>
      <c r="I1" s="373"/>
      <c r="J1" s="373"/>
      <c r="K1" s="373"/>
      <c r="L1" s="373"/>
      <c r="M1" s="373"/>
      <c r="N1" s="366"/>
    </row>
    <row r="2" spans="1:14" ht="31.5" customHeight="1" thickTop="1" thickBot="1" x14ac:dyDescent="0.3">
      <c r="A2" s="366"/>
      <c r="B2" s="372" t="s">
        <v>1400</v>
      </c>
      <c r="C2" s="372"/>
      <c r="D2" s="372"/>
      <c r="E2" s="372"/>
      <c r="F2" s="372"/>
      <c r="G2" s="372"/>
      <c r="H2" s="372"/>
      <c r="I2" s="372"/>
      <c r="J2" s="372"/>
      <c r="K2" s="372"/>
      <c r="L2" s="372"/>
      <c r="M2" s="372"/>
      <c r="N2" s="366"/>
    </row>
    <row r="3" spans="1:14" ht="15.75" thickTop="1" x14ac:dyDescent="0.25">
      <c r="A3" s="366"/>
      <c r="B3" s="368" t="s">
        <v>1402</v>
      </c>
      <c r="C3" s="368"/>
      <c r="D3" s="368"/>
      <c r="E3" s="368"/>
      <c r="F3" s="368"/>
      <c r="G3" s="368"/>
      <c r="H3" s="369" t="s">
        <v>1403</v>
      </c>
      <c r="I3" s="369"/>
      <c r="J3" s="369"/>
      <c r="K3" s="369"/>
      <c r="L3" s="369"/>
      <c r="M3" s="369"/>
      <c r="N3" s="366"/>
    </row>
    <row r="4" spans="1:14" x14ac:dyDescent="0.25">
      <c r="A4" s="366"/>
      <c r="B4" s="370"/>
      <c r="C4" s="370"/>
      <c r="D4" s="370"/>
      <c r="E4" s="370"/>
      <c r="F4" s="370"/>
      <c r="G4" s="370"/>
      <c r="H4" s="370"/>
      <c r="I4" s="370"/>
      <c r="J4" s="370"/>
      <c r="K4" s="370"/>
      <c r="L4" s="370"/>
      <c r="M4" s="370"/>
      <c r="N4" s="366"/>
    </row>
    <row r="5" spans="1:14" ht="94.5" customHeight="1" x14ac:dyDescent="0.25">
      <c r="A5" s="366"/>
      <c r="B5" s="374" t="s">
        <v>1401</v>
      </c>
      <c r="C5" s="374"/>
      <c r="D5" s="374"/>
      <c r="E5" s="374"/>
      <c r="F5" s="374"/>
      <c r="G5" s="374"/>
      <c r="H5" s="374"/>
      <c r="I5" s="374"/>
      <c r="J5" s="374"/>
      <c r="K5" s="374"/>
      <c r="L5" s="374"/>
      <c r="M5" s="374"/>
      <c r="N5" s="366"/>
    </row>
    <row r="6" spans="1:14" x14ac:dyDescent="0.25">
      <c r="A6" s="366"/>
      <c r="B6" s="365"/>
      <c r="C6" s="365"/>
      <c r="D6" s="365"/>
      <c r="E6" s="365"/>
      <c r="F6" s="365"/>
      <c r="G6" s="365"/>
      <c r="H6" s="365"/>
      <c r="I6" s="365"/>
      <c r="J6" s="365"/>
      <c r="K6" s="365"/>
      <c r="L6" s="365"/>
      <c r="M6" s="365"/>
      <c r="N6" s="366"/>
    </row>
    <row r="7" spans="1:14" ht="48" customHeight="1" x14ac:dyDescent="0.25">
      <c r="A7" s="366"/>
      <c r="B7" s="439" t="s">
        <v>1568</v>
      </c>
      <c r="C7" s="439"/>
      <c r="D7" s="439"/>
      <c r="E7" s="439"/>
      <c r="F7" s="439"/>
      <c r="G7" s="439"/>
      <c r="H7" s="439"/>
      <c r="I7" s="439"/>
      <c r="J7" s="439"/>
      <c r="K7" s="439"/>
      <c r="L7" s="439"/>
      <c r="M7" s="439"/>
      <c r="N7" s="366"/>
    </row>
    <row r="8" spans="1:14" ht="34.5" customHeight="1" x14ac:dyDescent="0.25">
      <c r="A8" s="366"/>
      <c r="B8" s="441" t="s">
        <v>1569</v>
      </c>
      <c r="C8" s="441"/>
      <c r="D8" s="441"/>
      <c r="E8" s="441"/>
      <c r="F8" s="441"/>
      <c r="G8" s="441"/>
      <c r="H8" s="440"/>
      <c r="I8" s="440"/>
      <c r="J8" s="440"/>
      <c r="K8" s="440"/>
      <c r="L8" s="440"/>
      <c r="M8" s="440"/>
      <c r="N8" s="366"/>
    </row>
    <row r="9" spans="1:14" ht="15" customHeight="1" x14ac:dyDescent="0.25">
      <c r="A9" s="366"/>
      <c r="B9" s="365"/>
      <c r="C9" s="365"/>
      <c r="D9" s="365"/>
      <c r="E9" s="365"/>
      <c r="F9" s="365"/>
      <c r="G9" s="365"/>
      <c r="H9" s="365"/>
      <c r="I9" s="365"/>
      <c r="J9" s="365"/>
      <c r="K9" s="365"/>
      <c r="L9" s="365"/>
      <c r="M9" s="365"/>
      <c r="N9" s="366"/>
    </row>
    <row r="10" spans="1:14" ht="30" customHeight="1" x14ac:dyDescent="0.25">
      <c r="A10" s="366"/>
      <c r="B10" s="364" t="s">
        <v>1404</v>
      </c>
      <c r="C10" s="364"/>
      <c r="D10" s="364"/>
      <c r="E10" s="364"/>
      <c r="F10" s="364"/>
      <c r="G10" s="364"/>
      <c r="H10" s="364"/>
      <c r="I10" s="364"/>
      <c r="J10" s="364"/>
      <c r="K10" s="364"/>
      <c r="L10" s="364"/>
      <c r="M10" s="364"/>
      <c r="N10" s="366"/>
    </row>
    <row r="11" spans="1:14" ht="240" customHeight="1" x14ac:dyDescent="0.25">
      <c r="A11" s="366"/>
      <c r="B11" s="365"/>
      <c r="C11" s="365"/>
      <c r="D11" s="365"/>
      <c r="E11" s="365"/>
      <c r="F11" s="365"/>
      <c r="G11" s="365"/>
      <c r="H11" s="365"/>
      <c r="I11" s="365"/>
      <c r="J11" s="365"/>
      <c r="K11" s="365"/>
      <c r="L11" s="365"/>
      <c r="M11" s="365"/>
      <c r="N11" s="366"/>
    </row>
    <row r="12" spans="1:14" ht="15.75" x14ac:dyDescent="0.25">
      <c r="A12" s="366"/>
      <c r="B12" s="367" t="s">
        <v>1405</v>
      </c>
      <c r="C12" s="367"/>
      <c r="D12" s="367"/>
      <c r="E12" s="367"/>
      <c r="F12" s="367"/>
      <c r="G12" s="367"/>
      <c r="H12" s="367"/>
      <c r="I12" s="367"/>
      <c r="J12" s="367"/>
      <c r="K12" s="367"/>
      <c r="L12" s="367"/>
      <c r="M12" s="367"/>
      <c r="N12" s="366"/>
    </row>
    <row r="13" spans="1:14" x14ac:dyDescent="0.25">
      <c r="A13" s="366"/>
      <c r="B13" s="365"/>
      <c r="C13" s="365"/>
      <c r="D13" s="365"/>
      <c r="E13" s="365"/>
      <c r="F13" s="365"/>
      <c r="G13" s="365"/>
      <c r="H13" s="365"/>
      <c r="I13" s="365"/>
      <c r="J13" s="365"/>
      <c r="K13" s="365"/>
      <c r="L13" s="365"/>
      <c r="M13" s="365"/>
      <c r="N13" s="366"/>
    </row>
    <row r="14" spans="1:14" x14ac:dyDescent="0.25">
      <c r="A14" s="366"/>
      <c r="B14" s="371" t="s">
        <v>1543</v>
      </c>
      <c r="C14" s="371"/>
      <c r="D14" s="371"/>
      <c r="E14" s="371"/>
      <c r="F14" s="371"/>
      <c r="G14" s="371"/>
      <c r="H14" s="371"/>
      <c r="I14" s="371"/>
      <c r="J14" s="371"/>
      <c r="K14" s="371"/>
      <c r="L14" s="371"/>
      <c r="M14" s="371"/>
      <c r="N14" s="366"/>
    </row>
    <row r="15" spans="1:14" x14ac:dyDescent="0.25">
      <c r="A15" s="366"/>
      <c r="B15" s="375" t="s">
        <v>1544</v>
      </c>
      <c r="C15" s="375"/>
      <c r="D15" s="365" t="s">
        <v>1545</v>
      </c>
      <c r="E15" s="365"/>
      <c r="F15" s="365"/>
      <c r="G15" s="365"/>
      <c r="H15" s="365"/>
      <c r="I15" s="365"/>
      <c r="J15" s="365"/>
      <c r="K15" s="365"/>
      <c r="L15" s="365"/>
      <c r="M15" s="365"/>
      <c r="N15" s="366"/>
    </row>
    <row r="16" spans="1:14" x14ac:dyDescent="0.25">
      <c r="A16" s="366"/>
      <c r="B16" s="375" t="s">
        <v>1546</v>
      </c>
      <c r="C16" s="375"/>
      <c r="D16" s="365" t="s">
        <v>1547</v>
      </c>
      <c r="E16" s="365"/>
      <c r="F16" s="365"/>
      <c r="G16" s="365"/>
      <c r="H16" s="365"/>
      <c r="I16" s="365"/>
      <c r="J16" s="365"/>
      <c r="K16" s="365"/>
      <c r="L16" s="365"/>
      <c r="M16" s="365"/>
      <c r="N16" s="366"/>
    </row>
    <row r="17" spans="1:14" x14ac:dyDescent="0.25">
      <c r="A17" s="366"/>
      <c r="B17" s="375" t="s">
        <v>1548</v>
      </c>
      <c r="C17" s="375"/>
      <c r="D17" s="365" t="s">
        <v>1549</v>
      </c>
      <c r="E17" s="365"/>
      <c r="F17" s="365"/>
      <c r="G17" s="365"/>
      <c r="H17" s="365"/>
      <c r="I17" s="365"/>
      <c r="J17" s="365"/>
      <c r="K17" s="365"/>
      <c r="L17" s="365"/>
      <c r="M17" s="365"/>
      <c r="N17" s="366"/>
    </row>
    <row r="18" spans="1:14" x14ac:dyDescent="0.25">
      <c r="A18" s="366"/>
      <c r="B18" s="375" t="s">
        <v>1273</v>
      </c>
      <c r="C18" s="375"/>
      <c r="D18" s="365" t="s">
        <v>1550</v>
      </c>
      <c r="E18" s="365"/>
      <c r="F18" s="365"/>
      <c r="G18" s="365"/>
      <c r="H18" s="365"/>
      <c r="I18" s="365"/>
      <c r="J18" s="365"/>
      <c r="K18" s="365"/>
      <c r="L18" s="365"/>
      <c r="M18" s="365"/>
      <c r="N18" s="366"/>
    </row>
    <row r="19" spans="1:14" x14ac:dyDescent="0.25">
      <c r="A19" s="366"/>
      <c r="B19" s="375" t="s">
        <v>1341</v>
      </c>
      <c r="C19" s="375"/>
      <c r="D19" s="365" t="s">
        <v>1556</v>
      </c>
      <c r="E19" s="365"/>
      <c r="F19" s="365"/>
      <c r="G19" s="365"/>
      <c r="H19" s="365"/>
      <c r="I19" s="365"/>
      <c r="J19" s="365"/>
      <c r="K19" s="365"/>
      <c r="L19" s="365"/>
      <c r="M19" s="365"/>
      <c r="N19" s="366"/>
    </row>
    <row r="20" spans="1:14" x14ac:dyDescent="0.25">
      <c r="A20" s="366"/>
      <c r="B20" s="375" t="s">
        <v>1551</v>
      </c>
      <c r="C20" s="375"/>
      <c r="D20" s="365" t="s">
        <v>1552</v>
      </c>
      <c r="E20" s="365"/>
      <c r="F20" s="365"/>
      <c r="G20" s="365"/>
      <c r="H20" s="365"/>
      <c r="I20" s="365"/>
      <c r="J20" s="365"/>
      <c r="K20" s="365"/>
      <c r="L20" s="365"/>
      <c r="M20" s="365"/>
      <c r="N20" s="366"/>
    </row>
    <row r="21" spans="1:14" x14ac:dyDescent="0.25">
      <c r="A21" s="366"/>
      <c r="B21" s="366"/>
      <c r="C21" s="366"/>
      <c r="D21" s="366"/>
      <c r="E21" s="366"/>
      <c r="F21" s="366"/>
      <c r="G21" s="366"/>
      <c r="H21" s="366"/>
      <c r="I21" s="366"/>
      <c r="J21" s="366"/>
      <c r="K21" s="366"/>
      <c r="L21" s="366"/>
      <c r="M21" s="366"/>
      <c r="N21" s="366"/>
    </row>
    <row r="22" spans="1:14" x14ac:dyDescent="0.25">
      <c r="A22" s="366"/>
      <c r="B22" s="371" t="s">
        <v>1538</v>
      </c>
      <c r="C22" s="371"/>
      <c r="D22" s="371"/>
      <c r="E22" s="371"/>
      <c r="F22" s="371"/>
      <c r="G22" s="371"/>
      <c r="H22" s="371"/>
      <c r="I22" s="371"/>
      <c r="J22" s="371"/>
      <c r="K22" s="371"/>
      <c r="L22" s="371"/>
      <c r="M22" s="371"/>
      <c r="N22" s="366"/>
    </row>
    <row r="23" spans="1:14" x14ac:dyDescent="0.25">
      <c r="A23" s="366"/>
      <c r="B23" s="10"/>
      <c r="C23" s="365" t="s">
        <v>1539</v>
      </c>
      <c r="D23" s="365"/>
      <c r="E23" s="365"/>
      <c r="F23" s="365"/>
      <c r="G23" s="365"/>
      <c r="H23" s="365"/>
      <c r="I23" s="365"/>
      <c r="J23" s="365"/>
      <c r="K23" s="365"/>
      <c r="L23" s="365"/>
      <c r="M23" s="365"/>
      <c r="N23" s="366"/>
    </row>
    <row r="24" spans="1:14" x14ac:dyDescent="0.25">
      <c r="A24" s="366"/>
      <c r="B24" s="17"/>
      <c r="C24" s="365" t="s">
        <v>1540</v>
      </c>
      <c r="D24" s="365"/>
      <c r="E24" s="365"/>
      <c r="F24" s="365"/>
      <c r="G24" s="365"/>
      <c r="H24" s="365"/>
      <c r="I24" s="365"/>
      <c r="J24" s="365"/>
      <c r="K24" s="365"/>
      <c r="L24" s="365"/>
      <c r="M24" s="365"/>
      <c r="N24" s="366"/>
    </row>
    <row r="25" spans="1:14" x14ac:dyDescent="0.25">
      <c r="A25" s="366"/>
      <c r="B25" s="18"/>
      <c r="C25" s="365" t="s">
        <v>1541</v>
      </c>
      <c r="D25" s="365"/>
      <c r="E25" s="365"/>
      <c r="F25" s="365"/>
      <c r="G25" s="365"/>
      <c r="H25" s="365"/>
      <c r="I25" s="365"/>
      <c r="J25" s="365"/>
      <c r="K25" s="365"/>
      <c r="L25" s="365"/>
      <c r="M25" s="365"/>
      <c r="N25" s="366"/>
    </row>
    <row r="26" spans="1:14" x14ac:dyDescent="0.25">
      <c r="A26" s="366"/>
      <c r="B26" s="31"/>
      <c r="C26" s="365" t="s">
        <v>1542</v>
      </c>
      <c r="D26" s="365"/>
      <c r="E26" s="365"/>
      <c r="F26" s="365"/>
      <c r="G26" s="365"/>
      <c r="H26" s="365"/>
      <c r="I26" s="365"/>
      <c r="J26" s="365"/>
      <c r="K26" s="365"/>
      <c r="L26" s="365"/>
      <c r="M26" s="365"/>
      <c r="N26" s="366"/>
    </row>
    <row r="27" spans="1:14" x14ac:dyDescent="0.25">
      <c r="A27" s="366"/>
      <c r="B27" s="366"/>
      <c r="C27" s="366"/>
      <c r="D27" s="366"/>
      <c r="E27" s="366"/>
      <c r="F27" s="366"/>
      <c r="G27" s="366"/>
      <c r="H27" s="366"/>
      <c r="I27" s="366"/>
      <c r="J27" s="366"/>
      <c r="K27" s="366"/>
      <c r="L27" s="366"/>
      <c r="M27" s="366"/>
      <c r="N27" s="366"/>
    </row>
    <row r="28" spans="1:14" x14ac:dyDescent="0.25">
      <c r="A28" s="366"/>
      <c r="B28" s="371" t="s">
        <v>1554</v>
      </c>
      <c r="C28" s="371"/>
      <c r="D28" s="371"/>
      <c r="E28" s="371"/>
      <c r="F28" s="371"/>
      <c r="G28" s="371"/>
      <c r="H28" s="371"/>
      <c r="I28" s="371"/>
      <c r="J28" s="371"/>
      <c r="K28" s="371"/>
      <c r="L28" s="371"/>
      <c r="M28" s="371"/>
      <c r="N28" s="366"/>
    </row>
    <row r="29" spans="1:14" ht="48.75" customHeight="1" x14ac:dyDescent="0.25">
      <c r="A29" s="366"/>
      <c r="B29" s="374" t="s">
        <v>1555</v>
      </c>
      <c r="C29" s="374"/>
      <c r="D29" s="374"/>
      <c r="E29" s="374"/>
      <c r="F29" s="374"/>
      <c r="G29" s="374"/>
      <c r="H29" s="374"/>
      <c r="I29" s="374"/>
      <c r="J29" s="374"/>
      <c r="K29" s="374"/>
      <c r="L29" s="374"/>
      <c r="M29" s="374"/>
      <c r="N29" s="366"/>
    </row>
    <row r="30" spans="1:14" x14ac:dyDescent="0.25">
      <c r="A30" s="366"/>
      <c r="N30" s="366"/>
    </row>
    <row r="31" spans="1:14" x14ac:dyDescent="0.25">
      <c r="A31" s="366"/>
      <c r="N31" s="366"/>
    </row>
    <row r="32" spans="1:14" x14ac:dyDescent="0.25">
      <c r="A32" s="366"/>
      <c r="N32" s="366"/>
    </row>
    <row r="33" spans="1:14" x14ac:dyDescent="0.25">
      <c r="A33" s="366"/>
      <c r="N33" s="366"/>
    </row>
    <row r="34" spans="1:14" x14ac:dyDescent="0.25">
      <c r="A34" s="366"/>
      <c r="N34" s="366"/>
    </row>
    <row r="35" spans="1:14" x14ac:dyDescent="0.25">
      <c r="A35" s="366"/>
      <c r="N35" s="366"/>
    </row>
    <row r="36" spans="1:14" x14ac:dyDescent="0.25">
      <c r="A36" s="366"/>
      <c r="N36" s="366"/>
    </row>
    <row r="37" spans="1:14" x14ac:dyDescent="0.25">
      <c r="A37" s="366"/>
      <c r="N37" s="366"/>
    </row>
    <row r="38" spans="1:14" x14ac:dyDescent="0.25">
      <c r="A38" s="366"/>
      <c r="N38" s="366"/>
    </row>
    <row r="39" spans="1:14" x14ac:dyDescent="0.25">
      <c r="A39" s="366"/>
      <c r="N39" s="366"/>
    </row>
    <row r="40" spans="1:14" x14ac:dyDescent="0.25">
      <c r="A40" s="366"/>
      <c r="N40" s="366"/>
    </row>
    <row r="41" spans="1:14" x14ac:dyDescent="0.25">
      <c r="A41" s="366"/>
      <c r="N41" s="366"/>
    </row>
    <row r="42" spans="1:14" x14ac:dyDescent="0.25">
      <c r="A42" s="366"/>
      <c r="N42" s="366"/>
    </row>
    <row r="43" spans="1:14" x14ac:dyDescent="0.25">
      <c r="A43" s="366"/>
      <c r="N43" s="366"/>
    </row>
    <row r="44" spans="1:14" x14ac:dyDescent="0.25">
      <c r="A44" s="366"/>
      <c r="N44" s="366"/>
    </row>
    <row r="45" spans="1:14" x14ac:dyDescent="0.25">
      <c r="A45" s="366"/>
      <c r="N45" s="366"/>
    </row>
    <row r="46" spans="1:14" x14ac:dyDescent="0.25">
      <c r="A46" s="366"/>
      <c r="N46" s="366"/>
    </row>
    <row r="47" spans="1:14" x14ac:dyDescent="0.25">
      <c r="A47" s="366"/>
      <c r="N47" s="366"/>
    </row>
    <row r="48" spans="1:14" x14ac:dyDescent="0.25">
      <c r="A48" s="366"/>
      <c r="N48" s="366"/>
    </row>
    <row r="49" spans="1:14" x14ac:dyDescent="0.25">
      <c r="A49" s="366"/>
      <c r="N49" s="366"/>
    </row>
    <row r="50" spans="1:14" x14ac:dyDescent="0.25">
      <c r="A50" s="366"/>
      <c r="N50" s="366"/>
    </row>
    <row r="51" spans="1:14" x14ac:dyDescent="0.25">
      <c r="A51" s="366"/>
      <c r="N51" s="366"/>
    </row>
    <row r="52" spans="1:14" x14ac:dyDescent="0.25">
      <c r="A52" s="366"/>
      <c r="N52" s="366"/>
    </row>
    <row r="53" spans="1:14" x14ac:dyDescent="0.25">
      <c r="A53" s="366"/>
      <c r="N53" s="366"/>
    </row>
    <row r="54" spans="1:14" x14ac:dyDescent="0.25">
      <c r="A54" s="366"/>
      <c r="N54" s="366"/>
    </row>
  </sheetData>
  <mergeCells count="39">
    <mergeCell ref="B7:M7"/>
    <mergeCell ref="B8:G8"/>
    <mergeCell ref="H8:M8"/>
    <mergeCell ref="B27:M27"/>
    <mergeCell ref="B28:M28"/>
    <mergeCell ref="B29:M29"/>
    <mergeCell ref="C23:M23"/>
    <mergeCell ref="C24:M24"/>
    <mergeCell ref="C25:M25"/>
    <mergeCell ref="C26:M26"/>
    <mergeCell ref="B2:M2"/>
    <mergeCell ref="B1:M1"/>
    <mergeCell ref="B5:M5"/>
    <mergeCell ref="B21:M21"/>
    <mergeCell ref="B18:C18"/>
    <mergeCell ref="B19:C19"/>
    <mergeCell ref="B20:C20"/>
    <mergeCell ref="D15:M15"/>
    <mergeCell ref="D16:M16"/>
    <mergeCell ref="D17:M17"/>
    <mergeCell ref="D18:M18"/>
    <mergeCell ref="D19:M19"/>
    <mergeCell ref="D20:M20"/>
    <mergeCell ref="B15:C15"/>
    <mergeCell ref="B16:C16"/>
    <mergeCell ref="B17:C17"/>
    <mergeCell ref="B10:M10"/>
    <mergeCell ref="B11:M11"/>
    <mergeCell ref="A1:A54"/>
    <mergeCell ref="N1:N54"/>
    <mergeCell ref="B12:M12"/>
    <mergeCell ref="B13:M13"/>
    <mergeCell ref="B9:M9"/>
    <mergeCell ref="B3:G3"/>
    <mergeCell ref="H3:M3"/>
    <mergeCell ref="B6:M6"/>
    <mergeCell ref="B4:M4"/>
    <mergeCell ref="B14:M14"/>
    <mergeCell ref="B22:M22"/>
  </mergeCells>
  <hyperlinks>
    <hyperlink ref="H3:M3" r:id="rId1" display="contact: arnaud.landelle@cea.fr"/>
    <hyperlink ref="B8:G8" r:id="rId2" display="DOI of the lastest database release: https://zenodo.org/badge/latestdoi/85214185"/>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80"/>
  <sheetViews>
    <sheetView topLeftCell="A16" zoomScale="85" zoomScaleNormal="85" workbookViewId="0"/>
  </sheetViews>
  <sheetFormatPr baseColWidth="10" defaultColWidth="9.140625" defaultRowHeight="15" x14ac:dyDescent="0.25"/>
  <cols>
    <col min="1" max="1" width="9.7109375" style="190" customWidth="1"/>
    <col min="2" max="2" width="23.85546875" style="269" bestFit="1" customWidth="1"/>
    <col min="3" max="3" width="16.42578125" style="275" bestFit="1" customWidth="1"/>
    <col min="4" max="4" width="21.140625" style="221" bestFit="1" customWidth="1"/>
    <col min="5" max="5" width="49.5703125" style="314" customWidth="1"/>
    <col min="6" max="6" width="132" customWidth="1"/>
  </cols>
  <sheetData>
    <row r="1" spans="1:6" s="105" customFormat="1" ht="15.75" thickBot="1" x14ac:dyDescent="0.3">
      <c r="A1" s="310" t="s">
        <v>1274</v>
      </c>
      <c r="B1" s="311" t="s">
        <v>1275</v>
      </c>
      <c r="C1" s="312" t="s">
        <v>1276</v>
      </c>
      <c r="D1" s="313" t="s">
        <v>1277</v>
      </c>
      <c r="E1" s="341" t="s">
        <v>1284</v>
      </c>
      <c r="F1" s="341" t="s">
        <v>1406</v>
      </c>
    </row>
    <row r="2" spans="1:6" s="105" customFormat="1" ht="9.9499999999999993" customHeight="1" thickTop="1" thickBot="1" x14ac:dyDescent="0.3">
      <c r="A2" s="385"/>
      <c r="B2" s="386"/>
      <c r="C2" s="386"/>
      <c r="D2" s="386"/>
      <c r="E2" s="386"/>
      <c r="F2" s="387"/>
    </row>
    <row r="3" spans="1:6" ht="15.75" thickTop="1" x14ac:dyDescent="0.25">
      <c r="A3" s="418" t="s">
        <v>1273</v>
      </c>
      <c r="B3" s="376" t="s">
        <v>398</v>
      </c>
      <c r="C3" s="295"/>
      <c r="D3" s="280" t="s">
        <v>0</v>
      </c>
      <c r="E3" s="342" t="s">
        <v>1279</v>
      </c>
      <c r="F3" s="355"/>
    </row>
    <row r="4" spans="1:6" x14ac:dyDescent="0.25">
      <c r="A4" s="416"/>
      <c r="B4" s="377"/>
      <c r="C4" s="277"/>
      <c r="D4" s="281" t="s">
        <v>407</v>
      </c>
      <c r="E4" s="343" t="s">
        <v>1281</v>
      </c>
      <c r="F4" s="356"/>
    </row>
    <row r="5" spans="1:6" x14ac:dyDescent="0.25">
      <c r="A5" s="416"/>
      <c r="B5" s="377"/>
      <c r="C5" s="277"/>
      <c r="D5" s="282" t="s">
        <v>915</v>
      </c>
      <c r="E5" s="343" t="s">
        <v>1280</v>
      </c>
      <c r="F5" s="356"/>
    </row>
    <row r="6" spans="1:6" x14ac:dyDescent="0.25">
      <c r="A6" s="416"/>
      <c r="B6" s="377"/>
      <c r="C6" s="277"/>
      <c r="D6" s="281" t="s">
        <v>916</v>
      </c>
      <c r="E6" s="344" t="s">
        <v>1282</v>
      </c>
      <c r="F6" s="356"/>
    </row>
    <row r="7" spans="1:6" x14ac:dyDescent="0.25">
      <c r="A7" s="416"/>
      <c r="B7" s="378"/>
      <c r="C7" s="296"/>
      <c r="D7" s="283" t="s">
        <v>139</v>
      </c>
      <c r="E7" s="345" t="s">
        <v>1283</v>
      </c>
      <c r="F7" s="357" t="s">
        <v>1553</v>
      </c>
    </row>
    <row r="8" spans="1:6" x14ac:dyDescent="0.25">
      <c r="A8" s="416"/>
      <c r="B8" s="379" t="s">
        <v>1258</v>
      </c>
      <c r="C8" s="297"/>
      <c r="D8" s="280" t="s">
        <v>139</v>
      </c>
      <c r="E8" s="346" t="s">
        <v>1414</v>
      </c>
      <c r="F8" s="388" t="s">
        <v>1424</v>
      </c>
    </row>
    <row r="9" spans="1:6" x14ac:dyDescent="0.25">
      <c r="A9" s="416"/>
      <c r="B9" s="380"/>
      <c r="C9" s="277"/>
      <c r="D9" s="284" t="s">
        <v>399</v>
      </c>
      <c r="E9" s="344" t="s">
        <v>1415</v>
      </c>
      <c r="F9" s="389"/>
    </row>
    <row r="10" spans="1:6" x14ac:dyDescent="0.25">
      <c r="A10" s="416"/>
      <c r="B10" s="380"/>
      <c r="C10" s="277"/>
      <c r="D10" s="284" t="s">
        <v>391</v>
      </c>
      <c r="E10" s="344" t="s">
        <v>1416</v>
      </c>
      <c r="F10" s="389"/>
    </row>
    <row r="11" spans="1:6" x14ac:dyDescent="0.25">
      <c r="A11" s="416"/>
      <c r="B11" s="381"/>
      <c r="C11" s="298"/>
      <c r="D11" s="285" t="s">
        <v>422</v>
      </c>
      <c r="E11" s="345" t="s">
        <v>1417</v>
      </c>
      <c r="F11" s="390"/>
    </row>
    <row r="12" spans="1:6" x14ac:dyDescent="0.25">
      <c r="A12" s="416"/>
      <c r="B12" s="382" t="s">
        <v>377</v>
      </c>
      <c r="C12" s="299"/>
      <c r="D12" s="280" t="s">
        <v>411</v>
      </c>
      <c r="E12" s="346" t="s">
        <v>1408</v>
      </c>
      <c r="F12" s="354" t="s">
        <v>1407</v>
      </c>
    </row>
    <row r="13" spans="1:6" x14ac:dyDescent="0.25">
      <c r="A13" s="416"/>
      <c r="B13" s="383"/>
      <c r="C13" s="276"/>
      <c r="D13" s="284" t="s">
        <v>1419</v>
      </c>
      <c r="E13" s="344" t="s">
        <v>1418</v>
      </c>
      <c r="F13" s="388" t="s">
        <v>1412</v>
      </c>
    </row>
    <row r="14" spans="1:6" x14ac:dyDescent="0.25">
      <c r="A14" s="416"/>
      <c r="B14" s="383"/>
      <c r="C14" s="276"/>
      <c r="D14" s="286" t="s">
        <v>6</v>
      </c>
      <c r="E14" s="344" t="s">
        <v>1409</v>
      </c>
      <c r="F14" s="389"/>
    </row>
    <row r="15" spans="1:6" x14ac:dyDescent="0.25">
      <c r="A15" s="416"/>
      <c r="B15" s="383"/>
      <c r="C15" s="276"/>
      <c r="D15" s="286" t="s">
        <v>22</v>
      </c>
      <c r="E15" s="344" t="s">
        <v>1410</v>
      </c>
      <c r="F15" s="389"/>
    </row>
    <row r="16" spans="1:6" x14ac:dyDescent="0.25">
      <c r="A16" s="416"/>
      <c r="B16" s="383"/>
      <c r="C16" s="276"/>
      <c r="D16" s="286" t="s">
        <v>1285</v>
      </c>
      <c r="E16" s="344" t="s">
        <v>1411</v>
      </c>
      <c r="F16" s="390"/>
    </row>
    <row r="17" spans="1:6" x14ac:dyDescent="0.25">
      <c r="A17" s="416"/>
      <c r="B17" s="383"/>
      <c r="C17" s="276"/>
      <c r="D17" s="284" t="s">
        <v>1420</v>
      </c>
      <c r="E17" s="344" t="s">
        <v>1425</v>
      </c>
      <c r="F17" s="391" t="s">
        <v>1436</v>
      </c>
    </row>
    <row r="18" spans="1:6" x14ac:dyDescent="0.25">
      <c r="A18" s="416"/>
      <c r="B18" s="383"/>
      <c r="C18" s="276"/>
      <c r="D18" s="284" t="s">
        <v>1421</v>
      </c>
      <c r="E18" s="344" t="s">
        <v>1426</v>
      </c>
      <c r="F18" s="392"/>
    </row>
    <row r="19" spans="1:6" x14ac:dyDescent="0.25">
      <c r="A19" s="416"/>
      <c r="B19" s="383"/>
      <c r="C19" s="276"/>
      <c r="D19" s="284" t="s">
        <v>1422</v>
      </c>
      <c r="E19" s="344" t="s">
        <v>1427</v>
      </c>
      <c r="F19" s="392"/>
    </row>
    <row r="20" spans="1:6" x14ac:dyDescent="0.25">
      <c r="A20" s="416"/>
      <c r="B20" s="384"/>
      <c r="C20" s="300"/>
      <c r="D20" s="285" t="s">
        <v>1423</v>
      </c>
      <c r="E20" s="345" t="s">
        <v>1428</v>
      </c>
      <c r="F20" s="393"/>
    </row>
    <row r="21" spans="1:6" x14ac:dyDescent="0.25">
      <c r="A21" s="416"/>
      <c r="B21" s="379" t="s">
        <v>413</v>
      </c>
      <c r="C21" s="301"/>
      <c r="D21" s="287" t="s">
        <v>407</v>
      </c>
      <c r="E21" s="346" t="s">
        <v>1286</v>
      </c>
      <c r="F21" s="355"/>
    </row>
    <row r="22" spans="1:6" x14ac:dyDescent="0.25">
      <c r="A22" s="416"/>
      <c r="B22" s="380"/>
      <c r="C22" s="277"/>
      <c r="D22" s="284" t="s">
        <v>410</v>
      </c>
      <c r="E22" s="344" t="s">
        <v>1429</v>
      </c>
      <c r="F22" s="356" t="s">
        <v>1430</v>
      </c>
    </row>
    <row r="23" spans="1:6" x14ac:dyDescent="0.25">
      <c r="A23" s="416"/>
      <c r="B23" s="380"/>
      <c r="C23" s="277"/>
      <c r="D23" s="284" t="s">
        <v>157</v>
      </c>
      <c r="E23" s="344" t="s">
        <v>1287</v>
      </c>
      <c r="F23" s="356" t="s">
        <v>1431</v>
      </c>
    </row>
    <row r="24" spans="1:6" x14ac:dyDescent="0.25">
      <c r="A24" s="416"/>
      <c r="B24" s="380"/>
      <c r="C24" s="277"/>
      <c r="D24" s="288" t="s">
        <v>414</v>
      </c>
      <c r="E24" s="344" t="s">
        <v>1288</v>
      </c>
      <c r="F24" s="356" t="s">
        <v>1435</v>
      </c>
    </row>
    <row r="25" spans="1:6" x14ac:dyDescent="0.25">
      <c r="A25" s="416"/>
      <c r="B25" s="380"/>
      <c r="C25" s="302"/>
      <c r="D25" s="289" t="s">
        <v>904</v>
      </c>
      <c r="E25" s="344" t="s">
        <v>1289</v>
      </c>
      <c r="F25" s="356" t="s">
        <v>1432</v>
      </c>
    </row>
    <row r="26" spans="1:6" x14ac:dyDescent="0.25">
      <c r="A26" s="416"/>
      <c r="B26" s="381"/>
      <c r="C26" s="303"/>
      <c r="D26" s="283" t="s">
        <v>7</v>
      </c>
      <c r="E26" s="345" t="s">
        <v>1290</v>
      </c>
      <c r="F26" s="357" t="s">
        <v>1433</v>
      </c>
    </row>
    <row r="27" spans="1:6" x14ac:dyDescent="0.25">
      <c r="A27" s="416"/>
      <c r="B27" s="379" t="s">
        <v>793</v>
      </c>
      <c r="C27" s="304"/>
      <c r="D27" s="280" t="s">
        <v>425</v>
      </c>
      <c r="E27" s="346" t="s">
        <v>1291</v>
      </c>
      <c r="F27" s="355" t="s">
        <v>1434</v>
      </c>
    </row>
    <row r="28" spans="1:6" x14ac:dyDescent="0.25">
      <c r="A28" s="416"/>
      <c r="B28" s="380"/>
      <c r="D28" s="284" t="s">
        <v>779</v>
      </c>
      <c r="E28" s="344" t="s">
        <v>1293</v>
      </c>
      <c r="F28" s="358" t="s">
        <v>1437</v>
      </c>
    </row>
    <row r="29" spans="1:6" x14ac:dyDescent="0.25">
      <c r="A29" s="416"/>
      <c r="B29" s="380"/>
      <c r="D29" s="284" t="s">
        <v>903</v>
      </c>
      <c r="E29" s="344" t="s">
        <v>1292</v>
      </c>
      <c r="F29" s="356" t="s">
        <v>1438</v>
      </c>
    </row>
    <row r="30" spans="1:6" x14ac:dyDescent="0.25">
      <c r="A30" s="416"/>
      <c r="B30" s="380"/>
      <c r="D30" s="284" t="s">
        <v>634</v>
      </c>
      <c r="E30" s="344" t="s">
        <v>1468</v>
      </c>
      <c r="F30" s="411" t="s">
        <v>1437</v>
      </c>
    </row>
    <row r="31" spans="1:6" x14ac:dyDescent="0.25">
      <c r="A31" s="416"/>
      <c r="B31" s="380"/>
      <c r="D31" s="284" t="s">
        <v>635</v>
      </c>
      <c r="E31" s="344" t="s">
        <v>1469</v>
      </c>
      <c r="F31" s="412"/>
    </row>
    <row r="32" spans="1:6" x14ac:dyDescent="0.25">
      <c r="A32" s="416"/>
      <c r="B32" s="380"/>
      <c r="C32" s="277"/>
      <c r="D32" s="284" t="s">
        <v>724</v>
      </c>
      <c r="E32" s="344" t="s">
        <v>1470</v>
      </c>
      <c r="F32" s="413"/>
    </row>
    <row r="33" spans="1:6" x14ac:dyDescent="0.25">
      <c r="A33" s="416"/>
      <c r="B33" s="381"/>
      <c r="C33" s="305"/>
      <c r="D33" s="285" t="s">
        <v>426</v>
      </c>
      <c r="E33" s="345" t="s">
        <v>1294</v>
      </c>
      <c r="F33" s="359" t="s">
        <v>1439</v>
      </c>
    </row>
    <row r="34" spans="1:6" ht="15" customHeight="1" x14ac:dyDescent="0.25">
      <c r="A34" s="416"/>
      <c r="B34" s="379" t="s">
        <v>1259</v>
      </c>
      <c r="C34" s="394" t="s">
        <v>910</v>
      </c>
      <c r="D34" s="280" t="s">
        <v>725</v>
      </c>
      <c r="E34" s="404" t="s">
        <v>1462</v>
      </c>
      <c r="F34" s="352" t="s">
        <v>1338</v>
      </c>
    </row>
    <row r="35" spans="1:6" x14ac:dyDescent="0.25">
      <c r="A35" s="416"/>
      <c r="B35" s="380"/>
      <c r="C35" s="395"/>
      <c r="D35" s="284" t="s">
        <v>745</v>
      </c>
      <c r="E35" s="400"/>
      <c r="F35" s="353" t="s">
        <v>1339</v>
      </c>
    </row>
    <row r="36" spans="1:6" x14ac:dyDescent="0.25">
      <c r="A36" s="416"/>
      <c r="B36" s="380"/>
      <c r="C36" s="396" t="s">
        <v>73</v>
      </c>
      <c r="D36" s="286" t="s">
        <v>726</v>
      </c>
      <c r="E36" s="400" t="s">
        <v>1463</v>
      </c>
      <c r="F36" s="353" t="s">
        <v>1340</v>
      </c>
    </row>
    <row r="37" spans="1:6" x14ac:dyDescent="0.25">
      <c r="A37" s="416"/>
      <c r="B37" s="380"/>
      <c r="C37" s="396"/>
      <c r="D37" s="286" t="s">
        <v>746</v>
      </c>
      <c r="E37" s="400"/>
      <c r="F37" s="356"/>
    </row>
    <row r="38" spans="1:6" x14ac:dyDescent="0.25">
      <c r="A38" s="416"/>
      <c r="B38" s="380"/>
      <c r="C38" s="395" t="s">
        <v>911</v>
      </c>
      <c r="D38" s="284" t="s">
        <v>727</v>
      </c>
      <c r="E38" s="400" t="s">
        <v>1464</v>
      </c>
      <c r="F38" s="356"/>
    </row>
    <row r="39" spans="1:6" x14ac:dyDescent="0.25">
      <c r="A39" s="416"/>
      <c r="B39" s="380"/>
      <c r="C39" s="395"/>
      <c r="D39" s="284" t="s">
        <v>747</v>
      </c>
      <c r="E39" s="400"/>
      <c r="F39" s="356"/>
    </row>
    <row r="40" spans="1:6" x14ac:dyDescent="0.25">
      <c r="A40" s="416"/>
      <c r="B40" s="380"/>
      <c r="C40" s="396" t="s">
        <v>72</v>
      </c>
      <c r="D40" s="286" t="s">
        <v>728</v>
      </c>
      <c r="E40" s="400" t="s">
        <v>1465</v>
      </c>
      <c r="F40" s="356"/>
    </row>
    <row r="41" spans="1:6" x14ac:dyDescent="0.25">
      <c r="A41" s="416"/>
      <c r="B41" s="380"/>
      <c r="C41" s="396"/>
      <c r="D41" s="286" t="s">
        <v>748</v>
      </c>
      <c r="E41" s="400"/>
      <c r="F41" s="356"/>
    </row>
    <row r="42" spans="1:6" x14ac:dyDescent="0.25">
      <c r="A42" s="416"/>
      <c r="B42" s="380"/>
      <c r="C42" s="397" t="s">
        <v>70</v>
      </c>
      <c r="D42" s="290" t="s">
        <v>729</v>
      </c>
      <c r="E42" s="400" t="s">
        <v>1466</v>
      </c>
      <c r="F42" s="356"/>
    </row>
    <row r="43" spans="1:6" x14ac:dyDescent="0.25">
      <c r="A43" s="416"/>
      <c r="B43" s="380"/>
      <c r="C43" s="397"/>
      <c r="D43" s="290" t="s">
        <v>749</v>
      </c>
      <c r="E43" s="400"/>
      <c r="F43" s="356"/>
    </row>
    <row r="44" spans="1:6" x14ac:dyDescent="0.25">
      <c r="A44" s="416"/>
      <c r="B44" s="380"/>
      <c r="C44" s="395" t="s">
        <v>71</v>
      </c>
      <c r="D44" s="284" t="s">
        <v>730</v>
      </c>
      <c r="E44" s="400" t="s">
        <v>1467</v>
      </c>
      <c r="F44" s="356"/>
    </row>
    <row r="45" spans="1:6" x14ac:dyDescent="0.25">
      <c r="A45" s="416"/>
      <c r="B45" s="381"/>
      <c r="C45" s="398"/>
      <c r="D45" s="285" t="s">
        <v>750</v>
      </c>
      <c r="E45" s="401"/>
      <c r="F45" s="357"/>
    </row>
    <row r="46" spans="1:6" x14ac:dyDescent="0.25">
      <c r="A46" s="416"/>
      <c r="B46" s="379" t="s">
        <v>13</v>
      </c>
      <c r="C46" s="304"/>
      <c r="D46" s="280" t="s">
        <v>462</v>
      </c>
      <c r="E46" s="346" t="s">
        <v>1295</v>
      </c>
      <c r="F46" s="355" t="s">
        <v>1440</v>
      </c>
    </row>
    <row r="47" spans="1:6" x14ac:dyDescent="0.25">
      <c r="A47" s="416"/>
      <c r="B47" s="380"/>
      <c r="C47" s="399" t="s">
        <v>464</v>
      </c>
      <c r="D47" s="284" t="s">
        <v>731</v>
      </c>
      <c r="E47" s="400" t="s">
        <v>1471</v>
      </c>
      <c r="F47" s="356"/>
    </row>
    <row r="48" spans="1:6" x14ac:dyDescent="0.25">
      <c r="A48" s="416"/>
      <c r="B48" s="380"/>
      <c r="C48" s="399"/>
      <c r="D48" s="284" t="s">
        <v>751</v>
      </c>
      <c r="E48" s="400"/>
      <c r="F48" s="356"/>
    </row>
    <row r="49" spans="1:6" x14ac:dyDescent="0.25">
      <c r="A49" s="416"/>
      <c r="B49" s="380"/>
      <c r="C49" s="399" t="s">
        <v>463</v>
      </c>
      <c r="D49" s="284" t="s">
        <v>732</v>
      </c>
      <c r="E49" s="400" t="s">
        <v>1472</v>
      </c>
      <c r="F49" s="356"/>
    </row>
    <row r="50" spans="1:6" x14ac:dyDescent="0.25">
      <c r="A50" s="416"/>
      <c r="B50" s="380"/>
      <c r="C50" s="399"/>
      <c r="D50" s="284" t="s">
        <v>752</v>
      </c>
      <c r="E50" s="400"/>
      <c r="F50" s="356"/>
    </row>
    <row r="51" spans="1:6" x14ac:dyDescent="0.25">
      <c r="A51" s="416"/>
      <c r="B51" s="380"/>
      <c r="C51" s="399" t="s">
        <v>465</v>
      </c>
      <c r="D51" s="286" t="s">
        <v>733</v>
      </c>
      <c r="E51" s="400" t="s">
        <v>1473</v>
      </c>
      <c r="F51" s="356"/>
    </row>
    <row r="52" spans="1:6" x14ac:dyDescent="0.25">
      <c r="A52" s="416"/>
      <c r="B52" s="380"/>
      <c r="C52" s="399"/>
      <c r="D52" s="286" t="s">
        <v>753</v>
      </c>
      <c r="E52" s="400"/>
      <c r="F52" s="356"/>
    </row>
    <row r="53" spans="1:6" x14ac:dyDescent="0.25">
      <c r="A53" s="416"/>
      <c r="B53" s="381"/>
      <c r="C53" s="305"/>
      <c r="D53" s="285" t="s">
        <v>466</v>
      </c>
      <c r="E53" s="345" t="s">
        <v>1296</v>
      </c>
      <c r="F53" s="357" t="s">
        <v>1441</v>
      </c>
    </row>
    <row r="54" spans="1:6" x14ac:dyDescent="0.25">
      <c r="A54" s="416"/>
      <c r="B54" s="379" t="s">
        <v>15</v>
      </c>
      <c r="C54" s="304"/>
      <c r="D54" s="287" t="s">
        <v>467</v>
      </c>
      <c r="E54" s="346" t="s">
        <v>1297</v>
      </c>
      <c r="F54" s="355" t="s">
        <v>1442</v>
      </c>
    </row>
    <row r="55" spans="1:6" x14ac:dyDescent="0.25">
      <c r="A55" s="416"/>
      <c r="B55" s="380"/>
      <c r="C55" s="399" t="s">
        <v>464</v>
      </c>
      <c r="D55" s="284" t="s">
        <v>734</v>
      </c>
      <c r="E55" s="400" t="s">
        <v>1474</v>
      </c>
      <c r="F55" s="356"/>
    </row>
    <row r="56" spans="1:6" x14ac:dyDescent="0.25">
      <c r="A56" s="416"/>
      <c r="B56" s="380"/>
      <c r="C56" s="399"/>
      <c r="D56" s="284" t="s">
        <v>754</v>
      </c>
      <c r="E56" s="400"/>
      <c r="F56" s="356"/>
    </row>
    <row r="57" spans="1:6" x14ac:dyDescent="0.25">
      <c r="A57" s="416"/>
      <c r="B57" s="380"/>
      <c r="C57" s="399" t="s">
        <v>463</v>
      </c>
      <c r="D57" s="284" t="s">
        <v>735</v>
      </c>
      <c r="E57" s="400" t="s">
        <v>1475</v>
      </c>
      <c r="F57" s="356"/>
    </row>
    <row r="58" spans="1:6" x14ac:dyDescent="0.25">
      <c r="A58" s="416"/>
      <c r="B58" s="380"/>
      <c r="C58" s="399"/>
      <c r="D58" s="284" t="s">
        <v>755</v>
      </c>
      <c r="E58" s="400"/>
      <c r="F58" s="356"/>
    </row>
    <row r="59" spans="1:6" x14ac:dyDescent="0.25">
      <c r="A59" s="416"/>
      <c r="B59" s="380"/>
      <c r="C59" s="399" t="s">
        <v>465</v>
      </c>
      <c r="D59" s="286" t="s">
        <v>736</v>
      </c>
      <c r="E59" s="400" t="s">
        <v>1476</v>
      </c>
      <c r="F59" s="356"/>
    </row>
    <row r="60" spans="1:6" x14ac:dyDescent="0.25">
      <c r="A60" s="416"/>
      <c r="B60" s="380"/>
      <c r="C60" s="399"/>
      <c r="D60" s="286" t="s">
        <v>756</v>
      </c>
      <c r="E60" s="400"/>
      <c r="F60" s="356"/>
    </row>
    <row r="61" spans="1:6" x14ac:dyDescent="0.25">
      <c r="A61" s="416"/>
      <c r="B61" s="381"/>
      <c r="C61" s="305"/>
      <c r="D61" s="285" t="s">
        <v>468</v>
      </c>
      <c r="E61" s="345" t="s">
        <v>1298</v>
      </c>
      <c r="F61" s="357" t="s">
        <v>1443</v>
      </c>
    </row>
    <row r="62" spans="1:6" x14ac:dyDescent="0.25">
      <c r="A62" s="416"/>
      <c r="B62" s="379" t="s">
        <v>1260</v>
      </c>
      <c r="C62" s="394" t="s">
        <v>16</v>
      </c>
      <c r="D62" s="280" t="s">
        <v>737</v>
      </c>
      <c r="E62" s="404" t="s">
        <v>1459</v>
      </c>
      <c r="F62" s="348" t="s">
        <v>1338</v>
      </c>
    </row>
    <row r="63" spans="1:6" x14ac:dyDescent="0.25">
      <c r="A63" s="416"/>
      <c r="B63" s="380"/>
      <c r="C63" s="395"/>
      <c r="D63" s="284" t="s">
        <v>757</v>
      </c>
      <c r="E63" s="400"/>
      <c r="F63" s="349" t="s">
        <v>1444</v>
      </c>
    </row>
    <row r="64" spans="1:6" x14ac:dyDescent="0.25">
      <c r="A64" s="416"/>
      <c r="B64" s="380"/>
      <c r="C64" s="395"/>
      <c r="D64" s="284" t="s">
        <v>776</v>
      </c>
      <c r="E64" s="343" t="s">
        <v>1299</v>
      </c>
      <c r="F64" s="349" t="s">
        <v>1445</v>
      </c>
    </row>
    <row r="65" spans="1:6" x14ac:dyDescent="0.25">
      <c r="A65" s="416"/>
      <c r="B65" s="380"/>
      <c r="C65" s="395" t="s">
        <v>898</v>
      </c>
      <c r="D65" s="284" t="s">
        <v>765</v>
      </c>
      <c r="E65" s="405" t="s">
        <v>1300</v>
      </c>
      <c r="F65" s="349" t="s">
        <v>1446</v>
      </c>
    </row>
    <row r="66" spans="1:6" x14ac:dyDescent="0.25">
      <c r="A66" s="416"/>
      <c r="B66" s="380"/>
      <c r="C66" s="395"/>
      <c r="D66" s="284" t="s">
        <v>766</v>
      </c>
      <c r="E66" s="405"/>
      <c r="F66" s="349" t="s">
        <v>1447</v>
      </c>
    </row>
    <row r="67" spans="1:6" x14ac:dyDescent="0.25">
      <c r="A67" s="416"/>
      <c r="B67" s="380"/>
      <c r="C67" s="395"/>
      <c r="D67" s="284" t="s">
        <v>767</v>
      </c>
      <c r="E67" s="343" t="s">
        <v>1302</v>
      </c>
      <c r="F67" s="349" t="s">
        <v>1448</v>
      </c>
    </row>
    <row r="68" spans="1:6" x14ac:dyDescent="0.25">
      <c r="A68" s="416"/>
      <c r="B68" s="380"/>
      <c r="C68" s="395" t="s">
        <v>897</v>
      </c>
      <c r="D68" s="284" t="s">
        <v>768</v>
      </c>
      <c r="E68" s="405" t="s">
        <v>1301</v>
      </c>
      <c r="F68" s="350" t="s">
        <v>1307</v>
      </c>
    </row>
    <row r="69" spans="1:6" x14ac:dyDescent="0.25">
      <c r="A69" s="416"/>
      <c r="B69" s="380"/>
      <c r="C69" s="395"/>
      <c r="D69" s="284" t="s">
        <v>769</v>
      </c>
      <c r="E69" s="405"/>
      <c r="F69" s="349" t="s">
        <v>1449</v>
      </c>
    </row>
    <row r="70" spans="1:6" x14ac:dyDescent="0.25">
      <c r="A70" s="416"/>
      <c r="B70" s="380"/>
      <c r="C70" s="395"/>
      <c r="D70" s="284" t="s">
        <v>770</v>
      </c>
      <c r="E70" s="343" t="s">
        <v>1303</v>
      </c>
      <c r="F70" s="350" t="s">
        <v>1308</v>
      </c>
    </row>
    <row r="71" spans="1:6" x14ac:dyDescent="0.25">
      <c r="A71" s="416"/>
      <c r="B71" s="380"/>
      <c r="C71" s="399" t="s">
        <v>1278</v>
      </c>
      <c r="D71" s="286" t="s">
        <v>899</v>
      </c>
      <c r="E71" s="344" t="s">
        <v>1304</v>
      </c>
      <c r="F71" s="349" t="s">
        <v>1492</v>
      </c>
    </row>
    <row r="72" spans="1:6" x14ac:dyDescent="0.25">
      <c r="A72" s="416"/>
      <c r="B72" s="380"/>
      <c r="C72" s="399"/>
      <c r="D72" s="286" t="s">
        <v>900</v>
      </c>
      <c r="E72" s="344" t="s">
        <v>1305</v>
      </c>
      <c r="F72" s="349" t="s">
        <v>1450</v>
      </c>
    </row>
    <row r="73" spans="1:6" x14ac:dyDescent="0.25">
      <c r="A73" s="416"/>
      <c r="B73" s="380"/>
      <c r="C73" s="399"/>
      <c r="D73" s="286" t="s">
        <v>901</v>
      </c>
      <c r="E73" s="344" t="s">
        <v>1306</v>
      </c>
      <c r="F73" s="349" t="s">
        <v>1451</v>
      </c>
    </row>
    <row r="74" spans="1:6" x14ac:dyDescent="0.25">
      <c r="A74" s="416"/>
      <c r="B74" s="381"/>
      <c r="C74" s="402"/>
      <c r="D74" s="283" t="s">
        <v>902</v>
      </c>
      <c r="E74" s="345" t="s">
        <v>1413</v>
      </c>
      <c r="F74" s="351"/>
    </row>
    <row r="75" spans="1:6" x14ac:dyDescent="0.25">
      <c r="A75" s="416"/>
      <c r="B75" s="379" t="s">
        <v>17</v>
      </c>
      <c r="C75" s="304"/>
      <c r="D75" s="280" t="s">
        <v>453</v>
      </c>
      <c r="E75" s="346" t="s">
        <v>1309</v>
      </c>
      <c r="F75" s="355" t="s">
        <v>1452</v>
      </c>
    </row>
    <row r="76" spans="1:6" x14ac:dyDescent="0.25">
      <c r="A76" s="416"/>
      <c r="B76" s="380"/>
      <c r="D76" s="286" t="s">
        <v>454</v>
      </c>
      <c r="E76" s="344" t="s">
        <v>1310</v>
      </c>
      <c r="F76" s="356"/>
    </row>
    <row r="77" spans="1:6" x14ac:dyDescent="0.25">
      <c r="A77" s="416"/>
      <c r="B77" s="380"/>
      <c r="D77" s="286" t="s">
        <v>455</v>
      </c>
      <c r="E77" s="344" t="s">
        <v>1311</v>
      </c>
      <c r="F77" s="356"/>
    </row>
    <row r="78" spans="1:6" x14ac:dyDescent="0.25">
      <c r="A78" s="416"/>
      <c r="B78" s="380"/>
      <c r="C78" s="302"/>
      <c r="D78" s="288" t="s">
        <v>456</v>
      </c>
      <c r="E78" s="344" t="s">
        <v>1312</v>
      </c>
      <c r="F78" s="356"/>
    </row>
    <row r="79" spans="1:6" x14ac:dyDescent="0.25">
      <c r="A79" s="416"/>
      <c r="B79" s="380"/>
      <c r="D79" s="284" t="s">
        <v>457</v>
      </c>
      <c r="E79" s="344" t="s">
        <v>1479</v>
      </c>
      <c r="F79" s="356"/>
    </row>
    <row r="80" spans="1:6" x14ac:dyDescent="0.25">
      <c r="A80" s="416"/>
      <c r="B80" s="380"/>
      <c r="C80" s="399" t="s">
        <v>458</v>
      </c>
      <c r="D80" s="284" t="s">
        <v>738</v>
      </c>
      <c r="E80" s="405" t="s">
        <v>1477</v>
      </c>
      <c r="F80" s="356"/>
    </row>
    <row r="81" spans="1:6" x14ac:dyDescent="0.25">
      <c r="A81" s="416"/>
      <c r="B81" s="380"/>
      <c r="C81" s="399"/>
      <c r="D81" s="284" t="s">
        <v>758</v>
      </c>
      <c r="E81" s="405"/>
      <c r="F81" s="356"/>
    </row>
    <row r="82" spans="1:6" x14ac:dyDescent="0.25">
      <c r="A82" s="416"/>
      <c r="B82" s="380"/>
      <c r="D82" s="284" t="s">
        <v>459</v>
      </c>
      <c r="E82" s="344" t="s">
        <v>1478</v>
      </c>
      <c r="F82" s="356"/>
    </row>
    <row r="83" spans="1:6" x14ac:dyDescent="0.25">
      <c r="A83" s="416"/>
      <c r="B83" s="380"/>
      <c r="C83" s="399" t="s">
        <v>14</v>
      </c>
      <c r="D83" s="284" t="s">
        <v>739</v>
      </c>
      <c r="E83" s="405" t="s">
        <v>1460</v>
      </c>
      <c r="F83" s="406" t="s">
        <v>1453</v>
      </c>
    </row>
    <row r="84" spans="1:6" x14ac:dyDescent="0.25">
      <c r="A84" s="416"/>
      <c r="B84" s="380"/>
      <c r="C84" s="399"/>
      <c r="D84" s="284" t="s">
        <v>759</v>
      </c>
      <c r="E84" s="405"/>
      <c r="F84" s="407"/>
    </row>
    <row r="85" spans="1:6" x14ac:dyDescent="0.25">
      <c r="A85" s="416"/>
      <c r="B85" s="380"/>
      <c r="C85" s="399"/>
      <c r="D85" s="284" t="s">
        <v>460</v>
      </c>
      <c r="E85" s="344" t="s">
        <v>1461</v>
      </c>
      <c r="F85" s="408"/>
    </row>
    <row r="86" spans="1:6" x14ac:dyDescent="0.25">
      <c r="A86" s="416"/>
      <c r="B86" s="380"/>
      <c r="C86" s="399"/>
      <c r="D86" s="284" t="s">
        <v>539</v>
      </c>
      <c r="E86" s="344" t="s">
        <v>1480</v>
      </c>
      <c r="F86" s="356" t="s">
        <v>1454</v>
      </c>
    </row>
    <row r="87" spans="1:6" x14ac:dyDescent="0.25">
      <c r="A87" s="416"/>
      <c r="B87" s="380"/>
      <c r="C87" s="399" t="s">
        <v>20</v>
      </c>
      <c r="D87" s="284" t="s">
        <v>887</v>
      </c>
      <c r="E87" s="344" t="s">
        <v>1494</v>
      </c>
      <c r="F87" s="356" t="s">
        <v>1455</v>
      </c>
    </row>
    <row r="88" spans="1:6" x14ac:dyDescent="0.25">
      <c r="A88" s="416"/>
      <c r="B88" s="380"/>
      <c r="C88" s="399"/>
      <c r="D88" s="284" t="s">
        <v>888</v>
      </c>
      <c r="E88" s="344" t="s">
        <v>1495</v>
      </c>
      <c r="F88" s="356" t="s">
        <v>1456</v>
      </c>
    </row>
    <row r="89" spans="1:6" x14ac:dyDescent="0.25">
      <c r="A89" s="416"/>
      <c r="B89" s="381"/>
      <c r="C89" s="305"/>
      <c r="D89" s="285" t="s">
        <v>461</v>
      </c>
      <c r="E89" s="345" t="s">
        <v>1324</v>
      </c>
      <c r="F89" s="357" t="s">
        <v>1458</v>
      </c>
    </row>
    <row r="90" spans="1:6" x14ac:dyDescent="0.25">
      <c r="A90" s="416"/>
      <c r="B90" s="379" t="s">
        <v>21</v>
      </c>
      <c r="C90" s="304"/>
      <c r="D90" s="280" t="s">
        <v>448</v>
      </c>
      <c r="E90" s="346" t="s">
        <v>1309</v>
      </c>
      <c r="F90" s="355"/>
    </row>
    <row r="91" spans="1:6" x14ac:dyDescent="0.25">
      <c r="A91" s="416"/>
      <c r="B91" s="380"/>
      <c r="C91" s="302"/>
      <c r="D91" s="288" t="s">
        <v>449</v>
      </c>
      <c r="E91" s="344" t="s">
        <v>1312</v>
      </c>
      <c r="F91" s="356"/>
    </row>
    <row r="92" spans="1:6" x14ac:dyDescent="0.25">
      <c r="A92" s="416"/>
      <c r="B92" s="380"/>
      <c r="D92" s="284" t="s">
        <v>450</v>
      </c>
      <c r="E92" s="344" t="s">
        <v>1313</v>
      </c>
      <c r="F92" s="356"/>
    </row>
    <row r="93" spans="1:6" x14ac:dyDescent="0.25">
      <c r="A93" s="416"/>
      <c r="B93" s="380"/>
      <c r="C93" s="302"/>
      <c r="D93" s="288" t="s">
        <v>451</v>
      </c>
      <c r="E93" s="344" t="s">
        <v>1314</v>
      </c>
      <c r="F93" s="356" t="s">
        <v>1457</v>
      </c>
    </row>
    <row r="94" spans="1:6" x14ac:dyDescent="0.25">
      <c r="A94" s="416"/>
      <c r="B94" s="380"/>
      <c r="C94" s="399" t="s">
        <v>20</v>
      </c>
      <c r="D94" s="284" t="s">
        <v>774</v>
      </c>
      <c r="E94" s="344" t="s">
        <v>1315</v>
      </c>
      <c r="F94" s="356"/>
    </row>
    <row r="95" spans="1:6" x14ac:dyDescent="0.25">
      <c r="A95" s="416"/>
      <c r="B95" s="381"/>
      <c r="C95" s="402"/>
      <c r="D95" s="291" t="s">
        <v>452</v>
      </c>
      <c r="E95" s="345" t="s">
        <v>1316</v>
      </c>
      <c r="F95" s="357"/>
    </row>
    <row r="96" spans="1:6" x14ac:dyDescent="0.25">
      <c r="A96" s="416"/>
      <c r="B96" s="379" t="s">
        <v>22</v>
      </c>
      <c r="C96" s="304"/>
      <c r="D96" s="280" t="s">
        <v>427</v>
      </c>
      <c r="E96" s="346" t="s">
        <v>1309</v>
      </c>
      <c r="F96" s="355" t="s">
        <v>1452</v>
      </c>
    </row>
    <row r="97" spans="1:6" x14ac:dyDescent="0.25">
      <c r="A97" s="416"/>
      <c r="B97" s="380"/>
      <c r="D97" s="286" t="s">
        <v>428</v>
      </c>
      <c r="E97" s="344" t="s">
        <v>1317</v>
      </c>
      <c r="F97" s="356"/>
    </row>
    <row r="98" spans="1:6" x14ac:dyDescent="0.25">
      <c r="A98" s="416"/>
      <c r="B98" s="380"/>
      <c r="D98" s="286" t="s">
        <v>429</v>
      </c>
      <c r="E98" s="344" t="s">
        <v>1318</v>
      </c>
      <c r="F98" s="356"/>
    </row>
    <row r="99" spans="1:6" x14ac:dyDescent="0.25">
      <c r="A99" s="416"/>
      <c r="B99" s="380"/>
      <c r="C99" s="302"/>
      <c r="D99" s="288" t="s">
        <v>430</v>
      </c>
      <c r="E99" s="344" t="s">
        <v>1312</v>
      </c>
      <c r="F99" s="356"/>
    </row>
    <row r="100" spans="1:6" x14ac:dyDescent="0.25">
      <c r="A100" s="416"/>
      <c r="B100" s="380"/>
      <c r="C100" s="399" t="s">
        <v>18</v>
      </c>
      <c r="D100" s="284" t="s">
        <v>431</v>
      </c>
      <c r="E100" s="344" t="s">
        <v>1481</v>
      </c>
      <c r="F100" s="356"/>
    </row>
    <row r="101" spans="1:6" x14ac:dyDescent="0.25">
      <c r="A101" s="416"/>
      <c r="B101" s="380"/>
      <c r="C101" s="399"/>
      <c r="D101" s="284" t="s">
        <v>432</v>
      </c>
      <c r="E101" s="344" t="s">
        <v>1482</v>
      </c>
      <c r="F101" s="356"/>
    </row>
    <row r="102" spans="1:6" x14ac:dyDescent="0.25">
      <c r="A102" s="416"/>
      <c r="B102" s="380"/>
      <c r="C102" s="306"/>
      <c r="D102" s="292" t="s">
        <v>433</v>
      </c>
      <c r="E102" s="344" t="s">
        <v>1319</v>
      </c>
      <c r="F102" s="356"/>
    </row>
    <row r="103" spans="1:6" x14ac:dyDescent="0.25">
      <c r="A103" s="416"/>
      <c r="B103" s="380"/>
      <c r="C103" s="403" t="s">
        <v>390</v>
      </c>
      <c r="D103" s="286" t="s">
        <v>434</v>
      </c>
      <c r="E103" s="344" t="s">
        <v>1483</v>
      </c>
      <c r="F103" s="356"/>
    </row>
    <row r="104" spans="1:6" x14ac:dyDescent="0.25">
      <c r="A104" s="416"/>
      <c r="B104" s="380"/>
      <c r="C104" s="403"/>
      <c r="D104" s="286" t="s">
        <v>435</v>
      </c>
      <c r="E104" s="344" t="s">
        <v>1484</v>
      </c>
      <c r="F104" s="356"/>
    </row>
    <row r="105" spans="1:6" x14ac:dyDescent="0.25">
      <c r="A105" s="416"/>
      <c r="B105" s="380"/>
      <c r="C105" s="399" t="s">
        <v>33</v>
      </c>
      <c r="D105" s="284" t="s">
        <v>740</v>
      </c>
      <c r="E105" s="405" t="s">
        <v>1485</v>
      </c>
      <c r="F105" s="356"/>
    </row>
    <row r="106" spans="1:6" x14ac:dyDescent="0.25">
      <c r="A106" s="416"/>
      <c r="B106" s="380"/>
      <c r="C106" s="399"/>
      <c r="D106" s="284" t="s">
        <v>760</v>
      </c>
      <c r="E106" s="405"/>
      <c r="F106" s="356"/>
    </row>
    <row r="107" spans="1:6" x14ac:dyDescent="0.25">
      <c r="A107" s="416"/>
      <c r="B107" s="380"/>
      <c r="C107" s="399" t="s">
        <v>23</v>
      </c>
      <c r="D107" s="284" t="s">
        <v>741</v>
      </c>
      <c r="E107" s="405" t="s">
        <v>1320</v>
      </c>
      <c r="F107" s="406" t="s">
        <v>1453</v>
      </c>
    </row>
    <row r="108" spans="1:6" x14ac:dyDescent="0.25">
      <c r="A108" s="416"/>
      <c r="B108" s="380"/>
      <c r="C108" s="399"/>
      <c r="D108" s="284" t="s">
        <v>761</v>
      </c>
      <c r="E108" s="405"/>
      <c r="F108" s="407"/>
    </row>
    <row r="109" spans="1:6" x14ac:dyDescent="0.25">
      <c r="A109" s="416"/>
      <c r="B109" s="380"/>
      <c r="C109" s="399" t="s">
        <v>14</v>
      </c>
      <c r="D109" s="284" t="s">
        <v>742</v>
      </c>
      <c r="E109" s="405" t="s">
        <v>1460</v>
      </c>
      <c r="F109" s="407"/>
    </row>
    <row r="110" spans="1:6" x14ac:dyDescent="0.25">
      <c r="A110" s="416"/>
      <c r="B110" s="380"/>
      <c r="C110" s="399"/>
      <c r="D110" s="284" t="s">
        <v>762</v>
      </c>
      <c r="E110" s="405"/>
      <c r="F110" s="407"/>
    </row>
    <row r="111" spans="1:6" x14ac:dyDescent="0.25">
      <c r="A111" s="416"/>
      <c r="B111" s="380"/>
      <c r="C111" s="399"/>
      <c r="D111" s="284" t="s">
        <v>866</v>
      </c>
      <c r="E111" s="405" t="s">
        <v>1486</v>
      </c>
      <c r="F111" s="407"/>
    </row>
    <row r="112" spans="1:6" x14ac:dyDescent="0.25">
      <c r="A112" s="416"/>
      <c r="B112" s="380"/>
      <c r="C112" s="399"/>
      <c r="D112" s="284" t="s">
        <v>867</v>
      </c>
      <c r="E112" s="405"/>
      <c r="F112" s="407"/>
    </row>
    <row r="113" spans="1:6" x14ac:dyDescent="0.25">
      <c r="A113" s="416"/>
      <c r="B113" s="380"/>
      <c r="C113" s="399"/>
      <c r="D113" s="284" t="s">
        <v>743</v>
      </c>
      <c r="E113" s="405" t="s">
        <v>1461</v>
      </c>
      <c r="F113" s="407"/>
    </row>
    <row r="114" spans="1:6" x14ac:dyDescent="0.25">
      <c r="A114" s="416"/>
      <c r="B114" s="380"/>
      <c r="C114" s="399"/>
      <c r="D114" s="284" t="s">
        <v>763</v>
      </c>
      <c r="E114" s="405"/>
      <c r="F114" s="408"/>
    </row>
    <row r="115" spans="1:6" x14ac:dyDescent="0.25">
      <c r="A115" s="416"/>
      <c r="B115" s="380"/>
      <c r="C115" s="307"/>
      <c r="D115" s="286" t="s">
        <v>864</v>
      </c>
      <c r="E115" s="343" t="s">
        <v>1490</v>
      </c>
      <c r="F115" s="356" t="s">
        <v>1491</v>
      </c>
    </row>
    <row r="116" spans="1:6" x14ac:dyDescent="0.25">
      <c r="A116" s="416"/>
      <c r="B116" s="380"/>
      <c r="C116" s="307"/>
      <c r="D116" s="286" t="s">
        <v>792</v>
      </c>
      <c r="E116" s="343" t="s">
        <v>1536</v>
      </c>
      <c r="F116" s="356" t="s">
        <v>1493</v>
      </c>
    </row>
    <row r="117" spans="1:6" x14ac:dyDescent="0.25">
      <c r="A117" s="416"/>
      <c r="B117" s="380"/>
      <c r="C117" s="399" t="s">
        <v>20</v>
      </c>
      <c r="D117" s="286" t="s">
        <v>868</v>
      </c>
      <c r="E117" s="405" t="s">
        <v>1496</v>
      </c>
      <c r="F117" s="406" t="s">
        <v>1501</v>
      </c>
    </row>
    <row r="118" spans="1:6" x14ac:dyDescent="0.25">
      <c r="A118" s="416"/>
      <c r="B118" s="380"/>
      <c r="C118" s="399"/>
      <c r="D118" s="286" t="s">
        <v>869</v>
      </c>
      <c r="E118" s="405"/>
      <c r="F118" s="407"/>
    </row>
    <row r="119" spans="1:6" x14ac:dyDescent="0.25">
      <c r="A119" s="416"/>
      <c r="B119" s="380"/>
      <c r="C119" s="399"/>
      <c r="D119" s="286" t="s">
        <v>871</v>
      </c>
      <c r="E119" s="405" t="s">
        <v>1497</v>
      </c>
      <c r="F119" s="407"/>
    </row>
    <row r="120" spans="1:6" x14ac:dyDescent="0.25">
      <c r="A120" s="416"/>
      <c r="B120" s="380"/>
      <c r="C120" s="399"/>
      <c r="D120" s="286" t="s">
        <v>870</v>
      </c>
      <c r="E120" s="405"/>
      <c r="F120" s="407"/>
    </row>
    <row r="121" spans="1:6" x14ac:dyDescent="0.25">
      <c r="A121" s="416"/>
      <c r="B121" s="380"/>
      <c r="C121" s="399"/>
      <c r="D121" s="286" t="s">
        <v>872</v>
      </c>
      <c r="E121" s="405" t="s">
        <v>1498</v>
      </c>
      <c r="F121" s="407"/>
    </row>
    <row r="122" spans="1:6" x14ac:dyDescent="0.25">
      <c r="A122" s="416"/>
      <c r="B122" s="380"/>
      <c r="C122" s="399"/>
      <c r="D122" s="286" t="s">
        <v>873</v>
      </c>
      <c r="E122" s="405"/>
      <c r="F122" s="407"/>
    </row>
    <row r="123" spans="1:6" x14ac:dyDescent="0.25">
      <c r="A123" s="416"/>
      <c r="B123" s="380"/>
      <c r="C123" s="399"/>
      <c r="D123" s="286" t="s">
        <v>874</v>
      </c>
      <c r="E123" s="405" t="s">
        <v>1499</v>
      </c>
      <c r="F123" s="407"/>
    </row>
    <row r="124" spans="1:6" x14ac:dyDescent="0.25">
      <c r="A124" s="416"/>
      <c r="B124" s="380"/>
      <c r="C124" s="399"/>
      <c r="D124" s="286" t="s">
        <v>875</v>
      </c>
      <c r="E124" s="405"/>
      <c r="F124" s="407"/>
    </row>
    <row r="125" spans="1:6" x14ac:dyDescent="0.25">
      <c r="A125" s="416"/>
      <c r="B125" s="380"/>
      <c r="C125" s="399"/>
      <c r="D125" s="286" t="s">
        <v>876</v>
      </c>
      <c r="E125" s="405" t="s">
        <v>1537</v>
      </c>
      <c r="F125" s="407"/>
    </row>
    <row r="126" spans="1:6" x14ac:dyDescent="0.25">
      <c r="A126" s="416"/>
      <c r="B126" s="380"/>
      <c r="C126" s="399"/>
      <c r="D126" s="286" t="s">
        <v>877</v>
      </c>
      <c r="E126" s="405"/>
      <c r="F126" s="407"/>
    </row>
    <row r="127" spans="1:6" x14ac:dyDescent="0.25">
      <c r="A127" s="416"/>
      <c r="B127" s="380"/>
      <c r="C127" s="399"/>
      <c r="D127" s="286" t="s">
        <v>771</v>
      </c>
      <c r="E127" s="405" t="s">
        <v>1500</v>
      </c>
      <c r="F127" s="407"/>
    </row>
    <row r="128" spans="1:6" x14ac:dyDescent="0.25">
      <c r="A128" s="416"/>
      <c r="B128" s="380"/>
      <c r="C128" s="399"/>
      <c r="D128" s="286" t="s">
        <v>772</v>
      </c>
      <c r="E128" s="405"/>
      <c r="F128" s="408"/>
    </row>
    <row r="129" spans="1:6" x14ac:dyDescent="0.25">
      <c r="A129" s="416"/>
      <c r="B129" s="380"/>
      <c r="C129" s="399"/>
      <c r="D129" s="286" t="s">
        <v>865</v>
      </c>
      <c r="E129" s="343" t="s">
        <v>1321</v>
      </c>
      <c r="F129" s="356" t="s">
        <v>1502</v>
      </c>
    </row>
    <row r="130" spans="1:6" x14ac:dyDescent="0.25">
      <c r="A130" s="416"/>
      <c r="B130" s="380"/>
      <c r="C130" s="399"/>
      <c r="D130" s="284" t="s">
        <v>744</v>
      </c>
      <c r="E130" s="405" t="s">
        <v>1322</v>
      </c>
      <c r="F130" s="356"/>
    </row>
    <row r="131" spans="1:6" x14ac:dyDescent="0.25">
      <c r="A131" s="416"/>
      <c r="B131" s="380"/>
      <c r="C131" s="399"/>
      <c r="D131" s="284" t="s">
        <v>764</v>
      </c>
      <c r="E131" s="405"/>
      <c r="F131" s="356"/>
    </row>
    <row r="132" spans="1:6" x14ac:dyDescent="0.25">
      <c r="A132" s="416"/>
      <c r="B132" s="381"/>
      <c r="C132" s="308"/>
      <c r="D132" s="293" t="s">
        <v>436</v>
      </c>
      <c r="E132" s="347" t="s">
        <v>1323</v>
      </c>
      <c r="F132" s="357" t="s">
        <v>1503</v>
      </c>
    </row>
    <row r="133" spans="1:6" x14ac:dyDescent="0.25">
      <c r="A133" s="416"/>
      <c r="B133" s="379" t="s">
        <v>24</v>
      </c>
      <c r="C133" s="304"/>
      <c r="D133" s="280" t="s">
        <v>437</v>
      </c>
      <c r="E133" s="346" t="s">
        <v>1309</v>
      </c>
      <c r="F133" s="355"/>
    </row>
    <row r="134" spans="1:6" x14ac:dyDescent="0.25">
      <c r="A134" s="416"/>
      <c r="B134" s="380"/>
      <c r="C134" s="302"/>
      <c r="D134" s="288" t="s">
        <v>438</v>
      </c>
      <c r="E134" s="344" t="s">
        <v>1312</v>
      </c>
      <c r="F134" s="356"/>
    </row>
    <row r="135" spans="1:6" x14ac:dyDescent="0.25">
      <c r="A135" s="416"/>
      <c r="B135" s="380"/>
      <c r="D135" s="284" t="s">
        <v>439</v>
      </c>
      <c r="E135" s="344" t="s">
        <v>1313</v>
      </c>
      <c r="F135" s="356"/>
    </row>
    <row r="136" spans="1:6" x14ac:dyDescent="0.25">
      <c r="A136" s="416"/>
      <c r="B136" s="380"/>
      <c r="C136" s="302"/>
      <c r="D136" s="288" t="s">
        <v>440</v>
      </c>
      <c r="E136" s="344" t="s">
        <v>1314</v>
      </c>
      <c r="F136" s="356"/>
    </row>
    <row r="137" spans="1:6" x14ac:dyDescent="0.25">
      <c r="A137" s="416"/>
      <c r="B137" s="380"/>
      <c r="C137" s="399" t="s">
        <v>20</v>
      </c>
      <c r="D137" s="284" t="s">
        <v>773</v>
      </c>
      <c r="E137" s="344" t="s">
        <v>1315</v>
      </c>
      <c r="F137" s="356"/>
    </row>
    <row r="138" spans="1:6" x14ac:dyDescent="0.25">
      <c r="A138" s="416"/>
      <c r="B138" s="381"/>
      <c r="C138" s="402"/>
      <c r="D138" s="285" t="s">
        <v>441</v>
      </c>
      <c r="E138" s="345" t="s">
        <v>1316</v>
      </c>
      <c r="F138" s="357"/>
    </row>
    <row r="139" spans="1:6" x14ac:dyDescent="0.25">
      <c r="A139" s="416"/>
      <c r="B139" s="379" t="s">
        <v>375</v>
      </c>
      <c r="C139" s="304"/>
      <c r="D139" s="280" t="s">
        <v>442</v>
      </c>
      <c r="E139" s="346" t="s">
        <v>1535</v>
      </c>
      <c r="F139" s="406" t="s">
        <v>1504</v>
      </c>
    </row>
    <row r="140" spans="1:6" x14ac:dyDescent="0.25">
      <c r="A140" s="416"/>
      <c r="B140" s="380"/>
      <c r="D140" s="284" t="s">
        <v>443</v>
      </c>
      <c r="E140" s="344" t="s">
        <v>1325</v>
      </c>
      <c r="F140" s="407"/>
    </row>
    <row r="141" spans="1:6" x14ac:dyDescent="0.25">
      <c r="A141" s="416"/>
      <c r="B141" s="380"/>
      <c r="D141" s="284" t="s">
        <v>640</v>
      </c>
      <c r="E141" s="344" t="s">
        <v>1326</v>
      </c>
      <c r="F141" s="407"/>
    </row>
    <row r="142" spans="1:6" x14ac:dyDescent="0.25">
      <c r="A142" s="416"/>
      <c r="B142" s="380"/>
      <c r="D142" s="284" t="s">
        <v>641</v>
      </c>
      <c r="E142" s="344" t="s">
        <v>1327</v>
      </c>
      <c r="F142" s="407"/>
    </row>
    <row r="143" spans="1:6" x14ac:dyDescent="0.25">
      <c r="A143" s="416"/>
      <c r="B143" s="380"/>
      <c r="D143" s="284" t="s">
        <v>642</v>
      </c>
      <c r="E143" s="344" t="s">
        <v>1328</v>
      </c>
      <c r="F143" s="408"/>
    </row>
    <row r="144" spans="1:6" x14ac:dyDescent="0.25">
      <c r="A144" s="416"/>
      <c r="B144" s="380"/>
      <c r="C144" s="307"/>
      <c r="D144" s="284" t="s">
        <v>643</v>
      </c>
      <c r="E144" s="344" t="s">
        <v>1513</v>
      </c>
      <c r="F144" s="355" t="s">
        <v>1512</v>
      </c>
    </row>
    <row r="145" spans="1:6" x14ac:dyDescent="0.25">
      <c r="A145" s="416"/>
      <c r="B145" s="380"/>
      <c r="D145" s="284" t="s">
        <v>444</v>
      </c>
      <c r="E145" s="344" t="s">
        <v>1329</v>
      </c>
      <c r="F145" s="356" t="s">
        <v>1512</v>
      </c>
    </row>
    <row r="146" spans="1:6" x14ac:dyDescent="0.25">
      <c r="A146" s="416"/>
      <c r="B146" s="381"/>
      <c r="C146" s="308"/>
      <c r="D146" s="291" t="s">
        <v>445</v>
      </c>
      <c r="E146" s="345" t="s">
        <v>1330</v>
      </c>
      <c r="F146" s="357" t="s">
        <v>1514</v>
      </c>
    </row>
    <row r="147" spans="1:6" x14ac:dyDescent="0.25">
      <c r="A147" s="416"/>
      <c r="B147" s="379" t="s">
        <v>835</v>
      </c>
      <c r="C147" s="304"/>
      <c r="D147" s="280" t="s">
        <v>446</v>
      </c>
      <c r="E147" s="346" t="s">
        <v>1309</v>
      </c>
      <c r="F147" s="355"/>
    </row>
    <row r="148" spans="1:6" x14ac:dyDescent="0.25">
      <c r="A148" s="416"/>
      <c r="B148" s="380"/>
      <c r="C148" s="302"/>
      <c r="D148" s="288" t="s">
        <v>447</v>
      </c>
      <c r="E148" s="344" t="s">
        <v>1312</v>
      </c>
      <c r="F148" s="356"/>
    </row>
    <row r="149" spans="1:6" x14ac:dyDescent="0.25">
      <c r="A149" s="416"/>
      <c r="B149" s="381"/>
      <c r="C149" s="305"/>
      <c r="D149" s="285" t="s">
        <v>775</v>
      </c>
      <c r="E149" s="345" t="s">
        <v>1315</v>
      </c>
      <c r="F149" s="357"/>
    </row>
    <row r="150" spans="1:6" x14ac:dyDescent="0.25">
      <c r="A150" s="416"/>
      <c r="B150" s="379" t="s">
        <v>470</v>
      </c>
      <c r="C150" s="309"/>
      <c r="D150" s="294" t="s">
        <v>471</v>
      </c>
      <c r="E150" s="346" t="s">
        <v>1331</v>
      </c>
      <c r="F150" s="355"/>
    </row>
    <row r="151" spans="1:6" x14ac:dyDescent="0.25">
      <c r="A151" s="416"/>
      <c r="B151" s="380"/>
      <c r="D151" s="284" t="s">
        <v>472</v>
      </c>
      <c r="E151" s="344" t="s">
        <v>1332</v>
      </c>
      <c r="F151" s="356"/>
    </row>
    <row r="152" spans="1:6" x14ac:dyDescent="0.25">
      <c r="A152" s="416"/>
      <c r="B152" s="380"/>
      <c r="D152" s="284" t="s">
        <v>789</v>
      </c>
      <c r="E152" s="344" t="s">
        <v>1333</v>
      </c>
      <c r="F152" s="356"/>
    </row>
    <row r="153" spans="1:6" x14ac:dyDescent="0.25">
      <c r="A153" s="416"/>
      <c r="B153" s="380"/>
      <c r="D153" s="284" t="s">
        <v>790</v>
      </c>
      <c r="E153" s="344" t="s">
        <v>1334</v>
      </c>
      <c r="F153" s="356"/>
    </row>
    <row r="154" spans="1:6" x14ac:dyDescent="0.25">
      <c r="A154" s="416"/>
      <c r="B154" s="380"/>
      <c r="C154" s="302"/>
      <c r="D154" s="288" t="s">
        <v>473</v>
      </c>
      <c r="E154" s="344" t="s">
        <v>1335</v>
      </c>
      <c r="F154" s="356"/>
    </row>
    <row r="155" spans="1:6" x14ac:dyDescent="0.25">
      <c r="A155" s="416"/>
      <c r="B155" s="380"/>
      <c r="D155" s="284" t="s">
        <v>785</v>
      </c>
      <c r="E155" s="344" t="s">
        <v>1336</v>
      </c>
      <c r="F155" s="356"/>
    </row>
    <row r="156" spans="1:6" ht="15.75" thickBot="1" x14ac:dyDescent="0.3">
      <c r="A156" s="416"/>
      <c r="B156" s="380"/>
      <c r="D156" s="284" t="s">
        <v>474</v>
      </c>
      <c r="E156" s="344" t="s">
        <v>1337</v>
      </c>
      <c r="F156" s="356"/>
    </row>
    <row r="157" spans="1:6" s="105" customFormat="1" ht="9.9499999999999993" customHeight="1" thickTop="1" thickBot="1" x14ac:dyDescent="0.3">
      <c r="A157" s="385"/>
      <c r="B157" s="386"/>
      <c r="C157" s="386"/>
      <c r="D157" s="386"/>
      <c r="E157" s="386"/>
      <c r="F157" s="414"/>
    </row>
    <row r="158" spans="1:6" ht="15.75" thickTop="1" x14ac:dyDescent="0.25">
      <c r="A158" s="415" t="s">
        <v>1341</v>
      </c>
      <c r="B158" s="409" t="s">
        <v>1263</v>
      </c>
      <c r="C158" s="339"/>
      <c r="D158" s="340" t="s">
        <v>794</v>
      </c>
      <c r="E158" s="361" t="s">
        <v>1343</v>
      </c>
      <c r="F158" s="388" t="s">
        <v>1515</v>
      </c>
    </row>
    <row r="159" spans="1:6" x14ac:dyDescent="0.25">
      <c r="A159" s="416"/>
      <c r="B159" s="380"/>
      <c r="D159" s="269" t="s">
        <v>795</v>
      </c>
      <c r="E159" s="343" t="s">
        <v>1344</v>
      </c>
      <c r="F159" s="389"/>
    </row>
    <row r="160" spans="1:6" x14ac:dyDescent="0.25">
      <c r="A160" s="416"/>
      <c r="B160" s="380"/>
      <c r="D160" s="269" t="s">
        <v>796</v>
      </c>
      <c r="E160" s="343" t="s">
        <v>1345</v>
      </c>
      <c r="F160" s="389"/>
    </row>
    <row r="161" spans="1:6" x14ac:dyDescent="0.25">
      <c r="A161" s="416"/>
      <c r="B161" s="380"/>
      <c r="D161" s="269" t="s">
        <v>797</v>
      </c>
      <c r="E161" s="343" t="s">
        <v>1346</v>
      </c>
      <c r="F161" s="390"/>
    </row>
    <row r="162" spans="1:6" x14ac:dyDescent="0.25">
      <c r="A162" s="416"/>
      <c r="B162" s="380"/>
      <c r="D162" s="269" t="s">
        <v>139</v>
      </c>
      <c r="E162" s="343" t="s">
        <v>1347</v>
      </c>
      <c r="F162" s="356" t="s">
        <v>1516</v>
      </c>
    </row>
    <row r="163" spans="1:6" x14ac:dyDescent="0.25">
      <c r="A163" s="416"/>
      <c r="B163" s="381"/>
      <c r="C163" s="305"/>
      <c r="D163" s="317" t="s">
        <v>8</v>
      </c>
      <c r="E163" s="347" t="s">
        <v>1518</v>
      </c>
      <c r="F163" s="357" t="s">
        <v>1517</v>
      </c>
    </row>
    <row r="164" spans="1:6" x14ac:dyDescent="0.25">
      <c r="A164" s="416"/>
      <c r="B164" s="318"/>
      <c r="C164" s="319"/>
      <c r="D164" s="320" t="s">
        <v>1342</v>
      </c>
      <c r="E164" s="331" t="s">
        <v>1348</v>
      </c>
      <c r="F164" s="354" t="s">
        <v>1519</v>
      </c>
    </row>
    <row r="165" spans="1:6" x14ac:dyDescent="0.25">
      <c r="A165" s="416"/>
      <c r="B165" s="410" t="s">
        <v>834</v>
      </c>
      <c r="C165" s="304"/>
      <c r="D165" s="321" t="s">
        <v>794</v>
      </c>
      <c r="E165" s="342" t="s">
        <v>1524</v>
      </c>
      <c r="F165" s="362" t="s">
        <v>1520</v>
      </c>
    </row>
    <row r="166" spans="1:6" x14ac:dyDescent="0.25">
      <c r="A166" s="416"/>
      <c r="B166" s="380"/>
      <c r="D166" s="269" t="s">
        <v>795</v>
      </c>
      <c r="E166" s="343" t="s">
        <v>1525</v>
      </c>
      <c r="F166" s="356" t="s">
        <v>1521</v>
      </c>
    </row>
    <row r="167" spans="1:6" x14ac:dyDescent="0.25">
      <c r="A167" s="416"/>
      <c r="B167" s="380"/>
      <c r="D167" s="269" t="s">
        <v>796</v>
      </c>
      <c r="E167" s="343" t="s">
        <v>1526</v>
      </c>
      <c r="F167" s="356" t="s">
        <v>1522</v>
      </c>
    </row>
    <row r="168" spans="1:6" x14ac:dyDescent="0.25">
      <c r="A168" s="416"/>
      <c r="B168" s="381"/>
      <c r="C168" s="305"/>
      <c r="D168" s="317" t="s">
        <v>797</v>
      </c>
      <c r="E168" s="347" t="s">
        <v>1527</v>
      </c>
      <c r="F168" s="357" t="s">
        <v>1523</v>
      </c>
    </row>
    <row r="169" spans="1:6" x14ac:dyDescent="0.25">
      <c r="A169" s="416"/>
      <c r="B169" s="379" t="s">
        <v>13</v>
      </c>
      <c r="C169" s="304"/>
      <c r="D169" s="322" t="s">
        <v>798</v>
      </c>
      <c r="E169" s="342" t="s">
        <v>1528</v>
      </c>
      <c r="F169" s="362" t="s">
        <v>1529</v>
      </c>
    </row>
    <row r="170" spans="1:6" x14ac:dyDescent="0.25">
      <c r="A170" s="416"/>
      <c r="B170" s="380"/>
      <c r="D170" s="315" t="s">
        <v>799</v>
      </c>
      <c r="E170" s="343" t="s">
        <v>1530</v>
      </c>
      <c r="F170" s="363" t="s">
        <v>1531</v>
      </c>
    </row>
    <row r="171" spans="1:6" x14ac:dyDescent="0.25">
      <c r="A171" s="416"/>
      <c r="B171" s="380"/>
      <c r="D171" s="269" t="s">
        <v>800</v>
      </c>
      <c r="E171" s="343" t="s">
        <v>1473</v>
      </c>
      <c r="F171" s="356"/>
    </row>
    <row r="172" spans="1:6" x14ac:dyDescent="0.25">
      <c r="A172" s="416"/>
      <c r="B172" s="380"/>
      <c r="D172" s="315" t="s">
        <v>801</v>
      </c>
      <c r="E172" s="343" t="s">
        <v>1472</v>
      </c>
      <c r="F172" s="356" t="s">
        <v>1533</v>
      </c>
    </row>
    <row r="173" spans="1:6" x14ac:dyDescent="0.25">
      <c r="A173" s="416"/>
      <c r="B173" s="381"/>
      <c r="C173" s="305"/>
      <c r="D173" s="323" t="s">
        <v>802</v>
      </c>
      <c r="E173" s="347" t="s">
        <v>1296</v>
      </c>
      <c r="F173" s="357"/>
    </row>
    <row r="174" spans="1:6" x14ac:dyDescent="0.25">
      <c r="A174" s="416"/>
      <c r="B174" s="379" t="s">
        <v>15</v>
      </c>
      <c r="C174" s="304"/>
      <c r="D174" s="322" t="s">
        <v>803</v>
      </c>
      <c r="E174" s="342" t="s">
        <v>1474</v>
      </c>
      <c r="F174" s="355" t="s">
        <v>1532</v>
      </c>
    </row>
    <row r="175" spans="1:6" x14ac:dyDescent="0.25">
      <c r="A175" s="416"/>
      <c r="B175" s="380"/>
      <c r="D175" s="269" t="s">
        <v>804</v>
      </c>
      <c r="E175" s="343" t="s">
        <v>1487</v>
      </c>
      <c r="F175" s="356"/>
    </row>
    <row r="176" spans="1:6" x14ac:dyDescent="0.25">
      <c r="A176" s="416"/>
      <c r="B176" s="380"/>
      <c r="D176" s="269" t="s">
        <v>805</v>
      </c>
      <c r="E176" s="343" t="s">
        <v>1476</v>
      </c>
      <c r="F176" s="356"/>
    </row>
    <row r="177" spans="1:6" x14ac:dyDescent="0.25">
      <c r="A177" s="416"/>
      <c r="B177" s="380"/>
      <c r="D177" s="269" t="s">
        <v>806</v>
      </c>
      <c r="E177" s="343" t="s">
        <v>1475</v>
      </c>
      <c r="F177" s="356"/>
    </row>
    <row r="178" spans="1:6" x14ac:dyDescent="0.25">
      <c r="A178" s="416"/>
      <c r="B178" s="381"/>
      <c r="C178" s="305"/>
      <c r="D178" s="317" t="s">
        <v>8</v>
      </c>
      <c r="E178" s="347" t="s">
        <v>1298</v>
      </c>
      <c r="F178" s="357"/>
    </row>
    <row r="179" spans="1:6" x14ac:dyDescent="0.25">
      <c r="A179" s="416"/>
      <c r="B179" s="379" t="s">
        <v>793</v>
      </c>
      <c r="C179" s="304"/>
      <c r="D179" s="324" t="s">
        <v>807</v>
      </c>
      <c r="E179" s="342" t="s">
        <v>1488</v>
      </c>
      <c r="F179" s="355"/>
    </row>
    <row r="180" spans="1:6" x14ac:dyDescent="0.25">
      <c r="A180" s="416"/>
      <c r="B180" s="380"/>
      <c r="D180" s="269" t="s">
        <v>808</v>
      </c>
      <c r="E180" s="343" t="s">
        <v>1489</v>
      </c>
      <c r="F180" s="356"/>
    </row>
    <row r="181" spans="1:6" x14ac:dyDescent="0.25">
      <c r="A181" s="416"/>
      <c r="B181" s="380"/>
      <c r="D181" s="147" t="s">
        <v>809</v>
      </c>
      <c r="E181" s="343" t="s">
        <v>1464</v>
      </c>
      <c r="F181" s="356"/>
    </row>
    <row r="182" spans="1:6" x14ac:dyDescent="0.25">
      <c r="A182" s="416"/>
      <c r="B182" s="380"/>
      <c r="D182" s="147" t="s">
        <v>423</v>
      </c>
      <c r="E182" s="343" t="s">
        <v>1466</v>
      </c>
      <c r="F182" s="356"/>
    </row>
    <row r="183" spans="1:6" x14ac:dyDescent="0.25">
      <c r="A183" s="416"/>
      <c r="B183" s="380"/>
      <c r="D183" s="147" t="s">
        <v>424</v>
      </c>
      <c r="E183" s="343" t="s">
        <v>1467</v>
      </c>
      <c r="F183" s="356"/>
    </row>
    <row r="184" spans="1:6" x14ac:dyDescent="0.25">
      <c r="A184" s="416"/>
      <c r="B184" s="380"/>
      <c r="D184" s="147" t="s">
        <v>810</v>
      </c>
      <c r="E184" s="343" t="s">
        <v>1477</v>
      </c>
      <c r="F184" s="356"/>
    </row>
    <row r="185" spans="1:6" x14ac:dyDescent="0.25">
      <c r="A185" s="416"/>
      <c r="B185" s="381"/>
      <c r="C185" s="305"/>
      <c r="D185" s="325" t="s">
        <v>8</v>
      </c>
      <c r="E185" s="347" t="s">
        <v>1291</v>
      </c>
      <c r="F185" s="357"/>
    </row>
    <row r="186" spans="1:6" x14ac:dyDescent="0.25">
      <c r="A186" s="416"/>
      <c r="B186" s="379" t="s">
        <v>22</v>
      </c>
      <c r="C186" s="304"/>
      <c r="D186" s="326" t="s">
        <v>8</v>
      </c>
      <c r="E186" s="342" t="s">
        <v>1349</v>
      </c>
      <c r="F186" s="355"/>
    </row>
    <row r="187" spans="1:6" x14ac:dyDescent="0.25">
      <c r="A187" s="416"/>
      <c r="B187" s="380"/>
      <c r="D187" s="269" t="s">
        <v>811</v>
      </c>
      <c r="E187" s="343" t="s">
        <v>1461</v>
      </c>
      <c r="F187" s="406" t="s">
        <v>1453</v>
      </c>
    </row>
    <row r="188" spans="1:6" x14ac:dyDescent="0.25">
      <c r="A188" s="416"/>
      <c r="B188" s="380"/>
      <c r="D188" s="269" t="s">
        <v>812</v>
      </c>
      <c r="E188" s="343" t="s">
        <v>1486</v>
      </c>
      <c r="F188" s="407"/>
    </row>
    <row r="189" spans="1:6" x14ac:dyDescent="0.25">
      <c r="A189" s="416"/>
      <c r="B189" s="380"/>
      <c r="D189" s="269" t="s">
        <v>813</v>
      </c>
      <c r="E189" s="343" t="s">
        <v>1460</v>
      </c>
      <c r="F189" s="408"/>
    </row>
    <row r="190" spans="1:6" x14ac:dyDescent="0.25">
      <c r="A190" s="416"/>
      <c r="B190" s="381"/>
      <c r="C190" s="305"/>
      <c r="D190" s="327" t="s">
        <v>831</v>
      </c>
      <c r="E190" s="347" t="s">
        <v>1490</v>
      </c>
      <c r="F190" s="357" t="s">
        <v>1534</v>
      </c>
    </row>
    <row r="191" spans="1:6" x14ac:dyDescent="0.25">
      <c r="A191" s="416"/>
      <c r="B191" s="379" t="s">
        <v>17</v>
      </c>
      <c r="C191" s="304"/>
      <c r="D191" s="316" t="s">
        <v>814</v>
      </c>
      <c r="E191" s="342" t="s">
        <v>1480</v>
      </c>
      <c r="F191" s="406" t="s">
        <v>1453</v>
      </c>
    </row>
    <row r="192" spans="1:6" x14ac:dyDescent="0.25">
      <c r="A192" s="416"/>
      <c r="B192" s="380"/>
      <c r="D192" s="271" t="s">
        <v>811</v>
      </c>
      <c r="E192" s="343" t="s">
        <v>1461</v>
      </c>
      <c r="F192" s="407"/>
    </row>
    <row r="193" spans="1:6" x14ac:dyDescent="0.25">
      <c r="A193" s="417"/>
      <c r="B193" s="381"/>
      <c r="C193" s="305"/>
      <c r="D193" s="317" t="s">
        <v>813</v>
      </c>
      <c r="E193" s="347" t="s">
        <v>1460</v>
      </c>
      <c r="F193" s="408"/>
    </row>
    <row r="194" spans="1:6" x14ac:dyDescent="0.25">
      <c r="B194" s="219"/>
      <c r="D194" s="274"/>
    </row>
    <row r="195" spans="1:6" x14ac:dyDescent="0.25">
      <c r="B195" s="219"/>
      <c r="D195" s="274"/>
    </row>
    <row r="196" spans="1:6" x14ac:dyDescent="0.25">
      <c r="B196" s="219"/>
      <c r="D196" s="274"/>
    </row>
    <row r="197" spans="1:6" x14ac:dyDescent="0.25">
      <c r="B197" s="219"/>
      <c r="D197" s="274"/>
    </row>
    <row r="198" spans="1:6" x14ac:dyDescent="0.25">
      <c r="B198" s="219"/>
      <c r="D198" s="274"/>
    </row>
    <row r="199" spans="1:6" x14ac:dyDescent="0.25">
      <c r="B199" s="219"/>
      <c r="D199" s="274"/>
    </row>
    <row r="200" spans="1:6" x14ac:dyDescent="0.25">
      <c r="B200" s="219"/>
      <c r="D200" s="274"/>
    </row>
    <row r="201" spans="1:6" x14ac:dyDescent="0.25">
      <c r="B201" s="219"/>
      <c r="D201" s="274"/>
    </row>
    <row r="202" spans="1:6" x14ac:dyDescent="0.25">
      <c r="B202" s="219"/>
      <c r="D202" s="274"/>
    </row>
    <row r="203" spans="1:6" x14ac:dyDescent="0.25">
      <c r="B203" s="219"/>
      <c r="D203" s="274"/>
    </row>
    <row r="204" spans="1:6" x14ac:dyDescent="0.25">
      <c r="B204" s="219"/>
      <c r="D204" s="274"/>
    </row>
    <row r="205" spans="1:6" x14ac:dyDescent="0.25">
      <c r="B205" s="219"/>
      <c r="D205" s="274"/>
    </row>
    <row r="206" spans="1:6" x14ac:dyDescent="0.25">
      <c r="B206" s="219"/>
      <c r="D206" s="274"/>
    </row>
    <row r="207" spans="1:6" x14ac:dyDescent="0.25">
      <c r="B207" s="219"/>
      <c r="D207" s="274"/>
    </row>
    <row r="208" spans="1:6" x14ac:dyDescent="0.25">
      <c r="B208" s="219"/>
      <c r="D208" s="274"/>
    </row>
    <row r="209" spans="2:4" x14ac:dyDescent="0.25">
      <c r="B209" s="219"/>
      <c r="D209" s="274"/>
    </row>
    <row r="210" spans="2:4" x14ac:dyDescent="0.25">
      <c r="B210" s="219"/>
      <c r="D210" s="274"/>
    </row>
    <row r="211" spans="2:4" x14ac:dyDescent="0.25">
      <c r="B211" s="219"/>
      <c r="D211" s="274"/>
    </row>
    <row r="212" spans="2:4" x14ac:dyDescent="0.25">
      <c r="B212" s="219"/>
      <c r="D212" s="274"/>
    </row>
    <row r="213" spans="2:4" x14ac:dyDescent="0.25">
      <c r="B213" s="219"/>
      <c r="D213" s="274"/>
    </row>
    <row r="214" spans="2:4" x14ac:dyDescent="0.25">
      <c r="B214" s="219"/>
      <c r="D214" s="274"/>
    </row>
    <row r="215" spans="2:4" x14ac:dyDescent="0.25">
      <c r="B215" s="219"/>
      <c r="D215" s="274"/>
    </row>
    <row r="216" spans="2:4" x14ac:dyDescent="0.25">
      <c r="B216" s="219"/>
      <c r="D216" s="274"/>
    </row>
    <row r="217" spans="2:4" x14ac:dyDescent="0.25">
      <c r="B217" s="219"/>
      <c r="D217" s="274"/>
    </row>
    <row r="218" spans="2:4" x14ac:dyDescent="0.25">
      <c r="B218" s="219"/>
      <c r="D218" s="274"/>
    </row>
    <row r="219" spans="2:4" x14ac:dyDescent="0.25">
      <c r="B219" s="219"/>
      <c r="D219" s="274"/>
    </row>
    <row r="220" spans="2:4" x14ac:dyDescent="0.25">
      <c r="B220" s="219"/>
      <c r="D220" s="274"/>
    </row>
    <row r="221" spans="2:4" x14ac:dyDescent="0.25">
      <c r="B221" s="219"/>
      <c r="D221" s="274"/>
    </row>
    <row r="222" spans="2:4" x14ac:dyDescent="0.25">
      <c r="B222" s="219"/>
      <c r="D222" s="274"/>
    </row>
    <row r="223" spans="2:4" x14ac:dyDescent="0.25">
      <c r="B223" s="219"/>
      <c r="D223" s="274"/>
    </row>
    <row r="224" spans="2:4" x14ac:dyDescent="0.25">
      <c r="B224" s="219"/>
      <c r="D224" s="274"/>
    </row>
    <row r="225" spans="2:4" x14ac:dyDescent="0.25">
      <c r="B225" s="219"/>
      <c r="D225" s="274"/>
    </row>
    <row r="226" spans="2:4" x14ac:dyDescent="0.25">
      <c r="B226" s="219"/>
      <c r="D226" s="274"/>
    </row>
    <row r="227" spans="2:4" x14ac:dyDescent="0.25">
      <c r="B227" s="219"/>
      <c r="D227" s="274"/>
    </row>
    <row r="228" spans="2:4" x14ac:dyDescent="0.25">
      <c r="B228" s="219"/>
      <c r="D228" s="274"/>
    </row>
    <row r="229" spans="2:4" x14ac:dyDescent="0.25">
      <c r="B229" s="219"/>
      <c r="D229" s="274"/>
    </row>
    <row r="230" spans="2:4" x14ac:dyDescent="0.25">
      <c r="B230" s="219"/>
      <c r="D230" s="274"/>
    </row>
    <row r="231" spans="2:4" x14ac:dyDescent="0.25">
      <c r="B231" s="219"/>
      <c r="D231" s="274"/>
    </row>
    <row r="232" spans="2:4" x14ac:dyDescent="0.25">
      <c r="B232" s="219"/>
      <c r="D232" s="274"/>
    </row>
    <row r="233" spans="2:4" x14ac:dyDescent="0.25">
      <c r="B233" s="219"/>
      <c r="D233" s="274"/>
    </row>
    <row r="234" spans="2:4" x14ac:dyDescent="0.25">
      <c r="B234" s="219"/>
      <c r="D234" s="274"/>
    </row>
    <row r="235" spans="2:4" x14ac:dyDescent="0.25">
      <c r="B235" s="219"/>
      <c r="D235" s="274"/>
    </row>
    <row r="236" spans="2:4" x14ac:dyDescent="0.25">
      <c r="B236" s="219"/>
      <c r="D236" s="274"/>
    </row>
    <row r="237" spans="2:4" x14ac:dyDescent="0.25">
      <c r="B237" s="219"/>
      <c r="D237" s="274"/>
    </row>
    <row r="238" spans="2:4" x14ac:dyDescent="0.25">
      <c r="B238" s="219"/>
      <c r="D238" s="274"/>
    </row>
    <row r="239" spans="2:4" x14ac:dyDescent="0.25">
      <c r="B239" s="219"/>
      <c r="D239" s="274"/>
    </row>
    <row r="240" spans="2:4" x14ac:dyDescent="0.25">
      <c r="B240" s="219"/>
      <c r="D240" s="274"/>
    </row>
    <row r="241" spans="2:4" x14ac:dyDescent="0.25">
      <c r="B241" s="219"/>
      <c r="D241" s="274"/>
    </row>
    <row r="242" spans="2:4" x14ac:dyDescent="0.25">
      <c r="B242" s="219"/>
      <c r="D242" s="274"/>
    </row>
    <row r="243" spans="2:4" x14ac:dyDescent="0.25">
      <c r="B243" s="219"/>
      <c r="D243" s="274"/>
    </row>
    <row r="244" spans="2:4" x14ac:dyDescent="0.25">
      <c r="B244" s="219"/>
      <c r="D244" s="274"/>
    </row>
    <row r="245" spans="2:4" x14ac:dyDescent="0.25">
      <c r="B245" s="219"/>
      <c r="D245" s="274"/>
    </row>
    <row r="246" spans="2:4" x14ac:dyDescent="0.25">
      <c r="B246" s="219"/>
      <c r="D246" s="274"/>
    </row>
    <row r="247" spans="2:4" x14ac:dyDescent="0.25">
      <c r="B247" s="219"/>
      <c r="D247" s="274"/>
    </row>
    <row r="248" spans="2:4" x14ac:dyDescent="0.25">
      <c r="B248" s="219"/>
      <c r="D248" s="274"/>
    </row>
    <row r="249" spans="2:4" x14ac:dyDescent="0.25">
      <c r="B249" s="219"/>
      <c r="D249" s="274"/>
    </row>
    <row r="250" spans="2:4" x14ac:dyDescent="0.25">
      <c r="B250" s="219"/>
      <c r="D250" s="274"/>
    </row>
    <row r="251" spans="2:4" x14ac:dyDescent="0.25">
      <c r="B251" s="219"/>
      <c r="D251" s="274"/>
    </row>
    <row r="252" spans="2:4" x14ac:dyDescent="0.25">
      <c r="B252" s="219"/>
      <c r="D252" s="274"/>
    </row>
    <row r="253" spans="2:4" x14ac:dyDescent="0.25">
      <c r="B253" s="219"/>
      <c r="D253" s="274"/>
    </row>
    <row r="254" spans="2:4" x14ac:dyDescent="0.25">
      <c r="B254" s="219"/>
      <c r="D254" s="274"/>
    </row>
    <row r="255" spans="2:4" x14ac:dyDescent="0.25">
      <c r="B255" s="219"/>
      <c r="D255" s="274"/>
    </row>
    <row r="256" spans="2:4" x14ac:dyDescent="0.25">
      <c r="B256" s="219"/>
      <c r="D256" s="274"/>
    </row>
    <row r="257" spans="2:4" x14ac:dyDescent="0.25">
      <c r="B257" s="219"/>
      <c r="D257" s="274"/>
    </row>
    <row r="258" spans="2:4" x14ac:dyDescent="0.25">
      <c r="B258" s="219"/>
      <c r="D258" s="274"/>
    </row>
    <row r="259" spans="2:4" x14ac:dyDescent="0.25">
      <c r="B259" s="219"/>
      <c r="D259" s="274"/>
    </row>
    <row r="260" spans="2:4" x14ac:dyDescent="0.25">
      <c r="B260" s="219"/>
      <c r="D260" s="274"/>
    </row>
    <row r="261" spans="2:4" x14ac:dyDescent="0.25">
      <c r="B261" s="219"/>
      <c r="D261" s="274"/>
    </row>
    <row r="262" spans="2:4" x14ac:dyDescent="0.25">
      <c r="B262" s="219"/>
      <c r="D262" s="274"/>
    </row>
    <row r="263" spans="2:4" x14ac:dyDescent="0.25">
      <c r="B263" s="219"/>
      <c r="D263" s="274"/>
    </row>
    <row r="264" spans="2:4" x14ac:dyDescent="0.25">
      <c r="B264" s="219"/>
      <c r="D264" s="274"/>
    </row>
    <row r="265" spans="2:4" x14ac:dyDescent="0.25">
      <c r="B265" s="219"/>
      <c r="D265" s="274"/>
    </row>
    <row r="266" spans="2:4" x14ac:dyDescent="0.25">
      <c r="B266" s="219"/>
      <c r="D266" s="274"/>
    </row>
    <row r="267" spans="2:4" x14ac:dyDescent="0.25">
      <c r="B267" s="219"/>
      <c r="D267" s="274"/>
    </row>
    <row r="268" spans="2:4" x14ac:dyDescent="0.25">
      <c r="B268" s="219"/>
      <c r="D268" s="274"/>
    </row>
    <row r="269" spans="2:4" x14ac:dyDescent="0.25">
      <c r="B269" s="219"/>
      <c r="D269" s="274"/>
    </row>
    <row r="270" spans="2:4" x14ac:dyDescent="0.25">
      <c r="B270" s="219"/>
      <c r="D270" s="274"/>
    </row>
    <row r="271" spans="2:4" x14ac:dyDescent="0.25">
      <c r="B271" s="219"/>
      <c r="D271" s="274"/>
    </row>
    <row r="272" spans="2:4" x14ac:dyDescent="0.25">
      <c r="B272" s="219"/>
      <c r="D272" s="274"/>
    </row>
    <row r="273" spans="2:4" x14ac:dyDescent="0.25">
      <c r="B273" s="219"/>
      <c r="D273" s="274"/>
    </row>
    <row r="274" spans="2:4" x14ac:dyDescent="0.25">
      <c r="B274" s="219"/>
      <c r="D274" s="274"/>
    </row>
    <row r="275" spans="2:4" x14ac:dyDescent="0.25">
      <c r="B275" s="219"/>
      <c r="D275" s="274"/>
    </row>
    <row r="276" spans="2:4" x14ac:dyDescent="0.25">
      <c r="B276" s="219"/>
      <c r="D276" s="274"/>
    </row>
    <row r="277" spans="2:4" x14ac:dyDescent="0.25">
      <c r="B277" s="219"/>
      <c r="D277" s="274"/>
    </row>
    <row r="278" spans="2:4" x14ac:dyDescent="0.25">
      <c r="B278" s="219"/>
      <c r="D278" s="274"/>
    </row>
    <row r="279" spans="2:4" x14ac:dyDescent="0.25">
      <c r="B279" s="219"/>
      <c r="D279" s="274"/>
    </row>
    <row r="280" spans="2:4" x14ac:dyDescent="0.25">
      <c r="B280" s="219"/>
      <c r="D280" s="274"/>
    </row>
    <row r="281" spans="2:4" x14ac:dyDescent="0.25">
      <c r="B281" s="219"/>
      <c r="D281" s="274"/>
    </row>
    <row r="282" spans="2:4" x14ac:dyDescent="0.25">
      <c r="B282" s="219"/>
      <c r="D282" s="274"/>
    </row>
    <row r="283" spans="2:4" x14ac:dyDescent="0.25">
      <c r="B283" s="219"/>
      <c r="D283" s="274"/>
    </row>
    <row r="284" spans="2:4" x14ac:dyDescent="0.25">
      <c r="B284" s="219"/>
      <c r="D284" s="274"/>
    </row>
    <row r="285" spans="2:4" x14ac:dyDescent="0.25">
      <c r="B285" s="219"/>
      <c r="D285" s="274"/>
    </row>
    <row r="286" spans="2:4" x14ac:dyDescent="0.25">
      <c r="B286" s="219"/>
      <c r="D286" s="274"/>
    </row>
    <row r="287" spans="2:4" x14ac:dyDescent="0.25">
      <c r="B287" s="219"/>
      <c r="D287" s="274"/>
    </row>
    <row r="288" spans="2:4" x14ac:dyDescent="0.25">
      <c r="B288" s="219"/>
      <c r="D288" s="274"/>
    </row>
    <row r="289" spans="2:4" x14ac:dyDescent="0.25">
      <c r="B289" s="219"/>
      <c r="D289" s="274"/>
    </row>
    <row r="290" spans="2:4" x14ac:dyDescent="0.25">
      <c r="B290" s="219"/>
      <c r="D290" s="274"/>
    </row>
    <row r="291" spans="2:4" x14ac:dyDescent="0.25">
      <c r="B291" s="219"/>
      <c r="D291" s="274"/>
    </row>
    <row r="292" spans="2:4" x14ac:dyDescent="0.25">
      <c r="B292" s="219"/>
      <c r="D292" s="274"/>
    </row>
    <row r="293" spans="2:4" x14ac:dyDescent="0.25">
      <c r="B293" s="219"/>
      <c r="D293" s="274"/>
    </row>
    <row r="294" spans="2:4" x14ac:dyDescent="0.25">
      <c r="B294" s="219"/>
      <c r="D294" s="274"/>
    </row>
    <row r="295" spans="2:4" x14ac:dyDescent="0.25">
      <c r="B295" s="219"/>
      <c r="D295" s="274"/>
    </row>
    <row r="296" spans="2:4" x14ac:dyDescent="0.25">
      <c r="B296" s="219"/>
      <c r="D296" s="274"/>
    </row>
    <row r="297" spans="2:4" x14ac:dyDescent="0.25">
      <c r="B297" s="219"/>
      <c r="D297" s="274"/>
    </row>
    <row r="298" spans="2:4" x14ac:dyDescent="0.25">
      <c r="B298" s="219"/>
      <c r="D298" s="274"/>
    </row>
    <row r="299" spans="2:4" x14ac:dyDescent="0.25">
      <c r="B299" s="219"/>
      <c r="D299" s="274"/>
    </row>
    <row r="300" spans="2:4" x14ac:dyDescent="0.25">
      <c r="B300" s="219"/>
      <c r="D300" s="274"/>
    </row>
    <row r="301" spans="2:4" x14ac:dyDescent="0.25">
      <c r="B301" s="219"/>
      <c r="D301" s="274"/>
    </row>
    <row r="302" spans="2:4" x14ac:dyDescent="0.25">
      <c r="B302" s="219"/>
      <c r="D302" s="274"/>
    </row>
    <row r="303" spans="2:4" x14ac:dyDescent="0.25">
      <c r="B303" s="219"/>
      <c r="D303" s="274"/>
    </row>
    <row r="304" spans="2:4" x14ac:dyDescent="0.25">
      <c r="B304" s="219"/>
      <c r="D304" s="274"/>
    </row>
    <row r="305" spans="2:4" x14ac:dyDescent="0.25">
      <c r="B305" s="219"/>
      <c r="D305" s="274"/>
    </row>
    <row r="306" spans="2:4" x14ac:dyDescent="0.25">
      <c r="B306" s="219"/>
      <c r="D306" s="274"/>
    </row>
    <row r="307" spans="2:4" x14ac:dyDescent="0.25">
      <c r="B307" s="219"/>
      <c r="D307" s="274"/>
    </row>
    <row r="308" spans="2:4" x14ac:dyDescent="0.25">
      <c r="B308" s="219"/>
      <c r="D308" s="274"/>
    </row>
    <row r="309" spans="2:4" x14ac:dyDescent="0.25">
      <c r="B309" s="219"/>
      <c r="D309" s="274"/>
    </row>
    <row r="310" spans="2:4" x14ac:dyDescent="0.25">
      <c r="B310" s="219"/>
      <c r="D310" s="274"/>
    </row>
    <row r="311" spans="2:4" x14ac:dyDescent="0.25">
      <c r="B311" s="219"/>
      <c r="D311" s="274"/>
    </row>
    <row r="312" spans="2:4" x14ac:dyDescent="0.25">
      <c r="B312" s="219"/>
      <c r="D312" s="274"/>
    </row>
    <row r="313" spans="2:4" x14ac:dyDescent="0.25">
      <c r="B313" s="219"/>
      <c r="D313" s="274"/>
    </row>
    <row r="314" spans="2:4" x14ac:dyDescent="0.25">
      <c r="B314" s="219"/>
      <c r="D314" s="274"/>
    </row>
    <row r="315" spans="2:4" x14ac:dyDescent="0.25">
      <c r="B315" s="219"/>
      <c r="D315" s="274"/>
    </row>
    <row r="316" spans="2:4" x14ac:dyDescent="0.25">
      <c r="B316" s="219"/>
      <c r="D316" s="274"/>
    </row>
    <row r="317" spans="2:4" x14ac:dyDescent="0.25">
      <c r="B317" s="219"/>
      <c r="D317" s="274"/>
    </row>
    <row r="318" spans="2:4" x14ac:dyDescent="0.25">
      <c r="B318" s="219"/>
      <c r="D318" s="274"/>
    </row>
    <row r="319" spans="2:4" x14ac:dyDescent="0.25">
      <c r="B319" s="219"/>
      <c r="D319" s="274"/>
    </row>
    <row r="320" spans="2:4" x14ac:dyDescent="0.25">
      <c r="B320" s="219"/>
      <c r="D320" s="274"/>
    </row>
    <row r="321" spans="2:4" x14ac:dyDescent="0.25">
      <c r="B321" s="219"/>
      <c r="D321" s="274"/>
    </row>
    <row r="322" spans="2:4" x14ac:dyDescent="0.25">
      <c r="B322" s="219"/>
      <c r="D322" s="274"/>
    </row>
    <row r="323" spans="2:4" x14ac:dyDescent="0.25">
      <c r="B323" s="219"/>
      <c r="D323" s="274"/>
    </row>
    <row r="324" spans="2:4" x14ac:dyDescent="0.25">
      <c r="B324" s="219"/>
      <c r="D324" s="274"/>
    </row>
    <row r="325" spans="2:4" x14ac:dyDescent="0.25">
      <c r="B325" s="219"/>
      <c r="D325" s="274"/>
    </row>
    <row r="326" spans="2:4" x14ac:dyDescent="0.25">
      <c r="B326" s="219"/>
      <c r="D326" s="274"/>
    </row>
    <row r="327" spans="2:4" x14ac:dyDescent="0.25">
      <c r="B327" s="219"/>
      <c r="D327" s="274"/>
    </row>
    <row r="328" spans="2:4" x14ac:dyDescent="0.25">
      <c r="B328" s="219"/>
      <c r="D328" s="274"/>
    </row>
    <row r="329" spans="2:4" x14ac:dyDescent="0.25">
      <c r="B329" s="219"/>
      <c r="D329" s="274"/>
    </row>
    <row r="330" spans="2:4" x14ac:dyDescent="0.25">
      <c r="B330" s="219"/>
      <c r="D330" s="274"/>
    </row>
    <row r="331" spans="2:4" x14ac:dyDescent="0.25">
      <c r="B331" s="219"/>
      <c r="D331" s="274"/>
    </row>
    <row r="332" spans="2:4" x14ac:dyDescent="0.25">
      <c r="B332" s="219"/>
      <c r="D332" s="274"/>
    </row>
    <row r="333" spans="2:4" x14ac:dyDescent="0.25">
      <c r="B333" s="219"/>
      <c r="D333" s="274"/>
    </row>
    <row r="334" spans="2:4" x14ac:dyDescent="0.25">
      <c r="B334" s="219"/>
      <c r="D334" s="274"/>
    </row>
    <row r="335" spans="2:4" x14ac:dyDescent="0.25">
      <c r="B335" s="219"/>
      <c r="D335" s="274"/>
    </row>
    <row r="336" spans="2:4" x14ac:dyDescent="0.25">
      <c r="B336" s="219"/>
      <c r="D336" s="274"/>
    </row>
    <row r="337" spans="2:4" x14ac:dyDescent="0.25">
      <c r="B337" s="219"/>
      <c r="D337" s="274"/>
    </row>
    <row r="338" spans="2:4" x14ac:dyDescent="0.25">
      <c r="B338" s="219"/>
      <c r="D338" s="274"/>
    </row>
    <row r="339" spans="2:4" x14ac:dyDescent="0.25">
      <c r="B339" s="219"/>
      <c r="D339" s="274"/>
    </row>
    <row r="340" spans="2:4" x14ac:dyDescent="0.25">
      <c r="B340" s="219"/>
      <c r="D340" s="274"/>
    </row>
    <row r="341" spans="2:4" x14ac:dyDescent="0.25">
      <c r="B341" s="219"/>
      <c r="D341" s="274"/>
    </row>
    <row r="342" spans="2:4" x14ac:dyDescent="0.25">
      <c r="B342" s="219"/>
      <c r="D342" s="274"/>
    </row>
    <row r="343" spans="2:4" x14ac:dyDescent="0.25">
      <c r="B343" s="219"/>
      <c r="D343" s="274"/>
    </row>
    <row r="344" spans="2:4" x14ac:dyDescent="0.25">
      <c r="B344" s="219"/>
      <c r="D344" s="274"/>
    </row>
    <row r="345" spans="2:4" x14ac:dyDescent="0.25">
      <c r="B345" s="219"/>
      <c r="D345" s="274"/>
    </row>
    <row r="346" spans="2:4" x14ac:dyDescent="0.25">
      <c r="B346" s="219"/>
      <c r="D346" s="274"/>
    </row>
    <row r="347" spans="2:4" x14ac:dyDescent="0.25">
      <c r="B347" s="219"/>
      <c r="D347" s="274"/>
    </row>
    <row r="348" spans="2:4" x14ac:dyDescent="0.25">
      <c r="B348" s="219"/>
      <c r="D348" s="274"/>
    </row>
    <row r="349" spans="2:4" x14ac:dyDescent="0.25">
      <c r="B349" s="219"/>
      <c r="D349" s="274"/>
    </row>
    <row r="350" spans="2:4" x14ac:dyDescent="0.25">
      <c r="B350" s="219"/>
      <c r="D350" s="274"/>
    </row>
    <row r="351" spans="2:4" x14ac:dyDescent="0.25">
      <c r="B351" s="219"/>
      <c r="D351" s="274"/>
    </row>
    <row r="352" spans="2:4" x14ac:dyDescent="0.25">
      <c r="B352" s="219"/>
      <c r="D352" s="274"/>
    </row>
    <row r="353" spans="2:4" x14ac:dyDescent="0.25">
      <c r="B353" s="219"/>
      <c r="D353" s="274"/>
    </row>
    <row r="354" spans="2:4" x14ac:dyDescent="0.25">
      <c r="B354" s="219"/>
      <c r="D354" s="274"/>
    </row>
    <row r="355" spans="2:4" x14ac:dyDescent="0.25">
      <c r="B355" s="219"/>
      <c r="D355" s="274"/>
    </row>
    <row r="356" spans="2:4" x14ac:dyDescent="0.25">
      <c r="B356" s="219"/>
      <c r="D356" s="274"/>
    </row>
    <row r="357" spans="2:4" x14ac:dyDescent="0.25">
      <c r="B357" s="219"/>
      <c r="D357" s="274"/>
    </row>
    <row r="358" spans="2:4" x14ac:dyDescent="0.25">
      <c r="B358" s="219"/>
      <c r="D358" s="274"/>
    </row>
    <row r="359" spans="2:4" x14ac:dyDescent="0.25">
      <c r="B359" s="219"/>
      <c r="D359" s="274"/>
    </row>
    <row r="360" spans="2:4" x14ac:dyDescent="0.25">
      <c r="B360" s="219"/>
      <c r="D360" s="274"/>
    </row>
    <row r="361" spans="2:4" x14ac:dyDescent="0.25">
      <c r="B361" s="219"/>
      <c r="D361" s="274"/>
    </row>
    <row r="362" spans="2:4" x14ac:dyDescent="0.25">
      <c r="B362" s="219"/>
      <c r="D362" s="274"/>
    </row>
    <row r="363" spans="2:4" x14ac:dyDescent="0.25">
      <c r="B363" s="219"/>
      <c r="D363" s="274"/>
    </row>
    <row r="364" spans="2:4" x14ac:dyDescent="0.25">
      <c r="B364" s="219"/>
      <c r="D364" s="274"/>
    </row>
    <row r="365" spans="2:4" x14ac:dyDescent="0.25">
      <c r="B365" s="219"/>
      <c r="D365" s="274"/>
    </row>
    <row r="366" spans="2:4" x14ac:dyDescent="0.25">
      <c r="B366" s="219"/>
      <c r="D366" s="274"/>
    </row>
    <row r="367" spans="2:4" x14ac:dyDescent="0.25">
      <c r="B367" s="219"/>
      <c r="D367" s="274"/>
    </row>
    <row r="368" spans="2:4" x14ac:dyDescent="0.25">
      <c r="B368" s="219"/>
      <c r="D368" s="274"/>
    </row>
    <row r="369" spans="2:4" x14ac:dyDescent="0.25">
      <c r="B369" s="219"/>
      <c r="D369" s="274"/>
    </row>
    <row r="370" spans="2:4" x14ac:dyDescent="0.25">
      <c r="B370" s="219"/>
      <c r="D370" s="274"/>
    </row>
    <row r="371" spans="2:4" x14ac:dyDescent="0.25">
      <c r="B371" s="219"/>
      <c r="D371" s="274"/>
    </row>
    <row r="372" spans="2:4" x14ac:dyDescent="0.25">
      <c r="B372" s="219"/>
      <c r="D372" s="274"/>
    </row>
    <row r="373" spans="2:4" x14ac:dyDescent="0.25">
      <c r="B373" s="219"/>
      <c r="D373" s="274"/>
    </row>
    <row r="374" spans="2:4" x14ac:dyDescent="0.25">
      <c r="B374" s="219"/>
      <c r="D374" s="274"/>
    </row>
    <row r="375" spans="2:4" x14ac:dyDescent="0.25">
      <c r="B375" s="219"/>
      <c r="D375" s="274"/>
    </row>
    <row r="376" spans="2:4" x14ac:dyDescent="0.25">
      <c r="B376" s="219"/>
      <c r="D376" s="274"/>
    </row>
    <row r="377" spans="2:4" x14ac:dyDescent="0.25">
      <c r="B377" s="219"/>
      <c r="D377" s="274"/>
    </row>
    <row r="378" spans="2:4" x14ac:dyDescent="0.25">
      <c r="B378" s="219"/>
      <c r="D378" s="274"/>
    </row>
    <row r="379" spans="2:4" x14ac:dyDescent="0.25">
      <c r="B379" s="219"/>
      <c r="D379" s="274"/>
    </row>
    <row r="380" spans="2:4" x14ac:dyDescent="0.25">
      <c r="B380" s="219"/>
      <c r="D380" s="274"/>
    </row>
    <row r="381" spans="2:4" x14ac:dyDescent="0.25">
      <c r="B381" s="219"/>
      <c r="D381" s="274"/>
    </row>
    <row r="382" spans="2:4" x14ac:dyDescent="0.25">
      <c r="B382" s="219"/>
      <c r="D382" s="274"/>
    </row>
    <row r="383" spans="2:4" x14ac:dyDescent="0.25">
      <c r="B383" s="219"/>
      <c r="D383" s="274"/>
    </row>
    <row r="384" spans="2:4" x14ac:dyDescent="0.25">
      <c r="B384" s="219"/>
      <c r="D384" s="274"/>
    </row>
    <row r="385" spans="2:4" x14ac:dyDescent="0.25">
      <c r="B385" s="219"/>
      <c r="D385" s="274"/>
    </row>
    <row r="386" spans="2:4" x14ac:dyDescent="0.25">
      <c r="B386" s="219"/>
      <c r="D386" s="274"/>
    </row>
    <row r="387" spans="2:4" x14ac:dyDescent="0.25">
      <c r="B387" s="219"/>
      <c r="D387" s="274"/>
    </row>
    <row r="388" spans="2:4" x14ac:dyDescent="0.25">
      <c r="B388" s="219"/>
      <c r="D388" s="274"/>
    </row>
    <row r="389" spans="2:4" x14ac:dyDescent="0.25">
      <c r="B389" s="219"/>
      <c r="D389" s="274"/>
    </row>
    <row r="390" spans="2:4" x14ac:dyDescent="0.25">
      <c r="B390" s="219"/>
      <c r="D390" s="274"/>
    </row>
    <row r="391" spans="2:4" x14ac:dyDescent="0.25">
      <c r="B391" s="219"/>
      <c r="D391" s="274"/>
    </row>
    <row r="392" spans="2:4" x14ac:dyDescent="0.25">
      <c r="B392" s="219"/>
      <c r="D392" s="274"/>
    </row>
    <row r="393" spans="2:4" x14ac:dyDescent="0.25">
      <c r="B393" s="219"/>
      <c r="D393" s="274"/>
    </row>
    <row r="394" spans="2:4" x14ac:dyDescent="0.25">
      <c r="B394" s="219"/>
      <c r="D394" s="274"/>
    </row>
    <row r="395" spans="2:4" x14ac:dyDescent="0.25">
      <c r="B395" s="219"/>
      <c r="D395" s="274"/>
    </row>
    <row r="396" spans="2:4" x14ac:dyDescent="0.25">
      <c r="B396" s="219"/>
      <c r="D396" s="274"/>
    </row>
    <row r="397" spans="2:4" x14ac:dyDescent="0.25">
      <c r="B397" s="219"/>
      <c r="D397" s="274"/>
    </row>
    <row r="398" spans="2:4" x14ac:dyDescent="0.25">
      <c r="B398" s="219"/>
      <c r="D398" s="274"/>
    </row>
    <row r="399" spans="2:4" x14ac:dyDescent="0.25">
      <c r="B399" s="219"/>
      <c r="D399" s="274"/>
    </row>
    <row r="400" spans="2:4" x14ac:dyDescent="0.25">
      <c r="B400" s="219"/>
      <c r="D400" s="274"/>
    </row>
    <row r="401" spans="2:4" x14ac:dyDescent="0.25">
      <c r="B401" s="219"/>
      <c r="D401" s="274"/>
    </row>
    <row r="402" spans="2:4" x14ac:dyDescent="0.25">
      <c r="B402" s="219"/>
      <c r="D402" s="274"/>
    </row>
    <row r="403" spans="2:4" x14ac:dyDescent="0.25">
      <c r="B403" s="219"/>
      <c r="D403" s="274"/>
    </row>
    <row r="404" spans="2:4" x14ac:dyDescent="0.25">
      <c r="B404" s="219"/>
      <c r="D404" s="274"/>
    </row>
    <row r="405" spans="2:4" x14ac:dyDescent="0.25">
      <c r="B405" s="219"/>
      <c r="D405" s="274"/>
    </row>
    <row r="406" spans="2:4" x14ac:dyDescent="0.25">
      <c r="B406" s="219"/>
      <c r="D406" s="274"/>
    </row>
    <row r="407" spans="2:4" x14ac:dyDescent="0.25">
      <c r="B407" s="219"/>
      <c r="D407" s="274"/>
    </row>
    <row r="408" spans="2:4" x14ac:dyDescent="0.25">
      <c r="B408" s="219"/>
      <c r="D408" s="274"/>
    </row>
    <row r="409" spans="2:4" x14ac:dyDescent="0.25">
      <c r="B409" s="219"/>
      <c r="D409" s="274"/>
    </row>
    <row r="410" spans="2:4" x14ac:dyDescent="0.25">
      <c r="B410" s="219"/>
      <c r="D410" s="274"/>
    </row>
    <row r="411" spans="2:4" x14ac:dyDescent="0.25">
      <c r="B411" s="219"/>
      <c r="D411" s="274"/>
    </row>
    <row r="412" spans="2:4" x14ac:dyDescent="0.25">
      <c r="B412" s="219"/>
      <c r="D412" s="274"/>
    </row>
    <row r="413" spans="2:4" x14ac:dyDescent="0.25">
      <c r="B413" s="219"/>
      <c r="D413" s="274"/>
    </row>
    <row r="414" spans="2:4" x14ac:dyDescent="0.25">
      <c r="B414" s="219"/>
      <c r="D414" s="274"/>
    </row>
    <row r="415" spans="2:4" x14ac:dyDescent="0.25">
      <c r="B415" s="219"/>
      <c r="D415" s="274"/>
    </row>
    <row r="416" spans="2:4" x14ac:dyDescent="0.25">
      <c r="B416" s="219"/>
      <c r="D416" s="274"/>
    </row>
    <row r="417" spans="2:4" x14ac:dyDescent="0.25">
      <c r="B417" s="219"/>
      <c r="D417" s="274"/>
    </row>
    <row r="418" spans="2:4" x14ac:dyDescent="0.25">
      <c r="B418" s="219"/>
      <c r="D418" s="274"/>
    </row>
    <row r="419" spans="2:4" x14ac:dyDescent="0.25">
      <c r="B419" s="219"/>
      <c r="D419" s="274"/>
    </row>
    <row r="420" spans="2:4" x14ac:dyDescent="0.25">
      <c r="B420" s="219"/>
      <c r="D420" s="274"/>
    </row>
    <row r="421" spans="2:4" x14ac:dyDescent="0.25">
      <c r="B421" s="219"/>
      <c r="D421" s="274"/>
    </row>
    <row r="422" spans="2:4" x14ac:dyDescent="0.25">
      <c r="B422" s="219"/>
      <c r="D422" s="274"/>
    </row>
    <row r="423" spans="2:4" x14ac:dyDescent="0.25">
      <c r="B423" s="219"/>
      <c r="D423" s="274"/>
    </row>
    <row r="424" spans="2:4" x14ac:dyDescent="0.25">
      <c r="B424" s="219"/>
      <c r="D424" s="274"/>
    </row>
    <row r="425" spans="2:4" x14ac:dyDescent="0.25">
      <c r="B425" s="219"/>
      <c r="D425" s="274"/>
    </row>
    <row r="426" spans="2:4" x14ac:dyDescent="0.25">
      <c r="B426" s="219"/>
      <c r="D426" s="274"/>
    </row>
    <row r="427" spans="2:4" x14ac:dyDescent="0.25">
      <c r="B427" s="219"/>
      <c r="D427" s="274"/>
    </row>
    <row r="428" spans="2:4" x14ac:dyDescent="0.25">
      <c r="B428" s="219"/>
      <c r="D428" s="274"/>
    </row>
    <row r="429" spans="2:4" x14ac:dyDescent="0.25">
      <c r="B429" s="219"/>
      <c r="D429" s="274"/>
    </row>
    <row r="430" spans="2:4" x14ac:dyDescent="0.25">
      <c r="B430" s="219"/>
      <c r="D430" s="274"/>
    </row>
    <row r="431" spans="2:4" x14ac:dyDescent="0.25">
      <c r="B431" s="219"/>
      <c r="D431" s="274"/>
    </row>
    <row r="432" spans="2:4" x14ac:dyDescent="0.25">
      <c r="B432" s="219"/>
      <c r="D432" s="274"/>
    </row>
    <row r="433" spans="2:4" x14ac:dyDescent="0.25">
      <c r="B433" s="219"/>
      <c r="D433" s="274"/>
    </row>
    <row r="434" spans="2:4" x14ac:dyDescent="0.25">
      <c r="B434" s="219"/>
      <c r="D434" s="274"/>
    </row>
    <row r="435" spans="2:4" x14ac:dyDescent="0.25">
      <c r="B435" s="219"/>
      <c r="D435" s="274"/>
    </row>
    <row r="436" spans="2:4" x14ac:dyDescent="0.25">
      <c r="B436" s="219"/>
      <c r="D436" s="274"/>
    </row>
    <row r="437" spans="2:4" x14ac:dyDescent="0.25">
      <c r="B437" s="219"/>
      <c r="D437" s="274"/>
    </row>
    <row r="438" spans="2:4" x14ac:dyDescent="0.25">
      <c r="B438" s="219"/>
      <c r="D438" s="274"/>
    </row>
    <row r="439" spans="2:4" x14ac:dyDescent="0.25">
      <c r="B439" s="219"/>
      <c r="D439" s="274"/>
    </row>
    <row r="440" spans="2:4" x14ac:dyDescent="0.25">
      <c r="B440" s="219"/>
      <c r="D440" s="274"/>
    </row>
    <row r="441" spans="2:4" x14ac:dyDescent="0.25">
      <c r="B441" s="219"/>
      <c r="D441" s="274"/>
    </row>
    <row r="442" spans="2:4" x14ac:dyDescent="0.25">
      <c r="B442" s="219"/>
      <c r="D442" s="274"/>
    </row>
    <row r="443" spans="2:4" x14ac:dyDescent="0.25">
      <c r="B443" s="219"/>
      <c r="D443" s="274"/>
    </row>
    <row r="444" spans="2:4" x14ac:dyDescent="0.25">
      <c r="B444" s="219"/>
      <c r="D444" s="274"/>
    </row>
    <row r="445" spans="2:4" x14ac:dyDescent="0.25">
      <c r="B445" s="219"/>
      <c r="D445" s="274"/>
    </row>
    <row r="446" spans="2:4" x14ac:dyDescent="0.25">
      <c r="B446" s="219"/>
      <c r="D446" s="274"/>
    </row>
    <row r="447" spans="2:4" x14ac:dyDescent="0.25">
      <c r="B447" s="219"/>
      <c r="D447" s="274"/>
    </row>
    <row r="448" spans="2:4" x14ac:dyDescent="0.25">
      <c r="B448" s="219"/>
      <c r="D448" s="274"/>
    </row>
    <row r="449" spans="2:4" x14ac:dyDescent="0.25">
      <c r="B449" s="219"/>
      <c r="D449" s="274"/>
    </row>
    <row r="450" spans="2:4" x14ac:dyDescent="0.25">
      <c r="B450" s="219"/>
      <c r="D450" s="274"/>
    </row>
    <row r="451" spans="2:4" x14ac:dyDescent="0.25">
      <c r="B451" s="219"/>
      <c r="D451" s="274"/>
    </row>
    <row r="452" spans="2:4" x14ac:dyDescent="0.25">
      <c r="B452" s="219"/>
      <c r="D452" s="274"/>
    </row>
    <row r="453" spans="2:4" x14ac:dyDescent="0.25">
      <c r="B453" s="219"/>
      <c r="D453" s="274"/>
    </row>
    <row r="454" spans="2:4" x14ac:dyDescent="0.25">
      <c r="B454" s="219"/>
      <c r="D454" s="274"/>
    </row>
    <row r="455" spans="2:4" x14ac:dyDescent="0.25">
      <c r="B455" s="219"/>
      <c r="D455" s="274"/>
    </row>
    <row r="456" spans="2:4" x14ac:dyDescent="0.25">
      <c r="B456" s="219"/>
      <c r="D456" s="274"/>
    </row>
    <row r="457" spans="2:4" x14ac:dyDescent="0.25">
      <c r="B457" s="219"/>
      <c r="D457" s="274"/>
    </row>
    <row r="458" spans="2:4" x14ac:dyDescent="0.25">
      <c r="B458" s="219"/>
      <c r="D458" s="274"/>
    </row>
    <row r="459" spans="2:4" x14ac:dyDescent="0.25">
      <c r="B459" s="219"/>
      <c r="D459" s="274"/>
    </row>
    <row r="460" spans="2:4" x14ac:dyDescent="0.25">
      <c r="B460" s="219"/>
      <c r="D460" s="274"/>
    </row>
    <row r="461" spans="2:4" x14ac:dyDescent="0.25">
      <c r="B461" s="219"/>
      <c r="D461" s="274"/>
    </row>
    <row r="462" spans="2:4" x14ac:dyDescent="0.25">
      <c r="B462" s="219"/>
      <c r="D462" s="274"/>
    </row>
    <row r="463" spans="2:4" x14ac:dyDescent="0.25">
      <c r="B463" s="219"/>
      <c r="D463" s="274"/>
    </row>
    <row r="464" spans="2:4" x14ac:dyDescent="0.25">
      <c r="B464" s="219"/>
      <c r="D464" s="274"/>
    </row>
    <row r="465" spans="2:4" x14ac:dyDescent="0.25">
      <c r="B465" s="219"/>
      <c r="D465" s="274"/>
    </row>
    <row r="466" spans="2:4" x14ac:dyDescent="0.25">
      <c r="B466" s="219"/>
      <c r="D466" s="274"/>
    </row>
    <row r="467" spans="2:4" x14ac:dyDescent="0.25">
      <c r="B467" s="219"/>
      <c r="D467" s="274"/>
    </row>
    <row r="468" spans="2:4" x14ac:dyDescent="0.25">
      <c r="B468" s="219"/>
      <c r="D468" s="274"/>
    </row>
    <row r="469" spans="2:4" x14ac:dyDescent="0.25">
      <c r="B469" s="219"/>
      <c r="D469" s="274"/>
    </row>
    <row r="470" spans="2:4" x14ac:dyDescent="0.25">
      <c r="B470" s="219"/>
      <c r="D470" s="274"/>
    </row>
    <row r="471" spans="2:4" x14ac:dyDescent="0.25">
      <c r="B471" s="219"/>
      <c r="D471" s="274"/>
    </row>
    <row r="472" spans="2:4" x14ac:dyDescent="0.25">
      <c r="B472" s="219"/>
      <c r="D472" s="274"/>
    </row>
    <row r="473" spans="2:4" x14ac:dyDescent="0.25">
      <c r="B473" s="219"/>
      <c r="D473" s="274"/>
    </row>
    <row r="474" spans="2:4" x14ac:dyDescent="0.25">
      <c r="B474" s="219"/>
      <c r="D474" s="274"/>
    </row>
    <row r="475" spans="2:4" x14ac:dyDescent="0.25">
      <c r="B475" s="219"/>
      <c r="D475" s="274"/>
    </row>
    <row r="476" spans="2:4" x14ac:dyDescent="0.25">
      <c r="B476" s="219"/>
      <c r="D476" s="274"/>
    </row>
    <row r="477" spans="2:4" x14ac:dyDescent="0.25">
      <c r="B477" s="219"/>
      <c r="D477" s="274"/>
    </row>
    <row r="478" spans="2:4" x14ac:dyDescent="0.25">
      <c r="B478" s="219"/>
      <c r="D478" s="274"/>
    </row>
    <row r="479" spans="2:4" x14ac:dyDescent="0.25">
      <c r="B479" s="219"/>
      <c r="D479" s="274"/>
    </row>
    <row r="480" spans="2:4" x14ac:dyDescent="0.25">
      <c r="B480" s="219"/>
      <c r="D480" s="274"/>
    </row>
    <row r="481" spans="2:4" x14ac:dyDescent="0.25">
      <c r="B481" s="219"/>
      <c r="D481" s="274"/>
    </row>
    <row r="482" spans="2:4" x14ac:dyDescent="0.25">
      <c r="B482" s="219"/>
      <c r="D482" s="274"/>
    </row>
    <row r="483" spans="2:4" x14ac:dyDescent="0.25">
      <c r="B483" s="219"/>
      <c r="D483" s="274"/>
    </row>
    <row r="484" spans="2:4" x14ac:dyDescent="0.25">
      <c r="B484" s="219"/>
      <c r="D484" s="274"/>
    </row>
    <row r="485" spans="2:4" x14ac:dyDescent="0.25">
      <c r="B485" s="219"/>
      <c r="D485" s="274"/>
    </row>
    <row r="486" spans="2:4" x14ac:dyDescent="0.25">
      <c r="B486" s="219"/>
      <c r="D486" s="274"/>
    </row>
    <row r="487" spans="2:4" x14ac:dyDescent="0.25">
      <c r="B487" s="219"/>
      <c r="D487" s="274"/>
    </row>
    <row r="488" spans="2:4" x14ac:dyDescent="0.25">
      <c r="B488" s="219"/>
      <c r="D488" s="274"/>
    </row>
    <row r="489" spans="2:4" x14ac:dyDescent="0.25">
      <c r="B489" s="219"/>
      <c r="D489" s="274"/>
    </row>
    <row r="490" spans="2:4" x14ac:dyDescent="0.25">
      <c r="B490" s="219"/>
      <c r="D490" s="274"/>
    </row>
    <row r="491" spans="2:4" x14ac:dyDescent="0.25">
      <c r="B491" s="219"/>
      <c r="D491" s="274"/>
    </row>
    <row r="492" spans="2:4" x14ac:dyDescent="0.25">
      <c r="B492" s="219"/>
      <c r="D492" s="274"/>
    </row>
    <row r="493" spans="2:4" x14ac:dyDescent="0.25">
      <c r="B493" s="219"/>
      <c r="D493" s="274"/>
    </row>
    <row r="494" spans="2:4" x14ac:dyDescent="0.25">
      <c r="B494" s="219"/>
      <c r="D494" s="274"/>
    </row>
    <row r="495" spans="2:4" x14ac:dyDescent="0.25">
      <c r="B495" s="219"/>
      <c r="D495" s="274"/>
    </row>
    <row r="496" spans="2:4" x14ac:dyDescent="0.25">
      <c r="B496" s="219"/>
      <c r="D496" s="274"/>
    </row>
    <row r="497" spans="2:4" x14ac:dyDescent="0.25">
      <c r="B497" s="219"/>
      <c r="D497" s="274"/>
    </row>
    <row r="498" spans="2:4" x14ac:dyDescent="0.25">
      <c r="B498" s="219"/>
      <c r="D498" s="274"/>
    </row>
    <row r="499" spans="2:4" x14ac:dyDescent="0.25">
      <c r="B499" s="219"/>
      <c r="D499" s="274"/>
    </row>
    <row r="500" spans="2:4" x14ac:dyDescent="0.25">
      <c r="B500" s="219"/>
      <c r="D500" s="274"/>
    </row>
    <row r="501" spans="2:4" x14ac:dyDescent="0.25">
      <c r="B501" s="219"/>
      <c r="D501" s="274"/>
    </row>
    <row r="502" spans="2:4" x14ac:dyDescent="0.25">
      <c r="B502" s="219"/>
      <c r="D502" s="274"/>
    </row>
    <row r="503" spans="2:4" x14ac:dyDescent="0.25">
      <c r="B503" s="219"/>
      <c r="D503" s="274"/>
    </row>
    <row r="504" spans="2:4" x14ac:dyDescent="0.25">
      <c r="B504" s="219"/>
      <c r="D504" s="274"/>
    </row>
    <row r="505" spans="2:4" x14ac:dyDescent="0.25">
      <c r="B505" s="219"/>
      <c r="D505" s="274"/>
    </row>
    <row r="506" spans="2:4" x14ac:dyDescent="0.25">
      <c r="B506" s="219"/>
      <c r="D506" s="274"/>
    </row>
    <row r="507" spans="2:4" x14ac:dyDescent="0.25">
      <c r="B507" s="219"/>
      <c r="D507" s="274"/>
    </row>
    <row r="508" spans="2:4" x14ac:dyDescent="0.25">
      <c r="B508" s="219"/>
      <c r="D508" s="274"/>
    </row>
    <row r="509" spans="2:4" x14ac:dyDescent="0.25">
      <c r="B509" s="219"/>
      <c r="D509" s="274"/>
    </row>
    <row r="510" spans="2:4" x14ac:dyDescent="0.25">
      <c r="B510" s="219"/>
      <c r="D510" s="274"/>
    </row>
    <row r="511" spans="2:4" x14ac:dyDescent="0.25">
      <c r="B511" s="219"/>
      <c r="D511" s="274"/>
    </row>
    <row r="512" spans="2:4" x14ac:dyDescent="0.25">
      <c r="B512" s="219"/>
      <c r="D512" s="274"/>
    </row>
    <row r="513" spans="2:4" x14ac:dyDescent="0.25">
      <c r="B513" s="219"/>
      <c r="D513" s="274"/>
    </row>
    <row r="514" spans="2:4" x14ac:dyDescent="0.25">
      <c r="B514" s="219"/>
      <c r="D514" s="274"/>
    </row>
    <row r="515" spans="2:4" x14ac:dyDescent="0.25">
      <c r="B515" s="219"/>
      <c r="D515" s="274"/>
    </row>
    <row r="516" spans="2:4" x14ac:dyDescent="0.25">
      <c r="B516" s="219"/>
      <c r="D516" s="274"/>
    </row>
    <row r="517" spans="2:4" x14ac:dyDescent="0.25">
      <c r="B517" s="219"/>
      <c r="D517" s="274"/>
    </row>
    <row r="518" spans="2:4" x14ac:dyDescent="0.25">
      <c r="B518" s="219"/>
      <c r="D518" s="274"/>
    </row>
    <row r="519" spans="2:4" x14ac:dyDescent="0.25">
      <c r="B519" s="219"/>
      <c r="D519" s="274"/>
    </row>
    <row r="520" spans="2:4" x14ac:dyDescent="0.25">
      <c r="B520" s="219"/>
      <c r="D520" s="274"/>
    </row>
    <row r="521" spans="2:4" x14ac:dyDescent="0.25">
      <c r="B521" s="219"/>
      <c r="D521" s="274"/>
    </row>
    <row r="522" spans="2:4" x14ac:dyDescent="0.25">
      <c r="B522" s="219"/>
      <c r="D522" s="274"/>
    </row>
    <row r="523" spans="2:4" x14ac:dyDescent="0.25">
      <c r="B523" s="219"/>
      <c r="D523" s="274"/>
    </row>
    <row r="524" spans="2:4" x14ac:dyDescent="0.25">
      <c r="B524" s="219"/>
      <c r="D524" s="274"/>
    </row>
    <row r="525" spans="2:4" x14ac:dyDescent="0.25">
      <c r="B525" s="219"/>
      <c r="D525" s="274"/>
    </row>
    <row r="526" spans="2:4" x14ac:dyDescent="0.25">
      <c r="B526" s="219"/>
      <c r="D526" s="274"/>
    </row>
    <row r="527" spans="2:4" x14ac:dyDescent="0.25">
      <c r="B527" s="219"/>
      <c r="D527" s="274"/>
    </row>
    <row r="528" spans="2:4" x14ac:dyDescent="0.25">
      <c r="B528" s="219"/>
      <c r="D528" s="274"/>
    </row>
    <row r="529" spans="2:4" x14ac:dyDescent="0.25">
      <c r="B529" s="219"/>
      <c r="D529" s="274"/>
    </row>
    <row r="530" spans="2:4" x14ac:dyDescent="0.25">
      <c r="B530" s="219"/>
      <c r="D530" s="274"/>
    </row>
    <row r="531" spans="2:4" x14ac:dyDescent="0.25">
      <c r="B531" s="219"/>
      <c r="D531" s="274"/>
    </row>
    <row r="532" spans="2:4" x14ac:dyDescent="0.25">
      <c r="B532" s="219"/>
      <c r="D532" s="274"/>
    </row>
    <row r="533" spans="2:4" x14ac:dyDescent="0.25">
      <c r="B533" s="219"/>
      <c r="D533" s="274"/>
    </row>
    <row r="534" spans="2:4" x14ac:dyDescent="0.25">
      <c r="B534" s="219"/>
      <c r="D534" s="274"/>
    </row>
    <row r="535" spans="2:4" x14ac:dyDescent="0.25">
      <c r="B535" s="219"/>
      <c r="D535" s="274"/>
    </row>
    <row r="536" spans="2:4" x14ac:dyDescent="0.25">
      <c r="B536" s="219"/>
      <c r="D536" s="274"/>
    </row>
    <row r="537" spans="2:4" x14ac:dyDescent="0.25">
      <c r="B537" s="219"/>
      <c r="D537" s="274"/>
    </row>
    <row r="538" spans="2:4" x14ac:dyDescent="0.25">
      <c r="B538" s="219"/>
      <c r="D538" s="274"/>
    </row>
    <row r="539" spans="2:4" x14ac:dyDescent="0.25">
      <c r="B539" s="219"/>
      <c r="D539" s="274"/>
    </row>
    <row r="540" spans="2:4" x14ac:dyDescent="0.25">
      <c r="B540" s="219"/>
      <c r="D540" s="274"/>
    </row>
    <row r="541" spans="2:4" x14ac:dyDescent="0.25">
      <c r="B541" s="219"/>
      <c r="D541" s="274"/>
    </row>
    <row r="542" spans="2:4" x14ac:dyDescent="0.25">
      <c r="B542" s="219"/>
      <c r="D542" s="274"/>
    </row>
    <row r="543" spans="2:4" x14ac:dyDescent="0.25">
      <c r="B543" s="219"/>
      <c r="D543" s="274"/>
    </row>
    <row r="544" spans="2:4" x14ac:dyDescent="0.25">
      <c r="B544" s="219"/>
      <c r="D544" s="274"/>
    </row>
    <row r="545" spans="2:4" x14ac:dyDescent="0.25">
      <c r="B545" s="219"/>
      <c r="D545" s="274"/>
    </row>
    <row r="546" spans="2:4" x14ac:dyDescent="0.25">
      <c r="B546" s="219"/>
      <c r="D546" s="274"/>
    </row>
    <row r="547" spans="2:4" x14ac:dyDescent="0.25">
      <c r="B547" s="219"/>
      <c r="D547" s="274"/>
    </row>
    <row r="548" spans="2:4" x14ac:dyDescent="0.25">
      <c r="B548" s="219"/>
      <c r="D548" s="274"/>
    </row>
    <row r="549" spans="2:4" x14ac:dyDescent="0.25">
      <c r="B549" s="219"/>
      <c r="D549" s="274"/>
    </row>
    <row r="550" spans="2:4" x14ac:dyDescent="0.25">
      <c r="B550" s="219"/>
      <c r="D550" s="274"/>
    </row>
    <row r="551" spans="2:4" x14ac:dyDescent="0.25">
      <c r="B551" s="219"/>
      <c r="D551" s="274"/>
    </row>
    <row r="552" spans="2:4" x14ac:dyDescent="0.25">
      <c r="B552" s="219"/>
      <c r="D552" s="274"/>
    </row>
    <row r="553" spans="2:4" x14ac:dyDescent="0.25">
      <c r="B553" s="219"/>
      <c r="D553" s="274"/>
    </row>
    <row r="554" spans="2:4" x14ac:dyDescent="0.25">
      <c r="B554" s="219"/>
      <c r="D554" s="274"/>
    </row>
    <row r="555" spans="2:4" x14ac:dyDescent="0.25">
      <c r="B555" s="219"/>
      <c r="D555" s="274"/>
    </row>
    <row r="556" spans="2:4" x14ac:dyDescent="0.25">
      <c r="B556" s="219"/>
      <c r="D556" s="274"/>
    </row>
    <row r="557" spans="2:4" x14ac:dyDescent="0.25">
      <c r="B557" s="219"/>
      <c r="D557" s="274"/>
    </row>
    <row r="558" spans="2:4" x14ac:dyDescent="0.25">
      <c r="B558" s="219"/>
      <c r="D558" s="274"/>
    </row>
    <row r="559" spans="2:4" x14ac:dyDescent="0.25">
      <c r="B559" s="219"/>
      <c r="D559" s="274"/>
    </row>
    <row r="560" spans="2:4" x14ac:dyDescent="0.25">
      <c r="B560" s="219"/>
      <c r="D560" s="274"/>
    </row>
    <row r="561" spans="2:4" x14ac:dyDescent="0.25">
      <c r="B561" s="219"/>
      <c r="D561" s="274"/>
    </row>
    <row r="562" spans="2:4" x14ac:dyDescent="0.25">
      <c r="B562" s="219"/>
      <c r="D562" s="274"/>
    </row>
    <row r="563" spans="2:4" x14ac:dyDescent="0.25">
      <c r="B563" s="219"/>
      <c r="D563" s="274"/>
    </row>
    <row r="564" spans="2:4" x14ac:dyDescent="0.25">
      <c r="B564" s="219"/>
      <c r="D564" s="274"/>
    </row>
    <row r="565" spans="2:4" x14ac:dyDescent="0.25">
      <c r="B565" s="219"/>
      <c r="D565" s="274"/>
    </row>
    <row r="566" spans="2:4" x14ac:dyDescent="0.25">
      <c r="B566" s="219"/>
      <c r="D566" s="274"/>
    </row>
    <row r="567" spans="2:4" x14ac:dyDescent="0.25">
      <c r="B567" s="219"/>
      <c r="D567" s="274"/>
    </row>
    <row r="568" spans="2:4" x14ac:dyDescent="0.25">
      <c r="B568" s="219"/>
      <c r="D568" s="274"/>
    </row>
    <row r="569" spans="2:4" x14ac:dyDescent="0.25">
      <c r="B569" s="219"/>
      <c r="D569" s="274"/>
    </row>
    <row r="570" spans="2:4" x14ac:dyDescent="0.25">
      <c r="B570" s="219"/>
      <c r="D570" s="274"/>
    </row>
    <row r="571" spans="2:4" x14ac:dyDescent="0.25">
      <c r="B571" s="219"/>
      <c r="D571" s="274"/>
    </row>
    <row r="572" spans="2:4" x14ac:dyDescent="0.25">
      <c r="B572" s="219"/>
      <c r="D572" s="274"/>
    </row>
    <row r="573" spans="2:4" x14ac:dyDescent="0.25">
      <c r="B573" s="219"/>
      <c r="D573" s="274"/>
    </row>
    <row r="574" spans="2:4" x14ac:dyDescent="0.25">
      <c r="B574" s="219"/>
      <c r="D574" s="274"/>
    </row>
    <row r="575" spans="2:4" x14ac:dyDescent="0.25">
      <c r="B575" s="219"/>
      <c r="D575" s="274"/>
    </row>
    <row r="576" spans="2:4" x14ac:dyDescent="0.25">
      <c r="B576" s="219"/>
      <c r="D576" s="274"/>
    </row>
    <row r="577" spans="2:4" x14ac:dyDescent="0.25">
      <c r="B577" s="219"/>
      <c r="D577" s="274"/>
    </row>
    <row r="578" spans="2:4" x14ac:dyDescent="0.25">
      <c r="B578" s="219"/>
      <c r="D578" s="274"/>
    </row>
    <row r="579" spans="2:4" x14ac:dyDescent="0.25">
      <c r="B579" s="219"/>
      <c r="D579" s="274"/>
    </row>
    <row r="580" spans="2:4" x14ac:dyDescent="0.25">
      <c r="B580" s="219"/>
      <c r="D580" s="274"/>
    </row>
    <row r="581" spans="2:4" x14ac:dyDescent="0.25">
      <c r="B581" s="219"/>
      <c r="D581" s="274"/>
    </row>
    <row r="582" spans="2:4" x14ac:dyDescent="0.25">
      <c r="B582" s="219"/>
      <c r="D582" s="274"/>
    </row>
    <row r="583" spans="2:4" x14ac:dyDescent="0.25">
      <c r="B583" s="219"/>
      <c r="D583" s="274"/>
    </row>
    <row r="584" spans="2:4" x14ac:dyDescent="0.25">
      <c r="B584" s="219"/>
      <c r="D584" s="274"/>
    </row>
    <row r="585" spans="2:4" x14ac:dyDescent="0.25">
      <c r="B585" s="219"/>
      <c r="D585" s="274"/>
    </row>
    <row r="586" spans="2:4" x14ac:dyDescent="0.25">
      <c r="B586" s="219"/>
      <c r="D586" s="274"/>
    </row>
    <row r="587" spans="2:4" x14ac:dyDescent="0.25">
      <c r="B587" s="219"/>
      <c r="D587" s="274"/>
    </row>
    <row r="588" spans="2:4" x14ac:dyDescent="0.25">
      <c r="B588" s="219"/>
      <c r="D588" s="274"/>
    </row>
    <row r="589" spans="2:4" x14ac:dyDescent="0.25">
      <c r="B589" s="219"/>
      <c r="D589" s="274"/>
    </row>
    <row r="590" spans="2:4" x14ac:dyDescent="0.25">
      <c r="B590" s="219"/>
      <c r="D590" s="274"/>
    </row>
    <row r="591" spans="2:4" x14ac:dyDescent="0.25">
      <c r="B591" s="219"/>
      <c r="D591" s="274"/>
    </row>
    <row r="592" spans="2:4" x14ac:dyDescent="0.25">
      <c r="B592" s="219"/>
      <c r="D592" s="274"/>
    </row>
    <row r="593" spans="2:4" x14ac:dyDescent="0.25">
      <c r="B593" s="219"/>
      <c r="D593" s="274"/>
    </row>
    <row r="594" spans="2:4" x14ac:dyDescent="0.25">
      <c r="B594" s="219"/>
      <c r="D594" s="274"/>
    </row>
    <row r="595" spans="2:4" x14ac:dyDescent="0.25">
      <c r="B595" s="219"/>
      <c r="D595" s="274"/>
    </row>
    <row r="596" spans="2:4" x14ac:dyDescent="0.25">
      <c r="B596" s="219"/>
      <c r="D596" s="274"/>
    </row>
    <row r="597" spans="2:4" x14ac:dyDescent="0.25">
      <c r="B597" s="219"/>
      <c r="D597" s="274"/>
    </row>
    <row r="598" spans="2:4" x14ac:dyDescent="0.25">
      <c r="B598" s="219"/>
      <c r="D598" s="274"/>
    </row>
    <row r="599" spans="2:4" x14ac:dyDescent="0.25">
      <c r="B599" s="219"/>
      <c r="D599" s="274"/>
    </row>
    <row r="600" spans="2:4" x14ac:dyDescent="0.25">
      <c r="B600" s="219"/>
      <c r="D600" s="274"/>
    </row>
    <row r="601" spans="2:4" x14ac:dyDescent="0.25">
      <c r="B601" s="219"/>
      <c r="D601" s="274"/>
    </row>
    <row r="602" spans="2:4" x14ac:dyDescent="0.25">
      <c r="B602" s="219"/>
      <c r="D602" s="274"/>
    </row>
    <row r="603" spans="2:4" x14ac:dyDescent="0.25">
      <c r="B603" s="219"/>
      <c r="D603" s="274"/>
    </row>
    <row r="604" spans="2:4" x14ac:dyDescent="0.25">
      <c r="B604" s="219"/>
      <c r="D604" s="274"/>
    </row>
    <row r="605" spans="2:4" x14ac:dyDescent="0.25">
      <c r="B605" s="219"/>
      <c r="D605" s="274"/>
    </row>
    <row r="606" spans="2:4" x14ac:dyDescent="0.25">
      <c r="B606" s="219"/>
      <c r="D606" s="274"/>
    </row>
    <row r="607" spans="2:4" x14ac:dyDescent="0.25">
      <c r="B607" s="219"/>
      <c r="D607" s="274"/>
    </row>
    <row r="608" spans="2:4" x14ac:dyDescent="0.25">
      <c r="B608" s="219"/>
      <c r="D608" s="274"/>
    </row>
    <row r="609" spans="2:4" x14ac:dyDescent="0.25">
      <c r="B609" s="219"/>
      <c r="D609" s="274"/>
    </row>
    <row r="610" spans="2:4" x14ac:dyDescent="0.25">
      <c r="B610" s="219"/>
      <c r="D610" s="274"/>
    </row>
    <row r="611" spans="2:4" x14ac:dyDescent="0.25">
      <c r="B611" s="219"/>
      <c r="D611" s="274"/>
    </row>
    <row r="612" spans="2:4" x14ac:dyDescent="0.25">
      <c r="B612" s="219"/>
      <c r="D612" s="274"/>
    </row>
    <row r="613" spans="2:4" x14ac:dyDescent="0.25">
      <c r="B613" s="219"/>
      <c r="D613" s="274"/>
    </row>
    <row r="614" spans="2:4" x14ac:dyDescent="0.25">
      <c r="B614" s="219"/>
      <c r="D614" s="274"/>
    </row>
    <row r="615" spans="2:4" x14ac:dyDescent="0.25">
      <c r="B615" s="219"/>
      <c r="D615" s="274"/>
    </row>
    <row r="616" spans="2:4" x14ac:dyDescent="0.25">
      <c r="B616" s="219"/>
      <c r="D616" s="274"/>
    </row>
    <row r="617" spans="2:4" x14ac:dyDescent="0.25">
      <c r="B617" s="219"/>
      <c r="D617" s="274"/>
    </row>
    <row r="618" spans="2:4" x14ac:dyDescent="0.25">
      <c r="B618" s="219"/>
      <c r="D618" s="274"/>
    </row>
    <row r="619" spans="2:4" x14ac:dyDescent="0.25">
      <c r="B619" s="219"/>
      <c r="D619" s="274"/>
    </row>
    <row r="620" spans="2:4" x14ac:dyDescent="0.25">
      <c r="B620" s="219"/>
      <c r="D620" s="274"/>
    </row>
    <row r="621" spans="2:4" x14ac:dyDescent="0.25">
      <c r="B621" s="219"/>
      <c r="D621" s="274"/>
    </row>
    <row r="622" spans="2:4" x14ac:dyDescent="0.25">
      <c r="B622" s="219"/>
      <c r="D622" s="274"/>
    </row>
    <row r="623" spans="2:4" x14ac:dyDescent="0.25">
      <c r="B623" s="219"/>
      <c r="D623" s="274"/>
    </row>
    <row r="624" spans="2:4" x14ac:dyDescent="0.25">
      <c r="B624" s="219"/>
      <c r="D624" s="274"/>
    </row>
    <row r="625" spans="2:4" x14ac:dyDescent="0.25">
      <c r="B625" s="219"/>
      <c r="D625" s="274"/>
    </row>
    <row r="626" spans="2:4" x14ac:dyDescent="0.25">
      <c r="B626" s="219"/>
      <c r="D626" s="274"/>
    </row>
    <row r="627" spans="2:4" x14ac:dyDescent="0.25">
      <c r="B627" s="219"/>
      <c r="D627" s="274"/>
    </row>
    <row r="628" spans="2:4" x14ac:dyDescent="0.25">
      <c r="B628" s="219"/>
      <c r="D628" s="274"/>
    </row>
    <row r="629" spans="2:4" x14ac:dyDescent="0.25">
      <c r="B629" s="219"/>
      <c r="D629" s="274"/>
    </row>
    <row r="630" spans="2:4" x14ac:dyDescent="0.25">
      <c r="B630" s="219"/>
      <c r="D630" s="274"/>
    </row>
    <row r="631" spans="2:4" x14ac:dyDescent="0.25">
      <c r="B631" s="219"/>
      <c r="D631" s="274"/>
    </row>
    <row r="632" spans="2:4" x14ac:dyDescent="0.25">
      <c r="B632" s="219"/>
      <c r="D632" s="274"/>
    </row>
    <row r="633" spans="2:4" x14ac:dyDescent="0.25">
      <c r="B633" s="219"/>
      <c r="D633" s="274"/>
    </row>
    <row r="634" spans="2:4" x14ac:dyDescent="0.25">
      <c r="B634" s="219"/>
      <c r="D634" s="274"/>
    </row>
    <row r="635" spans="2:4" x14ac:dyDescent="0.25">
      <c r="B635" s="219"/>
      <c r="D635" s="274"/>
    </row>
    <row r="636" spans="2:4" x14ac:dyDescent="0.25">
      <c r="B636" s="219"/>
      <c r="D636" s="274"/>
    </row>
    <row r="637" spans="2:4" x14ac:dyDescent="0.25">
      <c r="B637" s="219"/>
      <c r="D637" s="274"/>
    </row>
    <row r="638" spans="2:4" x14ac:dyDescent="0.25">
      <c r="B638" s="219"/>
      <c r="D638" s="274"/>
    </row>
    <row r="639" spans="2:4" x14ac:dyDescent="0.25">
      <c r="B639" s="219"/>
      <c r="D639" s="274"/>
    </row>
    <row r="640" spans="2:4" x14ac:dyDescent="0.25">
      <c r="B640" s="219"/>
      <c r="D640" s="274"/>
    </row>
    <row r="641" spans="2:4" x14ac:dyDescent="0.25">
      <c r="B641" s="219"/>
      <c r="D641" s="274"/>
    </row>
    <row r="642" spans="2:4" x14ac:dyDescent="0.25">
      <c r="B642" s="219"/>
      <c r="D642" s="274"/>
    </row>
    <row r="643" spans="2:4" x14ac:dyDescent="0.25">
      <c r="B643" s="219"/>
      <c r="D643" s="274"/>
    </row>
    <row r="644" spans="2:4" x14ac:dyDescent="0.25">
      <c r="B644" s="219"/>
      <c r="D644" s="274"/>
    </row>
    <row r="645" spans="2:4" x14ac:dyDescent="0.25">
      <c r="B645" s="219"/>
      <c r="D645" s="274"/>
    </row>
    <row r="646" spans="2:4" x14ac:dyDescent="0.25">
      <c r="B646" s="219"/>
      <c r="D646" s="274"/>
    </row>
    <row r="647" spans="2:4" x14ac:dyDescent="0.25">
      <c r="B647" s="219"/>
      <c r="D647" s="274"/>
    </row>
    <row r="648" spans="2:4" x14ac:dyDescent="0.25">
      <c r="B648" s="219"/>
      <c r="D648" s="274"/>
    </row>
    <row r="649" spans="2:4" x14ac:dyDescent="0.25">
      <c r="B649" s="219"/>
      <c r="D649" s="274"/>
    </row>
    <row r="650" spans="2:4" x14ac:dyDescent="0.25">
      <c r="B650" s="219"/>
      <c r="D650" s="274"/>
    </row>
    <row r="651" spans="2:4" x14ac:dyDescent="0.25">
      <c r="B651" s="219"/>
      <c r="D651" s="274"/>
    </row>
    <row r="652" spans="2:4" x14ac:dyDescent="0.25">
      <c r="B652" s="219"/>
      <c r="D652" s="274"/>
    </row>
    <row r="653" spans="2:4" x14ac:dyDescent="0.25">
      <c r="B653" s="219"/>
      <c r="D653" s="274"/>
    </row>
    <row r="654" spans="2:4" x14ac:dyDescent="0.25">
      <c r="B654" s="219"/>
      <c r="D654" s="274"/>
    </row>
    <row r="655" spans="2:4" x14ac:dyDescent="0.25">
      <c r="B655" s="219"/>
      <c r="D655" s="274"/>
    </row>
    <row r="656" spans="2:4" x14ac:dyDescent="0.25">
      <c r="B656" s="219"/>
      <c r="D656" s="274"/>
    </row>
    <row r="657" spans="2:4" x14ac:dyDescent="0.25">
      <c r="B657" s="219"/>
      <c r="D657" s="274"/>
    </row>
    <row r="658" spans="2:4" x14ac:dyDescent="0.25">
      <c r="B658" s="219"/>
      <c r="D658" s="274"/>
    </row>
    <row r="659" spans="2:4" x14ac:dyDescent="0.25">
      <c r="B659" s="219"/>
      <c r="D659" s="274"/>
    </row>
    <row r="660" spans="2:4" x14ac:dyDescent="0.25">
      <c r="B660" s="219"/>
      <c r="D660" s="274"/>
    </row>
    <row r="661" spans="2:4" x14ac:dyDescent="0.25">
      <c r="B661" s="219"/>
      <c r="D661" s="274"/>
    </row>
    <row r="662" spans="2:4" x14ac:dyDescent="0.25">
      <c r="B662" s="219"/>
      <c r="D662" s="274"/>
    </row>
    <row r="663" spans="2:4" x14ac:dyDescent="0.25">
      <c r="B663" s="219"/>
      <c r="D663" s="274"/>
    </row>
    <row r="664" spans="2:4" x14ac:dyDescent="0.25">
      <c r="B664" s="219"/>
      <c r="D664" s="274"/>
    </row>
    <row r="665" spans="2:4" x14ac:dyDescent="0.25">
      <c r="B665" s="219"/>
      <c r="D665" s="274"/>
    </row>
    <row r="666" spans="2:4" x14ac:dyDescent="0.25">
      <c r="B666" s="219"/>
      <c r="D666" s="274"/>
    </row>
    <row r="667" spans="2:4" x14ac:dyDescent="0.25">
      <c r="B667" s="219"/>
      <c r="D667" s="274"/>
    </row>
    <row r="668" spans="2:4" x14ac:dyDescent="0.25">
      <c r="B668" s="219"/>
      <c r="D668" s="274"/>
    </row>
    <row r="669" spans="2:4" x14ac:dyDescent="0.25">
      <c r="B669" s="219"/>
      <c r="D669" s="274"/>
    </row>
    <row r="670" spans="2:4" x14ac:dyDescent="0.25">
      <c r="B670" s="219"/>
      <c r="D670" s="274"/>
    </row>
    <row r="671" spans="2:4" x14ac:dyDescent="0.25">
      <c r="B671" s="219"/>
      <c r="D671" s="274"/>
    </row>
    <row r="672" spans="2:4" x14ac:dyDescent="0.25">
      <c r="B672" s="219"/>
      <c r="D672" s="274"/>
    </row>
    <row r="673" spans="2:4" x14ac:dyDescent="0.25">
      <c r="B673" s="219"/>
      <c r="D673" s="274"/>
    </row>
    <row r="674" spans="2:4" x14ac:dyDescent="0.25">
      <c r="B674" s="219"/>
      <c r="D674" s="274"/>
    </row>
    <row r="675" spans="2:4" x14ac:dyDescent="0.25">
      <c r="B675" s="219"/>
      <c r="D675" s="274"/>
    </row>
    <row r="676" spans="2:4" x14ac:dyDescent="0.25">
      <c r="B676" s="219"/>
      <c r="D676" s="274"/>
    </row>
    <row r="677" spans="2:4" x14ac:dyDescent="0.25">
      <c r="B677" s="219"/>
      <c r="D677" s="274"/>
    </row>
    <row r="678" spans="2:4" x14ac:dyDescent="0.25">
      <c r="B678" s="219"/>
      <c r="D678" s="274"/>
    </row>
    <row r="679" spans="2:4" x14ac:dyDescent="0.25">
      <c r="B679" s="219"/>
      <c r="D679" s="274"/>
    </row>
    <row r="680" spans="2:4" x14ac:dyDescent="0.25">
      <c r="B680" s="219"/>
      <c r="D680" s="274"/>
    </row>
    <row r="681" spans="2:4" x14ac:dyDescent="0.25">
      <c r="B681" s="219"/>
      <c r="D681" s="274"/>
    </row>
    <row r="682" spans="2:4" x14ac:dyDescent="0.25">
      <c r="B682" s="219"/>
      <c r="D682" s="274"/>
    </row>
    <row r="683" spans="2:4" x14ac:dyDescent="0.25">
      <c r="B683" s="219"/>
      <c r="D683" s="274"/>
    </row>
    <row r="684" spans="2:4" x14ac:dyDescent="0.25">
      <c r="B684" s="219"/>
      <c r="D684" s="274"/>
    </row>
    <row r="685" spans="2:4" x14ac:dyDescent="0.25">
      <c r="B685" s="219"/>
      <c r="D685" s="274"/>
    </row>
    <row r="686" spans="2:4" x14ac:dyDescent="0.25">
      <c r="B686" s="219"/>
      <c r="D686" s="274"/>
    </row>
    <row r="687" spans="2:4" x14ac:dyDescent="0.25">
      <c r="B687" s="219"/>
      <c r="D687" s="274"/>
    </row>
    <row r="688" spans="2:4" x14ac:dyDescent="0.25">
      <c r="B688" s="219"/>
      <c r="D688" s="274"/>
    </row>
    <row r="689" spans="2:4" x14ac:dyDescent="0.25">
      <c r="B689" s="219"/>
      <c r="D689" s="274"/>
    </row>
    <row r="690" spans="2:4" x14ac:dyDescent="0.25">
      <c r="B690" s="219"/>
      <c r="D690" s="274"/>
    </row>
    <row r="691" spans="2:4" x14ac:dyDescent="0.25">
      <c r="B691" s="219"/>
      <c r="D691" s="274"/>
    </row>
    <row r="692" spans="2:4" x14ac:dyDescent="0.25">
      <c r="B692" s="219"/>
      <c r="D692" s="274"/>
    </row>
    <row r="693" spans="2:4" x14ac:dyDescent="0.25">
      <c r="B693" s="219"/>
      <c r="D693" s="274"/>
    </row>
    <row r="694" spans="2:4" x14ac:dyDescent="0.25">
      <c r="B694" s="219"/>
      <c r="D694" s="274"/>
    </row>
    <row r="695" spans="2:4" x14ac:dyDescent="0.25">
      <c r="B695" s="219"/>
      <c r="D695" s="274"/>
    </row>
    <row r="696" spans="2:4" x14ac:dyDescent="0.25">
      <c r="B696" s="219"/>
      <c r="D696" s="274"/>
    </row>
    <row r="697" spans="2:4" x14ac:dyDescent="0.25">
      <c r="B697" s="219"/>
      <c r="D697" s="274"/>
    </row>
    <row r="698" spans="2:4" x14ac:dyDescent="0.25">
      <c r="B698" s="219"/>
      <c r="D698" s="274"/>
    </row>
    <row r="699" spans="2:4" x14ac:dyDescent="0.25">
      <c r="B699" s="219"/>
      <c r="D699" s="274"/>
    </row>
    <row r="700" spans="2:4" x14ac:dyDescent="0.25">
      <c r="B700" s="219"/>
      <c r="D700" s="274"/>
    </row>
    <row r="701" spans="2:4" x14ac:dyDescent="0.25">
      <c r="B701" s="219"/>
      <c r="D701" s="274"/>
    </row>
    <row r="702" spans="2:4" x14ac:dyDescent="0.25">
      <c r="B702" s="219"/>
      <c r="D702" s="274"/>
    </row>
    <row r="703" spans="2:4" x14ac:dyDescent="0.25">
      <c r="B703" s="219"/>
      <c r="D703" s="274"/>
    </row>
    <row r="704" spans="2:4" x14ac:dyDescent="0.25">
      <c r="B704" s="219"/>
      <c r="D704" s="274"/>
    </row>
    <row r="705" spans="2:4" x14ac:dyDescent="0.25">
      <c r="B705" s="219"/>
      <c r="D705" s="274"/>
    </row>
    <row r="706" spans="2:4" x14ac:dyDescent="0.25">
      <c r="B706" s="219"/>
      <c r="D706" s="274"/>
    </row>
    <row r="707" spans="2:4" x14ac:dyDescent="0.25">
      <c r="B707" s="219"/>
      <c r="D707" s="274"/>
    </row>
    <row r="708" spans="2:4" x14ac:dyDescent="0.25">
      <c r="B708" s="219"/>
      <c r="D708" s="274"/>
    </row>
    <row r="709" spans="2:4" x14ac:dyDescent="0.25">
      <c r="B709" s="219"/>
      <c r="D709" s="274"/>
    </row>
    <row r="710" spans="2:4" x14ac:dyDescent="0.25">
      <c r="B710" s="219"/>
      <c r="D710" s="274"/>
    </row>
    <row r="711" spans="2:4" x14ac:dyDescent="0.25">
      <c r="B711" s="219"/>
      <c r="D711" s="274"/>
    </row>
    <row r="712" spans="2:4" x14ac:dyDescent="0.25">
      <c r="B712" s="219"/>
      <c r="D712" s="274"/>
    </row>
    <row r="713" spans="2:4" x14ac:dyDescent="0.25">
      <c r="B713" s="219"/>
      <c r="D713" s="274"/>
    </row>
    <row r="714" spans="2:4" x14ac:dyDescent="0.25">
      <c r="B714" s="219"/>
      <c r="D714" s="274"/>
    </row>
    <row r="715" spans="2:4" x14ac:dyDescent="0.25">
      <c r="B715" s="219"/>
      <c r="D715" s="274"/>
    </row>
    <row r="716" spans="2:4" x14ac:dyDescent="0.25">
      <c r="B716" s="219"/>
      <c r="D716" s="274"/>
    </row>
    <row r="717" spans="2:4" x14ac:dyDescent="0.25">
      <c r="B717" s="219"/>
      <c r="D717" s="274"/>
    </row>
    <row r="718" spans="2:4" x14ac:dyDescent="0.25">
      <c r="B718" s="219"/>
      <c r="D718" s="274"/>
    </row>
    <row r="719" spans="2:4" x14ac:dyDescent="0.25">
      <c r="B719" s="219"/>
      <c r="D719" s="274"/>
    </row>
    <row r="720" spans="2:4" x14ac:dyDescent="0.25">
      <c r="B720" s="219"/>
      <c r="D720" s="274"/>
    </row>
    <row r="721" spans="2:4" x14ac:dyDescent="0.25">
      <c r="B721" s="219"/>
      <c r="D721" s="274"/>
    </row>
    <row r="722" spans="2:4" x14ac:dyDescent="0.25">
      <c r="B722" s="219"/>
      <c r="D722" s="274"/>
    </row>
    <row r="723" spans="2:4" x14ac:dyDescent="0.25">
      <c r="B723" s="219"/>
      <c r="D723" s="274"/>
    </row>
    <row r="724" spans="2:4" x14ac:dyDescent="0.25">
      <c r="B724" s="219"/>
      <c r="D724" s="274"/>
    </row>
    <row r="725" spans="2:4" x14ac:dyDescent="0.25">
      <c r="B725" s="219"/>
      <c r="D725" s="274"/>
    </row>
    <row r="726" spans="2:4" x14ac:dyDescent="0.25">
      <c r="B726" s="219"/>
      <c r="D726" s="274"/>
    </row>
    <row r="727" spans="2:4" x14ac:dyDescent="0.25">
      <c r="B727" s="219"/>
      <c r="D727" s="274"/>
    </row>
    <row r="728" spans="2:4" x14ac:dyDescent="0.25">
      <c r="B728" s="219"/>
      <c r="D728" s="274"/>
    </row>
    <row r="729" spans="2:4" x14ac:dyDescent="0.25">
      <c r="B729" s="219"/>
      <c r="D729" s="274"/>
    </row>
    <row r="730" spans="2:4" x14ac:dyDescent="0.25">
      <c r="B730" s="219"/>
      <c r="D730" s="274"/>
    </row>
    <row r="731" spans="2:4" x14ac:dyDescent="0.25">
      <c r="B731" s="219"/>
      <c r="D731" s="274"/>
    </row>
    <row r="732" spans="2:4" x14ac:dyDescent="0.25">
      <c r="B732" s="219"/>
      <c r="D732" s="274"/>
    </row>
    <row r="733" spans="2:4" x14ac:dyDescent="0.25">
      <c r="B733" s="219"/>
      <c r="D733" s="274"/>
    </row>
    <row r="734" spans="2:4" x14ac:dyDescent="0.25">
      <c r="B734" s="219"/>
      <c r="D734" s="274"/>
    </row>
    <row r="735" spans="2:4" x14ac:dyDescent="0.25">
      <c r="B735" s="219"/>
      <c r="D735" s="274"/>
    </row>
    <row r="736" spans="2:4" x14ac:dyDescent="0.25">
      <c r="B736" s="219"/>
      <c r="D736" s="274"/>
    </row>
    <row r="737" spans="2:4" x14ac:dyDescent="0.25">
      <c r="B737" s="219"/>
      <c r="D737" s="274"/>
    </row>
    <row r="738" spans="2:4" x14ac:dyDescent="0.25">
      <c r="B738" s="219"/>
      <c r="D738" s="274"/>
    </row>
    <row r="739" spans="2:4" x14ac:dyDescent="0.25">
      <c r="B739" s="219"/>
      <c r="D739" s="274"/>
    </row>
    <row r="740" spans="2:4" x14ac:dyDescent="0.25">
      <c r="B740" s="219"/>
      <c r="D740" s="274"/>
    </row>
    <row r="741" spans="2:4" x14ac:dyDescent="0.25">
      <c r="B741" s="219"/>
      <c r="D741" s="274"/>
    </row>
    <row r="742" spans="2:4" x14ac:dyDescent="0.25">
      <c r="B742" s="219"/>
      <c r="D742" s="274"/>
    </row>
    <row r="743" spans="2:4" x14ac:dyDescent="0.25">
      <c r="B743" s="219"/>
      <c r="D743" s="274"/>
    </row>
    <row r="744" spans="2:4" x14ac:dyDescent="0.25">
      <c r="B744" s="219"/>
      <c r="D744" s="274"/>
    </row>
    <row r="745" spans="2:4" x14ac:dyDescent="0.25">
      <c r="B745" s="219"/>
      <c r="D745" s="274"/>
    </row>
    <row r="746" spans="2:4" x14ac:dyDescent="0.25">
      <c r="B746" s="219"/>
      <c r="D746" s="274"/>
    </row>
    <row r="747" spans="2:4" x14ac:dyDescent="0.25">
      <c r="B747" s="219"/>
      <c r="D747" s="274"/>
    </row>
    <row r="748" spans="2:4" x14ac:dyDescent="0.25">
      <c r="B748" s="219"/>
      <c r="D748" s="274"/>
    </row>
    <row r="749" spans="2:4" x14ac:dyDescent="0.25">
      <c r="B749" s="219"/>
      <c r="D749" s="274"/>
    </row>
    <row r="750" spans="2:4" x14ac:dyDescent="0.25">
      <c r="B750" s="219"/>
      <c r="D750" s="274"/>
    </row>
    <row r="751" spans="2:4" x14ac:dyDescent="0.25">
      <c r="B751" s="219"/>
      <c r="D751" s="274"/>
    </row>
    <row r="752" spans="2:4" x14ac:dyDescent="0.25">
      <c r="B752" s="219"/>
      <c r="D752" s="274"/>
    </row>
    <row r="753" spans="2:4" x14ac:dyDescent="0.25">
      <c r="B753" s="219"/>
      <c r="D753" s="274"/>
    </row>
    <row r="754" spans="2:4" x14ac:dyDescent="0.25">
      <c r="B754" s="219"/>
      <c r="D754" s="274"/>
    </row>
    <row r="755" spans="2:4" x14ac:dyDescent="0.25">
      <c r="B755" s="219"/>
      <c r="D755" s="274"/>
    </row>
    <row r="756" spans="2:4" x14ac:dyDescent="0.25">
      <c r="B756" s="219"/>
      <c r="D756" s="274"/>
    </row>
    <row r="757" spans="2:4" x14ac:dyDescent="0.25">
      <c r="B757" s="219"/>
      <c r="D757" s="274"/>
    </row>
    <row r="758" spans="2:4" x14ac:dyDescent="0.25">
      <c r="B758" s="219"/>
      <c r="D758" s="274"/>
    </row>
    <row r="759" spans="2:4" x14ac:dyDescent="0.25">
      <c r="B759" s="219"/>
      <c r="D759" s="274"/>
    </row>
    <row r="760" spans="2:4" x14ac:dyDescent="0.25">
      <c r="B760" s="219"/>
      <c r="D760" s="274"/>
    </row>
    <row r="761" spans="2:4" x14ac:dyDescent="0.25">
      <c r="B761" s="219"/>
      <c r="D761" s="274"/>
    </row>
    <row r="762" spans="2:4" x14ac:dyDescent="0.25">
      <c r="B762" s="219"/>
      <c r="D762" s="274"/>
    </row>
    <row r="763" spans="2:4" x14ac:dyDescent="0.25">
      <c r="B763" s="219"/>
      <c r="D763" s="274"/>
    </row>
    <row r="764" spans="2:4" x14ac:dyDescent="0.25">
      <c r="B764" s="219"/>
      <c r="D764" s="274"/>
    </row>
    <row r="765" spans="2:4" x14ac:dyDescent="0.25">
      <c r="B765" s="219"/>
      <c r="D765" s="274"/>
    </row>
    <row r="766" spans="2:4" x14ac:dyDescent="0.25">
      <c r="B766" s="219"/>
      <c r="D766" s="274"/>
    </row>
    <row r="767" spans="2:4" x14ac:dyDescent="0.25">
      <c r="B767" s="219"/>
      <c r="D767" s="274"/>
    </row>
    <row r="768" spans="2:4" x14ac:dyDescent="0.25">
      <c r="B768" s="219"/>
      <c r="D768" s="274"/>
    </row>
    <row r="769" spans="2:4" x14ac:dyDescent="0.25">
      <c r="B769" s="219"/>
      <c r="D769" s="274"/>
    </row>
    <row r="770" spans="2:4" x14ac:dyDescent="0.25">
      <c r="B770" s="219"/>
      <c r="D770" s="274"/>
    </row>
    <row r="771" spans="2:4" x14ac:dyDescent="0.25">
      <c r="B771" s="219"/>
      <c r="D771" s="274"/>
    </row>
    <row r="772" spans="2:4" x14ac:dyDescent="0.25">
      <c r="B772" s="219"/>
      <c r="D772" s="274"/>
    </row>
    <row r="773" spans="2:4" x14ac:dyDescent="0.25">
      <c r="B773" s="219"/>
      <c r="D773" s="274"/>
    </row>
    <row r="774" spans="2:4" x14ac:dyDescent="0.25">
      <c r="B774" s="219"/>
      <c r="D774" s="274"/>
    </row>
    <row r="775" spans="2:4" x14ac:dyDescent="0.25">
      <c r="B775" s="219"/>
      <c r="D775" s="274"/>
    </row>
    <row r="776" spans="2:4" x14ac:dyDescent="0.25">
      <c r="B776" s="219"/>
      <c r="D776" s="274"/>
    </row>
    <row r="777" spans="2:4" x14ac:dyDescent="0.25">
      <c r="B777" s="219"/>
      <c r="D777" s="274"/>
    </row>
    <row r="778" spans="2:4" x14ac:dyDescent="0.25">
      <c r="B778" s="219"/>
      <c r="D778" s="274"/>
    </row>
    <row r="779" spans="2:4" x14ac:dyDescent="0.25">
      <c r="B779" s="219"/>
      <c r="D779" s="274"/>
    </row>
    <row r="780" spans="2:4" x14ac:dyDescent="0.25">
      <c r="B780" s="219"/>
      <c r="D780" s="274"/>
    </row>
    <row r="781" spans="2:4" x14ac:dyDescent="0.25">
      <c r="B781" s="219"/>
      <c r="D781" s="274"/>
    </row>
    <row r="782" spans="2:4" x14ac:dyDescent="0.25">
      <c r="B782" s="219"/>
      <c r="D782" s="274"/>
    </row>
    <row r="783" spans="2:4" x14ac:dyDescent="0.25">
      <c r="B783" s="219"/>
      <c r="D783" s="274"/>
    </row>
    <row r="784" spans="2:4" x14ac:dyDescent="0.25">
      <c r="B784" s="219"/>
      <c r="D784" s="274"/>
    </row>
    <row r="785" spans="2:4" x14ac:dyDescent="0.25">
      <c r="B785" s="219"/>
      <c r="D785" s="274"/>
    </row>
    <row r="786" spans="2:4" x14ac:dyDescent="0.25">
      <c r="B786" s="219"/>
      <c r="D786" s="274"/>
    </row>
    <row r="787" spans="2:4" x14ac:dyDescent="0.25">
      <c r="B787" s="219"/>
      <c r="D787" s="274"/>
    </row>
    <row r="788" spans="2:4" x14ac:dyDescent="0.25">
      <c r="B788" s="219"/>
      <c r="D788" s="274"/>
    </row>
    <row r="789" spans="2:4" x14ac:dyDescent="0.25">
      <c r="B789" s="219"/>
      <c r="D789" s="274"/>
    </row>
    <row r="790" spans="2:4" x14ac:dyDescent="0.25">
      <c r="B790" s="219"/>
      <c r="D790" s="274"/>
    </row>
    <row r="791" spans="2:4" x14ac:dyDescent="0.25">
      <c r="B791" s="219"/>
      <c r="D791" s="274"/>
    </row>
    <row r="792" spans="2:4" x14ac:dyDescent="0.25">
      <c r="B792" s="219"/>
      <c r="D792" s="274"/>
    </row>
    <row r="793" spans="2:4" x14ac:dyDescent="0.25">
      <c r="B793" s="219"/>
      <c r="D793" s="274"/>
    </row>
    <row r="794" spans="2:4" x14ac:dyDescent="0.25">
      <c r="B794" s="219"/>
      <c r="D794" s="274"/>
    </row>
    <row r="795" spans="2:4" x14ac:dyDescent="0.25">
      <c r="B795" s="219"/>
      <c r="D795" s="274"/>
    </row>
    <row r="796" spans="2:4" x14ac:dyDescent="0.25">
      <c r="B796" s="219"/>
      <c r="D796" s="274"/>
    </row>
    <row r="797" spans="2:4" x14ac:dyDescent="0.25">
      <c r="B797" s="219"/>
      <c r="D797" s="274"/>
    </row>
    <row r="798" spans="2:4" x14ac:dyDescent="0.25">
      <c r="B798" s="219"/>
      <c r="D798" s="274"/>
    </row>
    <row r="799" spans="2:4" x14ac:dyDescent="0.25">
      <c r="B799" s="219"/>
      <c r="D799" s="274"/>
    </row>
    <row r="800" spans="2:4" x14ac:dyDescent="0.25">
      <c r="B800" s="219"/>
      <c r="D800" s="274"/>
    </row>
    <row r="801" spans="2:4" x14ac:dyDescent="0.25">
      <c r="B801" s="219"/>
      <c r="D801" s="274"/>
    </row>
    <row r="802" spans="2:4" x14ac:dyDescent="0.25">
      <c r="B802" s="219"/>
      <c r="D802" s="274"/>
    </row>
    <row r="803" spans="2:4" x14ac:dyDescent="0.25">
      <c r="B803" s="219"/>
      <c r="D803" s="274"/>
    </row>
    <row r="804" spans="2:4" x14ac:dyDescent="0.25">
      <c r="B804" s="219"/>
      <c r="D804" s="274"/>
    </row>
    <row r="805" spans="2:4" x14ac:dyDescent="0.25">
      <c r="B805" s="219"/>
      <c r="D805" s="274"/>
    </row>
    <row r="806" spans="2:4" x14ac:dyDescent="0.25">
      <c r="B806" s="219"/>
      <c r="D806" s="274"/>
    </row>
    <row r="807" spans="2:4" x14ac:dyDescent="0.25">
      <c r="B807" s="219"/>
      <c r="D807" s="274"/>
    </row>
    <row r="808" spans="2:4" x14ac:dyDescent="0.25">
      <c r="B808" s="219"/>
      <c r="D808" s="274"/>
    </row>
    <row r="809" spans="2:4" x14ac:dyDescent="0.25">
      <c r="B809" s="219"/>
      <c r="D809" s="274"/>
    </row>
    <row r="810" spans="2:4" x14ac:dyDescent="0.25">
      <c r="B810" s="219"/>
      <c r="D810" s="274"/>
    </row>
    <row r="811" spans="2:4" x14ac:dyDescent="0.25">
      <c r="B811" s="219"/>
      <c r="D811" s="274"/>
    </row>
    <row r="812" spans="2:4" x14ac:dyDescent="0.25">
      <c r="B812" s="219"/>
      <c r="D812" s="274"/>
    </row>
    <row r="813" spans="2:4" x14ac:dyDescent="0.25">
      <c r="B813" s="219"/>
      <c r="D813" s="274"/>
    </row>
    <row r="814" spans="2:4" x14ac:dyDescent="0.25">
      <c r="B814" s="219"/>
      <c r="D814" s="274"/>
    </row>
    <row r="815" spans="2:4" x14ac:dyDescent="0.25">
      <c r="B815" s="219"/>
      <c r="D815" s="274"/>
    </row>
    <row r="816" spans="2:4" x14ac:dyDescent="0.25">
      <c r="B816" s="219"/>
      <c r="D816" s="274"/>
    </row>
    <row r="817" spans="2:4" x14ac:dyDescent="0.25">
      <c r="B817" s="219"/>
      <c r="D817" s="274"/>
    </row>
    <row r="818" spans="2:4" x14ac:dyDescent="0.25">
      <c r="B818" s="219"/>
      <c r="D818" s="274"/>
    </row>
    <row r="819" spans="2:4" x14ac:dyDescent="0.25">
      <c r="B819" s="219"/>
      <c r="D819" s="274"/>
    </row>
    <row r="820" spans="2:4" x14ac:dyDescent="0.25">
      <c r="B820" s="219"/>
      <c r="D820" s="274"/>
    </row>
    <row r="821" spans="2:4" x14ac:dyDescent="0.25">
      <c r="B821" s="219"/>
      <c r="D821" s="274"/>
    </row>
    <row r="822" spans="2:4" x14ac:dyDescent="0.25">
      <c r="B822" s="219"/>
      <c r="D822" s="274"/>
    </row>
    <row r="823" spans="2:4" x14ac:dyDescent="0.25">
      <c r="B823" s="219"/>
      <c r="D823" s="274"/>
    </row>
    <row r="824" spans="2:4" x14ac:dyDescent="0.25">
      <c r="B824" s="219"/>
      <c r="D824" s="274"/>
    </row>
    <row r="825" spans="2:4" x14ac:dyDescent="0.25">
      <c r="B825" s="219"/>
      <c r="D825" s="274"/>
    </row>
    <row r="826" spans="2:4" x14ac:dyDescent="0.25">
      <c r="B826" s="219"/>
      <c r="D826" s="274"/>
    </row>
    <row r="827" spans="2:4" x14ac:dyDescent="0.25">
      <c r="B827" s="219"/>
      <c r="D827" s="274"/>
    </row>
    <row r="828" spans="2:4" x14ac:dyDescent="0.25">
      <c r="B828" s="219"/>
      <c r="D828" s="274"/>
    </row>
    <row r="829" spans="2:4" x14ac:dyDescent="0.25">
      <c r="B829" s="219"/>
      <c r="D829" s="274"/>
    </row>
    <row r="830" spans="2:4" x14ac:dyDescent="0.25">
      <c r="B830" s="219"/>
      <c r="D830" s="274"/>
    </row>
    <row r="831" spans="2:4" x14ac:dyDescent="0.25">
      <c r="B831" s="219"/>
      <c r="D831" s="274"/>
    </row>
    <row r="832" spans="2:4" x14ac:dyDescent="0.25">
      <c r="B832" s="219"/>
      <c r="D832" s="274"/>
    </row>
    <row r="833" spans="2:4" x14ac:dyDescent="0.25">
      <c r="B833" s="219"/>
      <c r="D833" s="274"/>
    </row>
    <row r="834" spans="2:4" x14ac:dyDescent="0.25">
      <c r="B834" s="219"/>
      <c r="D834" s="274"/>
    </row>
    <row r="835" spans="2:4" x14ac:dyDescent="0.25">
      <c r="B835" s="219"/>
      <c r="D835" s="274"/>
    </row>
    <row r="836" spans="2:4" x14ac:dyDescent="0.25">
      <c r="B836" s="219"/>
      <c r="D836" s="274"/>
    </row>
    <row r="837" spans="2:4" x14ac:dyDescent="0.25">
      <c r="B837" s="219"/>
      <c r="D837" s="274"/>
    </row>
    <row r="838" spans="2:4" x14ac:dyDescent="0.25">
      <c r="B838" s="219"/>
      <c r="D838" s="274"/>
    </row>
    <row r="839" spans="2:4" x14ac:dyDescent="0.25">
      <c r="B839" s="219"/>
      <c r="D839" s="274"/>
    </row>
    <row r="840" spans="2:4" x14ac:dyDescent="0.25">
      <c r="B840" s="219"/>
      <c r="D840" s="274"/>
    </row>
    <row r="841" spans="2:4" x14ac:dyDescent="0.25">
      <c r="B841" s="219"/>
      <c r="D841" s="274"/>
    </row>
    <row r="842" spans="2:4" x14ac:dyDescent="0.25">
      <c r="B842" s="219"/>
      <c r="D842" s="274"/>
    </row>
    <row r="843" spans="2:4" x14ac:dyDescent="0.25">
      <c r="B843" s="219"/>
      <c r="D843" s="274"/>
    </row>
    <row r="844" spans="2:4" x14ac:dyDescent="0.25">
      <c r="B844" s="219"/>
      <c r="D844" s="274"/>
    </row>
    <row r="845" spans="2:4" x14ac:dyDescent="0.25">
      <c r="B845" s="219"/>
      <c r="D845" s="274"/>
    </row>
    <row r="846" spans="2:4" x14ac:dyDescent="0.25">
      <c r="B846" s="219"/>
      <c r="D846" s="274"/>
    </row>
    <row r="847" spans="2:4" x14ac:dyDescent="0.25">
      <c r="B847" s="219"/>
      <c r="D847" s="274"/>
    </row>
    <row r="848" spans="2:4" x14ac:dyDescent="0.25">
      <c r="B848" s="219"/>
      <c r="D848" s="274"/>
    </row>
    <row r="849" spans="2:4" x14ac:dyDescent="0.25">
      <c r="B849" s="219"/>
      <c r="D849" s="274"/>
    </row>
    <row r="850" spans="2:4" x14ac:dyDescent="0.25">
      <c r="B850" s="219"/>
      <c r="D850" s="274"/>
    </row>
    <row r="851" spans="2:4" x14ac:dyDescent="0.25">
      <c r="B851" s="219"/>
      <c r="D851" s="274"/>
    </row>
    <row r="852" spans="2:4" x14ac:dyDescent="0.25">
      <c r="B852" s="219"/>
      <c r="D852" s="274"/>
    </row>
    <row r="853" spans="2:4" x14ac:dyDescent="0.25">
      <c r="B853" s="219"/>
      <c r="D853" s="274"/>
    </row>
    <row r="854" spans="2:4" x14ac:dyDescent="0.25">
      <c r="B854" s="219"/>
      <c r="D854" s="274"/>
    </row>
    <row r="855" spans="2:4" x14ac:dyDescent="0.25">
      <c r="B855" s="219"/>
      <c r="D855" s="274"/>
    </row>
    <row r="856" spans="2:4" x14ac:dyDescent="0.25">
      <c r="B856" s="219"/>
      <c r="D856" s="274"/>
    </row>
    <row r="857" spans="2:4" x14ac:dyDescent="0.25">
      <c r="B857" s="219"/>
      <c r="D857" s="274"/>
    </row>
    <row r="858" spans="2:4" x14ac:dyDescent="0.25">
      <c r="B858" s="219"/>
      <c r="D858" s="274"/>
    </row>
    <row r="859" spans="2:4" x14ac:dyDescent="0.25">
      <c r="B859" s="219"/>
      <c r="D859" s="274"/>
    </row>
    <row r="860" spans="2:4" x14ac:dyDescent="0.25">
      <c r="B860" s="219"/>
      <c r="D860" s="274"/>
    </row>
    <row r="861" spans="2:4" x14ac:dyDescent="0.25">
      <c r="B861" s="219"/>
      <c r="D861" s="274"/>
    </row>
    <row r="862" spans="2:4" x14ac:dyDescent="0.25">
      <c r="B862" s="219"/>
      <c r="D862" s="274"/>
    </row>
    <row r="863" spans="2:4" x14ac:dyDescent="0.25">
      <c r="B863" s="219"/>
      <c r="D863" s="274"/>
    </row>
    <row r="864" spans="2:4" x14ac:dyDescent="0.25">
      <c r="B864" s="219"/>
      <c r="D864" s="274"/>
    </row>
    <row r="865" spans="2:4" x14ac:dyDescent="0.25">
      <c r="B865" s="219"/>
      <c r="D865" s="274"/>
    </row>
    <row r="866" spans="2:4" x14ac:dyDescent="0.25">
      <c r="B866" s="219"/>
      <c r="D866" s="274"/>
    </row>
    <row r="867" spans="2:4" x14ac:dyDescent="0.25">
      <c r="B867" s="219"/>
      <c r="D867" s="274"/>
    </row>
    <row r="868" spans="2:4" x14ac:dyDescent="0.25">
      <c r="B868" s="219"/>
      <c r="D868" s="274"/>
    </row>
    <row r="869" spans="2:4" x14ac:dyDescent="0.25">
      <c r="B869" s="219"/>
      <c r="D869" s="274"/>
    </row>
    <row r="870" spans="2:4" x14ac:dyDescent="0.25">
      <c r="B870" s="219"/>
      <c r="D870" s="274"/>
    </row>
    <row r="871" spans="2:4" x14ac:dyDescent="0.25">
      <c r="B871" s="219"/>
      <c r="D871" s="274"/>
    </row>
    <row r="872" spans="2:4" x14ac:dyDescent="0.25">
      <c r="B872" s="219"/>
      <c r="D872" s="274"/>
    </row>
    <row r="873" spans="2:4" x14ac:dyDescent="0.25">
      <c r="B873" s="219"/>
      <c r="D873" s="274"/>
    </row>
    <row r="874" spans="2:4" x14ac:dyDescent="0.25">
      <c r="B874" s="219"/>
      <c r="D874" s="274"/>
    </row>
    <row r="875" spans="2:4" x14ac:dyDescent="0.25">
      <c r="B875" s="219"/>
      <c r="D875" s="274"/>
    </row>
    <row r="876" spans="2:4" x14ac:dyDescent="0.25">
      <c r="B876" s="219"/>
      <c r="D876" s="274"/>
    </row>
    <row r="877" spans="2:4" x14ac:dyDescent="0.25">
      <c r="B877" s="219"/>
      <c r="D877" s="274"/>
    </row>
    <row r="878" spans="2:4" x14ac:dyDescent="0.25">
      <c r="B878" s="219"/>
      <c r="D878" s="274"/>
    </row>
    <row r="879" spans="2:4" x14ac:dyDescent="0.25">
      <c r="B879" s="219"/>
      <c r="D879" s="274"/>
    </row>
    <row r="880" spans="2:4" x14ac:dyDescent="0.25">
      <c r="B880" s="219"/>
      <c r="D880" s="274"/>
    </row>
    <row r="881" spans="2:4" x14ac:dyDescent="0.25">
      <c r="B881" s="219"/>
      <c r="D881" s="274"/>
    </row>
    <row r="882" spans="2:4" x14ac:dyDescent="0.25">
      <c r="B882" s="219"/>
      <c r="D882" s="274"/>
    </row>
    <row r="883" spans="2:4" x14ac:dyDescent="0.25">
      <c r="B883" s="219"/>
      <c r="D883" s="274"/>
    </row>
    <row r="884" spans="2:4" x14ac:dyDescent="0.25">
      <c r="B884" s="219"/>
      <c r="D884" s="274"/>
    </row>
    <row r="885" spans="2:4" x14ac:dyDescent="0.25">
      <c r="B885" s="219"/>
      <c r="D885" s="274"/>
    </row>
    <row r="886" spans="2:4" x14ac:dyDescent="0.25">
      <c r="B886" s="219"/>
      <c r="D886" s="274"/>
    </row>
    <row r="887" spans="2:4" x14ac:dyDescent="0.25">
      <c r="B887" s="219"/>
      <c r="D887" s="274"/>
    </row>
    <row r="888" spans="2:4" x14ac:dyDescent="0.25">
      <c r="B888" s="219"/>
      <c r="D888" s="274"/>
    </row>
    <row r="889" spans="2:4" x14ac:dyDescent="0.25">
      <c r="B889" s="219"/>
      <c r="D889" s="274"/>
    </row>
    <row r="890" spans="2:4" x14ac:dyDescent="0.25">
      <c r="B890" s="219"/>
      <c r="D890" s="274"/>
    </row>
    <row r="891" spans="2:4" x14ac:dyDescent="0.25">
      <c r="B891" s="219"/>
      <c r="D891" s="274"/>
    </row>
    <row r="892" spans="2:4" x14ac:dyDescent="0.25">
      <c r="B892" s="219"/>
      <c r="D892" s="274"/>
    </row>
    <row r="893" spans="2:4" x14ac:dyDescent="0.25">
      <c r="B893" s="219"/>
      <c r="D893" s="274"/>
    </row>
    <row r="894" spans="2:4" x14ac:dyDescent="0.25">
      <c r="B894" s="219"/>
      <c r="D894" s="274"/>
    </row>
    <row r="895" spans="2:4" x14ac:dyDescent="0.25">
      <c r="B895" s="219"/>
      <c r="D895" s="274"/>
    </row>
    <row r="896" spans="2:4" x14ac:dyDescent="0.25">
      <c r="B896" s="219"/>
      <c r="D896" s="274"/>
    </row>
    <row r="897" spans="2:4" x14ac:dyDescent="0.25">
      <c r="B897" s="219"/>
      <c r="D897" s="274"/>
    </row>
    <row r="898" spans="2:4" x14ac:dyDescent="0.25">
      <c r="B898" s="219"/>
      <c r="D898" s="274"/>
    </row>
    <row r="899" spans="2:4" x14ac:dyDescent="0.25">
      <c r="B899" s="219"/>
      <c r="D899" s="274"/>
    </row>
    <row r="900" spans="2:4" x14ac:dyDescent="0.25">
      <c r="B900" s="219"/>
      <c r="D900" s="274"/>
    </row>
    <row r="901" spans="2:4" x14ac:dyDescent="0.25">
      <c r="B901" s="219"/>
      <c r="D901" s="274"/>
    </row>
    <row r="902" spans="2:4" x14ac:dyDescent="0.25">
      <c r="B902" s="219"/>
      <c r="D902" s="274"/>
    </row>
    <row r="903" spans="2:4" x14ac:dyDescent="0.25">
      <c r="B903" s="219"/>
      <c r="D903" s="274"/>
    </row>
    <row r="904" spans="2:4" x14ac:dyDescent="0.25">
      <c r="B904" s="219"/>
      <c r="D904" s="274"/>
    </row>
    <row r="905" spans="2:4" x14ac:dyDescent="0.25">
      <c r="B905" s="219"/>
      <c r="D905" s="274"/>
    </row>
    <row r="906" spans="2:4" x14ac:dyDescent="0.25">
      <c r="B906" s="219"/>
      <c r="D906" s="274"/>
    </row>
    <row r="907" spans="2:4" x14ac:dyDescent="0.25">
      <c r="B907" s="219"/>
      <c r="D907" s="274"/>
    </row>
    <row r="908" spans="2:4" x14ac:dyDescent="0.25">
      <c r="B908" s="219"/>
      <c r="D908" s="274"/>
    </row>
    <row r="909" spans="2:4" x14ac:dyDescent="0.25">
      <c r="B909" s="219"/>
      <c r="D909" s="274"/>
    </row>
    <row r="910" spans="2:4" x14ac:dyDescent="0.25">
      <c r="B910" s="219"/>
      <c r="D910" s="274"/>
    </row>
    <row r="911" spans="2:4" x14ac:dyDescent="0.25">
      <c r="B911" s="219"/>
      <c r="D911" s="274"/>
    </row>
    <row r="912" spans="2:4" x14ac:dyDescent="0.25">
      <c r="B912" s="219"/>
      <c r="D912" s="274"/>
    </row>
    <row r="913" spans="2:4" x14ac:dyDescent="0.25">
      <c r="B913" s="219"/>
      <c r="D913" s="274"/>
    </row>
    <row r="914" spans="2:4" x14ac:dyDescent="0.25">
      <c r="B914" s="219"/>
      <c r="D914" s="274"/>
    </row>
    <row r="915" spans="2:4" x14ac:dyDescent="0.25">
      <c r="B915" s="219"/>
      <c r="D915" s="274"/>
    </row>
    <row r="916" spans="2:4" x14ac:dyDescent="0.25">
      <c r="B916" s="219"/>
      <c r="D916" s="274"/>
    </row>
    <row r="917" spans="2:4" x14ac:dyDescent="0.25">
      <c r="B917" s="219"/>
      <c r="D917" s="274"/>
    </row>
    <row r="918" spans="2:4" x14ac:dyDescent="0.25">
      <c r="B918" s="219"/>
      <c r="D918" s="274"/>
    </row>
    <row r="919" spans="2:4" x14ac:dyDescent="0.25">
      <c r="B919" s="219"/>
      <c r="D919" s="274"/>
    </row>
    <row r="920" spans="2:4" x14ac:dyDescent="0.25">
      <c r="B920" s="219"/>
      <c r="D920" s="274"/>
    </row>
    <row r="921" spans="2:4" x14ac:dyDescent="0.25">
      <c r="B921" s="219"/>
      <c r="D921" s="274"/>
    </row>
    <row r="922" spans="2:4" x14ac:dyDescent="0.25">
      <c r="B922" s="219"/>
      <c r="D922" s="274"/>
    </row>
    <row r="923" spans="2:4" x14ac:dyDescent="0.25">
      <c r="B923" s="219"/>
      <c r="D923" s="274"/>
    </row>
    <row r="924" spans="2:4" x14ac:dyDescent="0.25">
      <c r="B924" s="219"/>
      <c r="D924" s="274"/>
    </row>
    <row r="925" spans="2:4" x14ac:dyDescent="0.25">
      <c r="B925" s="219"/>
      <c r="D925" s="274"/>
    </row>
    <row r="926" spans="2:4" x14ac:dyDescent="0.25">
      <c r="B926" s="219"/>
      <c r="D926" s="274"/>
    </row>
    <row r="927" spans="2:4" x14ac:dyDescent="0.25">
      <c r="B927" s="219"/>
      <c r="D927" s="274"/>
    </row>
    <row r="928" spans="2:4" x14ac:dyDescent="0.25">
      <c r="B928" s="219"/>
      <c r="D928" s="274"/>
    </row>
    <row r="929" spans="2:4" x14ac:dyDescent="0.25">
      <c r="B929" s="219"/>
      <c r="D929" s="274"/>
    </row>
    <row r="930" spans="2:4" x14ac:dyDescent="0.25">
      <c r="B930" s="219"/>
      <c r="D930" s="274"/>
    </row>
    <row r="931" spans="2:4" x14ac:dyDescent="0.25">
      <c r="B931" s="219"/>
      <c r="D931" s="274"/>
    </row>
    <row r="932" spans="2:4" x14ac:dyDescent="0.25">
      <c r="B932" s="219"/>
      <c r="D932" s="274"/>
    </row>
    <row r="933" spans="2:4" x14ac:dyDescent="0.25">
      <c r="B933" s="219"/>
      <c r="D933" s="274"/>
    </row>
    <row r="934" spans="2:4" x14ac:dyDescent="0.25">
      <c r="B934" s="219"/>
      <c r="D934" s="274"/>
    </row>
    <row r="935" spans="2:4" x14ac:dyDescent="0.25">
      <c r="B935" s="219"/>
      <c r="D935" s="274"/>
    </row>
    <row r="936" spans="2:4" x14ac:dyDescent="0.25">
      <c r="B936" s="219"/>
      <c r="D936" s="274"/>
    </row>
    <row r="937" spans="2:4" x14ac:dyDescent="0.25">
      <c r="B937" s="219"/>
      <c r="D937" s="274"/>
    </row>
    <row r="938" spans="2:4" x14ac:dyDescent="0.25">
      <c r="B938" s="219"/>
      <c r="D938" s="274"/>
    </row>
    <row r="939" spans="2:4" x14ac:dyDescent="0.25">
      <c r="B939" s="219"/>
      <c r="D939" s="274"/>
    </row>
    <row r="940" spans="2:4" x14ac:dyDescent="0.25">
      <c r="B940" s="219"/>
      <c r="D940" s="274"/>
    </row>
    <row r="941" spans="2:4" x14ac:dyDescent="0.25">
      <c r="B941" s="219"/>
      <c r="D941" s="274"/>
    </row>
    <row r="942" spans="2:4" x14ac:dyDescent="0.25">
      <c r="B942" s="219"/>
      <c r="D942" s="274"/>
    </row>
    <row r="943" spans="2:4" x14ac:dyDescent="0.25">
      <c r="B943" s="219"/>
      <c r="D943" s="274"/>
    </row>
    <row r="944" spans="2:4" x14ac:dyDescent="0.25">
      <c r="B944" s="219"/>
      <c r="D944" s="274"/>
    </row>
    <row r="945" spans="2:4" x14ac:dyDescent="0.25">
      <c r="B945" s="219"/>
      <c r="D945" s="274"/>
    </row>
    <row r="946" spans="2:4" x14ac:dyDescent="0.25">
      <c r="B946" s="219"/>
      <c r="D946" s="274"/>
    </row>
    <row r="947" spans="2:4" x14ac:dyDescent="0.25">
      <c r="B947" s="219"/>
      <c r="D947" s="274"/>
    </row>
    <row r="948" spans="2:4" x14ac:dyDescent="0.25">
      <c r="B948" s="219"/>
      <c r="D948" s="274"/>
    </row>
    <row r="949" spans="2:4" x14ac:dyDescent="0.25">
      <c r="B949" s="219"/>
      <c r="D949" s="274"/>
    </row>
    <row r="950" spans="2:4" x14ac:dyDescent="0.25">
      <c r="B950" s="219"/>
      <c r="D950" s="274"/>
    </row>
    <row r="951" spans="2:4" x14ac:dyDescent="0.25">
      <c r="B951" s="219"/>
      <c r="D951" s="274"/>
    </row>
    <row r="952" spans="2:4" x14ac:dyDescent="0.25">
      <c r="B952" s="219"/>
      <c r="D952" s="274"/>
    </row>
    <row r="953" spans="2:4" x14ac:dyDescent="0.25">
      <c r="B953" s="219"/>
      <c r="D953" s="274"/>
    </row>
    <row r="954" spans="2:4" x14ac:dyDescent="0.25">
      <c r="B954" s="219"/>
      <c r="D954" s="274"/>
    </row>
    <row r="955" spans="2:4" x14ac:dyDescent="0.25">
      <c r="B955" s="219"/>
      <c r="D955" s="274"/>
    </row>
    <row r="956" spans="2:4" x14ac:dyDescent="0.25">
      <c r="B956" s="219"/>
      <c r="D956" s="274"/>
    </row>
    <row r="957" spans="2:4" x14ac:dyDescent="0.25">
      <c r="B957" s="219"/>
      <c r="D957" s="274"/>
    </row>
    <row r="958" spans="2:4" x14ac:dyDescent="0.25">
      <c r="B958" s="219"/>
      <c r="D958" s="274"/>
    </row>
    <row r="959" spans="2:4" x14ac:dyDescent="0.25">
      <c r="B959" s="219"/>
      <c r="D959" s="274"/>
    </row>
    <row r="960" spans="2:4" x14ac:dyDescent="0.25">
      <c r="B960" s="219"/>
      <c r="D960" s="274"/>
    </row>
    <row r="961" spans="2:4" x14ac:dyDescent="0.25">
      <c r="B961" s="219"/>
      <c r="D961" s="274"/>
    </row>
    <row r="962" spans="2:4" x14ac:dyDescent="0.25">
      <c r="B962" s="219"/>
      <c r="D962" s="274"/>
    </row>
    <row r="963" spans="2:4" x14ac:dyDescent="0.25">
      <c r="B963" s="219"/>
      <c r="D963" s="274"/>
    </row>
    <row r="964" spans="2:4" x14ac:dyDescent="0.25">
      <c r="B964" s="219"/>
      <c r="D964" s="274"/>
    </row>
    <row r="965" spans="2:4" x14ac:dyDescent="0.25">
      <c r="B965" s="219"/>
      <c r="D965" s="274"/>
    </row>
    <row r="966" spans="2:4" x14ac:dyDescent="0.25">
      <c r="B966" s="219"/>
      <c r="D966" s="274"/>
    </row>
    <row r="967" spans="2:4" x14ac:dyDescent="0.25">
      <c r="B967" s="219"/>
      <c r="D967" s="274"/>
    </row>
    <row r="968" spans="2:4" x14ac:dyDescent="0.25">
      <c r="B968" s="219"/>
      <c r="D968" s="274"/>
    </row>
    <row r="969" spans="2:4" x14ac:dyDescent="0.25">
      <c r="B969" s="219"/>
      <c r="D969" s="274"/>
    </row>
    <row r="970" spans="2:4" x14ac:dyDescent="0.25">
      <c r="B970" s="219"/>
      <c r="D970" s="274"/>
    </row>
    <row r="971" spans="2:4" x14ac:dyDescent="0.25">
      <c r="B971" s="219"/>
      <c r="D971" s="274"/>
    </row>
    <row r="972" spans="2:4" x14ac:dyDescent="0.25">
      <c r="B972" s="219"/>
      <c r="D972" s="274"/>
    </row>
    <row r="973" spans="2:4" x14ac:dyDescent="0.25">
      <c r="B973" s="219"/>
      <c r="D973" s="274"/>
    </row>
    <row r="974" spans="2:4" x14ac:dyDescent="0.25">
      <c r="B974" s="219"/>
      <c r="D974" s="274"/>
    </row>
    <row r="975" spans="2:4" x14ac:dyDescent="0.25">
      <c r="B975" s="219"/>
      <c r="D975" s="274"/>
    </row>
    <row r="976" spans="2:4" x14ac:dyDescent="0.25">
      <c r="B976" s="219"/>
      <c r="D976" s="274"/>
    </row>
    <row r="977" spans="2:4" x14ac:dyDescent="0.25">
      <c r="B977" s="219"/>
      <c r="D977" s="274"/>
    </row>
    <row r="978" spans="2:4" x14ac:dyDescent="0.25">
      <c r="B978" s="219"/>
      <c r="D978" s="274"/>
    </row>
    <row r="979" spans="2:4" x14ac:dyDescent="0.25">
      <c r="B979" s="219"/>
      <c r="D979" s="274"/>
    </row>
    <row r="980" spans="2:4" x14ac:dyDescent="0.25">
      <c r="B980" s="219"/>
      <c r="D980" s="274"/>
    </row>
    <row r="981" spans="2:4" x14ac:dyDescent="0.25">
      <c r="B981" s="219"/>
      <c r="D981" s="274"/>
    </row>
    <row r="982" spans="2:4" x14ac:dyDescent="0.25">
      <c r="B982" s="219"/>
      <c r="D982" s="274"/>
    </row>
    <row r="983" spans="2:4" x14ac:dyDescent="0.25">
      <c r="B983" s="219"/>
      <c r="D983" s="274"/>
    </row>
    <row r="984" spans="2:4" x14ac:dyDescent="0.25">
      <c r="B984" s="219"/>
      <c r="D984" s="274"/>
    </row>
    <row r="985" spans="2:4" x14ac:dyDescent="0.25">
      <c r="B985" s="219"/>
      <c r="D985" s="274"/>
    </row>
    <row r="986" spans="2:4" x14ac:dyDescent="0.25">
      <c r="B986" s="219"/>
      <c r="D986" s="274"/>
    </row>
    <row r="987" spans="2:4" x14ac:dyDescent="0.25">
      <c r="B987" s="219"/>
      <c r="D987" s="274"/>
    </row>
    <row r="988" spans="2:4" x14ac:dyDescent="0.25">
      <c r="B988" s="219"/>
      <c r="D988" s="274"/>
    </row>
    <row r="989" spans="2:4" x14ac:dyDescent="0.25">
      <c r="B989" s="219"/>
      <c r="D989" s="274"/>
    </row>
    <row r="990" spans="2:4" x14ac:dyDescent="0.25">
      <c r="B990" s="219"/>
      <c r="D990" s="274"/>
    </row>
    <row r="991" spans="2:4" x14ac:dyDescent="0.25">
      <c r="B991" s="219"/>
      <c r="D991" s="274"/>
    </row>
    <row r="992" spans="2:4" x14ac:dyDescent="0.25">
      <c r="B992" s="219"/>
      <c r="D992" s="274"/>
    </row>
    <row r="993" spans="2:4" x14ac:dyDescent="0.25">
      <c r="B993" s="219"/>
      <c r="D993" s="274"/>
    </row>
    <row r="994" spans="2:4" x14ac:dyDescent="0.25">
      <c r="B994" s="219"/>
      <c r="D994" s="274"/>
    </row>
    <row r="995" spans="2:4" x14ac:dyDescent="0.25">
      <c r="B995" s="219"/>
      <c r="D995" s="274"/>
    </row>
    <row r="996" spans="2:4" x14ac:dyDescent="0.25">
      <c r="B996" s="219"/>
      <c r="D996" s="274"/>
    </row>
    <row r="997" spans="2:4" x14ac:dyDescent="0.25">
      <c r="B997" s="219"/>
      <c r="D997" s="274"/>
    </row>
    <row r="998" spans="2:4" x14ac:dyDescent="0.25">
      <c r="B998" s="219"/>
      <c r="D998" s="274"/>
    </row>
    <row r="999" spans="2:4" x14ac:dyDescent="0.25">
      <c r="B999" s="219"/>
      <c r="D999" s="274"/>
    </row>
    <row r="1000" spans="2:4" x14ac:dyDescent="0.25">
      <c r="B1000" s="219"/>
      <c r="D1000" s="274"/>
    </row>
    <row r="1001" spans="2:4" x14ac:dyDescent="0.25">
      <c r="B1001" s="219"/>
      <c r="D1001" s="274"/>
    </row>
    <row r="1002" spans="2:4" x14ac:dyDescent="0.25">
      <c r="B1002" s="219"/>
      <c r="D1002" s="274"/>
    </row>
    <row r="1003" spans="2:4" x14ac:dyDescent="0.25">
      <c r="B1003" s="219"/>
      <c r="D1003" s="274"/>
    </row>
    <row r="1004" spans="2:4" x14ac:dyDescent="0.25">
      <c r="B1004" s="219"/>
      <c r="D1004" s="274"/>
    </row>
    <row r="1005" spans="2:4" x14ac:dyDescent="0.25">
      <c r="B1005" s="219"/>
      <c r="D1005" s="274"/>
    </row>
    <row r="1006" spans="2:4" x14ac:dyDescent="0.25">
      <c r="B1006" s="219"/>
      <c r="D1006" s="274"/>
    </row>
    <row r="1007" spans="2:4" x14ac:dyDescent="0.25">
      <c r="B1007" s="219"/>
      <c r="D1007" s="274"/>
    </row>
    <row r="1008" spans="2:4" x14ac:dyDescent="0.25">
      <c r="B1008" s="219"/>
      <c r="D1008" s="274"/>
    </row>
    <row r="1009" spans="2:4" x14ac:dyDescent="0.25">
      <c r="B1009" s="219"/>
      <c r="D1009" s="274"/>
    </row>
    <row r="1010" spans="2:4" x14ac:dyDescent="0.25">
      <c r="B1010" s="219"/>
      <c r="D1010" s="274"/>
    </row>
    <row r="1011" spans="2:4" x14ac:dyDescent="0.25">
      <c r="B1011" s="219"/>
      <c r="D1011" s="274"/>
    </row>
    <row r="1012" spans="2:4" x14ac:dyDescent="0.25">
      <c r="B1012" s="219"/>
      <c r="D1012" s="274"/>
    </row>
    <row r="1013" spans="2:4" x14ac:dyDescent="0.25">
      <c r="B1013" s="219"/>
      <c r="D1013" s="274"/>
    </row>
    <row r="1014" spans="2:4" x14ac:dyDescent="0.25">
      <c r="B1014" s="219"/>
      <c r="D1014" s="274"/>
    </row>
    <row r="1015" spans="2:4" x14ac:dyDescent="0.25">
      <c r="B1015" s="219"/>
      <c r="D1015" s="274"/>
    </row>
    <row r="1016" spans="2:4" x14ac:dyDescent="0.25">
      <c r="B1016" s="219"/>
      <c r="D1016" s="274"/>
    </row>
    <row r="1017" spans="2:4" x14ac:dyDescent="0.25">
      <c r="B1017" s="219"/>
      <c r="D1017" s="274"/>
    </row>
    <row r="1018" spans="2:4" x14ac:dyDescent="0.25">
      <c r="B1018" s="219"/>
      <c r="D1018" s="274"/>
    </row>
    <row r="1019" spans="2:4" x14ac:dyDescent="0.25">
      <c r="B1019" s="219"/>
      <c r="D1019" s="274"/>
    </row>
    <row r="1020" spans="2:4" x14ac:dyDescent="0.25">
      <c r="B1020" s="219"/>
      <c r="D1020" s="274"/>
    </row>
    <row r="1021" spans="2:4" x14ac:dyDescent="0.25">
      <c r="B1021" s="219"/>
      <c r="D1021" s="274"/>
    </row>
    <row r="1022" spans="2:4" x14ac:dyDescent="0.25">
      <c r="B1022" s="219"/>
      <c r="D1022" s="274"/>
    </row>
    <row r="1023" spans="2:4" x14ac:dyDescent="0.25">
      <c r="B1023" s="219"/>
      <c r="D1023" s="274"/>
    </row>
    <row r="1024" spans="2:4" x14ac:dyDescent="0.25">
      <c r="B1024" s="219"/>
      <c r="D1024" s="274"/>
    </row>
    <row r="1025" spans="2:4" x14ac:dyDescent="0.25">
      <c r="B1025" s="219"/>
      <c r="D1025" s="274"/>
    </row>
    <row r="1026" spans="2:4" x14ac:dyDescent="0.25">
      <c r="B1026" s="219"/>
      <c r="D1026" s="274"/>
    </row>
    <row r="1027" spans="2:4" x14ac:dyDescent="0.25">
      <c r="B1027" s="219"/>
      <c r="D1027" s="274"/>
    </row>
    <row r="1028" spans="2:4" x14ac:dyDescent="0.25">
      <c r="B1028" s="219"/>
      <c r="D1028" s="274"/>
    </row>
    <row r="1029" spans="2:4" x14ac:dyDescent="0.25">
      <c r="B1029" s="219"/>
      <c r="D1029" s="274"/>
    </row>
    <row r="1030" spans="2:4" x14ac:dyDescent="0.25">
      <c r="B1030" s="219"/>
      <c r="D1030" s="274"/>
    </row>
    <row r="1031" spans="2:4" x14ac:dyDescent="0.25">
      <c r="B1031" s="219"/>
      <c r="D1031" s="274"/>
    </row>
    <row r="1032" spans="2:4" x14ac:dyDescent="0.25">
      <c r="B1032" s="219"/>
      <c r="D1032" s="274"/>
    </row>
    <row r="1033" spans="2:4" x14ac:dyDescent="0.25">
      <c r="B1033" s="219"/>
      <c r="D1033" s="274"/>
    </row>
    <row r="1034" spans="2:4" x14ac:dyDescent="0.25">
      <c r="B1034" s="219"/>
      <c r="D1034" s="274"/>
    </row>
    <row r="1035" spans="2:4" x14ac:dyDescent="0.25">
      <c r="B1035" s="219"/>
      <c r="D1035" s="274"/>
    </row>
    <row r="1036" spans="2:4" x14ac:dyDescent="0.25">
      <c r="B1036" s="219"/>
      <c r="D1036" s="274"/>
    </row>
    <row r="1037" spans="2:4" x14ac:dyDescent="0.25">
      <c r="B1037" s="219"/>
      <c r="D1037" s="274"/>
    </row>
    <row r="1038" spans="2:4" x14ac:dyDescent="0.25">
      <c r="B1038" s="219"/>
      <c r="D1038" s="274"/>
    </row>
    <row r="1039" spans="2:4" x14ac:dyDescent="0.25">
      <c r="B1039" s="219"/>
      <c r="D1039" s="274"/>
    </row>
    <row r="1040" spans="2:4" x14ac:dyDescent="0.25">
      <c r="B1040" s="219"/>
      <c r="D1040" s="274"/>
    </row>
    <row r="1041" spans="2:4" x14ac:dyDescent="0.25">
      <c r="B1041" s="219"/>
      <c r="D1041" s="274"/>
    </row>
    <row r="1042" spans="2:4" x14ac:dyDescent="0.25">
      <c r="B1042" s="219"/>
      <c r="D1042" s="274"/>
    </row>
    <row r="1043" spans="2:4" x14ac:dyDescent="0.25">
      <c r="B1043" s="219"/>
      <c r="D1043" s="274"/>
    </row>
    <row r="1044" spans="2:4" x14ac:dyDescent="0.25">
      <c r="B1044" s="219"/>
      <c r="D1044" s="274"/>
    </row>
    <row r="1045" spans="2:4" x14ac:dyDescent="0.25">
      <c r="B1045" s="219"/>
      <c r="D1045" s="274"/>
    </row>
    <row r="1046" spans="2:4" x14ac:dyDescent="0.25">
      <c r="B1046" s="219"/>
      <c r="D1046" s="274"/>
    </row>
    <row r="1047" spans="2:4" x14ac:dyDescent="0.25">
      <c r="B1047" s="219"/>
      <c r="D1047" s="274"/>
    </row>
    <row r="1048" spans="2:4" x14ac:dyDescent="0.25">
      <c r="B1048" s="219"/>
      <c r="D1048" s="274"/>
    </row>
    <row r="1049" spans="2:4" x14ac:dyDescent="0.25">
      <c r="B1049" s="219"/>
      <c r="D1049" s="274"/>
    </row>
    <row r="1050" spans="2:4" x14ac:dyDescent="0.25">
      <c r="B1050" s="219"/>
      <c r="D1050" s="274"/>
    </row>
    <row r="1051" spans="2:4" x14ac:dyDescent="0.25">
      <c r="B1051" s="219"/>
      <c r="D1051" s="274"/>
    </row>
    <row r="1052" spans="2:4" x14ac:dyDescent="0.25">
      <c r="B1052" s="219"/>
      <c r="D1052" s="274"/>
    </row>
    <row r="1053" spans="2:4" x14ac:dyDescent="0.25">
      <c r="B1053" s="219"/>
      <c r="D1053" s="274"/>
    </row>
    <row r="1054" spans="2:4" x14ac:dyDescent="0.25">
      <c r="B1054" s="219"/>
      <c r="D1054" s="274"/>
    </row>
    <row r="1055" spans="2:4" x14ac:dyDescent="0.25">
      <c r="B1055" s="219"/>
      <c r="D1055" s="274"/>
    </row>
    <row r="1056" spans="2:4" x14ac:dyDescent="0.25">
      <c r="B1056" s="219"/>
      <c r="D1056" s="274"/>
    </row>
    <row r="1057" spans="2:4" x14ac:dyDescent="0.25">
      <c r="B1057" s="219"/>
      <c r="D1057" s="274"/>
    </row>
    <row r="1058" spans="2:4" x14ac:dyDescent="0.25">
      <c r="B1058" s="219"/>
      <c r="D1058" s="274"/>
    </row>
    <row r="1059" spans="2:4" x14ac:dyDescent="0.25">
      <c r="B1059" s="219"/>
      <c r="D1059" s="274"/>
    </row>
    <row r="1060" spans="2:4" x14ac:dyDescent="0.25">
      <c r="B1060" s="219"/>
      <c r="D1060" s="274"/>
    </row>
    <row r="1061" spans="2:4" x14ac:dyDescent="0.25">
      <c r="B1061" s="219"/>
      <c r="D1061" s="274"/>
    </row>
    <row r="1062" spans="2:4" x14ac:dyDescent="0.25">
      <c r="B1062" s="219"/>
      <c r="D1062" s="274"/>
    </row>
    <row r="1063" spans="2:4" x14ac:dyDescent="0.25">
      <c r="B1063" s="219"/>
      <c r="D1063" s="274"/>
    </row>
    <row r="1064" spans="2:4" x14ac:dyDescent="0.25">
      <c r="B1064" s="219"/>
      <c r="D1064" s="274"/>
    </row>
    <row r="1065" spans="2:4" x14ac:dyDescent="0.25">
      <c r="B1065" s="219"/>
      <c r="D1065" s="274"/>
    </row>
    <row r="1066" spans="2:4" x14ac:dyDescent="0.25">
      <c r="B1066" s="219"/>
      <c r="D1066" s="274"/>
    </row>
    <row r="1067" spans="2:4" x14ac:dyDescent="0.25">
      <c r="B1067" s="219"/>
      <c r="D1067" s="274"/>
    </row>
    <row r="1068" spans="2:4" x14ac:dyDescent="0.25">
      <c r="B1068" s="219"/>
      <c r="D1068" s="274"/>
    </row>
    <row r="1069" spans="2:4" x14ac:dyDescent="0.25">
      <c r="B1069" s="219"/>
      <c r="D1069" s="274"/>
    </row>
    <row r="1070" spans="2:4" x14ac:dyDescent="0.25">
      <c r="B1070" s="219"/>
      <c r="D1070" s="274"/>
    </row>
    <row r="1071" spans="2:4" x14ac:dyDescent="0.25">
      <c r="B1071" s="219"/>
      <c r="D1071" s="274"/>
    </row>
    <row r="1072" spans="2:4" x14ac:dyDescent="0.25">
      <c r="B1072" s="219"/>
      <c r="D1072" s="274"/>
    </row>
    <row r="1073" spans="2:4" x14ac:dyDescent="0.25">
      <c r="B1073" s="219"/>
      <c r="D1073" s="274"/>
    </row>
    <row r="1074" spans="2:4" x14ac:dyDescent="0.25">
      <c r="B1074" s="219"/>
      <c r="D1074" s="274"/>
    </row>
    <row r="1075" spans="2:4" x14ac:dyDescent="0.25">
      <c r="B1075" s="219"/>
      <c r="D1075" s="274"/>
    </row>
    <row r="1076" spans="2:4" x14ac:dyDescent="0.25">
      <c r="B1076" s="219"/>
      <c r="D1076" s="274"/>
    </row>
    <row r="1077" spans="2:4" x14ac:dyDescent="0.25">
      <c r="B1077" s="219"/>
      <c r="D1077" s="274"/>
    </row>
    <row r="1078" spans="2:4" x14ac:dyDescent="0.25">
      <c r="B1078" s="219"/>
      <c r="D1078" s="274"/>
    </row>
    <row r="1079" spans="2:4" x14ac:dyDescent="0.25">
      <c r="B1079" s="219"/>
      <c r="D1079" s="274"/>
    </row>
    <row r="1080" spans="2:4" x14ac:dyDescent="0.25">
      <c r="B1080" s="219"/>
      <c r="D1080" s="274"/>
    </row>
    <row r="1081" spans="2:4" x14ac:dyDescent="0.25">
      <c r="B1081" s="219"/>
      <c r="D1081" s="274"/>
    </row>
    <row r="1082" spans="2:4" x14ac:dyDescent="0.25">
      <c r="B1082" s="219"/>
      <c r="D1082" s="274"/>
    </row>
    <row r="1083" spans="2:4" x14ac:dyDescent="0.25">
      <c r="B1083" s="219"/>
      <c r="D1083" s="274"/>
    </row>
    <row r="1084" spans="2:4" x14ac:dyDescent="0.25">
      <c r="B1084" s="219"/>
      <c r="D1084" s="274"/>
    </row>
    <row r="1085" spans="2:4" x14ac:dyDescent="0.25">
      <c r="B1085" s="219"/>
      <c r="D1085" s="274"/>
    </row>
    <row r="1086" spans="2:4" x14ac:dyDescent="0.25">
      <c r="B1086" s="219"/>
      <c r="D1086" s="274"/>
    </row>
    <row r="1087" spans="2:4" x14ac:dyDescent="0.25">
      <c r="B1087" s="219"/>
      <c r="D1087" s="274"/>
    </row>
    <row r="1088" spans="2:4" x14ac:dyDescent="0.25">
      <c r="B1088" s="219"/>
      <c r="D1088" s="274"/>
    </row>
    <row r="1089" spans="2:4" x14ac:dyDescent="0.25">
      <c r="B1089" s="219"/>
      <c r="D1089" s="274"/>
    </row>
    <row r="1090" spans="2:4" x14ac:dyDescent="0.25">
      <c r="B1090" s="219"/>
      <c r="D1090" s="274"/>
    </row>
    <row r="1091" spans="2:4" x14ac:dyDescent="0.25">
      <c r="B1091" s="219"/>
      <c r="D1091" s="274"/>
    </row>
    <row r="1092" spans="2:4" x14ac:dyDescent="0.25">
      <c r="B1092" s="219"/>
      <c r="D1092" s="274"/>
    </row>
    <row r="1093" spans="2:4" x14ac:dyDescent="0.25">
      <c r="B1093" s="219"/>
      <c r="D1093" s="274"/>
    </row>
    <row r="1094" spans="2:4" x14ac:dyDescent="0.25">
      <c r="B1094" s="219"/>
      <c r="D1094" s="274"/>
    </row>
    <row r="1095" spans="2:4" x14ac:dyDescent="0.25">
      <c r="B1095" s="219"/>
      <c r="D1095" s="274"/>
    </row>
    <row r="1096" spans="2:4" x14ac:dyDescent="0.25">
      <c r="B1096" s="219"/>
      <c r="D1096" s="274"/>
    </row>
    <row r="1097" spans="2:4" x14ac:dyDescent="0.25">
      <c r="B1097" s="219"/>
      <c r="D1097" s="274"/>
    </row>
    <row r="1098" spans="2:4" x14ac:dyDescent="0.25">
      <c r="B1098" s="219"/>
      <c r="D1098" s="274"/>
    </row>
    <row r="1099" spans="2:4" x14ac:dyDescent="0.25">
      <c r="B1099" s="219"/>
      <c r="D1099" s="274"/>
    </row>
    <row r="1100" spans="2:4" x14ac:dyDescent="0.25">
      <c r="B1100" s="219"/>
      <c r="D1100" s="274"/>
    </row>
    <row r="1101" spans="2:4" x14ac:dyDescent="0.25">
      <c r="B1101" s="219"/>
      <c r="D1101" s="274"/>
    </row>
    <row r="1102" spans="2:4" x14ac:dyDescent="0.25">
      <c r="B1102" s="219"/>
      <c r="D1102" s="274"/>
    </row>
    <row r="1103" spans="2:4" x14ac:dyDescent="0.25">
      <c r="B1103" s="219"/>
      <c r="D1103" s="274"/>
    </row>
    <row r="1104" spans="2:4" x14ac:dyDescent="0.25">
      <c r="B1104" s="219"/>
      <c r="D1104" s="274"/>
    </row>
    <row r="1105" spans="2:4" x14ac:dyDescent="0.25">
      <c r="B1105" s="219"/>
      <c r="D1105" s="274"/>
    </row>
    <row r="1106" spans="2:4" x14ac:dyDescent="0.25">
      <c r="B1106" s="219"/>
      <c r="D1106" s="274"/>
    </row>
    <row r="1107" spans="2:4" x14ac:dyDescent="0.25">
      <c r="B1107" s="219"/>
      <c r="D1107" s="274"/>
    </row>
    <row r="1108" spans="2:4" x14ac:dyDescent="0.25">
      <c r="B1108" s="219"/>
      <c r="D1108" s="274"/>
    </row>
    <row r="1109" spans="2:4" x14ac:dyDescent="0.25">
      <c r="B1109" s="219"/>
      <c r="D1109" s="274"/>
    </row>
    <row r="1110" spans="2:4" x14ac:dyDescent="0.25">
      <c r="B1110" s="219"/>
      <c r="D1110" s="274"/>
    </row>
    <row r="1111" spans="2:4" x14ac:dyDescent="0.25">
      <c r="B1111" s="219"/>
      <c r="D1111" s="274"/>
    </row>
    <row r="1112" spans="2:4" x14ac:dyDescent="0.25">
      <c r="B1112" s="219"/>
      <c r="D1112" s="274"/>
    </row>
    <row r="1113" spans="2:4" x14ac:dyDescent="0.25">
      <c r="B1113" s="219"/>
      <c r="D1113" s="274"/>
    </row>
    <row r="1114" spans="2:4" x14ac:dyDescent="0.25">
      <c r="B1114" s="219"/>
      <c r="D1114" s="274"/>
    </row>
    <row r="1115" spans="2:4" x14ac:dyDescent="0.25">
      <c r="B1115" s="219"/>
      <c r="D1115" s="274"/>
    </row>
    <row r="1116" spans="2:4" x14ac:dyDescent="0.25">
      <c r="B1116" s="219"/>
      <c r="D1116" s="274"/>
    </row>
    <row r="1117" spans="2:4" x14ac:dyDescent="0.25">
      <c r="B1117" s="219"/>
      <c r="D1117" s="274"/>
    </row>
    <row r="1118" spans="2:4" x14ac:dyDescent="0.25">
      <c r="B1118" s="219"/>
      <c r="D1118" s="274"/>
    </row>
    <row r="1119" spans="2:4" x14ac:dyDescent="0.25">
      <c r="B1119" s="219"/>
      <c r="D1119" s="274"/>
    </row>
    <row r="1120" spans="2:4" x14ac:dyDescent="0.25">
      <c r="B1120" s="219"/>
      <c r="D1120" s="274"/>
    </row>
    <row r="1121" spans="2:4" x14ac:dyDescent="0.25">
      <c r="B1121" s="219"/>
      <c r="D1121" s="274"/>
    </row>
    <row r="1122" spans="2:4" x14ac:dyDescent="0.25">
      <c r="B1122" s="219"/>
      <c r="D1122" s="274"/>
    </row>
    <row r="1123" spans="2:4" x14ac:dyDescent="0.25">
      <c r="B1123" s="219"/>
      <c r="D1123" s="274"/>
    </row>
    <row r="1124" spans="2:4" x14ac:dyDescent="0.25">
      <c r="B1124" s="219"/>
      <c r="D1124" s="274"/>
    </row>
    <row r="1125" spans="2:4" x14ac:dyDescent="0.25">
      <c r="B1125" s="219"/>
      <c r="D1125" s="274"/>
    </row>
    <row r="1126" spans="2:4" x14ac:dyDescent="0.25">
      <c r="B1126" s="219"/>
      <c r="D1126" s="274"/>
    </row>
    <row r="1127" spans="2:4" x14ac:dyDescent="0.25">
      <c r="B1127" s="219"/>
      <c r="D1127" s="274"/>
    </row>
    <row r="1128" spans="2:4" x14ac:dyDescent="0.25">
      <c r="B1128" s="219"/>
      <c r="D1128" s="274"/>
    </row>
    <row r="1129" spans="2:4" x14ac:dyDescent="0.25">
      <c r="B1129" s="219"/>
      <c r="D1129" s="274"/>
    </row>
    <row r="1130" spans="2:4" x14ac:dyDescent="0.25">
      <c r="B1130" s="219"/>
      <c r="D1130" s="274"/>
    </row>
    <row r="1131" spans="2:4" x14ac:dyDescent="0.25">
      <c r="B1131" s="219"/>
      <c r="D1131" s="274"/>
    </row>
    <row r="1132" spans="2:4" x14ac:dyDescent="0.25">
      <c r="B1132" s="219"/>
      <c r="D1132" s="274"/>
    </row>
    <row r="1133" spans="2:4" x14ac:dyDescent="0.25">
      <c r="B1133" s="219"/>
      <c r="D1133" s="274"/>
    </row>
    <row r="1134" spans="2:4" x14ac:dyDescent="0.25">
      <c r="B1134" s="219"/>
      <c r="D1134" s="274"/>
    </row>
    <row r="1135" spans="2:4" x14ac:dyDescent="0.25">
      <c r="B1135" s="219"/>
      <c r="D1135" s="274"/>
    </row>
    <row r="1136" spans="2:4" x14ac:dyDescent="0.25">
      <c r="B1136" s="219"/>
      <c r="D1136" s="274"/>
    </row>
    <row r="1137" spans="2:4" x14ac:dyDescent="0.25">
      <c r="B1137" s="219"/>
      <c r="D1137" s="274"/>
    </row>
    <row r="1138" spans="2:4" x14ac:dyDescent="0.25">
      <c r="B1138" s="219"/>
      <c r="D1138" s="274"/>
    </row>
    <row r="1139" spans="2:4" x14ac:dyDescent="0.25">
      <c r="B1139" s="219"/>
      <c r="D1139" s="274"/>
    </row>
    <row r="1140" spans="2:4" x14ac:dyDescent="0.25">
      <c r="B1140" s="219"/>
      <c r="D1140" s="274"/>
    </row>
    <row r="1141" spans="2:4" x14ac:dyDescent="0.25">
      <c r="B1141" s="219"/>
      <c r="D1141" s="274"/>
    </row>
    <row r="1142" spans="2:4" x14ac:dyDescent="0.25">
      <c r="B1142" s="219"/>
      <c r="D1142" s="274"/>
    </row>
    <row r="1143" spans="2:4" x14ac:dyDescent="0.25">
      <c r="B1143" s="219"/>
      <c r="D1143" s="274"/>
    </row>
    <row r="1144" spans="2:4" x14ac:dyDescent="0.25">
      <c r="B1144" s="219"/>
      <c r="D1144" s="274"/>
    </row>
    <row r="1145" spans="2:4" x14ac:dyDescent="0.25">
      <c r="B1145" s="219"/>
      <c r="D1145" s="274"/>
    </row>
    <row r="1146" spans="2:4" x14ac:dyDescent="0.25">
      <c r="B1146" s="219"/>
      <c r="D1146" s="274"/>
    </row>
    <row r="1147" spans="2:4" x14ac:dyDescent="0.25">
      <c r="B1147" s="219"/>
      <c r="D1147" s="274"/>
    </row>
    <row r="1148" spans="2:4" x14ac:dyDescent="0.25">
      <c r="B1148" s="219"/>
      <c r="D1148" s="274"/>
    </row>
    <row r="1149" spans="2:4" x14ac:dyDescent="0.25">
      <c r="B1149" s="219"/>
      <c r="D1149" s="274"/>
    </row>
    <row r="1150" spans="2:4" x14ac:dyDescent="0.25">
      <c r="B1150" s="219"/>
      <c r="D1150" s="274"/>
    </row>
    <row r="1151" spans="2:4" x14ac:dyDescent="0.25">
      <c r="B1151" s="219"/>
      <c r="D1151" s="274"/>
    </row>
    <row r="1152" spans="2:4" x14ac:dyDescent="0.25">
      <c r="B1152" s="219"/>
      <c r="D1152" s="274"/>
    </row>
    <row r="1153" spans="2:4" x14ac:dyDescent="0.25">
      <c r="B1153" s="219"/>
      <c r="D1153" s="274"/>
    </row>
    <row r="1154" spans="2:4" x14ac:dyDescent="0.25">
      <c r="B1154" s="219"/>
      <c r="D1154" s="274"/>
    </row>
    <row r="1155" spans="2:4" x14ac:dyDescent="0.25">
      <c r="B1155" s="219"/>
      <c r="D1155" s="274"/>
    </row>
    <row r="1156" spans="2:4" x14ac:dyDescent="0.25">
      <c r="B1156" s="219"/>
      <c r="D1156" s="274"/>
    </row>
    <row r="1157" spans="2:4" x14ac:dyDescent="0.25">
      <c r="B1157" s="219"/>
      <c r="D1157" s="274"/>
    </row>
    <row r="1158" spans="2:4" x14ac:dyDescent="0.25">
      <c r="B1158" s="219"/>
      <c r="D1158" s="274"/>
    </row>
    <row r="1159" spans="2:4" x14ac:dyDescent="0.25">
      <c r="B1159" s="219"/>
      <c r="D1159" s="274"/>
    </row>
    <row r="1160" spans="2:4" x14ac:dyDescent="0.25">
      <c r="B1160" s="219"/>
      <c r="D1160" s="274"/>
    </row>
    <row r="1161" spans="2:4" x14ac:dyDescent="0.25">
      <c r="B1161" s="219"/>
      <c r="D1161" s="274"/>
    </row>
    <row r="1162" spans="2:4" x14ac:dyDescent="0.25">
      <c r="B1162" s="219"/>
      <c r="D1162" s="274"/>
    </row>
    <row r="1163" spans="2:4" x14ac:dyDescent="0.25">
      <c r="B1163" s="219"/>
      <c r="D1163" s="274"/>
    </row>
    <row r="1164" spans="2:4" x14ac:dyDescent="0.25">
      <c r="B1164" s="219"/>
      <c r="D1164" s="274"/>
    </row>
    <row r="1165" spans="2:4" x14ac:dyDescent="0.25">
      <c r="B1165" s="219"/>
      <c r="D1165" s="274"/>
    </row>
    <row r="1166" spans="2:4" x14ac:dyDescent="0.25">
      <c r="B1166" s="219"/>
      <c r="D1166" s="274"/>
    </row>
    <row r="1167" spans="2:4" x14ac:dyDescent="0.25">
      <c r="B1167" s="219"/>
      <c r="D1167" s="274"/>
    </row>
    <row r="1168" spans="2:4" x14ac:dyDescent="0.25">
      <c r="B1168" s="219"/>
      <c r="D1168" s="274"/>
    </row>
    <row r="1169" spans="2:4" x14ac:dyDescent="0.25">
      <c r="B1169" s="219"/>
      <c r="D1169" s="274"/>
    </row>
    <row r="1170" spans="2:4" x14ac:dyDescent="0.25">
      <c r="B1170" s="219"/>
      <c r="D1170" s="274"/>
    </row>
    <row r="1171" spans="2:4" x14ac:dyDescent="0.25">
      <c r="B1171" s="219"/>
      <c r="D1171" s="274"/>
    </row>
    <row r="1172" spans="2:4" x14ac:dyDescent="0.25">
      <c r="B1172" s="219"/>
      <c r="D1172" s="274"/>
    </row>
    <row r="1173" spans="2:4" x14ac:dyDescent="0.25">
      <c r="B1173" s="219"/>
      <c r="D1173" s="274"/>
    </row>
    <row r="1174" spans="2:4" x14ac:dyDescent="0.25">
      <c r="B1174" s="219"/>
      <c r="D1174" s="274"/>
    </row>
    <row r="1175" spans="2:4" x14ac:dyDescent="0.25">
      <c r="B1175" s="219"/>
      <c r="D1175" s="274"/>
    </row>
    <row r="1176" spans="2:4" x14ac:dyDescent="0.25">
      <c r="B1176" s="219"/>
      <c r="D1176" s="274"/>
    </row>
    <row r="1177" spans="2:4" x14ac:dyDescent="0.25">
      <c r="B1177" s="219"/>
      <c r="D1177" s="274"/>
    </row>
    <row r="1178" spans="2:4" x14ac:dyDescent="0.25">
      <c r="B1178" s="219"/>
      <c r="D1178" s="274"/>
    </row>
    <row r="1179" spans="2:4" x14ac:dyDescent="0.25">
      <c r="B1179" s="219"/>
      <c r="D1179" s="274"/>
    </row>
    <row r="1180" spans="2:4" x14ac:dyDescent="0.25">
      <c r="B1180" s="219"/>
      <c r="D1180" s="274"/>
    </row>
    <row r="1181" spans="2:4" x14ac:dyDescent="0.25">
      <c r="B1181" s="219"/>
      <c r="D1181" s="274"/>
    </row>
    <row r="1182" spans="2:4" x14ac:dyDescent="0.25">
      <c r="B1182" s="219"/>
      <c r="D1182" s="274"/>
    </row>
    <row r="1183" spans="2:4" x14ac:dyDescent="0.25">
      <c r="B1183" s="219"/>
      <c r="D1183" s="274"/>
    </row>
    <row r="1184" spans="2:4" x14ac:dyDescent="0.25">
      <c r="B1184" s="219"/>
      <c r="D1184" s="274"/>
    </row>
    <row r="1185" spans="2:4" x14ac:dyDescent="0.25">
      <c r="B1185" s="219"/>
      <c r="D1185" s="274"/>
    </row>
    <row r="1186" spans="2:4" x14ac:dyDescent="0.25">
      <c r="B1186" s="219"/>
      <c r="D1186" s="274"/>
    </row>
    <row r="1187" spans="2:4" x14ac:dyDescent="0.25">
      <c r="B1187" s="219"/>
      <c r="D1187" s="274"/>
    </row>
    <row r="1188" spans="2:4" x14ac:dyDescent="0.25">
      <c r="B1188" s="219"/>
      <c r="D1188" s="274"/>
    </row>
    <row r="1189" spans="2:4" x14ac:dyDescent="0.25">
      <c r="B1189" s="219"/>
      <c r="D1189" s="274"/>
    </row>
    <row r="1190" spans="2:4" x14ac:dyDescent="0.25">
      <c r="B1190" s="219"/>
      <c r="D1190" s="274"/>
    </row>
    <row r="1191" spans="2:4" x14ac:dyDescent="0.25">
      <c r="B1191" s="219"/>
      <c r="D1191" s="274"/>
    </row>
    <row r="1192" spans="2:4" x14ac:dyDescent="0.25">
      <c r="B1192" s="219"/>
      <c r="D1192" s="274"/>
    </row>
    <row r="1193" spans="2:4" x14ac:dyDescent="0.25">
      <c r="B1193" s="219"/>
      <c r="D1193" s="274"/>
    </row>
    <row r="1194" spans="2:4" x14ac:dyDescent="0.25">
      <c r="B1194" s="219"/>
      <c r="D1194" s="274"/>
    </row>
    <row r="1195" spans="2:4" x14ac:dyDescent="0.25">
      <c r="B1195" s="219"/>
      <c r="D1195" s="274"/>
    </row>
    <row r="1196" spans="2:4" x14ac:dyDescent="0.25">
      <c r="B1196" s="219"/>
      <c r="D1196" s="274"/>
    </row>
    <row r="1197" spans="2:4" x14ac:dyDescent="0.25">
      <c r="B1197" s="219"/>
      <c r="D1197" s="274"/>
    </row>
    <row r="1198" spans="2:4" x14ac:dyDescent="0.25">
      <c r="B1198" s="219"/>
      <c r="D1198" s="274"/>
    </row>
    <row r="1199" spans="2:4" x14ac:dyDescent="0.25">
      <c r="B1199" s="219"/>
      <c r="D1199" s="274"/>
    </row>
    <row r="1200" spans="2:4" x14ac:dyDescent="0.25">
      <c r="B1200" s="219"/>
      <c r="D1200" s="274"/>
    </row>
    <row r="1201" spans="2:4" x14ac:dyDescent="0.25">
      <c r="B1201" s="219"/>
      <c r="D1201" s="274"/>
    </row>
    <row r="1202" spans="2:4" x14ac:dyDescent="0.25">
      <c r="B1202" s="219"/>
      <c r="D1202" s="274"/>
    </row>
    <row r="1203" spans="2:4" x14ac:dyDescent="0.25">
      <c r="B1203" s="219"/>
      <c r="D1203" s="274"/>
    </row>
    <row r="1204" spans="2:4" x14ac:dyDescent="0.25">
      <c r="B1204" s="219"/>
      <c r="D1204" s="274"/>
    </row>
    <row r="1205" spans="2:4" x14ac:dyDescent="0.25">
      <c r="B1205" s="219"/>
      <c r="D1205" s="274"/>
    </row>
    <row r="1206" spans="2:4" x14ac:dyDescent="0.25">
      <c r="B1206" s="219"/>
      <c r="D1206" s="274"/>
    </row>
    <row r="1207" spans="2:4" x14ac:dyDescent="0.25">
      <c r="B1207" s="219"/>
      <c r="D1207" s="274"/>
    </row>
    <row r="1208" spans="2:4" x14ac:dyDescent="0.25">
      <c r="B1208" s="219"/>
      <c r="D1208" s="274"/>
    </row>
    <row r="1209" spans="2:4" x14ac:dyDescent="0.25">
      <c r="B1209" s="219"/>
      <c r="D1209" s="274"/>
    </row>
    <row r="1210" spans="2:4" x14ac:dyDescent="0.25">
      <c r="B1210" s="219"/>
      <c r="D1210" s="274"/>
    </row>
    <row r="1211" spans="2:4" x14ac:dyDescent="0.25">
      <c r="B1211" s="219"/>
      <c r="D1211" s="274"/>
    </row>
    <row r="1212" spans="2:4" x14ac:dyDescent="0.25">
      <c r="B1212" s="219"/>
      <c r="D1212" s="274"/>
    </row>
    <row r="1213" spans="2:4" x14ac:dyDescent="0.25">
      <c r="B1213" s="219"/>
      <c r="D1213" s="274"/>
    </row>
    <row r="1214" spans="2:4" x14ac:dyDescent="0.25">
      <c r="B1214" s="219"/>
      <c r="D1214" s="274"/>
    </row>
    <row r="1215" spans="2:4" x14ac:dyDescent="0.25">
      <c r="B1215" s="219"/>
      <c r="D1215" s="274"/>
    </row>
    <row r="1216" spans="2:4" x14ac:dyDescent="0.25">
      <c r="B1216" s="219"/>
      <c r="D1216" s="274"/>
    </row>
    <row r="1217" spans="2:4" x14ac:dyDescent="0.25">
      <c r="B1217" s="219"/>
      <c r="D1217" s="274"/>
    </row>
    <row r="1218" spans="2:4" x14ac:dyDescent="0.25">
      <c r="B1218" s="219"/>
      <c r="D1218" s="274"/>
    </row>
    <row r="1219" spans="2:4" x14ac:dyDescent="0.25">
      <c r="B1219" s="219"/>
      <c r="D1219" s="274"/>
    </row>
    <row r="1220" spans="2:4" x14ac:dyDescent="0.25">
      <c r="B1220" s="219"/>
      <c r="D1220" s="274"/>
    </row>
    <row r="1221" spans="2:4" x14ac:dyDescent="0.25">
      <c r="B1221" s="219"/>
      <c r="D1221" s="274"/>
    </row>
    <row r="1222" spans="2:4" x14ac:dyDescent="0.25">
      <c r="B1222" s="219"/>
      <c r="D1222" s="274"/>
    </row>
    <row r="1223" spans="2:4" x14ac:dyDescent="0.25">
      <c r="B1223" s="219"/>
      <c r="D1223" s="274"/>
    </row>
    <row r="1224" spans="2:4" x14ac:dyDescent="0.25">
      <c r="B1224" s="219"/>
      <c r="D1224" s="274"/>
    </row>
    <row r="1225" spans="2:4" x14ac:dyDescent="0.25">
      <c r="B1225" s="219"/>
      <c r="D1225" s="274"/>
    </row>
    <row r="1226" spans="2:4" x14ac:dyDescent="0.25">
      <c r="B1226" s="219"/>
      <c r="D1226" s="274"/>
    </row>
    <row r="1227" spans="2:4" x14ac:dyDescent="0.25">
      <c r="B1227" s="219"/>
      <c r="D1227" s="274"/>
    </row>
    <row r="1228" spans="2:4" x14ac:dyDescent="0.25">
      <c r="B1228" s="219"/>
      <c r="D1228" s="274"/>
    </row>
    <row r="1229" spans="2:4" x14ac:dyDescent="0.25">
      <c r="B1229" s="219"/>
      <c r="D1229" s="274"/>
    </row>
    <row r="1230" spans="2:4" x14ac:dyDescent="0.25">
      <c r="B1230" s="219"/>
      <c r="D1230" s="274"/>
    </row>
    <row r="1231" spans="2:4" x14ac:dyDescent="0.25">
      <c r="B1231" s="219"/>
      <c r="D1231" s="274"/>
    </row>
    <row r="1232" spans="2:4" x14ac:dyDescent="0.25">
      <c r="B1232" s="219"/>
      <c r="D1232" s="274"/>
    </row>
    <row r="1233" spans="2:4" x14ac:dyDescent="0.25">
      <c r="B1233" s="219"/>
      <c r="D1233" s="274"/>
    </row>
    <row r="1234" spans="2:4" x14ac:dyDescent="0.25">
      <c r="B1234" s="219"/>
      <c r="D1234" s="274"/>
    </row>
    <row r="1235" spans="2:4" x14ac:dyDescent="0.25">
      <c r="B1235" s="219"/>
      <c r="D1235" s="274"/>
    </row>
    <row r="1236" spans="2:4" x14ac:dyDescent="0.25">
      <c r="B1236" s="219"/>
      <c r="D1236" s="274"/>
    </row>
    <row r="1237" spans="2:4" x14ac:dyDescent="0.25">
      <c r="B1237" s="219"/>
      <c r="D1237" s="274"/>
    </row>
    <row r="1238" spans="2:4" x14ac:dyDescent="0.25">
      <c r="B1238" s="219"/>
      <c r="D1238" s="274"/>
    </row>
    <row r="1239" spans="2:4" x14ac:dyDescent="0.25">
      <c r="B1239" s="219"/>
      <c r="D1239" s="274"/>
    </row>
    <row r="1240" spans="2:4" x14ac:dyDescent="0.25">
      <c r="B1240" s="219"/>
      <c r="D1240" s="274"/>
    </row>
    <row r="1241" spans="2:4" x14ac:dyDescent="0.25">
      <c r="B1241" s="219"/>
      <c r="D1241" s="274"/>
    </row>
    <row r="1242" spans="2:4" x14ac:dyDescent="0.25">
      <c r="B1242" s="219"/>
      <c r="D1242" s="274"/>
    </row>
    <row r="1243" spans="2:4" x14ac:dyDescent="0.25">
      <c r="B1243" s="219"/>
      <c r="D1243" s="274"/>
    </row>
    <row r="1244" spans="2:4" x14ac:dyDescent="0.25">
      <c r="B1244" s="219"/>
      <c r="D1244" s="274"/>
    </row>
    <row r="1245" spans="2:4" x14ac:dyDescent="0.25">
      <c r="B1245" s="219"/>
      <c r="D1245" s="274"/>
    </row>
    <row r="1246" spans="2:4" x14ac:dyDescent="0.25">
      <c r="B1246" s="219"/>
      <c r="D1246" s="274"/>
    </row>
    <row r="1247" spans="2:4" x14ac:dyDescent="0.25">
      <c r="B1247" s="219"/>
      <c r="D1247" s="274"/>
    </row>
    <row r="1248" spans="2:4" x14ac:dyDescent="0.25">
      <c r="B1248" s="219"/>
      <c r="D1248" s="274"/>
    </row>
    <row r="1249" spans="2:4" x14ac:dyDescent="0.25">
      <c r="B1249" s="219"/>
      <c r="D1249" s="274"/>
    </row>
    <row r="1250" spans="2:4" x14ac:dyDescent="0.25">
      <c r="B1250" s="219"/>
      <c r="D1250" s="274"/>
    </row>
    <row r="1251" spans="2:4" x14ac:dyDescent="0.25">
      <c r="B1251" s="219"/>
      <c r="D1251" s="274"/>
    </row>
    <row r="1252" spans="2:4" x14ac:dyDescent="0.25">
      <c r="B1252" s="219"/>
      <c r="D1252" s="274"/>
    </row>
    <row r="1253" spans="2:4" x14ac:dyDescent="0.25">
      <c r="B1253" s="219"/>
      <c r="D1253" s="274"/>
    </row>
    <row r="1254" spans="2:4" x14ac:dyDescent="0.25">
      <c r="B1254" s="219"/>
      <c r="D1254" s="274"/>
    </row>
    <row r="1255" spans="2:4" x14ac:dyDescent="0.25">
      <c r="B1255" s="219"/>
      <c r="D1255" s="274"/>
    </row>
    <row r="1256" spans="2:4" x14ac:dyDescent="0.25">
      <c r="B1256" s="219"/>
      <c r="D1256" s="274"/>
    </row>
    <row r="1257" spans="2:4" x14ac:dyDescent="0.25">
      <c r="B1257" s="219"/>
      <c r="D1257" s="274"/>
    </row>
    <row r="1258" spans="2:4" x14ac:dyDescent="0.25">
      <c r="B1258" s="219"/>
      <c r="D1258" s="274"/>
    </row>
    <row r="1259" spans="2:4" x14ac:dyDescent="0.25">
      <c r="B1259" s="219"/>
      <c r="D1259" s="274"/>
    </row>
    <row r="1260" spans="2:4" x14ac:dyDescent="0.25">
      <c r="B1260" s="219"/>
      <c r="D1260" s="274"/>
    </row>
    <row r="1261" spans="2:4" x14ac:dyDescent="0.25">
      <c r="B1261" s="219"/>
      <c r="D1261" s="274"/>
    </row>
    <row r="1262" spans="2:4" x14ac:dyDescent="0.25">
      <c r="B1262" s="219"/>
      <c r="D1262" s="274"/>
    </row>
    <row r="1263" spans="2:4" x14ac:dyDescent="0.25">
      <c r="B1263" s="219"/>
      <c r="D1263" s="274"/>
    </row>
    <row r="1264" spans="2:4" x14ac:dyDescent="0.25">
      <c r="B1264" s="219"/>
      <c r="D1264" s="274"/>
    </row>
    <row r="1265" spans="2:4" x14ac:dyDescent="0.25">
      <c r="B1265" s="219"/>
      <c r="D1265" s="274"/>
    </row>
    <row r="1266" spans="2:4" x14ac:dyDescent="0.25">
      <c r="B1266" s="219"/>
      <c r="D1266" s="274"/>
    </row>
    <row r="1267" spans="2:4" x14ac:dyDescent="0.25">
      <c r="B1267" s="219"/>
      <c r="D1267" s="274"/>
    </row>
    <row r="1268" spans="2:4" x14ac:dyDescent="0.25">
      <c r="B1268" s="219"/>
      <c r="D1268" s="274"/>
    </row>
    <row r="1269" spans="2:4" x14ac:dyDescent="0.25">
      <c r="B1269" s="219"/>
      <c r="D1269" s="274"/>
    </row>
    <row r="1270" spans="2:4" x14ac:dyDescent="0.25">
      <c r="B1270" s="219"/>
      <c r="D1270" s="274"/>
    </row>
    <row r="1271" spans="2:4" x14ac:dyDescent="0.25">
      <c r="B1271" s="219"/>
      <c r="D1271" s="274"/>
    </row>
    <row r="1272" spans="2:4" x14ac:dyDescent="0.25">
      <c r="B1272" s="219"/>
      <c r="D1272" s="274"/>
    </row>
    <row r="1273" spans="2:4" x14ac:dyDescent="0.25">
      <c r="B1273" s="219"/>
      <c r="D1273" s="274"/>
    </row>
    <row r="1274" spans="2:4" x14ac:dyDescent="0.25">
      <c r="B1274" s="219"/>
      <c r="D1274" s="274"/>
    </row>
    <row r="1275" spans="2:4" x14ac:dyDescent="0.25">
      <c r="B1275" s="219"/>
      <c r="D1275" s="274"/>
    </row>
    <row r="1276" spans="2:4" x14ac:dyDescent="0.25">
      <c r="B1276" s="219"/>
      <c r="D1276" s="274"/>
    </row>
    <row r="1277" spans="2:4" x14ac:dyDescent="0.25">
      <c r="B1277" s="219"/>
      <c r="D1277" s="274"/>
    </row>
    <row r="1278" spans="2:4" x14ac:dyDescent="0.25">
      <c r="B1278" s="219"/>
      <c r="D1278" s="274"/>
    </row>
    <row r="1279" spans="2:4" x14ac:dyDescent="0.25">
      <c r="B1279" s="219"/>
      <c r="D1279" s="274"/>
    </row>
    <row r="1280" spans="2:4" x14ac:dyDescent="0.25">
      <c r="B1280" s="219"/>
      <c r="D1280" s="274"/>
    </row>
    <row r="1281" spans="2:4" x14ac:dyDescent="0.25">
      <c r="B1281" s="219"/>
      <c r="D1281" s="274"/>
    </row>
    <row r="1282" spans="2:4" x14ac:dyDescent="0.25">
      <c r="B1282" s="219"/>
      <c r="D1282" s="274"/>
    </row>
    <row r="1283" spans="2:4" x14ac:dyDescent="0.25">
      <c r="B1283" s="219"/>
      <c r="D1283" s="274"/>
    </row>
    <row r="1284" spans="2:4" x14ac:dyDescent="0.25">
      <c r="B1284" s="219"/>
      <c r="D1284" s="274"/>
    </row>
    <row r="1285" spans="2:4" x14ac:dyDescent="0.25">
      <c r="B1285" s="219"/>
      <c r="D1285" s="274"/>
    </row>
    <row r="1286" spans="2:4" x14ac:dyDescent="0.25">
      <c r="B1286" s="219"/>
      <c r="D1286" s="274"/>
    </row>
    <row r="1287" spans="2:4" x14ac:dyDescent="0.25">
      <c r="B1287" s="219"/>
      <c r="D1287" s="274"/>
    </row>
    <row r="1288" spans="2:4" x14ac:dyDescent="0.25">
      <c r="B1288" s="219"/>
      <c r="D1288" s="274"/>
    </row>
    <row r="1289" spans="2:4" x14ac:dyDescent="0.25">
      <c r="B1289" s="219"/>
      <c r="D1289" s="274"/>
    </row>
    <row r="1290" spans="2:4" x14ac:dyDescent="0.25">
      <c r="B1290" s="219"/>
      <c r="D1290" s="274"/>
    </row>
    <row r="1291" spans="2:4" x14ac:dyDescent="0.25">
      <c r="B1291" s="219"/>
      <c r="D1291" s="274"/>
    </row>
    <row r="1292" spans="2:4" x14ac:dyDescent="0.25">
      <c r="B1292" s="219"/>
      <c r="D1292" s="274"/>
    </row>
    <row r="1293" spans="2:4" x14ac:dyDescent="0.25">
      <c r="B1293" s="219"/>
      <c r="D1293" s="274"/>
    </row>
    <row r="1294" spans="2:4" x14ac:dyDescent="0.25">
      <c r="B1294" s="219"/>
      <c r="D1294" s="274"/>
    </row>
    <row r="1295" spans="2:4" x14ac:dyDescent="0.25">
      <c r="B1295" s="219"/>
      <c r="D1295" s="274"/>
    </row>
    <row r="1296" spans="2:4" x14ac:dyDescent="0.25">
      <c r="B1296" s="219"/>
      <c r="D1296" s="274"/>
    </row>
    <row r="1297" spans="2:4" x14ac:dyDescent="0.25">
      <c r="B1297" s="219"/>
      <c r="D1297" s="274"/>
    </row>
    <row r="1298" spans="2:4" x14ac:dyDescent="0.25">
      <c r="B1298" s="219"/>
      <c r="D1298" s="274"/>
    </row>
    <row r="1299" spans="2:4" x14ac:dyDescent="0.25">
      <c r="B1299" s="219"/>
      <c r="D1299" s="274"/>
    </row>
    <row r="1300" spans="2:4" x14ac:dyDescent="0.25">
      <c r="B1300" s="219"/>
      <c r="D1300" s="274"/>
    </row>
    <row r="1301" spans="2:4" x14ac:dyDescent="0.25">
      <c r="B1301" s="219"/>
      <c r="D1301" s="274"/>
    </row>
    <row r="1302" spans="2:4" x14ac:dyDescent="0.25">
      <c r="B1302" s="219"/>
      <c r="D1302" s="274"/>
    </row>
    <row r="1303" spans="2:4" x14ac:dyDescent="0.25">
      <c r="B1303" s="219"/>
      <c r="D1303" s="274"/>
    </row>
    <row r="1304" spans="2:4" x14ac:dyDescent="0.25">
      <c r="B1304" s="219"/>
      <c r="D1304" s="274"/>
    </row>
    <row r="1305" spans="2:4" x14ac:dyDescent="0.25">
      <c r="B1305" s="219"/>
      <c r="D1305" s="274"/>
    </row>
    <row r="1306" spans="2:4" x14ac:dyDescent="0.25">
      <c r="B1306" s="219"/>
      <c r="D1306" s="274"/>
    </row>
    <row r="1307" spans="2:4" x14ac:dyDescent="0.25">
      <c r="B1307" s="219"/>
      <c r="D1307" s="274"/>
    </row>
    <row r="1308" spans="2:4" x14ac:dyDescent="0.25">
      <c r="B1308" s="219"/>
      <c r="D1308" s="274"/>
    </row>
    <row r="1309" spans="2:4" x14ac:dyDescent="0.25">
      <c r="B1309" s="219"/>
      <c r="D1309" s="274"/>
    </row>
    <row r="1310" spans="2:4" x14ac:dyDescent="0.25">
      <c r="B1310" s="219"/>
      <c r="D1310" s="274"/>
    </row>
    <row r="1311" spans="2:4" x14ac:dyDescent="0.25">
      <c r="B1311" s="219"/>
      <c r="D1311" s="274"/>
    </row>
    <row r="1312" spans="2:4" x14ac:dyDescent="0.25">
      <c r="B1312" s="219"/>
      <c r="D1312" s="274"/>
    </row>
    <row r="1313" spans="2:4" x14ac:dyDescent="0.25">
      <c r="B1313" s="219"/>
      <c r="D1313" s="274"/>
    </row>
    <row r="1314" spans="2:4" x14ac:dyDescent="0.25">
      <c r="B1314" s="219"/>
      <c r="D1314" s="274"/>
    </row>
    <row r="1315" spans="2:4" x14ac:dyDescent="0.25">
      <c r="B1315" s="219"/>
      <c r="D1315" s="274"/>
    </row>
    <row r="1316" spans="2:4" x14ac:dyDescent="0.25">
      <c r="B1316" s="219"/>
      <c r="D1316" s="274"/>
    </row>
    <row r="1317" spans="2:4" x14ac:dyDescent="0.25">
      <c r="B1317" s="219"/>
      <c r="D1317" s="274"/>
    </row>
    <row r="1318" spans="2:4" x14ac:dyDescent="0.25">
      <c r="B1318" s="219"/>
      <c r="D1318" s="274"/>
    </row>
    <row r="1319" spans="2:4" x14ac:dyDescent="0.25">
      <c r="B1319" s="219"/>
      <c r="D1319" s="274"/>
    </row>
    <row r="1320" spans="2:4" x14ac:dyDescent="0.25">
      <c r="B1320" s="219"/>
      <c r="D1320" s="274"/>
    </row>
    <row r="1321" spans="2:4" x14ac:dyDescent="0.25">
      <c r="B1321" s="219"/>
      <c r="D1321" s="274"/>
    </row>
    <row r="1322" spans="2:4" x14ac:dyDescent="0.25">
      <c r="B1322" s="219"/>
      <c r="D1322" s="274"/>
    </row>
    <row r="1323" spans="2:4" x14ac:dyDescent="0.25">
      <c r="B1323" s="219"/>
      <c r="D1323" s="274"/>
    </row>
    <row r="1324" spans="2:4" x14ac:dyDescent="0.25">
      <c r="B1324" s="219"/>
      <c r="D1324" s="274"/>
    </row>
    <row r="1325" spans="2:4" x14ac:dyDescent="0.25">
      <c r="B1325" s="219"/>
      <c r="D1325" s="274"/>
    </row>
    <row r="1326" spans="2:4" x14ac:dyDescent="0.25">
      <c r="B1326" s="219"/>
      <c r="D1326" s="274"/>
    </row>
    <row r="1327" spans="2:4" x14ac:dyDescent="0.25">
      <c r="B1327" s="219"/>
      <c r="D1327" s="274"/>
    </row>
    <row r="1328" spans="2:4" x14ac:dyDescent="0.25">
      <c r="B1328" s="219"/>
      <c r="D1328" s="274"/>
    </row>
    <row r="1329" spans="2:4" x14ac:dyDescent="0.25">
      <c r="B1329" s="219"/>
      <c r="D1329" s="274"/>
    </row>
    <row r="1330" spans="2:4" x14ac:dyDescent="0.25">
      <c r="B1330" s="219"/>
      <c r="D1330" s="274"/>
    </row>
    <row r="1331" spans="2:4" x14ac:dyDescent="0.25">
      <c r="B1331" s="219"/>
      <c r="D1331" s="274"/>
    </row>
    <row r="1332" spans="2:4" x14ac:dyDescent="0.25">
      <c r="B1332" s="219"/>
      <c r="D1332" s="274"/>
    </row>
    <row r="1333" spans="2:4" x14ac:dyDescent="0.25">
      <c r="B1333" s="219"/>
      <c r="D1333" s="274"/>
    </row>
    <row r="1334" spans="2:4" x14ac:dyDescent="0.25">
      <c r="B1334" s="219"/>
      <c r="D1334" s="274"/>
    </row>
    <row r="1335" spans="2:4" x14ac:dyDescent="0.25">
      <c r="B1335" s="219"/>
      <c r="D1335" s="274"/>
    </row>
    <row r="1336" spans="2:4" x14ac:dyDescent="0.25">
      <c r="B1336" s="219"/>
      <c r="D1336" s="274"/>
    </row>
    <row r="1337" spans="2:4" x14ac:dyDescent="0.25">
      <c r="B1337" s="219"/>
      <c r="D1337" s="274"/>
    </row>
    <row r="1338" spans="2:4" x14ac:dyDescent="0.25">
      <c r="B1338" s="219"/>
      <c r="D1338" s="274"/>
    </row>
    <row r="1339" spans="2:4" x14ac:dyDescent="0.25">
      <c r="B1339" s="219"/>
      <c r="D1339" s="274"/>
    </row>
    <row r="1340" spans="2:4" x14ac:dyDescent="0.25">
      <c r="B1340" s="219"/>
      <c r="D1340" s="274"/>
    </row>
    <row r="1341" spans="2:4" x14ac:dyDescent="0.25">
      <c r="B1341" s="219"/>
      <c r="D1341" s="274"/>
    </row>
    <row r="1342" spans="2:4" x14ac:dyDescent="0.25">
      <c r="B1342" s="219"/>
      <c r="D1342" s="274"/>
    </row>
    <row r="1343" spans="2:4" x14ac:dyDescent="0.25">
      <c r="B1343" s="219"/>
      <c r="D1343" s="274"/>
    </row>
    <row r="1344" spans="2:4" x14ac:dyDescent="0.25">
      <c r="B1344" s="219"/>
      <c r="D1344" s="274"/>
    </row>
    <row r="1345" spans="2:4" x14ac:dyDescent="0.25">
      <c r="B1345" s="219"/>
      <c r="D1345" s="274"/>
    </row>
    <row r="1346" spans="2:4" x14ac:dyDescent="0.25">
      <c r="B1346" s="219"/>
      <c r="D1346" s="274"/>
    </row>
    <row r="1347" spans="2:4" x14ac:dyDescent="0.25">
      <c r="B1347" s="219"/>
      <c r="D1347" s="274"/>
    </row>
    <row r="1348" spans="2:4" x14ac:dyDescent="0.25">
      <c r="B1348" s="219"/>
      <c r="D1348" s="274"/>
    </row>
    <row r="1349" spans="2:4" x14ac:dyDescent="0.25">
      <c r="B1349" s="219"/>
      <c r="D1349" s="274"/>
    </row>
    <row r="1350" spans="2:4" x14ac:dyDescent="0.25">
      <c r="B1350" s="219"/>
      <c r="D1350" s="274"/>
    </row>
    <row r="1351" spans="2:4" x14ac:dyDescent="0.25">
      <c r="B1351" s="219"/>
      <c r="D1351" s="274"/>
    </row>
    <row r="1352" spans="2:4" x14ac:dyDescent="0.25">
      <c r="B1352" s="219"/>
      <c r="D1352" s="274"/>
    </row>
    <row r="1353" spans="2:4" x14ac:dyDescent="0.25">
      <c r="B1353" s="219"/>
      <c r="D1353" s="274"/>
    </row>
    <row r="1354" spans="2:4" x14ac:dyDescent="0.25">
      <c r="B1354" s="219"/>
      <c r="D1354" s="274"/>
    </row>
    <row r="1355" spans="2:4" x14ac:dyDescent="0.25">
      <c r="B1355" s="219"/>
      <c r="D1355" s="274"/>
    </row>
    <row r="1356" spans="2:4" x14ac:dyDescent="0.25">
      <c r="B1356" s="219"/>
      <c r="D1356" s="274"/>
    </row>
    <row r="1357" spans="2:4" x14ac:dyDescent="0.25">
      <c r="B1357" s="219"/>
      <c r="D1357" s="274"/>
    </row>
    <row r="1358" spans="2:4" x14ac:dyDescent="0.25">
      <c r="B1358" s="219"/>
      <c r="D1358" s="274"/>
    </row>
    <row r="1359" spans="2:4" x14ac:dyDescent="0.25">
      <c r="B1359" s="219"/>
      <c r="D1359" s="274"/>
    </row>
    <row r="1360" spans="2:4" x14ac:dyDescent="0.25">
      <c r="B1360" s="219"/>
      <c r="D1360" s="274"/>
    </row>
    <row r="1361" spans="2:4" x14ac:dyDescent="0.25">
      <c r="B1361" s="219"/>
      <c r="D1361" s="274"/>
    </row>
    <row r="1362" spans="2:4" x14ac:dyDescent="0.25">
      <c r="B1362" s="219"/>
      <c r="D1362" s="274"/>
    </row>
    <row r="1363" spans="2:4" x14ac:dyDescent="0.25">
      <c r="B1363" s="219"/>
      <c r="D1363" s="274"/>
    </row>
    <row r="1364" spans="2:4" x14ac:dyDescent="0.25">
      <c r="B1364" s="219"/>
      <c r="D1364" s="274"/>
    </row>
    <row r="1365" spans="2:4" x14ac:dyDescent="0.25">
      <c r="B1365" s="219"/>
      <c r="D1365" s="274"/>
    </row>
    <row r="1366" spans="2:4" x14ac:dyDescent="0.25">
      <c r="B1366" s="219"/>
      <c r="D1366" s="274"/>
    </row>
    <row r="1367" spans="2:4" x14ac:dyDescent="0.25">
      <c r="B1367" s="219"/>
      <c r="D1367" s="274"/>
    </row>
    <row r="1368" spans="2:4" x14ac:dyDescent="0.25">
      <c r="B1368" s="219"/>
      <c r="D1368" s="274"/>
    </row>
    <row r="1369" spans="2:4" x14ac:dyDescent="0.25">
      <c r="B1369" s="219"/>
      <c r="D1369" s="274"/>
    </row>
    <row r="1370" spans="2:4" x14ac:dyDescent="0.25">
      <c r="B1370" s="219"/>
      <c r="D1370" s="274"/>
    </row>
    <row r="1371" spans="2:4" x14ac:dyDescent="0.25">
      <c r="B1371" s="219"/>
      <c r="D1371" s="274"/>
    </row>
    <row r="1372" spans="2:4" x14ac:dyDescent="0.25">
      <c r="B1372" s="219"/>
      <c r="D1372" s="274"/>
    </row>
    <row r="1373" spans="2:4" x14ac:dyDescent="0.25">
      <c r="B1373" s="219"/>
      <c r="D1373" s="274"/>
    </row>
    <row r="1374" spans="2:4" x14ac:dyDescent="0.25">
      <c r="B1374" s="219"/>
      <c r="D1374" s="274"/>
    </row>
    <row r="1375" spans="2:4" x14ac:dyDescent="0.25">
      <c r="B1375" s="219"/>
      <c r="D1375" s="274"/>
    </row>
    <row r="1376" spans="2:4" x14ac:dyDescent="0.25">
      <c r="B1376" s="219"/>
      <c r="D1376" s="274"/>
    </row>
    <row r="1377" spans="2:4" x14ac:dyDescent="0.25">
      <c r="B1377" s="219"/>
      <c r="D1377" s="274"/>
    </row>
    <row r="1378" spans="2:4" x14ac:dyDescent="0.25">
      <c r="B1378" s="219"/>
      <c r="D1378" s="274"/>
    </row>
    <row r="1379" spans="2:4" x14ac:dyDescent="0.25">
      <c r="B1379" s="219"/>
      <c r="D1379" s="274"/>
    </row>
    <row r="1380" spans="2:4" x14ac:dyDescent="0.25">
      <c r="B1380" s="219"/>
      <c r="D1380" s="274"/>
    </row>
    <row r="1381" spans="2:4" x14ac:dyDescent="0.25">
      <c r="B1381" s="219"/>
      <c r="D1381" s="274"/>
    </row>
    <row r="1382" spans="2:4" x14ac:dyDescent="0.25">
      <c r="B1382" s="219"/>
      <c r="D1382" s="274"/>
    </row>
    <row r="1383" spans="2:4" x14ac:dyDescent="0.25">
      <c r="B1383" s="219"/>
      <c r="D1383" s="274"/>
    </row>
    <row r="1384" spans="2:4" x14ac:dyDescent="0.25">
      <c r="B1384" s="219"/>
      <c r="D1384" s="274"/>
    </row>
    <row r="1385" spans="2:4" x14ac:dyDescent="0.25">
      <c r="B1385" s="219"/>
      <c r="D1385" s="274"/>
    </row>
    <row r="1386" spans="2:4" x14ac:dyDescent="0.25">
      <c r="B1386" s="219"/>
      <c r="D1386" s="274"/>
    </row>
    <row r="1387" spans="2:4" x14ac:dyDescent="0.25">
      <c r="B1387" s="219"/>
      <c r="D1387" s="274"/>
    </row>
    <row r="1388" spans="2:4" x14ac:dyDescent="0.25">
      <c r="B1388" s="219"/>
      <c r="D1388" s="274"/>
    </row>
    <row r="1389" spans="2:4" x14ac:dyDescent="0.25">
      <c r="B1389" s="219"/>
      <c r="D1389" s="274"/>
    </row>
    <row r="1390" spans="2:4" x14ac:dyDescent="0.25">
      <c r="B1390" s="219"/>
      <c r="D1390" s="274"/>
    </row>
    <row r="1391" spans="2:4" x14ac:dyDescent="0.25">
      <c r="B1391" s="219"/>
      <c r="D1391" s="274"/>
    </row>
    <row r="1392" spans="2:4" x14ac:dyDescent="0.25">
      <c r="B1392" s="219"/>
      <c r="D1392" s="274"/>
    </row>
    <row r="1393" spans="2:4" x14ac:dyDescent="0.25">
      <c r="B1393" s="219"/>
      <c r="D1393" s="274"/>
    </row>
    <row r="1394" spans="2:4" x14ac:dyDescent="0.25">
      <c r="B1394" s="219"/>
      <c r="D1394" s="274"/>
    </row>
    <row r="1395" spans="2:4" x14ac:dyDescent="0.25">
      <c r="B1395" s="219"/>
      <c r="D1395" s="274"/>
    </row>
    <row r="1396" spans="2:4" x14ac:dyDescent="0.25">
      <c r="B1396" s="219"/>
      <c r="D1396" s="274"/>
    </row>
    <row r="1397" spans="2:4" x14ac:dyDescent="0.25">
      <c r="B1397" s="219"/>
      <c r="D1397" s="274"/>
    </row>
    <row r="1398" spans="2:4" x14ac:dyDescent="0.25">
      <c r="B1398" s="219"/>
      <c r="D1398" s="274"/>
    </row>
    <row r="1399" spans="2:4" x14ac:dyDescent="0.25">
      <c r="B1399" s="219"/>
      <c r="D1399" s="274"/>
    </row>
    <row r="1400" spans="2:4" x14ac:dyDescent="0.25">
      <c r="B1400" s="219"/>
      <c r="D1400" s="274"/>
    </row>
    <row r="1401" spans="2:4" x14ac:dyDescent="0.25">
      <c r="B1401" s="219"/>
      <c r="D1401" s="274"/>
    </row>
    <row r="1402" spans="2:4" x14ac:dyDescent="0.25">
      <c r="B1402" s="219"/>
      <c r="D1402" s="274"/>
    </row>
    <row r="1403" spans="2:4" x14ac:dyDescent="0.25">
      <c r="B1403" s="219"/>
      <c r="D1403" s="274"/>
    </row>
    <row r="1404" spans="2:4" x14ac:dyDescent="0.25">
      <c r="B1404" s="219"/>
      <c r="D1404" s="274"/>
    </row>
    <row r="1405" spans="2:4" x14ac:dyDescent="0.25">
      <c r="B1405" s="219"/>
      <c r="D1405" s="274"/>
    </row>
    <row r="1406" spans="2:4" x14ac:dyDescent="0.25">
      <c r="B1406" s="219"/>
      <c r="D1406" s="274"/>
    </row>
    <row r="1407" spans="2:4" x14ac:dyDescent="0.25">
      <c r="B1407" s="219"/>
      <c r="D1407" s="274"/>
    </row>
    <row r="1408" spans="2:4" x14ac:dyDescent="0.25">
      <c r="B1408" s="219"/>
      <c r="D1408" s="274"/>
    </row>
    <row r="1409" spans="2:4" x14ac:dyDescent="0.25">
      <c r="B1409" s="219"/>
      <c r="D1409" s="274"/>
    </row>
    <row r="1410" spans="2:4" x14ac:dyDescent="0.25">
      <c r="B1410" s="219"/>
      <c r="D1410" s="274"/>
    </row>
    <row r="1411" spans="2:4" x14ac:dyDescent="0.25">
      <c r="B1411" s="219"/>
      <c r="D1411" s="274"/>
    </row>
    <row r="1412" spans="2:4" x14ac:dyDescent="0.25">
      <c r="B1412" s="219"/>
      <c r="D1412" s="274"/>
    </row>
    <row r="1413" spans="2:4" x14ac:dyDescent="0.25">
      <c r="B1413" s="219"/>
      <c r="D1413" s="274"/>
    </row>
    <row r="1414" spans="2:4" x14ac:dyDescent="0.25">
      <c r="B1414" s="219"/>
      <c r="D1414" s="274"/>
    </row>
    <row r="1415" spans="2:4" x14ac:dyDescent="0.25">
      <c r="B1415" s="219"/>
      <c r="D1415" s="274"/>
    </row>
    <row r="1416" spans="2:4" x14ac:dyDescent="0.25">
      <c r="B1416" s="219"/>
      <c r="D1416" s="274"/>
    </row>
    <row r="1417" spans="2:4" x14ac:dyDescent="0.25">
      <c r="B1417" s="219"/>
      <c r="D1417" s="274"/>
    </row>
    <row r="1418" spans="2:4" x14ac:dyDescent="0.25">
      <c r="B1418" s="219"/>
      <c r="D1418" s="274"/>
    </row>
    <row r="1419" spans="2:4" x14ac:dyDescent="0.25">
      <c r="B1419" s="219"/>
      <c r="D1419" s="274"/>
    </row>
    <row r="1420" spans="2:4" x14ac:dyDescent="0.25">
      <c r="B1420" s="219"/>
      <c r="D1420" s="274"/>
    </row>
    <row r="1421" spans="2:4" x14ac:dyDescent="0.25">
      <c r="B1421" s="219"/>
      <c r="D1421" s="274"/>
    </row>
    <row r="1422" spans="2:4" x14ac:dyDescent="0.25">
      <c r="B1422" s="219"/>
      <c r="D1422" s="274"/>
    </row>
    <row r="1423" spans="2:4" x14ac:dyDescent="0.25">
      <c r="B1423" s="219"/>
      <c r="D1423" s="274"/>
    </row>
    <row r="1424" spans="2:4" x14ac:dyDescent="0.25">
      <c r="B1424" s="219"/>
      <c r="D1424" s="274"/>
    </row>
    <row r="1425" spans="2:4" x14ac:dyDescent="0.25">
      <c r="B1425" s="219"/>
      <c r="D1425" s="274"/>
    </row>
    <row r="1426" spans="2:4" x14ac:dyDescent="0.25">
      <c r="B1426" s="219"/>
      <c r="D1426" s="274"/>
    </row>
    <row r="1427" spans="2:4" x14ac:dyDescent="0.25">
      <c r="B1427" s="219"/>
      <c r="D1427" s="274"/>
    </row>
    <row r="1428" spans="2:4" x14ac:dyDescent="0.25">
      <c r="B1428" s="219"/>
      <c r="D1428" s="274"/>
    </row>
    <row r="1429" spans="2:4" x14ac:dyDescent="0.25">
      <c r="B1429" s="219"/>
      <c r="D1429" s="274"/>
    </row>
    <row r="1430" spans="2:4" x14ac:dyDescent="0.25">
      <c r="B1430" s="219"/>
      <c r="D1430" s="274"/>
    </row>
    <row r="1431" spans="2:4" x14ac:dyDescent="0.25">
      <c r="B1431" s="219"/>
      <c r="D1431" s="274"/>
    </row>
    <row r="1432" spans="2:4" x14ac:dyDescent="0.25">
      <c r="B1432" s="219"/>
      <c r="D1432" s="274"/>
    </row>
    <row r="1433" spans="2:4" x14ac:dyDescent="0.25">
      <c r="B1433" s="219"/>
      <c r="D1433" s="274"/>
    </row>
    <row r="1434" spans="2:4" x14ac:dyDescent="0.25">
      <c r="B1434" s="219"/>
      <c r="D1434" s="274"/>
    </row>
    <row r="1435" spans="2:4" x14ac:dyDescent="0.25">
      <c r="B1435" s="219"/>
      <c r="D1435" s="274"/>
    </row>
    <row r="1436" spans="2:4" x14ac:dyDescent="0.25">
      <c r="B1436" s="219"/>
      <c r="D1436" s="274"/>
    </row>
    <row r="1437" spans="2:4" x14ac:dyDescent="0.25">
      <c r="B1437" s="219"/>
      <c r="D1437" s="274"/>
    </row>
    <row r="1438" spans="2:4" x14ac:dyDescent="0.25">
      <c r="B1438" s="219"/>
      <c r="D1438" s="274"/>
    </row>
    <row r="1439" spans="2:4" x14ac:dyDescent="0.25">
      <c r="B1439" s="219"/>
      <c r="D1439" s="274"/>
    </row>
    <row r="1440" spans="2:4" x14ac:dyDescent="0.25">
      <c r="B1440" s="219"/>
      <c r="D1440" s="274"/>
    </row>
    <row r="1441" spans="2:4" x14ac:dyDescent="0.25">
      <c r="B1441" s="219"/>
      <c r="D1441" s="274"/>
    </row>
    <row r="1442" spans="2:4" x14ac:dyDescent="0.25">
      <c r="B1442" s="219"/>
      <c r="D1442" s="274"/>
    </row>
    <row r="1443" spans="2:4" x14ac:dyDescent="0.25">
      <c r="B1443" s="219"/>
      <c r="D1443" s="274"/>
    </row>
    <row r="1444" spans="2:4" x14ac:dyDescent="0.25">
      <c r="B1444" s="219"/>
      <c r="D1444" s="274"/>
    </row>
    <row r="1445" spans="2:4" x14ac:dyDescent="0.25">
      <c r="B1445" s="219"/>
      <c r="D1445" s="274"/>
    </row>
    <row r="1446" spans="2:4" x14ac:dyDescent="0.25">
      <c r="B1446" s="219"/>
      <c r="D1446" s="274"/>
    </row>
    <row r="1447" spans="2:4" x14ac:dyDescent="0.25">
      <c r="B1447" s="219"/>
      <c r="D1447" s="274"/>
    </row>
    <row r="1448" spans="2:4" x14ac:dyDescent="0.25">
      <c r="B1448" s="219"/>
      <c r="D1448" s="274"/>
    </row>
    <row r="1449" spans="2:4" x14ac:dyDescent="0.25">
      <c r="B1449" s="219"/>
      <c r="D1449" s="274"/>
    </row>
    <row r="1450" spans="2:4" x14ac:dyDescent="0.25">
      <c r="B1450" s="219"/>
      <c r="D1450" s="274"/>
    </row>
    <row r="1451" spans="2:4" x14ac:dyDescent="0.25">
      <c r="B1451" s="219"/>
      <c r="D1451" s="274"/>
    </row>
    <row r="1452" spans="2:4" x14ac:dyDescent="0.25">
      <c r="B1452" s="219"/>
      <c r="D1452" s="274"/>
    </row>
    <row r="1453" spans="2:4" x14ac:dyDescent="0.25">
      <c r="B1453" s="219"/>
      <c r="D1453" s="274"/>
    </row>
    <row r="1454" spans="2:4" x14ac:dyDescent="0.25">
      <c r="B1454" s="219"/>
      <c r="D1454" s="274"/>
    </row>
    <row r="1455" spans="2:4" x14ac:dyDescent="0.25">
      <c r="B1455" s="219"/>
      <c r="D1455" s="274"/>
    </row>
    <row r="1456" spans="2:4" x14ac:dyDescent="0.25">
      <c r="B1456" s="219"/>
      <c r="D1456" s="274"/>
    </row>
    <row r="1457" spans="2:4" x14ac:dyDescent="0.25">
      <c r="B1457" s="219"/>
      <c r="D1457" s="274"/>
    </row>
    <row r="1458" spans="2:4" x14ac:dyDescent="0.25">
      <c r="B1458" s="219"/>
      <c r="D1458" s="274"/>
    </row>
    <row r="1459" spans="2:4" x14ac:dyDescent="0.25">
      <c r="B1459" s="219"/>
      <c r="D1459" s="274"/>
    </row>
    <row r="1460" spans="2:4" x14ac:dyDescent="0.25">
      <c r="B1460" s="219"/>
      <c r="D1460" s="274"/>
    </row>
    <row r="1461" spans="2:4" x14ac:dyDescent="0.25">
      <c r="B1461" s="219"/>
      <c r="D1461" s="274"/>
    </row>
    <row r="1462" spans="2:4" x14ac:dyDescent="0.25">
      <c r="B1462" s="219"/>
      <c r="D1462" s="274"/>
    </row>
    <row r="1463" spans="2:4" x14ac:dyDescent="0.25">
      <c r="B1463" s="219"/>
      <c r="D1463" s="274"/>
    </row>
    <row r="1464" spans="2:4" x14ac:dyDescent="0.25">
      <c r="B1464" s="219"/>
      <c r="D1464" s="274"/>
    </row>
    <row r="1465" spans="2:4" x14ac:dyDescent="0.25">
      <c r="B1465" s="219"/>
      <c r="D1465" s="274"/>
    </row>
    <row r="1466" spans="2:4" x14ac:dyDescent="0.25">
      <c r="B1466" s="219"/>
      <c r="D1466" s="274"/>
    </row>
    <row r="1467" spans="2:4" x14ac:dyDescent="0.25">
      <c r="B1467" s="219"/>
      <c r="D1467" s="274"/>
    </row>
    <row r="1468" spans="2:4" x14ac:dyDescent="0.25">
      <c r="B1468" s="219"/>
      <c r="D1468" s="274"/>
    </row>
    <row r="1469" spans="2:4" x14ac:dyDescent="0.25">
      <c r="B1469" s="219"/>
      <c r="D1469" s="274"/>
    </row>
    <row r="1470" spans="2:4" x14ac:dyDescent="0.25">
      <c r="B1470" s="219"/>
      <c r="D1470" s="274"/>
    </row>
    <row r="1471" spans="2:4" x14ac:dyDescent="0.25">
      <c r="B1471" s="219"/>
      <c r="D1471" s="274"/>
    </row>
    <row r="1472" spans="2:4" x14ac:dyDescent="0.25">
      <c r="B1472" s="219"/>
      <c r="D1472" s="274"/>
    </row>
    <row r="1473" spans="2:4" x14ac:dyDescent="0.25">
      <c r="B1473" s="219"/>
      <c r="D1473" s="274"/>
    </row>
    <row r="1474" spans="2:4" x14ac:dyDescent="0.25">
      <c r="B1474" s="219"/>
      <c r="D1474" s="274"/>
    </row>
    <row r="1475" spans="2:4" x14ac:dyDescent="0.25">
      <c r="B1475" s="219"/>
      <c r="D1475" s="274"/>
    </row>
    <row r="1476" spans="2:4" x14ac:dyDescent="0.25">
      <c r="B1476" s="219"/>
      <c r="D1476" s="274"/>
    </row>
    <row r="1477" spans="2:4" x14ac:dyDescent="0.25">
      <c r="B1477" s="219"/>
      <c r="D1477" s="274"/>
    </row>
    <row r="1478" spans="2:4" x14ac:dyDescent="0.25">
      <c r="B1478" s="219"/>
      <c r="D1478" s="274"/>
    </row>
    <row r="1479" spans="2:4" x14ac:dyDescent="0.25">
      <c r="B1479" s="219"/>
      <c r="D1479" s="274"/>
    </row>
    <row r="1480" spans="2:4" x14ac:dyDescent="0.25">
      <c r="B1480" s="219"/>
      <c r="D1480" s="274"/>
    </row>
    <row r="1481" spans="2:4" x14ac:dyDescent="0.25">
      <c r="B1481" s="219"/>
      <c r="D1481" s="274"/>
    </row>
    <row r="1482" spans="2:4" x14ac:dyDescent="0.25">
      <c r="B1482" s="219"/>
      <c r="D1482" s="274"/>
    </row>
    <row r="1483" spans="2:4" x14ac:dyDescent="0.25">
      <c r="B1483" s="219"/>
      <c r="D1483" s="274"/>
    </row>
    <row r="1484" spans="2:4" x14ac:dyDescent="0.25">
      <c r="B1484" s="219"/>
      <c r="D1484" s="274"/>
    </row>
    <row r="1485" spans="2:4" x14ac:dyDescent="0.25">
      <c r="B1485" s="219"/>
      <c r="D1485" s="274"/>
    </row>
    <row r="1486" spans="2:4" x14ac:dyDescent="0.25">
      <c r="B1486" s="219"/>
      <c r="D1486" s="274"/>
    </row>
    <row r="1487" spans="2:4" x14ac:dyDescent="0.25">
      <c r="B1487" s="219"/>
      <c r="D1487" s="274"/>
    </row>
    <row r="1488" spans="2:4" x14ac:dyDescent="0.25">
      <c r="B1488" s="219"/>
      <c r="D1488" s="274"/>
    </row>
    <row r="1489" spans="2:4" x14ac:dyDescent="0.25">
      <c r="B1489" s="219"/>
      <c r="D1489" s="274"/>
    </row>
    <row r="1490" spans="2:4" x14ac:dyDescent="0.25">
      <c r="B1490" s="219"/>
      <c r="D1490" s="274"/>
    </row>
    <row r="1491" spans="2:4" x14ac:dyDescent="0.25">
      <c r="B1491" s="219"/>
      <c r="D1491" s="274"/>
    </row>
    <row r="1492" spans="2:4" x14ac:dyDescent="0.25">
      <c r="B1492" s="219"/>
      <c r="D1492" s="274"/>
    </row>
    <row r="1493" spans="2:4" x14ac:dyDescent="0.25">
      <c r="B1493" s="219"/>
      <c r="D1493" s="274"/>
    </row>
    <row r="1494" spans="2:4" x14ac:dyDescent="0.25">
      <c r="B1494" s="219"/>
      <c r="D1494" s="274"/>
    </row>
    <row r="1495" spans="2:4" x14ac:dyDescent="0.25">
      <c r="B1495" s="219"/>
      <c r="D1495" s="274"/>
    </row>
    <row r="1496" spans="2:4" x14ac:dyDescent="0.25">
      <c r="B1496" s="219"/>
      <c r="D1496" s="274"/>
    </row>
    <row r="1497" spans="2:4" x14ac:dyDescent="0.25">
      <c r="B1497" s="219"/>
      <c r="D1497" s="274"/>
    </row>
    <row r="1498" spans="2:4" x14ac:dyDescent="0.25">
      <c r="B1498" s="219"/>
      <c r="D1498" s="274"/>
    </row>
    <row r="1499" spans="2:4" x14ac:dyDescent="0.25">
      <c r="B1499" s="219"/>
      <c r="D1499" s="274"/>
    </row>
    <row r="1500" spans="2:4" x14ac:dyDescent="0.25">
      <c r="B1500" s="219"/>
      <c r="D1500" s="274"/>
    </row>
    <row r="1501" spans="2:4" x14ac:dyDescent="0.25">
      <c r="B1501" s="219"/>
      <c r="D1501" s="274"/>
    </row>
    <row r="1502" spans="2:4" x14ac:dyDescent="0.25">
      <c r="B1502" s="219"/>
      <c r="D1502" s="274"/>
    </row>
    <row r="1503" spans="2:4" x14ac:dyDescent="0.25">
      <c r="B1503" s="219"/>
      <c r="D1503" s="274"/>
    </row>
    <row r="1504" spans="2:4" x14ac:dyDescent="0.25">
      <c r="B1504" s="219"/>
      <c r="D1504" s="274"/>
    </row>
    <row r="1505" spans="2:4" x14ac:dyDescent="0.25">
      <c r="B1505" s="219"/>
      <c r="D1505" s="274"/>
    </row>
    <row r="1506" spans="2:4" x14ac:dyDescent="0.25">
      <c r="B1506" s="219"/>
      <c r="D1506" s="274"/>
    </row>
    <row r="1507" spans="2:4" x14ac:dyDescent="0.25">
      <c r="B1507" s="219"/>
      <c r="D1507" s="274"/>
    </row>
    <row r="1508" spans="2:4" x14ac:dyDescent="0.25">
      <c r="B1508" s="219"/>
      <c r="D1508" s="274"/>
    </row>
    <row r="1509" spans="2:4" x14ac:dyDescent="0.25">
      <c r="B1509" s="219"/>
      <c r="D1509" s="274"/>
    </row>
    <row r="1510" spans="2:4" x14ac:dyDescent="0.25">
      <c r="B1510" s="219"/>
      <c r="D1510" s="274"/>
    </row>
    <row r="1511" spans="2:4" x14ac:dyDescent="0.25">
      <c r="B1511" s="219"/>
      <c r="D1511" s="274"/>
    </row>
    <row r="1512" spans="2:4" x14ac:dyDescent="0.25">
      <c r="B1512" s="219"/>
      <c r="D1512" s="274"/>
    </row>
    <row r="1513" spans="2:4" x14ac:dyDescent="0.25">
      <c r="B1513" s="219"/>
      <c r="D1513" s="274"/>
    </row>
    <row r="1514" spans="2:4" x14ac:dyDescent="0.25">
      <c r="B1514" s="219"/>
      <c r="D1514" s="274"/>
    </row>
    <row r="1515" spans="2:4" x14ac:dyDescent="0.25">
      <c r="B1515" s="219"/>
      <c r="D1515" s="274"/>
    </row>
    <row r="1516" spans="2:4" x14ac:dyDescent="0.25">
      <c r="B1516" s="219"/>
      <c r="D1516" s="274"/>
    </row>
    <row r="1517" spans="2:4" x14ac:dyDescent="0.25">
      <c r="B1517" s="219"/>
      <c r="D1517" s="274"/>
    </row>
    <row r="1518" spans="2:4" x14ac:dyDescent="0.25">
      <c r="B1518" s="219"/>
      <c r="D1518" s="274"/>
    </row>
    <row r="1519" spans="2:4" x14ac:dyDescent="0.25">
      <c r="B1519" s="219"/>
      <c r="D1519" s="274"/>
    </row>
    <row r="1520" spans="2:4" x14ac:dyDescent="0.25">
      <c r="B1520" s="219"/>
      <c r="D1520" s="274"/>
    </row>
    <row r="1521" spans="2:4" x14ac:dyDescent="0.25">
      <c r="B1521" s="219"/>
      <c r="D1521" s="274"/>
    </row>
    <row r="1522" spans="2:4" x14ac:dyDescent="0.25">
      <c r="B1522" s="219"/>
      <c r="D1522" s="274"/>
    </row>
    <row r="1523" spans="2:4" x14ac:dyDescent="0.25">
      <c r="B1523" s="219"/>
      <c r="D1523" s="274"/>
    </row>
    <row r="1524" spans="2:4" x14ac:dyDescent="0.25">
      <c r="B1524" s="219"/>
      <c r="D1524" s="274"/>
    </row>
    <row r="1525" spans="2:4" x14ac:dyDescent="0.25">
      <c r="B1525" s="219"/>
      <c r="D1525" s="274"/>
    </row>
    <row r="1526" spans="2:4" x14ac:dyDescent="0.25">
      <c r="B1526" s="219"/>
      <c r="D1526" s="274"/>
    </row>
    <row r="1527" spans="2:4" x14ac:dyDescent="0.25">
      <c r="B1527" s="219"/>
      <c r="D1527" s="274"/>
    </row>
    <row r="1528" spans="2:4" x14ac:dyDescent="0.25">
      <c r="B1528" s="219"/>
      <c r="D1528" s="274"/>
    </row>
    <row r="1529" spans="2:4" x14ac:dyDescent="0.25">
      <c r="B1529" s="219"/>
      <c r="D1529" s="274"/>
    </row>
    <row r="1530" spans="2:4" x14ac:dyDescent="0.25">
      <c r="B1530" s="219"/>
      <c r="D1530" s="274"/>
    </row>
    <row r="1531" spans="2:4" x14ac:dyDescent="0.25">
      <c r="B1531" s="219"/>
      <c r="D1531" s="274"/>
    </row>
    <row r="1532" spans="2:4" x14ac:dyDescent="0.25">
      <c r="B1532" s="219"/>
      <c r="D1532" s="274"/>
    </row>
    <row r="1533" spans="2:4" x14ac:dyDescent="0.25">
      <c r="B1533" s="219"/>
      <c r="D1533" s="274"/>
    </row>
    <row r="1534" spans="2:4" x14ac:dyDescent="0.25">
      <c r="B1534" s="219"/>
      <c r="D1534" s="274"/>
    </row>
    <row r="1535" spans="2:4" x14ac:dyDescent="0.25">
      <c r="B1535" s="219"/>
      <c r="D1535" s="274"/>
    </row>
    <row r="1536" spans="2:4" x14ac:dyDescent="0.25">
      <c r="B1536" s="219"/>
      <c r="D1536" s="274"/>
    </row>
    <row r="1537" spans="2:4" x14ac:dyDescent="0.25">
      <c r="B1537" s="219"/>
      <c r="D1537" s="274"/>
    </row>
    <row r="1538" spans="2:4" x14ac:dyDescent="0.25">
      <c r="B1538" s="219"/>
      <c r="D1538" s="274"/>
    </row>
    <row r="1539" spans="2:4" x14ac:dyDescent="0.25">
      <c r="B1539" s="219"/>
      <c r="D1539" s="274"/>
    </row>
    <row r="1540" spans="2:4" x14ac:dyDescent="0.25">
      <c r="B1540" s="219"/>
      <c r="D1540" s="274"/>
    </row>
    <row r="1541" spans="2:4" x14ac:dyDescent="0.25">
      <c r="B1541" s="219"/>
      <c r="D1541" s="274"/>
    </row>
    <row r="1542" spans="2:4" x14ac:dyDescent="0.25">
      <c r="B1542" s="219"/>
      <c r="D1542" s="274"/>
    </row>
    <row r="1543" spans="2:4" x14ac:dyDescent="0.25">
      <c r="B1543" s="219"/>
      <c r="D1543" s="274"/>
    </row>
    <row r="1544" spans="2:4" x14ac:dyDescent="0.25">
      <c r="B1544" s="219"/>
      <c r="D1544" s="274"/>
    </row>
    <row r="1545" spans="2:4" x14ac:dyDescent="0.25">
      <c r="B1545" s="219"/>
      <c r="D1545" s="274"/>
    </row>
    <row r="1546" spans="2:4" x14ac:dyDescent="0.25">
      <c r="B1546" s="219"/>
      <c r="D1546" s="274"/>
    </row>
    <row r="1547" spans="2:4" x14ac:dyDescent="0.25">
      <c r="B1547" s="219"/>
      <c r="D1547" s="274"/>
    </row>
    <row r="1548" spans="2:4" x14ac:dyDescent="0.25">
      <c r="B1548" s="219"/>
      <c r="D1548" s="274"/>
    </row>
    <row r="1549" spans="2:4" x14ac:dyDescent="0.25">
      <c r="B1549" s="219"/>
      <c r="D1549" s="274"/>
    </row>
    <row r="1550" spans="2:4" x14ac:dyDescent="0.25">
      <c r="B1550" s="219"/>
      <c r="D1550" s="274"/>
    </row>
    <row r="1551" spans="2:4" x14ac:dyDescent="0.25">
      <c r="B1551" s="219"/>
      <c r="D1551" s="274"/>
    </row>
    <row r="1552" spans="2:4" x14ac:dyDescent="0.25">
      <c r="B1552" s="219"/>
      <c r="D1552" s="274"/>
    </row>
    <row r="1553" spans="2:4" x14ac:dyDescent="0.25">
      <c r="B1553" s="219"/>
      <c r="D1553" s="274"/>
    </row>
    <row r="1554" spans="2:4" x14ac:dyDescent="0.25">
      <c r="B1554" s="219"/>
      <c r="D1554" s="274"/>
    </row>
    <row r="1555" spans="2:4" x14ac:dyDescent="0.25">
      <c r="B1555" s="219"/>
      <c r="D1555" s="274"/>
    </row>
    <row r="1556" spans="2:4" x14ac:dyDescent="0.25">
      <c r="B1556" s="219"/>
      <c r="D1556" s="274"/>
    </row>
    <row r="1557" spans="2:4" x14ac:dyDescent="0.25">
      <c r="B1557" s="219"/>
      <c r="D1557" s="274"/>
    </row>
    <row r="1558" spans="2:4" x14ac:dyDescent="0.25">
      <c r="B1558" s="219"/>
      <c r="D1558" s="274"/>
    </row>
    <row r="1559" spans="2:4" x14ac:dyDescent="0.25">
      <c r="B1559" s="219"/>
      <c r="D1559" s="274"/>
    </row>
    <row r="1560" spans="2:4" x14ac:dyDescent="0.25">
      <c r="B1560" s="219"/>
      <c r="D1560" s="274"/>
    </row>
    <row r="1561" spans="2:4" x14ac:dyDescent="0.25">
      <c r="B1561" s="219"/>
      <c r="D1561" s="274"/>
    </row>
    <row r="1562" spans="2:4" x14ac:dyDescent="0.25">
      <c r="B1562" s="219"/>
      <c r="D1562" s="274"/>
    </row>
    <row r="1563" spans="2:4" x14ac:dyDescent="0.25">
      <c r="B1563" s="219"/>
      <c r="D1563" s="274"/>
    </row>
    <row r="1564" spans="2:4" x14ac:dyDescent="0.25">
      <c r="B1564" s="219"/>
      <c r="D1564" s="274"/>
    </row>
    <row r="1565" spans="2:4" x14ac:dyDescent="0.25">
      <c r="B1565" s="219"/>
      <c r="D1565" s="274"/>
    </row>
    <row r="1566" spans="2:4" x14ac:dyDescent="0.25">
      <c r="B1566" s="219"/>
      <c r="D1566" s="274"/>
    </row>
    <row r="1567" spans="2:4" x14ac:dyDescent="0.25">
      <c r="B1567" s="219"/>
      <c r="D1567" s="274"/>
    </row>
    <row r="1568" spans="2:4" x14ac:dyDescent="0.25">
      <c r="B1568" s="219"/>
      <c r="D1568" s="274"/>
    </row>
    <row r="1569" spans="2:4" x14ac:dyDescent="0.25">
      <c r="B1569" s="219"/>
      <c r="D1569" s="274"/>
    </row>
    <row r="1570" spans="2:4" x14ac:dyDescent="0.25">
      <c r="B1570" s="219"/>
      <c r="D1570" s="274"/>
    </row>
    <row r="1571" spans="2:4" x14ac:dyDescent="0.25">
      <c r="B1571" s="219"/>
      <c r="D1571" s="274"/>
    </row>
    <row r="1572" spans="2:4" x14ac:dyDescent="0.25">
      <c r="B1572" s="219"/>
      <c r="D1572" s="274"/>
    </row>
    <row r="1573" spans="2:4" x14ac:dyDescent="0.25">
      <c r="B1573" s="219"/>
      <c r="D1573" s="274"/>
    </row>
    <row r="1574" spans="2:4" x14ac:dyDescent="0.25">
      <c r="B1574" s="219"/>
      <c r="D1574" s="274"/>
    </row>
    <row r="1575" spans="2:4" x14ac:dyDescent="0.25">
      <c r="B1575" s="219"/>
      <c r="D1575" s="274"/>
    </row>
    <row r="1576" spans="2:4" x14ac:dyDescent="0.25">
      <c r="B1576" s="219"/>
      <c r="D1576" s="274"/>
    </row>
    <row r="1577" spans="2:4" x14ac:dyDescent="0.25">
      <c r="B1577" s="219"/>
      <c r="D1577" s="274"/>
    </row>
    <row r="1578" spans="2:4" x14ac:dyDescent="0.25">
      <c r="B1578" s="219"/>
      <c r="D1578" s="274"/>
    </row>
    <row r="1579" spans="2:4" x14ac:dyDescent="0.25">
      <c r="B1579" s="219"/>
      <c r="D1579" s="274"/>
    </row>
    <row r="1580" spans="2:4" x14ac:dyDescent="0.25">
      <c r="B1580" s="219"/>
      <c r="D1580" s="274"/>
    </row>
    <row r="1581" spans="2:4" x14ac:dyDescent="0.25">
      <c r="B1581" s="219"/>
      <c r="D1581" s="274"/>
    </row>
    <row r="1582" spans="2:4" x14ac:dyDescent="0.25">
      <c r="B1582" s="219"/>
      <c r="D1582" s="274"/>
    </row>
    <row r="1583" spans="2:4" x14ac:dyDescent="0.25">
      <c r="B1583" s="219"/>
      <c r="D1583" s="274"/>
    </row>
    <row r="1584" spans="2:4" x14ac:dyDescent="0.25">
      <c r="B1584" s="219"/>
      <c r="D1584" s="274"/>
    </row>
    <row r="1585" spans="2:4" x14ac:dyDescent="0.25">
      <c r="B1585" s="219"/>
      <c r="D1585" s="274"/>
    </row>
    <row r="1586" spans="2:4" x14ac:dyDescent="0.25">
      <c r="B1586" s="219"/>
      <c r="D1586" s="274"/>
    </row>
    <row r="1587" spans="2:4" x14ac:dyDescent="0.25">
      <c r="B1587" s="219"/>
      <c r="D1587" s="274"/>
    </row>
    <row r="1588" spans="2:4" x14ac:dyDescent="0.25">
      <c r="B1588" s="219"/>
      <c r="D1588" s="274"/>
    </row>
    <row r="1589" spans="2:4" x14ac:dyDescent="0.25">
      <c r="B1589" s="219"/>
      <c r="D1589" s="274"/>
    </row>
    <row r="1590" spans="2:4" x14ac:dyDescent="0.25">
      <c r="B1590" s="219"/>
      <c r="D1590" s="274"/>
    </row>
    <row r="1591" spans="2:4" x14ac:dyDescent="0.25">
      <c r="B1591" s="219"/>
      <c r="D1591" s="274"/>
    </row>
    <row r="1592" spans="2:4" x14ac:dyDescent="0.25">
      <c r="B1592" s="219"/>
      <c r="D1592" s="274"/>
    </row>
    <row r="1593" spans="2:4" x14ac:dyDescent="0.25">
      <c r="B1593" s="219"/>
      <c r="D1593" s="274"/>
    </row>
    <row r="1594" spans="2:4" x14ac:dyDescent="0.25">
      <c r="B1594" s="219"/>
      <c r="D1594" s="274"/>
    </row>
    <row r="1595" spans="2:4" x14ac:dyDescent="0.25">
      <c r="B1595" s="219"/>
      <c r="D1595" s="274"/>
    </row>
    <row r="1596" spans="2:4" x14ac:dyDescent="0.25">
      <c r="B1596" s="219"/>
      <c r="D1596" s="274"/>
    </row>
    <row r="1597" spans="2:4" x14ac:dyDescent="0.25">
      <c r="B1597" s="219"/>
      <c r="D1597" s="274"/>
    </row>
    <row r="1598" spans="2:4" x14ac:dyDescent="0.25">
      <c r="B1598" s="219"/>
      <c r="D1598" s="274"/>
    </row>
    <row r="1599" spans="2:4" x14ac:dyDescent="0.25">
      <c r="B1599" s="219"/>
      <c r="D1599" s="274"/>
    </row>
    <row r="1600" spans="2:4" x14ac:dyDescent="0.25">
      <c r="B1600" s="219"/>
      <c r="D1600" s="274"/>
    </row>
    <row r="1601" spans="2:4" x14ac:dyDescent="0.25">
      <c r="B1601" s="219"/>
      <c r="D1601" s="274"/>
    </row>
    <row r="1602" spans="2:4" x14ac:dyDescent="0.25">
      <c r="B1602" s="219"/>
      <c r="D1602" s="274"/>
    </row>
    <row r="1603" spans="2:4" x14ac:dyDescent="0.25">
      <c r="B1603" s="219"/>
      <c r="D1603" s="274"/>
    </row>
    <row r="1604" spans="2:4" x14ac:dyDescent="0.25">
      <c r="B1604" s="219"/>
      <c r="D1604" s="274"/>
    </row>
    <row r="1605" spans="2:4" x14ac:dyDescent="0.25">
      <c r="B1605" s="219"/>
      <c r="D1605" s="274"/>
    </row>
    <row r="1606" spans="2:4" x14ac:dyDescent="0.25">
      <c r="B1606" s="219"/>
      <c r="D1606" s="274"/>
    </row>
    <row r="1607" spans="2:4" x14ac:dyDescent="0.25">
      <c r="B1607" s="219"/>
      <c r="D1607" s="274"/>
    </row>
    <row r="1608" spans="2:4" x14ac:dyDescent="0.25">
      <c r="B1608" s="219"/>
      <c r="D1608" s="274"/>
    </row>
    <row r="1609" spans="2:4" x14ac:dyDescent="0.25">
      <c r="B1609" s="219"/>
      <c r="D1609" s="274"/>
    </row>
    <row r="1610" spans="2:4" x14ac:dyDescent="0.25">
      <c r="B1610" s="219"/>
      <c r="D1610" s="274"/>
    </row>
    <row r="1611" spans="2:4" x14ac:dyDescent="0.25">
      <c r="B1611" s="219"/>
      <c r="D1611" s="274"/>
    </row>
    <row r="1612" spans="2:4" x14ac:dyDescent="0.25">
      <c r="B1612" s="219"/>
      <c r="D1612" s="274"/>
    </row>
    <row r="1613" spans="2:4" x14ac:dyDescent="0.25">
      <c r="B1613" s="219"/>
      <c r="D1613" s="274"/>
    </row>
    <row r="1614" spans="2:4" x14ac:dyDescent="0.25">
      <c r="B1614" s="219"/>
      <c r="D1614" s="274"/>
    </row>
    <row r="1615" spans="2:4" x14ac:dyDescent="0.25">
      <c r="B1615" s="219"/>
      <c r="D1615" s="274"/>
    </row>
    <row r="1616" spans="2:4" x14ac:dyDescent="0.25">
      <c r="B1616" s="219"/>
      <c r="D1616" s="274"/>
    </row>
    <row r="1617" spans="2:4" x14ac:dyDescent="0.25">
      <c r="B1617" s="219"/>
      <c r="D1617" s="274"/>
    </row>
    <row r="1618" spans="2:4" x14ac:dyDescent="0.25">
      <c r="B1618" s="219"/>
      <c r="D1618" s="274"/>
    </row>
    <row r="1619" spans="2:4" x14ac:dyDescent="0.25">
      <c r="B1619" s="219"/>
      <c r="D1619" s="274"/>
    </row>
    <row r="1620" spans="2:4" x14ac:dyDescent="0.25">
      <c r="B1620" s="219"/>
      <c r="D1620" s="274"/>
    </row>
    <row r="1621" spans="2:4" x14ac:dyDescent="0.25">
      <c r="B1621" s="219"/>
      <c r="D1621" s="274"/>
    </row>
    <row r="1622" spans="2:4" x14ac:dyDescent="0.25">
      <c r="B1622" s="219"/>
      <c r="D1622" s="274"/>
    </row>
    <row r="1623" spans="2:4" x14ac:dyDescent="0.25">
      <c r="B1623" s="219"/>
      <c r="D1623" s="274"/>
    </row>
    <row r="1624" spans="2:4" x14ac:dyDescent="0.25">
      <c r="B1624" s="219"/>
      <c r="D1624" s="274"/>
    </row>
    <row r="1625" spans="2:4" x14ac:dyDescent="0.25">
      <c r="B1625" s="219"/>
      <c r="D1625" s="274"/>
    </row>
    <row r="1626" spans="2:4" x14ac:dyDescent="0.25">
      <c r="B1626" s="219"/>
      <c r="D1626" s="274"/>
    </row>
    <row r="1627" spans="2:4" x14ac:dyDescent="0.25">
      <c r="B1627" s="219"/>
      <c r="D1627" s="274"/>
    </row>
    <row r="1628" spans="2:4" x14ac:dyDescent="0.25">
      <c r="B1628" s="219"/>
      <c r="D1628" s="274"/>
    </row>
    <row r="1629" spans="2:4" x14ac:dyDescent="0.25">
      <c r="B1629" s="219"/>
      <c r="D1629" s="274"/>
    </row>
    <row r="1630" spans="2:4" x14ac:dyDescent="0.25">
      <c r="B1630" s="219"/>
      <c r="D1630" s="274"/>
    </row>
    <row r="1631" spans="2:4" x14ac:dyDescent="0.25">
      <c r="B1631" s="219"/>
      <c r="D1631" s="274"/>
    </row>
    <row r="1632" spans="2:4" x14ac:dyDescent="0.25">
      <c r="B1632" s="219"/>
      <c r="D1632" s="274"/>
    </row>
    <row r="1633" spans="2:4" x14ac:dyDescent="0.25">
      <c r="B1633" s="219"/>
      <c r="D1633" s="274"/>
    </row>
    <row r="1634" spans="2:4" x14ac:dyDescent="0.25">
      <c r="B1634" s="219"/>
      <c r="D1634" s="274"/>
    </row>
    <row r="1635" spans="2:4" x14ac:dyDescent="0.25">
      <c r="B1635" s="219"/>
      <c r="D1635" s="274"/>
    </row>
    <row r="1636" spans="2:4" x14ac:dyDescent="0.25">
      <c r="B1636" s="219"/>
      <c r="D1636" s="274"/>
    </row>
    <row r="1637" spans="2:4" x14ac:dyDescent="0.25">
      <c r="B1637" s="219"/>
      <c r="D1637" s="274"/>
    </row>
    <row r="1638" spans="2:4" x14ac:dyDescent="0.25">
      <c r="B1638" s="219"/>
      <c r="D1638" s="274"/>
    </row>
    <row r="1639" spans="2:4" x14ac:dyDescent="0.25">
      <c r="B1639" s="219"/>
      <c r="D1639" s="274"/>
    </row>
    <row r="1640" spans="2:4" x14ac:dyDescent="0.25">
      <c r="B1640" s="219"/>
      <c r="D1640" s="274"/>
    </row>
    <row r="1641" spans="2:4" x14ac:dyDescent="0.25">
      <c r="B1641" s="219"/>
      <c r="D1641" s="274"/>
    </row>
    <row r="1642" spans="2:4" x14ac:dyDescent="0.25">
      <c r="B1642" s="219"/>
      <c r="D1642" s="274"/>
    </row>
    <row r="1643" spans="2:4" x14ac:dyDescent="0.25">
      <c r="B1643" s="219"/>
      <c r="D1643" s="274"/>
    </row>
    <row r="1644" spans="2:4" x14ac:dyDescent="0.25">
      <c r="B1644" s="219"/>
      <c r="D1644" s="274"/>
    </row>
    <row r="1645" spans="2:4" x14ac:dyDescent="0.25">
      <c r="B1645" s="219"/>
      <c r="D1645" s="274"/>
    </row>
    <row r="1646" spans="2:4" x14ac:dyDescent="0.25">
      <c r="B1646" s="219"/>
      <c r="D1646" s="274"/>
    </row>
    <row r="1647" spans="2:4" x14ac:dyDescent="0.25">
      <c r="B1647" s="219"/>
      <c r="D1647" s="274"/>
    </row>
    <row r="1648" spans="2:4" x14ac:dyDescent="0.25">
      <c r="B1648" s="219"/>
      <c r="D1648" s="274"/>
    </row>
    <row r="1649" spans="2:4" x14ac:dyDescent="0.25">
      <c r="B1649" s="219"/>
      <c r="D1649" s="274"/>
    </row>
    <row r="1650" spans="2:4" x14ac:dyDescent="0.25">
      <c r="B1650" s="219"/>
      <c r="D1650" s="274"/>
    </row>
    <row r="1651" spans="2:4" x14ac:dyDescent="0.25">
      <c r="B1651" s="219"/>
      <c r="D1651" s="274"/>
    </row>
    <row r="1652" spans="2:4" x14ac:dyDescent="0.25">
      <c r="B1652" s="219"/>
      <c r="D1652" s="274"/>
    </row>
    <row r="1653" spans="2:4" x14ac:dyDescent="0.25">
      <c r="B1653" s="219"/>
      <c r="D1653" s="274"/>
    </row>
    <row r="1654" spans="2:4" x14ac:dyDescent="0.25">
      <c r="B1654" s="219"/>
      <c r="D1654" s="274"/>
    </row>
    <row r="1655" spans="2:4" x14ac:dyDescent="0.25">
      <c r="B1655" s="219"/>
      <c r="D1655" s="274"/>
    </row>
    <row r="1656" spans="2:4" x14ac:dyDescent="0.25">
      <c r="B1656" s="219"/>
      <c r="D1656" s="274"/>
    </row>
    <row r="1657" spans="2:4" x14ac:dyDescent="0.25">
      <c r="B1657" s="219"/>
      <c r="D1657" s="274"/>
    </row>
    <row r="1658" spans="2:4" x14ac:dyDescent="0.25">
      <c r="B1658" s="219"/>
      <c r="D1658" s="274"/>
    </row>
    <row r="1659" spans="2:4" x14ac:dyDescent="0.25">
      <c r="B1659" s="219"/>
      <c r="D1659" s="274"/>
    </row>
    <row r="1660" spans="2:4" x14ac:dyDescent="0.25">
      <c r="B1660" s="219"/>
      <c r="D1660" s="274"/>
    </row>
    <row r="1661" spans="2:4" x14ac:dyDescent="0.25">
      <c r="B1661" s="219"/>
      <c r="D1661" s="274"/>
    </row>
    <row r="1662" spans="2:4" x14ac:dyDescent="0.25">
      <c r="B1662" s="219"/>
      <c r="D1662" s="274"/>
    </row>
    <row r="1663" spans="2:4" x14ac:dyDescent="0.25">
      <c r="B1663" s="219"/>
      <c r="D1663" s="274"/>
    </row>
    <row r="1664" spans="2:4" x14ac:dyDescent="0.25">
      <c r="B1664" s="219"/>
      <c r="D1664" s="274"/>
    </row>
    <row r="1665" spans="2:4" x14ac:dyDescent="0.25">
      <c r="B1665" s="219"/>
      <c r="D1665" s="274"/>
    </row>
    <row r="1666" spans="2:4" x14ac:dyDescent="0.25">
      <c r="B1666" s="219"/>
      <c r="D1666" s="274"/>
    </row>
    <row r="1667" spans="2:4" x14ac:dyDescent="0.25">
      <c r="B1667" s="219"/>
      <c r="D1667" s="274"/>
    </row>
    <row r="1668" spans="2:4" x14ac:dyDescent="0.25">
      <c r="B1668" s="219"/>
      <c r="D1668" s="274"/>
    </row>
    <row r="1669" spans="2:4" x14ac:dyDescent="0.25">
      <c r="B1669" s="219"/>
      <c r="D1669" s="274"/>
    </row>
    <row r="1670" spans="2:4" x14ac:dyDescent="0.25">
      <c r="B1670" s="219"/>
      <c r="D1670" s="274"/>
    </row>
    <row r="1671" spans="2:4" x14ac:dyDescent="0.25">
      <c r="B1671" s="219"/>
      <c r="D1671" s="274"/>
    </row>
    <row r="1672" spans="2:4" x14ac:dyDescent="0.25">
      <c r="B1672" s="219"/>
      <c r="D1672" s="274"/>
    </row>
    <row r="1673" spans="2:4" x14ac:dyDescent="0.25">
      <c r="B1673" s="219"/>
      <c r="D1673" s="274"/>
    </row>
    <row r="1674" spans="2:4" x14ac:dyDescent="0.25">
      <c r="B1674" s="219"/>
      <c r="D1674" s="274"/>
    </row>
    <row r="1675" spans="2:4" x14ac:dyDescent="0.25">
      <c r="B1675" s="219"/>
      <c r="D1675" s="274"/>
    </row>
    <row r="1676" spans="2:4" x14ac:dyDescent="0.25">
      <c r="B1676" s="219"/>
      <c r="D1676" s="274"/>
    </row>
    <row r="1677" spans="2:4" x14ac:dyDescent="0.25">
      <c r="B1677" s="219"/>
      <c r="D1677" s="274"/>
    </row>
    <row r="1678" spans="2:4" x14ac:dyDescent="0.25">
      <c r="B1678" s="219"/>
      <c r="D1678" s="274"/>
    </row>
    <row r="1679" spans="2:4" x14ac:dyDescent="0.25">
      <c r="B1679" s="219"/>
      <c r="D1679" s="274"/>
    </row>
    <row r="1680" spans="2:4" x14ac:dyDescent="0.25">
      <c r="B1680" s="219"/>
      <c r="D1680" s="274"/>
    </row>
    <row r="1681" spans="2:4" x14ac:dyDescent="0.25">
      <c r="B1681" s="219"/>
      <c r="D1681" s="274"/>
    </row>
    <row r="1682" spans="2:4" x14ac:dyDescent="0.25">
      <c r="B1682" s="219"/>
      <c r="D1682" s="274"/>
    </row>
    <row r="1683" spans="2:4" x14ac:dyDescent="0.25">
      <c r="B1683" s="219"/>
      <c r="D1683" s="274"/>
    </row>
    <row r="1684" spans="2:4" x14ac:dyDescent="0.25">
      <c r="B1684" s="219"/>
      <c r="D1684" s="274"/>
    </row>
    <row r="1685" spans="2:4" x14ac:dyDescent="0.25">
      <c r="B1685" s="219"/>
      <c r="D1685" s="274"/>
    </row>
    <row r="1686" spans="2:4" x14ac:dyDescent="0.25">
      <c r="B1686" s="219"/>
      <c r="D1686" s="274"/>
    </row>
    <row r="1687" spans="2:4" x14ac:dyDescent="0.25">
      <c r="B1687" s="219"/>
      <c r="D1687" s="274"/>
    </row>
    <row r="1688" spans="2:4" x14ac:dyDescent="0.25">
      <c r="B1688" s="219"/>
      <c r="D1688" s="274"/>
    </row>
    <row r="1689" spans="2:4" x14ac:dyDescent="0.25">
      <c r="B1689" s="219"/>
      <c r="D1689" s="274"/>
    </row>
    <row r="1690" spans="2:4" x14ac:dyDescent="0.25">
      <c r="B1690" s="219"/>
      <c r="D1690" s="274"/>
    </row>
    <row r="1691" spans="2:4" x14ac:dyDescent="0.25">
      <c r="B1691" s="219"/>
      <c r="D1691" s="274"/>
    </row>
    <row r="1692" spans="2:4" x14ac:dyDescent="0.25">
      <c r="B1692" s="219"/>
      <c r="D1692" s="274"/>
    </row>
    <row r="1693" spans="2:4" x14ac:dyDescent="0.25">
      <c r="B1693" s="219"/>
      <c r="D1693" s="274"/>
    </row>
    <row r="1694" spans="2:4" x14ac:dyDescent="0.25">
      <c r="B1694" s="219"/>
      <c r="D1694" s="274"/>
    </row>
    <row r="1695" spans="2:4" x14ac:dyDescent="0.25">
      <c r="B1695" s="219"/>
      <c r="D1695" s="274"/>
    </row>
    <row r="1696" spans="2:4" x14ac:dyDescent="0.25">
      <c r="B1696" s="219"/>
      <c r="D1696" s="274"/>
    </row>
    <row r="1697" spans="2:4" x14ac:dyDescent="0.25">
      <c r="B1697" s="219"/>
      <c r="D1697" s="274"/>
    </row>
    <row r="1698" spans="2:4" x14ac:dyDescent="0.25">
      <c r="B1698" s="219"/>
      <c r="D1698" s="274"/>
    </row>
    <row r="1699" spans="2:4" x14ac:dyDescent="0.25">
      <c r="B1699" s="219"/>
      <c r="D1699" s="274"/>
    </row>
    <row r="1700" spans="2:4" x14ac:dyDescent="0.25">
      <c r="B1700" s="219"/>
      <c r="D1700" s="274"/>
    </row>
    <row r="1701" spans="2:4" x14ac:dyDescent="0.25">
      <c r="B1701" s="219"/>
      <c r="D1701" s="274"/>
    </row>
    <row r="1702" spans="2:4" x14ac:dyDescent="0.25">
      <c r="B1702" s="219"/>
      <c r="D1702" s="274"/>
    </row>
    <row r="1703" spans="2:4" x14ac:dyDescent="0.25">
      <c r="B1703" s="219"/>
      <c r="D1703" s="274"/>
    </row>
    <row r="1704" spans="2:4" x14ac:dyDescent="0.25">
      <c r="B1704" s="219"/>
      <c r="D1704" s="274"/>
    </row>
    <row r="1705" spans="2:4" x14ac:dyDescent="0.25">
      <c r="B1705" s="219"/>
      <c r="D1705" s="274"/>
    </row>
    <row r="1706" spans="2:4" x14ac:dyDescent="0.25">
      <c r="B1706" s="219"/>
      <c r="D1706" s="274"/>
    </row>
    <row r="1707" spans="2:4" x14ac:dyDescent="0.25">
      <c r="B1707" s="219"/>
      <c r="D1707" s="274"/>
    </row>
    <row r="1708" spans="2:4" x14ac:dyDescent="0.25">
      <c r="B1708" s="219"/>
      <c r="D1708" s="274"/>
    </row>
    <row r="1709" spans="2:4" x14ac:dyDescent="0.25">
      <c r="B1709" s="219"/>
      <c r="D1709" s="274"/>
    </row>
    <row r="1710" spans="2:4" x14ac:dyDescent="0.25">
      <c r="B1710" s="219"/>
      <c r="D1710" s="274"/>
    </row>
    <row r="1711" spans="2:4" x14ac:dyDescent="0.25">
      <c r="B1711" s="219"/>
      <c r="D1711" s="274"/>
    </row>
    <row r="1712" spans="2:4" x14ac:dyDescent="0.25">
      <c r="B1712" s="219"/>
      <c r="D1712" s="274"/>
    </row>
    <row r="1713" spans="2:4" x14ac:dyDescent="0.25">
      <c r="B1713" s="219"/>
      <c r="D1713" s="274"/>
    </row>
    <row r="1714" spans="2:4" x14ac:dyDescent="0.25">
      <c r="B1714" s="219"/>
      <c r="D1714" s="274"/>
    </row>
    <row r="1715" spans="2:4" x14ac:dyDescent="0.25">
      <c r="B1715" s="219"/>
      <c r="D1715" s="274"/>
    </row>
    <row r="1716" spans="2:4" x14ac:dyDescent="0.25">
      <c r="B1716" s="219"/>
      <c r="D1716" s="274"/>
    </row>
    <row r="1717" spans="2:4" x14ac:dyDescent="0.25">
      <c r="B1717" s="219"/>
      <c r="D1717" s="274"/>
    </row>
    <row r="1718" spans="2:4" x14ac:dyDescent="0.25">
      <c r="B1718" s="219"/>
      <c r="D1718" s="274"/>
    </row>
    <row r="1719" spans="2:4" x14ac:dyDescent="0.25">
      <c r="B1719" s="219"/>
      <c r="D1719" s="274"/>
    </row>
    <row r="1720" spans="2:4" x14ac:dyDescent="0.25">
      <c r="B1720" s="219"/>
      <c r="D1720" s="274"/>
    </row>
    <row r="1721" spans="2:4" x14ac:dyDescent="0.25">
      <c r="B1721" s="219"/>
      <c r="D1721" s="274"/>
    </row>
    <row r="1722" spans="2:4" x14ac:dyDescent="0.25">
      <c r="B1722" s="219"/>
      <c r="D1722" s="274"/>
    </row>
    <row r="1723" spans="2:4" x14ac:dyDescent="0.25">
      <c r="B1723" s="219"/>
      <c r="D1723" s="274"/>
    </row>
    <row r="1724" spans="2:4" x14ac:dyDescent="0.25">
      <c r="B1724" s="219"/>
      <c r="D1724" s="274"/>
    </row>
    <row r="1725" spans="2:4" x14ac:dyDescent="0.25">
      <c r="B1725" s="219"/>
      <c r="D1725" s="274"/>
    </row>
    <row r="1726" spans="2:4" x14ac:dyDescent="0.25">
      <c r="B1726" s="219"/>
      <c r="D1726" s="274"/>
    </row>
    <row r="1727" spans="2:4" x14ac:dyDescent="0.25">
      <c r="B1727" s="219"/>
      <c r="D1727" s="274"/>
    </row>
    <row r="1728" spans="2:4" x14ac:dyDescent="0.25">
      <c r="B1728" s="219"/>
      <c r="D1728" s="274"/>
    </row>
    <row r="1729" spans="2:4" x14ac:dyDescent="0.25">
      <c r="B1729" s="219"/>
      <c r="D1729" s="274"/>
    </row>
    <row r="1730" spans="2:4" x14ac:dyDescent="0.25">
      <c r="B1730" s="219"/>
      <c r="D1730" s="274"/>
    </row>
    <row r="1731" spans="2:4" x14ac:dyDescent="0.25">
      <c r="B1731" s="219"/>
      <c r="D1731" s="274"/>
    </row>
    <row r="1732" spans="2:4" x14ac:dyDescent="0.25">
      <c r="B1732" s="219"/>
      <c r="D1732" s="274"/>
    </row>
    <row r="1733" spans="2:4" x14ac:dyDescent="0.25">
      <c r="B1733" s="219"/>
      <c r="D1733" s="274"/>
    </row>
    <row r="1734" spans="2:4" x14ac:dyDescent="0.25">
      <c r="B1734" s="219"/>
      <c r="D1734" s="274"/>
    </row>
    <row r="1735" spans="2:4" x14ac:dyDescent="0.25">
      <c r="B1735" s="219"/>
      <c r="D1735" s="274"/>
    </row>
    <row r="1736" spans="2:4" x14ac:dyDescent="0.25">
      <c r="B1736" s="219"/>
      <c r="D1736" s="274"/>
    </row>
    <row r="1737" spans="2:4" x14ac:dyDescent="0.25">
      <c r="B1737" s="219"/>
      <c r="D1737" s="274"/>
    </row>
    <row r="1738" spans="2:4" x14ac:dyDescent="0.25">
      <c r="B1738" s="219"/>
      <c r="D1738" s="274"/>
    </row>
    <row r="1739" spans="2:4" x14ac:dyDescent="0.25">
      <c r="B1739" s="219"/>
      <c r="D1739" s="274"/>
    </row>
    <row r="1740" spans="2:4" x14ac:dyDescent="0.25">
      <c r="B1740" s="219"/>
      <c r="D1740" s="274"/>
    </row>
    <row r="1741" spans="2:4" x14ac:dyDescent="0.25">
      <c r="B1741" s="219"/>
      <c r="D1741" s="274"/>
    </row>
    <row r="1742" spans="2:4" x14ac:dyDescent="0.25">
      <c r="B1742" s="219"/>
      <c r="D1742" s="274"/>
    </row>
    <row r="1743" spans="2:4" x14ac:dyDescent="0.25">
      <c r="B1743" s="219"/>
      <c r="D1743" s="274"/>
    </row>
    <row r="1744" spans="2:4" x14ac:dyDescent="0.25">
      <c r="B1744" s="219"/>
      <c r="D1744" s="274"/>
    </row>
    <row r="1745" spans="2:4" x14ac:dyDescent="0.25">
      <c r="B1745" s="219"/>
      <c r="D1745" s="274"/>
    </row>
    <row r="1746" spans="2:4" x14ac:dyDescent="0.25">
      <c r="B1746" s="219"/>
      <c r="D1746" s="274"/>
    </row>
    <row r="1747" spans="2:4" x14ac:dyDescent="0.25">
      <c r="B1747" s="219"/>
      <c r="D1747" s="274"/>
    </row>
    <row r="1748" spans="2:4" x14ac:dyDescent="0.25">
      <c r="B1748" s="219"/>
      <c r="D1748" s="274"/>
    </row>
    <row r="1749" spans="2:4" x14ac:dyDescent="0.25">
      <c r="B1749" s="219"/>
      <c r="D1749" s="274"/>
    </row>
    <row r="1750" spans="2:4" x14ac:dyDescent="0.25">
      <c r="B1750" s="219"/>
      <c r="D1750" s="274"/>
    </row>
    <row r="1751" spans="2:4" x14ac:dyDescent="0.25">
      <c r="B1751" s="219"/>
      <c r="D1751" s="274"/>
    </row>
    <row r="1752" spans="2:4" x14ac:dyDescent="0.25">
      <c r="B1752" s="219"/>
      <c r="D1752" s="274"/>
    </row>
    <row r="1753" spans="2:4" x14ac:dyDescent="0.25">
      <c r="B1753" s="219"/>
      <c r="D1753" s="274"/>
    </row>
    <row r="1754" spans="2:4" x14ac:dyDescent="0.25">
      <c r="B1754" s="219"/>
      <c r="D1754" s="274"/>
    </row>
    <row r="1755" spans="2:4" x14ac:dyDescent="0.25">
      <c r="B1755" s="219"/>
      <c r="D1755" s="274"/>
    </row>
    <row r="1756" spans="2:4" x14ac:dyDescent="0.25">
      <c r="B1756" s="219"/>
      <c r="D1756" s="274"/>
    </row>
    <row r="1757" spans="2:4" x14ac:dyDescent="0.25">
      <c r="B1757" s="219"/>
      <c r="D1757" s="274"/>
    </row>
    <row r="1758" spans="2:4" x14ac:dyDescent="0.25">
      <c r="B1758" s="219"/>
      <c r="D1758" s="274"/>
    </row>
    <row r="1759" spans="2:4" x14ac:dyDescent="0.25">
      <c r="B1759" s="219"/>
      <c r="D1759" s="274"/>
    </row>
    <row r="1760" spans="2:4" x14ac:dyDescent="0.25">
      <c r="B1760" s="219"/>
      <c r="D1760" s="274"/>
    </row>
    <row r="1761" spans="2:4" x14ac:dyDescent="0.25">
      <c r="B1761" s="219"/>
      <c r="D1761" s="274"/>
    </row>
    <row r="1762" spans="2:4" x14ac:dyDescent="0.25">
      <c r="B1762" s="219"/>
      <c r="D1762" s="274"/>
    </row>
    <row r="1763" spans="2:4" x14ac:dyDescent="0.25">
      <c r="B1763" s="219"/>
      <c r="D1763" s="274"/>
    </row>
    <row r="1764" spans="2:4" x14ac:dyDescent="0.25">
      <c r="B1764" s="219"/>
      <c r="D1764" s="274"/>
    </row>
    <row r="1765" spans="2:4" x14ac:dyDescent="0.25">
      <c r="B1765" s="219"/>
      <c r="D1765" s="274"/>
    </row>
    <row r="1766" spans="2:4" x14ac:dyDescent="0.25">
      <c r="B1766" s="219"/>
      <c r="D1766" s="274"/>
    </row>
    <row r="1767" spans="2:4" x14ac:dyDescent="0.25">
      <c r="B1767" s="219"/>
      <c r="D1767" s="274"/>
    </row>
    <row r="1768" spans="2:4" x14ac:dyDescent="0.25">
      <c r="B1768" s="219"/>
      <c r="D1768" s="274"/>
    </row>
    <row r="1769" spans="2:4" x14ac:dyDescent="0.25">
      <c r="B1769" s="219"/>
      <c r="D1769" s="274"/>
    </row>
    <row r="1770" spans="2:4" x14ac:dyDescent="0.25">
      <c r="B1770" s="219"/>
      <c r="D1770" s="274"/>
    </row>
    <row r="1771" spans="2:4" x14ac:dyDescent="0.25">
      <c r="B1771" s="219"/>
      <c r="D1771" s="274"/>
    </row>
    <row r="1772" spans="2:4" x14ac:dyDescent="0.25">
      <c r="B1772" s="219"/>
      <c r="D1772" s="274"/>
    </row>
    <row r="1773" spans="2:4" x14ac:dyDescent="0.25">
      <c r="B1773" s="219"/>
      <c r="D1773" s="274"/>
    </row>
    <row r="1774" spans="2:4" x14ac:dyDescent="0.25">
      <c r="B1774" s="219"/>
      <c r="D1774" s="274"/>
    </row>
    <row r="1775" spans="2:4" x14ac:dyDescent="0.25">
      <c r="B1775" s="219"/>
      <c r="D1775" s="274"/>
    </row>
    <row r="1776" spans="2:4" x14ac:dyDescent="0.25">
      <c r="B1776" s="219"/>
      <c r="D1776" s="274"/>
    </row>
    <row r="1777" spans="2:4" x14ac:dyDescent="0.25">
      <c r="B1777" s="219"/>
      <c r="D1777" s="274"/>
    </row>
    <row r="1778" spans="2:4" x14ac:dyDescent="0.25">
      <c r="B1778" s="219"/>
      <c r="D1778" s="274"/>
    </row>
    <row r="1779" spans="2:4" x14ac:dyDescent="0.25">
      <c r="B1779" s="219"/>
      <c r="D1779" s="274"/>
    </row>
    <row r="1780" spans="2:4" x14ac:dyDescent="0.25">
      <c r="B1780" s="219"/>
      <c r="D1780" s="274"/>
    </row>
    <row r="1781" spans="2:4" x14ac:dyDescent="0.25">
      <c r="B1781" s="219"/>
      <c r="D1781" s="274"/>
    </row>
    <row r="1782" spans="2:4" x14ac:dyDescent="0.25">
      <c r="B1782" s="219"/>
      <c r="D1782" s="274"/>
    </row>
    <row r="1783" spans="2:4" x14ac:dyDescent="0.25">
      <c r="B1783" s="219"/>
      <c r="D1783" s="274"/>
    </row>
    <row r="1784" spans="2:4" x14ac:dyDescent="0.25">
      <c r="B1784" s="219"/>
      <c r="D1784" s="274"/>
    </row>
    <row r="1785" spans="2:4" x14ac:dyDescent="0.25">
      <c r="B1785" s="219"/>
      <c r="D1785" s="274"/>
    </row>
    <row r="1786" spans="2:4" x14ac:dyDescent="0.25">
      <c r="B1786" s="219"/>
      <c r="D1786" s="274"/>
    </row>
    <row r="1787" spans="2:4" x14ac:dyDescent="0.25">
      <c r="B1787" s="219"/>
      <c r="D1787" s="274"/>
    </row>
    <row r="1788" spans="2:4" x14ac:dyDescent="0.25">
      <c r="B1788" s="219"/>
      <c r="D1788" s="274"/>
    </row>
    <row r="1789" spans="2:4" x14ac:dyDescent="0.25">
      <c r="B1789" s="219"/>
      <c r="D1789" s="274"/>
    </row>
    <row r="1790" spans="2:4" x14ac:dyDescent="0.25">
      <c r="B1790" s="219"/>
      <c r="D1790" s="274"/>
    </row>
    <row r="1791" spans="2:4" x14ac:dyDescent="0.25">
      <c r="B1791" s="219"/>
      <c r="D1791" s="274"/>
    </row>
    <row r="1792" spans="2:4" x14ac:dyDescent="0.25">
      <c r="B1792" s="219"/>
      <c r="D1792" s="274"/>
    </row>
    <row r="1793" spans="2:4" x14ac:dyDescent="0.25">
      <c r="B1793" s="219"/>
      <c r="D1793" s="274"/>
    </row>
    <row r="1794" spans="2:4" x14ac:dyDescent="0.25">
      <c r="B1794" s="219"/>
      <c r="D1794" s="274"/>
    </row>
    <row r="1795" spans="2:4" x14ac:dyDescent="0.25">
      <c r="B1795" s="219"/>
      <c r="D1795" s="274"/>
    </row>
    <row r="1796" spans="2:4" x14ac:dyDescent="0.25">
      <c r="B1796" s="219"/>
      <c r="D1796" s="274"/>
    </row>
    <row r="1797" spans="2:4" x14ac:dyDescent="0.25">
      <c r="B1797" s="219"/>
      <c r="D1797" s="274"/>
    </row>
    <row r="1798" spans="2:4" x14ac:dyDescent="0.25">
      <c r="B1798" s="219"/>
      <c r="D1798" s="274"/>
    </row>
    <row r="1799" spans="2:4" x14ac:dyDescent="0.25">
      <c r="B1799" s="219"/>
      <c r="D1799" s="274"/>
    </row>
    <row r="1800" spans="2:4" x14ac:dyDescent="0.25">
      <c r="B1800" s="219"/>
      <c r="D1800" s="274"/>
    </row>
    <row r="1801" spans="2:4" x14ac:dyDescent="0.25">
      <c r="B1801" s="219"/>
      <c r="D1801" s="274"/>
    </row>
    <row r="1802" spans="2:4" x14ac:dyDescent="0.25">
      <c r="B1802" s="219"/>
      <c r="D1802" s="274"/>
    </row>
    <row r="1803" spans="2:4" x14ac:dyDescent="0.25">
      <c r="B1803" s="219"/>
      <c r="D1803" s="274"/>
    </row>
    <row r="1804" spans="2:4" x14ac:dyDescent="0.25">
      <c r="B1804" s="219"/>
      <c r="D1804" s="274"/>
    </row>
    <row r="1805" spans="2:4" x14ac:dyDescent="0.25">
      <c r="B1805" s="219"/>
      <c r="D1805" s="274"/>
    </row>
    <row r="1806" spans="2:4" x14ac:dyDescent="0.25">
      <c r="B1806" s="219"/>
      <c r="D1806" s="274"/>
    </row>
    <row r="1807" spans="2:4" x14ac:dyDescent="0.25">
      <c r="B1807" s="219"/>
      <c r="D1807" s="274"/>
    </row>
    <row r="1808" spans="2:4" x14ac:dyDescent="0.25">
      <c r="B1808" s="219"/>
      <c r="D1808" s="274"/>
    </row>
    <row r="1809" spans="2:4" x14ac:dyDescent="0.25">
      <c r="B1809" s="219"/>
      <c r="D1809" s="274"/>
    </row>
    <row r="1810" spans="2:4" x14ac:dyDescent="0.25">
      <c r="B1810" s="219"/>
      <c r="D1810" s="274"/>
    </row>
    <row r="1811" spans="2:4" x14ac:dyDescent="0.25">
      <c r="B1811" s="219"/>
      <c r="D1811" s="274"/>
    </row>
    <row r="1812" spans="2:4" x14ac:dyDescent="0.25">
      <c r="B1812" s="219"/>
      <c r="D1812" s="274"/>
    </row>
    <row r="1813" spans="2:4" x14ac:dyDescent="0.25">
      <c r="B1813" s="219"/>
      <c r="D1813" s="274"/>
    </row>
    <row r="1814" spans="2:4" x14ac:dyDescent="0.25">
      <c r="B1814" s="219"/>
      <c r="D1814" s="274"/>
    </row>
    <row r="1815" spans="2:4" x14ac:dyDescent="0.25">
      <c r="B1815" s="219"/>
      <c r="D1815" s="274"/>
    </row>
    <row r="1816" spans="2:4" x14ac:dyDescent="0.25">
      <c r="B1816" s="219"/>
      <c r="D1816" s="274"/>
    </row>
    <row r="1817" spans="2:4" x14ac:dyDescent="0.25">
      <c r="B1817" s="219"/>
      <c r="D1817" s="274"/>
    </row>
    <row r="1818" spans="2:4" x14ac:dyDescent="0.25">
      <c r="B1818" s="219"/>
      <c r="D1818" s="274"/>
    </row>
    <row r="1819" spans="2:4" x14ac:dyDescent="0.25">
      <c r="B1819" s="219"/>
      <c r="D1819" s="274"/>
    </row>
    <row r="1820" spans="2:4" x14ac:dyDescent="0.25">
      <c r="B1820" s="219"/>
      <c r="D1820" s="274"/>
    </row>
    <row r="1821" spans="2:4" x14ac:dyDescent="0.25">
      <c r="B1821" s="219"/>
      <c r="D1821" s="274"/>
    </row>
    <row r="1822" spans="2:4" x14ac:dyDescent="0.25">
      <c r="B1822" s="219"/>
      <c r="D1822" s="274"/>
    </row>
    <row r="1823" spans="2:4" x14ac:dyDescent="0.25">
      <c r="B1823" s="219"/>
      <c r="D1823" s="274"/>
    </row>
    <row r="1824" spans="2:4" x14ac:dyDescent="0.25">
      <c r="B1824" s="219"/>
      <c r="D1824" s="274"/>
    </row>
    <row r="1825" spans="2:4" x14ac:dyDescent="0.25">
      <c r="B1825" s="219"/>
      <c r="D1825" s="274"/>
    </row>
    <row r="1826" spans="2:4" x14ac:dyDescent="0.25">
      <c r="B1826" s="219"/>
      <c r="D1826" s="274"/>
    </row>
    <row r="1827" spans="2:4" x14ac:dyDescent="0.25">
      <c r="B1827" s="219"/>
      <c r="D1827" s="274"/>
    </row>
    <row r="1828" spans="2:4" x14ac:dyDescent="0.25">
      <c r="B1828" s="219"/>
      <c r="D1828" s="274"/>
    </row>
    <row r="1829" spans="2:4" x14ac:dyDescent="0.25">
      <c r="B1829" s="219"/>
      <c r="D1829" s="274"/>
    </row>
    <row r="1830" spans="2:4" x14ac:dyDescent="0.25">
      <c r="B1830" s="219"/>
      <c r="D1830" s="274"/>
    </row>
    <row r="1831" spans="2:4" x14ac:dyDescent="0.25">
      <c r="B1831" s="219"/>
      <c r="D1831" s="274"/>
    </row>
    <row r="1832" spans="2:4" x14ac:dyDescent="0.25">
      <c r="B1832" s="219"/>
      <c r="D1832" s="274"/>
    </row>
    <row r="1833" spans="2:4" x14ac:dyDescent="0.25">
      <c r="B1833" s="219"/>
      <c r="D1833" s="274"/>
    </row>
    <row r="1834" spans="2:4" x14ac:dyDescent="0.25">
      <c r="B1834" s="219"/>
      <c r="D1834" s="274"/>
    </row>
    <row r="1835" spans="2:4" x14ac:dyDescent="0.25">
      <c r="B1835" s="219"/>
      <c r="D1835" s="274"/>
    </row>
    <row r="1836" spans="2:4" x14ac:dyDescent="0.25">
      <c r="B1836" s="219"/>
      <c r="D1836" s="274"/>
    </row>
    <row r="1837" spans="2:4" x14ac:dyDescent="0.25">
      <c r="B1837" s="219"/>
      <c r="D1837" s="274"/>
    </row>
    <row r="1838" spans="2:4" x14ac:dyDescent="0.25">
      <c r="B1838" s="219"/>
      <c r="D1838" s="274"/>
    </row>
    <row r="1839" spans="2:4" x14ac:dyDescent="0.25">
      <c r="B1839" s="219"/>
      <c r="D1839" s="274"/>
    </row>
    <row r="1840" spans="2:4" x14ac:dyDescent="0.25">
      <c r="B1840" s="219"/>
      <c r="D1840" s="274"/>
    </row>
    <row r="1841" spans="2:4" x14ac:dyDescent="0.25">
      <c r="B1841" s="219"/>
      <c r="D1841" s="274"/>
    </row>
    <row r="1842" spans="2:4" x14ac:dyDescent="0.25">
      <c r="B1842" s="219"/>
      <c r="D1842" s="274"/>
    </row>
    <row r="1843" spans="2:4" x14ac:dyDescent="0.25">
      <c r="B1843" s="219"/>
      <c r="D1843" s="274"/>
    </row>
    <row r="1844" spans="2:4" x14ac:dyDescent="0.25">
      <c r="B1844" s="219"/>
      <c r="D1844" s="274"/>
    </row>
    <row r="1845" spans="2:4" x14ac:dyDescent="0.25">
      <c r="B1845" s="219"/>
      <c r="D1845" s="274"/>
    </row>
    <row r="1846" spans="2:4" x14ac:dyDescent="0.25">
      <c r="B1846" s="219"/>
      <c r="D1846" s="274"/>
    </row>
    <row r="1847" spans="2:4" x14ac:dyDescent="0.25">
      <c r="B1847" s="219"/>
      <c r="D1847" s="274"/>
    </row>
    <row r="1848" spans="2:4" x14ac:dyDescent="0.25">
      <c r="B1848" s="219"/>
      <c r="D1848" s="274"/>
    </row>
    <row r="1849" spans="2:4" x14ac:dyDescent="0.25">
      <c r="B1849" s="219"/>
      <c r="D1849" s="274"/>
    </row>
    <row r="1850" spans="2:4" x14ac:dyDescent="0.25">
      <c r="B1850" s="219"/>
      <c r="D1850" s="274"/>
    </row>
    <row r="1851" spans="2:4" x14ac:dyDescent="0.25">
      <c r="B1851" s="219"/>
      <c r="D1851" s="274"/>
    </row>
    <row r="1852" spans="2:4" x14ac:dyDescent="0.25">
      <c r="B1852" s="219"/>
      <c r="D1852" s="274"/>
    </row>
    <row r="1853" spans="2:4" x14ac:dyDescent="0.25">
      <c r="B1853" s="219"/>
      <c r="D1853" s="274"/>
    </row>
    <row r="1854" spans="2:4" x14ac:dyDescent="0.25">
      <c r="B1854" s="219"/>
      <c r="D1854" s="274"/>
    </row>
    <row r="1855" spans="2:4" x14ac:dyDescent="0.25">
      <c r="B1855" s="219"/>
      <c r="D1855" s="274"/>
    </row>
    <row r="1856" spans="2:4" x14ac:dyDescent="0.25">
      <c r="B1856" s="219"/>
      <c r="D1856" s="274"/>
    </row>
    <row r="1857" spans="2:4" x14ac:dyDescent="0.25">
      <c r="B1857" s="219"/>
      <c r="D1857" s="274"/>
    </row>
    <row r="1858" spans="2:4" x14ac:dyDescent="0.25">
      <c r="B1858" s="219"/>
      <c r="D1858" s="274"/>
    </row>
    <row r="1859" spans="2:4" x14ac:dyDescent="0.25">
      <c r="B1859" s="219"/>
      <c r="D1859" s="274"/>
    </row>
    <row r="1860" spans="2:4" x14ac:dyDescent="0.25">
      <c r="B1860" s="219"/>
      <c r="D1860" s="274"/>
    </row>
    <row r="1861" spans="2:4" x14ac:dyDescent="0.25">
      <c r="B1861" s="219"/>
      <c r="D1861" s="274"/>
    </row>
    <row r="1862" spans="2:4" x14ac:dyDescent="0.25">
      <c r="B1862" s="219"/>
      <c r="D1862" s="274"/>
    </row>
    <row r="1863" spans="2:4" x14ac:dyDescent="0.25">
      <c r="B1863" s="219"/>
      <c r="D1863" s="274"/>
    </row>
    <row r="1864" spans="2:4" x14ac:dyDescent="0.25">
      <c r="B1864" s="219"/>
      <c r="D1864" s="274"/>
    </row>
    <row r="1865" spans="2:4" x14ac:dyDescent="0.25">
      <c r="B1865" s="219"/>
      <c r="D1865" s="274"/>
    </row>
    <row r="1866" spans="2:4" x14ac:dyDescent="0.25">
      <c r="B1866" s="219"/>
      <c r="D1866" s="274"/>
    </row>
    <row r="1867" spans="2:4" x14ac:dyDescent="0.25">
      <c r="B1867" s="219"/>
      <c r="D1867" s="274"/>
    </row>
    <row r="1868" spans="2:4" x14ac:dyDescent="0.25">
      <c r="B1868" s="219"/>
      <c r="D1868" s="274"/>
    </row>
    <row r="1869" spans="2:4" x14ac:dyDescent="0.25">
      <c r="B1869" s="219"/>
      <c r="D1869" s="274"/>
    </row>
    <row r="1870" spans="2:4" x14ac:dyDescent="0.25">
      <c r="B1870" s="219"/>
      <c r="D1870" s="274"/>
    </row>
    <row r="1871" spans="2:4" x14ac:dyDescent="0.25">
      <c r="B1871" s="219"/>
      <c r="D1871" s="274"/>
    </row>
    <row r="1872" spans="2:4" x14ac:dyDescent="0.25">
      <c r="B1872" s="219"/>
      <c r="D1872" s="274"/>
    </row>
    <row r="1873" spans="2:4" x14ac:dyDescent="0.25">
      <c r="B1873" s="219"/>
      <c r="D1873" s="274"/>
    </row>
    <row r="1874" spans="2:4" x14ac:dyDescent="0.25">
      <c r="B1874" s="219"/>
      <c r="D1874" s="274"/>
    </row>
    <row r="1875" spans="2:4" x14ac:dyDescent="0.25">
      <c r="B1875" s="219"/>
      <c r="D1875" s="274"/>
    </row>
    <row r="1876" spans="2:4" x14ac:dyDescent="0.25">
      <c r="B1876" s="219"/>
      <c r="D1876" s="274"/>
    </row>
    <row r="1877" spans="2:4" x14ac:dyDescent="0.25">
      <c r="B1877" s="219"/>
      <c r="D1877" s="274"/>
    </row>
    <row r="1878" spans="2:4" x14ac:dyDescent="0.25">
      <c r="B1878" s="219"/>
      <c r="D1878" s="274"/>
    </row>
    <row r="1879" spans="2:4" x14ac:dyDescent="0.25">
      <c r="B1879" s="219"/>
      <c r="D1879" s="274"/>
    </row>
    <row r="1880" spans="2:4" x14ac:dyDescent="0.25">
      <c r="B1880" s="219"/>
      <c r="D1880" s="274"/>
    </row>
    <row r="1881" spans="2:4" x14ac:dyDescent="0.25">
      <c r="B1881" s="219"/>
      <c r="D1881" s="274"/>
    </row>
    <row r="1882" spans="2:4" x14ac:dyDescent="0.25">
      <c r="B1882" s="219"/>
      <c r="D1882" s="274"/>
    </row>
    <row r="1883" spans="2:4" x14ac:dyDescent="0.25">
      <c r="B1883" s="219"/>
      <c r="D1883" s="274"/>
    </row>
    <row r="1884" spans="2:4" x14ac:dyDescent="0.25">
      <c r="B1884" s="219"/>
      <c r="D1884" s="274"/>
    </row>
    <row r="1885" spans="2:4" x14ac:dyDescent="0.25">
      <c r="B1885" s="219"/>
      <c r="D1885" s="274"/>
    </row>
    <row r="1886" spans="2:4" x14ac:dyDescent="0.25">
      <c r="B1886" s="219"/>
      <c r="D1886" s="274"/>
    </row>
    <row r="1887" spans="2:4" x14ac:dyDescent="0.25">
      <c r="B1887" s="219"/>
      <c r="D1887" s="274"/>
    </row>
    <row r="1888" spans="2:4" x14ac:dyDescent="0.25">
      <c r="B1888" s="219"/>
      <c r="D1888" s="274"/>
    </row>
    <row r="1889" spans="2:4" x14ac:dyDescent="0.25">
      <c r="B1889" s="219"/>
      <c r="D1889" s="274"/>
    </row>
    <row r="1890" spans="2:4" x14ac:dyDescent="0.25">
      <c r="B1890" s="219"/>
      <c r="D1890" s="274"/>
    </row>
    <row r="1891" spans="2:4" x14ac:dyDescent="0.25">
      <c r="B1891" s="219"/>
      <c r="D1891" s="274"/>
    </row>
    <row r="1892" spans="2:4" x14ac:dyDescent="0.25">
      <c r="B1892" s="219"/>
      <c r="D1892" s="274"/>
    </row>
    <row r="1893" spans="2:4" x14ac:dyDescent="0.25">
      <c r="B1893" s="219"/>
      <c r="D1893" s="274"/>
    </row>
    <row r="1894" spans="2:4" x14ac:dyDescent="0.25">
      <c r="B1894" s="219"/>
      <c r="D1894" s="274"/>
    </row>
    <row r="1895" spans="2:4" x14ac:dyDescent="0.25">
      <c r="B1895" s="219"/>
      <c r="D1895" s="274"/>
    </row>
    <row r="1896" spans="2:4" x14ac:dyDescent="0.25">
      <c r="B1896" s="219"/>
      <c r="D1896" s="274"/>
    </row>
    <row r="1897" spans="2:4" x14ac:dyDescent="0.25">
      <c r="B1897" s="219"/>
      <c r="D1897" s="274"/>
    </row>
    <row r="1898" spans="2:4" x14ac:dyDescent="0.25">
      <c r="B1898" s="219"/>
      <c r="D1898" s="274"/>
    </row>
    <row r="1899" spans="2:4" x14ac:dyDescent="0.25">
      <c r="B1899" s="219"/>
      <c r="D1899" s="274"/>
    </row>
    <row r="1900" spans="2:4" x14ac:dyDescent="0.25">
      <c r="B1900" s="219"/>
      <c r="D1900" s="274"/>
    </row>
    <row r="1901" spans="2:4" x14ac:dyDescent="0.25">
      <c r="B1901" s="219"/>
      <c r="D1901" s="274"/>
    </row>
    <row r="1902" spans="2:4" x14ac:dyDescent="0.25">
      <c r="B1902" s="219"/>
      <c r="D1902" s="274"/>
    </row>
    <row r="1903" spans="2:4" x14ac:dyDescent="0.25">
      <c r="B1903" s="219"/>
      <c r="D1903" s="274"/>
    </row>
    <row r="1904" spans="2:4" x14ac:dyDescent="0.25">
      <c r="B1904" s="219"/>
      <c r="D1904" s="274"/>
    </row>
    <row r="1905" spans="2:4" x14ac:dyDescent="0.25">
      <c r="B1905" s="219"/>
      <c r="D1905" s="274"/>
    </row>
    <row r="1906" spans="2:4" x14ac:dyDescent="0.25">
      <c r="B1906" s="219"/>
      <c r="D1906" s="274"/>
    </row>
    <row r="1907" spans="2:4" x14ac:dyDescent="0.25">
      <c r="B1907" s="219"/>
      <c r="D1907" s="274"/>
    </row>
    <row r="1908" spans="2:4" x14ac:dyDescent="0.25">
      <c r="B1908" s="219"/>
      <c r="D1908" s="274"/>
    </row>
    <row r="1909" spans="2:4" x14ac:dyDescent="0.25">
      <c r="B1909" s="219"/>
      <c r="D1909" s="274"/>
    </row>
    <row r="1910" spans="2:4" x14ac:dyDescent="0.25">
      <c r="B1910" s="219"/>
      <c r="D1910" s="274"/>
    </row>
    <row r="1911" spans="2:4" x14ac:dyDescent="0.25">
      <c r="B1911" s="219"/>
      <c r="D1911" s="274"/>
    </row>
    <row r="1912" spans="2:4" x14ac:dyDescent="0.25">
      <c r="B1912" s="219"/>
      <c r="D1912" s="274"/>
    </row>
    <row r="1913" spans="2:4" x14ac:dyDescent="0.25">
      <c r="B1913" s="219"/>
      <c r="D1913" s="274"/>
    </row>
    <row r="1914" spans="2:4" x14ac:dyDescent="0.25">
      <c r="B1914" s="219"/>
      <c r="D1914" s="274"/>
    </row>
    <row r="1915" spans="2:4" x14ac:dyDescent="0.25">
      <c r="B1915" s="219"/>
      <c r="D1915" s="274"/>
    </row>
    <row r="1916" spans="2:4" x14ac:dyDescent="0.25">
      <c r="B1916" s="219"/>
      <c r="D1916" s="274"/>
    </row>
    <row r="1917" spans="2:4" x14ac:dyDescent="0.25">
      <c r="B1917" s="219"/>
      <c r="D1917" s="274"/>
    </row>
    <row r="1918" spans="2:4" x14ac:dyDescent="0.25">
      <c r="B1918" s="219"/>
      <c r="D1918" s="274"/>
    </row>
    <row r="1919" spans="2:4" x14ac:dyDescent="0.25">
      <c r="B1919" s="219"/>
      <c r="D1919" s="274"/>
    </row>
    <row r="1920" spans="2:4" x14ac:dyDescent="0.25">
      <c r="B1920" s="219"/>
      <c r="D1920" s="274"/>
    </row>
    <row r="1921" spans="2:4" x14ac:dyDescent="0.25">
      <c r="B1921" s="219"/>
      <c r="D1921" s="274"/>
    </row>
    <row r="1922" spans="2:4" x14ac:dyDescent="0.25">
      <c r="B1922" s="219"/>
      <c r="D1922" s="274"/>
    </row>
    <row r="1923" spans="2:4" x14ac:dyDescent="0.25">
      <c r="B1923" s="219"/>
      <c r="D1923" s="274"/>
    </row>
    <row r="1924" spans="2:4" x14ac:dyDescent="0.25">
      <c r="B1924" s="219"/>
      <c r="D1924" s="274"/>
    </row>
    <row r="1925" spans="2:4" x14ac:dyDescent="0.25">
      <c r="B1925" s="219"/>
      <c r="D1925" s="274"/>
    </row>
    <row r="1926" spans="2:4" x14ac:dyDescent="0.25">
      <c r="B1926" s="219"/>
      <c r="D1926" s="274"/>
    </row>
    <row r="1927" spans="2:4" x14ac:dyDescent="0.25">
      <c r="B1927" s="219"/>
      <c r="D1927" s="274"/>
    </row>
    <row r="1928" spans="2:4" x14ac:dyDescent="0.25">
      <c r="B1928" s="219"/>
      <c r="D1928" s="274"/>
    </row>
    <row r="1929" spans="2:4" x14ac:dyDescent="0.25">
      <c r="B1929" s="219"/>
      <c r="D1929" s="274"/>
    </row>
    <row r="1930" spans="2:4" x14ac:dyDescent="0.25">
      <c r="B1930" s="219"/>
      <c r="D1930" s="274"/>
    </row>
    <row r="1931" spans="2:4" x14ac:dyDescent="0.25">
      <c r="B1931" s="219"/>
      <c r="D1931" s="274"/>
    </row>
    <row r="1932" spans="2:4" x14ac:dyDescent="0.25">
      <c r="B1932" s="219"/>
      <c r="D1932" s="274"/>
    </row>
    <row r="1933" spans="2:4" x14ac:dyDescent="0.25">
      <c r="B1933" s="219"/>
      <c r="D1933" s="274"/>
    </row>
    <row r="1934" spans="2:4" x14ac:dyDescent="0.25">
      <c r="B1934" s="219"/>
      <c r="D1934" s="274"/>
    </row>
    <row r="1935" spans="2:4" x14ac:dyDescent="0.25">
      <c r="B1935" s="219"/>
      <c r="D1935" s="274"/>
    </row>
    <row r="1936" spans="2:4" x14ac:dyDescent="0.25">
      <c r="B1936" s="219"/>
      <c r="D1936" s="274"/>
    </row>
    <row r="1937" spans="2:4" x14ac:dyDescent="0.25">
      <c r="B1937" s="219"/>
      <c r="D1937" s="274"/>
    </row>
    <row r="1938" spans="2:4" x14ac:dyDescent="0.25">
      <c r="B1938" s="219"/>
      <c r="D1938" s="274"/>
    </row>
    <row r="1939" spans="2:4" x14ac:dyDescent="0.25">
      <c r="B1939" s="219"/>
      <c r="D1939" s="274"/>
    </row>
    <row r="1940" spans="2:4" x14ac:dyDescent="0.25">
      <c r="B1940" s="219"/>
      <c r="D1940" s="274"/>
    </row>
    <row r="1941" spans="2:4" x14ac:dyDescent="0.25">
      <c r="B1941" s="219"/>
      <c r="D1941" s="274"/>
    </row>
    <row r="1942" spans="2:4" x14ac:dyDescent="0.25">
      <c r="B1942" s="219"/>
      <c r="D1942" s="274"/>
    </row>
    <row r="1943" spans="2:4" x14ac:dyDescent="0.25">
      <c r="B1943" s="219"/>
      <c r="D1943" s="274"/>
    </row>
    <row r="1944" spans="2:4" x14ac:dyDescent="0.25">
      <c r="B1944" s="219"/>
      <c r="D1944" s="274"/>
    </row>
    <row r="1945" spans="2:4" x14ac:dyDescent="0.25">
      <c r="B1945" s="219"/>
      <c r="D1945" s="274"/>
    </row>
    <row r="1946" spans="2:4" x14ac:dyDescent="0.25">
      <c r="B1946" s="219"/>
      <c r="D1946" s="274"/>
    </row>
    <row r="1947" spans="2:4" x14ac:dyDescent="0.25">
      <c r="B1947" s="219"/>
      <c r="D1947" s="274"/>
    </row>
    <row r="1948" spans="2:4" x14ac:dyDescent="0.25">
      <c r="B1948" s="219"/>
      <c r="D1948" s="274"/>
    </row>
    <row r="1949" spans="2:4" x14ac:dyDescent="0.25">
      <c r="B1949" s="219"/>
      <c r="D1949" s="274"/>
    </row>
    <row r="1950" spans="2:4" x14ac:dyDescent="0.25">
      <c r="B1950" s="219"/>
      <c r="D1950" s="274"/>
    </row>
    <row r="1951" spans="2:4" x14ac:dyDescent="0.25">
      <c r="B1951" s="219"/>
      <c r="D1951" s="274"/>
    </row>
    <row r="1952" spans="2:4" x14ac:dyDescent="0.25">
      <c r="B1952" s="219"/>
      <c r="D1952" s="274"/>
    </row>
    <row r="1953" spans="2:4" x14ac:dyDescent="0.25">
      <c r="B1953" s="219"/>
      <c r="D1953" s="274"/>
    </row>
    <row r="1954" spans="2:4" x14ac:dyDescent="0.25">
      <c r="B1954" s="219"/>
      <c r="D1954" s="274"/>
    </row>
    <row r="1955" spans="2:4" x14ac:dyDescent="0.25">
      <c r="B1955" s="219"/>
      <c r="D1955" s="274"/>
    </row>
    <row r="1956" spans="2:4" x14ac:dyDescent="0.25">
      <c r="B1956" s="219"/>
      <c r="D1956" s="274"/>
    </row>
    <row r="1957" spans="2:4" x14ac:dyDescent="0.25">
      <c r="B1957" s="219"/>
      <c r="D1957" s="274"/>
    </row>
    <row r="1958" spans="2:4" x14ac:dyDescent="0.25">
      <c r="B1958" s="219"/>
      <c r="D1958" s="274"/>
    </row>
    <row r="1959" spans="2:4" x14ac:dyDescent="0.25">
      <c r="B1959" s="219"/>
      <c r="D1959" s="274"/>
    </row>
    <row r="1960" spans="2:4" x14ac:dyDescent="0.25">
      <c r="B1960" s="219"/>
      <c r="D1960" s="274"/>
    </row>
    <row r="1961" spans="2:4" x14ac:dyDescent="0.25">
      <c r="B1961" s="219"/>
      <c r="D1961" s="274"/>
    </row>
    <row r="1962" spans="2:4" x14ac:dyDescent="0.25">
      <c r="B1962" s="219"/>
      <c r="D1962" s="274"/>
    </row>
    <row r="1963" spans="2:4" x14ac:dyDescent="0.25">
      <c r="B1963" s="219"/>
      <c r="D1963" s="274"/>
    </row>
    <row r="1964" spans="2:4" x14ac:dyDescent="0.25">
      <c r="B1964" s="219"/>
      <c r="D1964" s="274"/>
    </row>
    <row r="1965" spans="2:4" x14ac:dyDescent="0.25">
      <c r="B1965" s="219"/>
      <c r="D1965" s="274"/>
    </row>
    <row r="1966" spans="2:4" x14ac:dyDescent="0.25">
      <c r="B1966" s="219"/>
      <c r="D1966" s="274"/>
    </row>
    <row r="1967" spans="2:4" x14ac:dyDescent="0.25">
      <c r="B1967" s="219"/>
      <c r="D1967" s="274"/>
    </row>
    <row r="1968" spans="2:4" x14ac:dyDescent="0.25">
      <c r="B1968" s="219"/>
      <c r="D1968" s="274"/>
    </row>
    <row r="1969" spans="2:4" x14ac:dyDescent="0.25">
      <c r="B1969" s="219"/>
      <c r="D1969" s="274"/>
    </row>
    <row r="1970" spans="2:4" x14ac:dyDescent="0.25">
      <c r="B1970" s="219"/>
      <c r="D1970" s="274"/>
    </row>
    <row r="1971" spans="2:4" x14ac:dyDescent="0.25">
      <c r="B1971" s="219"/>
      <c r="D1971" s="274"/>
    </row>
    <row r="1972" spans="2:4" x14ac:dyDescent="0.25">
      <c r="B1972" s="219"/>
      <c r="D1972" s="274"/>
    </row>
    <row r="1973" spans="2:4" x14ac:dyDescent="0.25">
      <c r="B1973" s="219"/>
      <c r="D1973" s="274"/>
    </row>
    <row r="1974" spans="2:4" x14ac:dyDescent="0.25">
      <c r="B1974" s="219"/>
      <c r="D1974" s="274"/>
    </row>
    <row r="1975" spans="2:4" x14ac:dyDescent="0.25">
      <c r="B1975" s="219"/>
      <c r="D1975" s="274"/>
    </row>
    <row r="1976" spans="2:4" x14ac:dyDescent="0.25">
      <c r="B1976" s="219"/>
      <c r="D1976" s="274"/>
    </row>
    <row r="1977" spans="2:4" x14ac:dyDescent="0.25">
      <c r="B1977" s="219"/>
      <c r="D1977" s="274"/>
    </row>
    <row r="1978" spans="2:4" x14ac:dyDescent="0.25">
      <c r="B1978" s="219"/>
      <c r="D1978" s="274"/>
    </row>
    <row r="1979" spans="2:4" x14ac:dyDescent="0.25">
      <c r="B1979" s="219"/>
      <c r="D1979" s="274"/>
    </row>
    <row r="1980" spans="2:4" x14ac:dyDescent="0.25">
      <c r="B1980" s="219"/>
      <c r="D1980" s="274"/>
    </row>
    <row r="1981" spans="2:4" x14ac:dyDescent="0.25">
      <c r="B1981" s="219"/>
      <c r="D1981" s="274"/>
    </row>
    <row r="1982" spans="2:4" x14ac:dyDescent="0.25">
      <c r="B1982" s="219"/>
      <c r="D1982" s="274"/>
    </row>
    <row r="1983" spans="2:4" x14ac:dyDescent="0.25">
      <c r="B1983" s="219"/>
      <c r="D1983" s="274"/>
    </row>
    <row r="1984" spans="2:4" x14ac:dyDescent="0.25">
      <c r="B1984" s="219"/>
      <c r="D1984" s="274"/>
    </row>
    <row r="1985" spans="2:4" x14ac:dyDescent="0.25">
      <c r="B1985" s="219"/>
      <c r="D1985" s="274"/>
    </row>
    <row r="1986" spans="2:4" x14ac:dyDescent="0.25">
      <c r="B1986" s="219"/>
      <c r="D1986" s="274"/>
    </row>
    <row r="1987" spans="2:4" x14ac:dyDescent="0.25">
      <c r="B1987" s="219"/>
      <c r="D1987" s="274"/>
    </row>
    <row r="1988" spans="2:4" x14ac:dyDescent="0.25">
      <c r="B1988" s="219"/>
      <c r="D1988" s="274"/>
    </row>
    <row r="1989" spans="2:4" x14ac:dyDescent="0.25">
      <c r="B1989" s="219"/>
      <c r="D1989" s="274"/>
    </row>
    <row r="1990" spans="2:4" x14ac:dyDescent="0.25">
      <c r="B1990" s="219"/>
      <c r="D1990" s="274"/>
    </row>
    <row r="1991" spans="2:4" x14ac:dyDescent="0.25">
      <c r="B1991" s="219"/>
      <c r="D1991" s="274"/>
    </row>
    <row r="1992" spans="2:4" x14ac:dyDescent="0.25">
      <c r="B1992" s="219"/>
      <c r="D1992" s="274"/>
    </row>
    <row r="1993" spans="2:4" x14ac:dyDescent="0.25">
      <c r="B1993" s="219"/>
      <c r="D1993" s="274"/>
    </row>
    <row r="1994" spans="2:4" x14ac:dyDescent="0.25">
      <c r="B1994" s="219"/>
      <c r="D1994" s="274"/>
    </row>
    <row r="1995" spans="2:4" x14ac:dyDescent="0.25">
      <c r="B1995" s="219"/>
      <c r="D1995" s="274"/>
    </row>
    <row r="1996" spans="2:4" x14ac:dyDescent="0.25">
      <c r="B1996" s="219"/>
      <c r="D1996" s="274"/>
    </row>
    <row r="1997" spans="2:4" x14ac:dyDescent="0.25">
      <c r="B1997" s="219"/>
      <c r="D1997" s="274"/>
    </row>
    <row r="1998" spans="2:4" x14ac:dyDescent="0.25">
      <c r="B1998" s="219"/>
      <c r="D1998" s="274"/>
    </row>
    <row r="1999" spans="2:4" x14ac:dyDescent="0.25">
      <c r="B1999" s="219"/>
      <c r="D1999" s="274"/>
    </row>
    <row r="2000" spans="2:4" x14ac:dyDescent="0.25">
      <c r="B2000" s="219"/>
      <c r="D2000" s="274"/>
    </row>
    <row r="2001" spans="2:4" x14ac:dyDescent="0.25">
      <c r="B2001" s="219"/>
      <c r="D2001" s="274"/>
    </row>
    <row r="2002" spans="2:4" x14ac:dyDescent="0.25">
      <c r="B2002" s="219"/>
      <c r="D2002" s="274"/>
    </row>
    <row r="2003" spans="2:4" x14ac:dyDescent="0.25">
      <c r="B2003" s="219"/>
      <c r="D2003" s="274"/>
    </row>
    <row r="2004" spans="2:4" x14ac:dyDescent="0.25">
      <c r="B2004" s="219"/>
      <c r="D2004" s="274"/>
    </row>
    <row r="2005" spans="2:4" x14ac:dyDescent="0.25">
      <c r="B2005" s="219"/>
      <c r="D2005" s="274"/>
    </row>
    <row r="2006" spans="2:4" x14ac:dyDescent="0.25">
      <c r="B2006" s="219"/>
      <c r="D2006" s="274"/>
    </row>
    <row r="2007" spans="2:4" x14ac:dyDescent="0.25">
      <c r="B2007" s="219"/>
      <c r="D2007" s="274"/>
    </row>
    <row r="2008" spans="2:4" x14ac:dyDescent="0.25">
      <c r="B2008" s="219"/>
      <c r="D2008" s="274"/>
    </row>
    <row r="2009" spans="2:4" x14ac:dyDescent="0.25">
      <c r="B2009" s="219"/>
      <c r="D2009" s="274"/>
    </row>
    <row r="2010" spans="2:4" x14ac:dyDescent="0.25">
      <c r="B2010" s="219"/>
      <c r="D2010" s="274"/>
    </row>
    <row r="2011" spans="2:4" x14ac:dyDescent="0.25">
      <c r="B2011" s="219"/>
      <c r="D2011" s="274"/>
    </row>
    <row r="2012" spans="2:4" x14ac:dyDescent="0.25">
      <c r="B2012" s="219"/>
      <c r="D2012" s="274"/>
    </row>
    <row r="2013" spans="2:4" x14ac:dyDescent="0.25">
      <c r="B2013" s="219"/>
      <c r="D2013" s="274"/>
    </row>
    <row r="2014" spans="2:4" x14ac:dyDescent="0.25">
      <c r="B2014" s="219"/>
      <c r="D2014" s="274"/>
    </row>
    <row r="2015" spans="2:4" x14ac:dyDescent="0.25">
      <c r="B2015" s="219"/>
      <c r="D2015" s="274"/>
    </row>
    <row r="2016" spans="2:4" x14ac:dyDescent="0.25">
      <c r="B2016" s="219"/>
      <c r="D2016" s="274"/>
    </row>
    <row r="2017" spans="2:4" x14ac:dyDescent="0.25">
      <c r="B2017" s="219"/>
      <c r="D2017" s="274"/>
    </row>
    <row r="2018" spans="2:4" x14ac:dyDescent="0.25">
      <c r="B2018" s="219"/>
      <c r="D2018" s="274"/>
    </row>
    <row r="2019" spans="2:4" x14ac:dyDescent="0.25">
      <c r="B2019" s="219"/>
      <c r="D2019" s="274"/>
    </row>
    <row r="2020" spans="2:4" x14ac:dyDescent="0.25">
      <c r="B2020" s="219"/>
      <c r="D2020" s="274"/>
    </row>
    <row r="2021" spans="2:4" x14ac:dyDescent="0.25">
      <c r="B2021" s="219"/>
      <c r="D2021" s="274"/>
    </row>
    <row r="2022" spans="2:4" x14ac:dyDescent="0.25">
      <c r="B2022" s="219"/>
      <c r="D2022" s="274"/>
    </row>
    <row r="2023" spans="2:4" x14ac:dyDescent="0.25">
      <c r="B2023" s="219"/>
      <c r="D2023" s="274"/>
    </row>
    <row r="2024" spans="2:4" x14ac:dyDescent="0.25">
      <c r="B2024" s="219"/>
      <c r="D2024" s="274"/>
    </row>
    <row r="2025" spans="2:4" x14ac:dyDescent="0.25">
      <c r="B2025" s="219"/>
      <c r="D2025" s="274"/>
    </row>
    <row r="2026" spans="2:4" x14ac:dyDescent="0.25">
      <c r="B2026" s="219"/>
      <c r="D2026" s="274"/>
    </row>
    <row r="2027" spans="2:4" x14ac:dyDescent="0.25">
      <c r="B2027" s="219"/>
      <c r="D2027" s="274"/>
    </row>
    <row r="2028" spans="2:4" x14ac:dyDescent="0.25">
      <c r="B2028" s="219"/>
      <c r="D2028" s="274"/>
    </row>
    <row r="2029" spans="2:4" x14ac:dyDescent="0.25">
      <c r="B2029" s="219"/>
      <c r="D2029" s="274"/>
    </row>
    <row r="2030" spans="2:4" x14ac:dyDescent="0.25">
      <c r="B2030" s="219"/>
      <c r="D2030" s="274"/>
    </row>
    <row r="2031" spans="2:4" x14ac:dyDescent="0.25">
      <c r="B2031" s="219"/>
      <c r="D2031" s="274"/>
    </row>
    <row r="2032" spans="2:4" x14ac:dyDescent="0.25">
      <c r="B2032" s="219"/>
      <c r="D2032" s="274"/>
    </row>
    <row r="2033" spans="2:4" x14ac:dyDescent="0.25">
      <c r="B2033" s="219"/>
      <c r="D2033" s="274"/>
    </row>
    <row r="2034" spans="2:4" x14ac:dyDescent="0.25">
      <c r="B2034" s="219"/>
      <c r="D2034" s="274"/>
    </row>
    <row r="2035" spans="2:4" x14ac:dyDescent="0.25">
      <c r="B2035" s="219"/>
      <c r="D2035" s="274"/>
    </row>
    <row r="2036" spans="2:4" x14ac:dyDescent="0.25">
      <c r="B2036" s="219"/>
      <c r="D2036" s="274"/>
    </row>
    <row r="2037" spans="2:4" x14ac:dyDescent="0.25">
      <c r="B2037" s="219"/>
      <c r="D2037" s="274"/>
    </row>
    <row r="2038" spans="2:4" x14ac:dyDescent="0.25">
      <c r="B2038" s="219"/>
      <c r="D2038" s="274"/>
    </row>
    <row r="2039" spans="2:4" x14ac:dyDescent="0.25">
      <c r="B2039" s="219"/>
      <c r="D2039" s="274"/>
    </row>
    <row r="2040" spans="2:4" x14ac:dyDescent="0.25">
      <c r="B2040" s="219"/>
      <c r="D2040" s="274"/>
    </row>
    <row r="2041" spans="2:4" x14ac:dyDescent="0.25">
      <c r="B2041" s="219"/>
      <c r="D2041" s="274"/>
    </row>
    <row r="2042" spans="2:4" x14ac:dyDescent="0.25">
      <c r="B2042" s="219"/>
      <c r="D2042" s="274"/>
    </row>
    <row r="2043" spans="2:4" x14ac:dyDescent="0.25">
      <c r="B2043" s="219"/>
      <c r="D2043" s="274"/>
    </row>
    <row r="2044" spans="2:4" x14ac:dyDescent="0.25">
      <c r="B2044" s="219"/>
      <c r="D2044" s="274"/>
    </row>
    <row r="2045" spans="2:4" x14ac:dyDescent="0.25">
      <c r="B2045" s="219"/>
      <c r="D2045" s="274"/>
    </row>
    <row r="2046" spans="2:4" x14ac:dyDescent="0.25">
      <c r="B2046" s="219"/>
      <c r="D2046" s="274"/>
    </row>
    <row r="2047" spans="2:4" x14ac:dyDescent="0.25">
      <c r="B2047" s="219"/>
      <c r="D2047" s="274"/>
    </row>
    <row r="2048" spans="2:4" x14ac:dyDescent="0.25">
      <c r="B2048" s="219"/>
      <c r="D2048" s="274"/>
    </row>
    <row r="2049" spans="2:4" x14ac:dyDescent="0.25">
      <c r="B2049" s="219"/>
      <c r="D2049" s="274"/>
    </row>
    <row r="2050" spans="2:4" x14ac:dyDescent="0.25">
      <c r="B2050" s="219"/>
      <c r="D2050" s="274"/>
    </row>
    <row r="2051" spans="2:4" x14ac:dyDescent="0.25">
      <c r="B2051" s="219"/>
      <c r="D2051" s="274"/>
    </row>
    <row r="2052" spans="2:4" x14ac:dyDescent="0.25">
      <c r="B2052" s="219"/>
      <c r="D2052" s="274"/>
    </row>
    <row r="2053" spans="2:4" x14ac:dyDescent="0.25">
      <c r="B2053" s="219"/>
      <c r="D2053" s="274"/>
    </row>
    <row r="2054" spans="2:4" x14ac:dyDescent="0.25">
      <c r="B2054" s="219"/>
      <c r="D2054" s="274"/>
    </row>
    <row r="2055" spans="2:4" x14ac:dyDescent="0.25">
      <c r="B2055" s="219"/>
      <c r="D2055" s="274"/>
    </row>
    <row r="2056" spans="2:4" x14ac:dyDescent="0.25">
      <c r="B2056" s="219"/>
      <c r="D2056" s="274"/>
    </row>
    <row r="2057" spans="2:4" x14ac:dyDescent="0.25">
      <c r="B2057" s="219"/>
      <c r="D2057" s="274"/>
    </row>
    <row r="2058" spans="2:4" x14ac:dyDescent="0.25">
      <c r="B2058" s="219"/>
      <c r="D2058" s="274"/>
    </row>
    <row r="2059" spans="2:4" x14ac:dyDescent="0.25">
      <c r="B2059" s="219"/>
      <c r="D2059" s="274"/>
    </row>
    <row r="2060" spans="2:4" x14ac:dyDescent="0.25">
      <c r="B2060" s="219"/>
      <c r="D2060" s="274"/>
    </row>
    <row r="2061" spans="2:4" x14ac:dyDescent="0.25">
      <c r="B2061" s="219"/>
      <c r="D2061" s="274"/>
    </row>
    <row r="2062" spans="2:4" x14ac:dyDescent="0.25">
      <c r="B2062" s="219"/>
      <c r="D2062" s="274"/>
    </row>
    <row r="2063" spans="2:4" x14ac:dyDescent="0.25">
      <c r="B2063" s="219"/>
      <c r="D2063" s="274"/>
    </row>
    <row r="2064" spans="2:4" x14ac:dyDescent="0.25">
      <c r="B2064" s="219"/>
      <c r="D2064" s="274"/>
    </row>
    <row r="2065" spans="2:4" x14ac:dyDescent="0.25">
      <c r="B2065" s="219"/>
      <c r="D2065" s="274"/>
    </row>
    <row r="2066" spans="2:4" x14ac:dyDescent="0.25">
      <c r="B2066" s="219"/>
      <c r="D2066" s="274"/>
    </row>
    <row r="2067" spans="2:4" x14ac:dyDescent="0.25">
      <c r="B2067" s="219"/>
      <c r="D2067" s="274"/>
    </row>
    <row r="2068" spans="2:4" x14ac:dyDescent="0.25">
      <c r="B2068" s="219"/>
      <c r="D2068" s="274"/>
    </row>
    <row r="2069" spans="2:4" x14ac:dyDescent="0.25">
      <c r="B2069" s="219"/>
      <c r="D2069" s="274"/>
    </row>
    <row r="2070" spans="2:4" x14ac:dyDescent="0.25">
      <c r="B2070" s="219"/>
      <c r="D2070" s="274"/>
    </row>
    <row r="2071" spans="2:4" x14ac:dyDescent="0.25">
      <c r="B2071" s="219"/>
      <c r="D2071" s="274"/>
    </row>
    <row r="2072" spans="2:4" x14ac:dyDescent="0.25">
      <c r="B2072" s="219"/>
      <c r="D2072" s="274"/>
    </row>
    <row r="2073" spans="2:4" x14ac:dyDescent="0.25">
      <c r="B2073" s="219"/>
      <c r="D2073" s="274"/>
    </row>
    <row r="2074" spans="2:4" x14ac:dyDescent="0.25">
      <c r="B2074" s="219"/>
      <c r="D2074" s="274"/>
    </row>
    <row r="2075" spans="2:4" x14ac:dyDescent="0.25">
      <c r="B2075" s="219"/>
      <c r="D2075" s="274"/>
    </row>
    <row r="2076" spans="2:4" x14ac:dyDescent="0.25">
      <c r="B2076" s="219"/>
      <c r="D2076" s="274"/>
    </row>
    <row r="2077" spans="2:4" x14ac:dyDescent="0.25">
      <c r="B2077" s="219"/>
      <c r="D2077" s="274"/>
    </row>
    <row r="2078" spans="2:4" x14ac:dyDescent="0.25">
      <c r="B2078" s="219"/>
      <c r="D2078" s="274"/>
    </row>
    <row r="2079" spans="2:4" x14ac:dyDescent="0.25">
      <c r="B2079" s="219"/>
      <c r="D2079" s="274"/>
    </row>
    <row r="2080" spans="2:4" x14ac:dyDescent="0.25">
      <c r="B2080" s="219"/>
      <c r="D2080" s="274"/>
    </row>
    <row r="2081" spans="2:4" x14ac:dyDescent="0.25">
      <c r="B2081" s="219"/>
      <c r="D2081" s="274"/>
    </row>
    <row r="2082" spans="2:4" x14ac:dyDescent="0.25">
      <c r="B2082" s="219"/>
      <c r="D2082" s="274"/>
    </row>
    <row r="2083" spans="2:4" x14ac:dyDescent="0.25">
      <c r="B2083" s="219"/>
      <c r="D2083" s="274"/>
    </row>
    <row r="2084" spans="2:4" x14ac:dyDescent="0.25">
      <c r="B2084" s="219"/>
      <c r="D2084" s="274"/>
    </row>
    <row r="2085" spans="2:4" x14ac:dyDescent="0.25">
      <c r="B2085" s="219"/>
      <c r="D2085" s="274"/>
    </row>
    <row r="2086" spans="2:4" x14ac:dyDescent="0.25">
      <c r="B2086" s="219"/>
      <c r="D2086" s="274"/>
    </row>
    <row r="2087" spans="2:4" x14ac:dyDescent="0.25">
      <c r="B2087" s="219"/>
      <c r="D2087" s="274"/>
    </row>
    <row r="2088" spans="2:4" x14ac:dyDescent="0.25">
      <c r="B2088" s="219"/>
      <c r="D2088" s="274"/>
    </row>
    <row r="2089" spans="2:4" x14ac:dyDescent="0.25">
      <c r="B2089" s="219"/>
      <c r="D2089" s="274"/>
    </row>
    <row r="2090" spans="2:4" x14ac:dyDescent="0.25">
      <c r="B2090" s="219"/>
      <c r="D2090" s="274"/>
    </row>
    <row r="2091" spans="2:4" x14ac:dyDescent="0.25">
      <c r="B2091" s="219"/>
      <c r="D2091" s="274"/>
    </row>
    <row r="2092" spans="2:4" x14ac:dyDescent="0.25">
      <c r="B2092" s="219"/>
      <c r="D2092" s="274"/>
    </row>
    <row r="2093" spans="2:4" x14ac:dyDescent="0.25">
      <c r="B2093" s="219"/>
      <c r="D2093" s="274"/>
    </row>
    <row r="2094" spans="2:4" x14ac:dyDescent="0.25">
      <c r="B2094" s="219"/>
      <c r="D2094" s="274"/>
    </row>
    <row r="2095" spans="2:4" x14ac:dyDescent="0.25">
      <c r="B2095" s="219"/>
      <c r="D2095" s="274"/>
    </row>
    <row r="2096" spans="2:4" x14ac:dyDescent="0.25">
      <c r="B2096" s="219"/>
      <c r="D2096" s="274"/>
    </row>
    <row r="2097" spans="2:4" x14ac:dyDescent="0.25">
      <c r="B2097" s="219"/>
      <c r="D2097" s="274"/>
    </row>
    <row r="2098" spans="2:4" x14ac:dyDescent="0.25">
      <c r="B2098" s="219"/>
      <c r="D2098" s="274"/>
    </row>
    <row r="2099" spans="2:4" x14ac:dyDescent="0.25">
      <c r="B2099" s="219"/>
      <c r="D2099" s="274"/>
    </row>
    <row r="2100" spans="2:4" x14ac:dyDescent="0.25">
      <c r="B2100" s="219"/>
      <c r="D2100" s="274"/>
    </row>
    <row r="2101" spans="2:4" x14ac:dyDescent="0.25">
      <c r="B2101" s="219"/>
      <c r="D2101" s="274"/>
    </row>
    <row r="2102" spans="2:4" x14ac:dyDescent="0.25">
      <c r="B2102" s="219"/>
      <c r="D2102" s="274"/>
    </row>
    <row r="2103" spans="2:4" x14ac:dyDescent="0.25">
      <c r="B2103" s="219"/>
      <c r="D2103" s="274"/>
    </row>
    <row r="2104" spans="2:4" x14ac:dyDescent="0.25">
      <c r="B2104" s="219"/>
      <c r="D2104" s="274"/>
    </row>
    <row r="2105" spans="2:4" x14ac:dyDescent="0.25">
      <c r="B2105" s="219"/>
      <c r="D2105" s="274"/>
    </row>
    <row r="2106" spans="2:4" x14ac:dyDescent="0.25">
      <c r="B2106" s="219"/>
      <c r="D2106" s="274"/>
    </row>
    <row r="2107" spans="2:4" x14ac:dyDescent="0.25">
      <c r="B2107" s="219"/>
      <c r="D2107" s="274"/>
    </row>
    <row r="2108" spans="2:4" x14ac:dyDescent="0.25">
      <c r="B2108" s="219"/>
      <c r="D2108" s="274"/>
    </row>
    <row r="2109" spans="2:4" x14ac:dyDescent="0.25">
      <c r="B2109" s="219"/>
      <c r="D2109" s="274"/>
    </row>
    <row r="2110" spans="2:4" x14ac:dyDescent="0.25">
      <c r="B2110" s="219"/>
      <c r="D2110" s="274"/>
    </row>
    <row r="2111" spans="2:4" x14ac:dyDescent="0.25">
      <c r="B2111" s="219"/>
      <c r="D2111" s="274"/>
    </row>
    <row r="2112" spans="2:4" x14ac:dyDescent="0.25">
      <c r="B2112" s="219"/>
      <c r="D2112" s="274"/>
    </row>
    <row r="2113" spans="2:4" x14ac:dyDescent="0.25">
      <c r="B2113" s="219"/>
      <c r="D2113" s="274"/>
    </row>
    <row r="2114" spans="2:4" x14ac:dyDescent="0.25">
      <c r="B2114" s="219"/>
      <c r="D2114" s="274"/>
    </row>
    <row r="2115" spans="2:4" x14ac:dyDescent="0.25">
      <c r="B2115" s="219"/>
      <c r="D2115" s="274"/>
    </row>
    <row r="2116" spans="2:4" x14ac:dyDescent="0.25">
      <c r="B2116" s="219"/>
      <c r="D2116" s="274"/>
    </row>
    <row r="2117" spans="2:4" x14ac:dyDescent="0.25">
      <c r="B2117" s="219"/>
      <c r="D2117" s="274"/>
    </row>
    <row r="2118" spans="2:4" x14ac:dyDescent="0.25">
      <c r="B2118" s="219"/>
      <c r="D2118" s="274"/>
    </row>
    <row r="2119" spans="2:4" x14ac:dyDescent="0.25">
      <c r="B2119" s="219"/>
      <c r="D2119" s="274"/>
    </row>
    <row r="2120" spans="2:4" x14ac:dyDescent="0.25">
      <c r="B2120" s="219"/>
      <c r="D2120" s="274"/>
    </row>
    <row r="2121" spans="2:4" x14ac:dyDescent="0.25">
      <c r="B2121" s="219"/>
      <c r="D2121" s="274"/>
    </row>
    <row r="2122" spans="2:4" x14ac:dyDescent="0.25">
      <c r="B2122" s="219"/>
      <c r="D2122" s="274"/>
    </row>
    <row r="2123" spans="2:4" x14ac:dyDescent="0.25">
      <c r="B2123" s="219"/>
      <c r="D2123" s="274"/>
    </row>
    <row r="2124" spans="2:4" x14ac:dyDescent="0.25">
      <c r="B2124" s="219"/>
      <c r="D2124" s="274"/>
    </row>
    <row r="2125" spans="2:4" x14ac:dyDescent="0.25">
      <c r="B2125" s="219"/>
      <c r="D2125" s="274"/>
    </row>
    <row r="2126" spans="2:4" x14ac:dyDescent="0.25">
      <c r="B2126" s="219"/>
      <c r="D2126" s="274"/>
    </row>
    <row r="2127" spans="2:4" x14ac:dyDescent="0.25">
      <c r="B2127" s="219"/>
      <c r="D2127" s="274"/>
    </row>
    <row r="2128" spans="2:4" x14ac:dyDescent="0.25">
      <c r="B2128" s="219"/>
      <c r="D2128" s="274"/>
    </row>
    <row r="2129" spans="2:4" x14ac:dyDescent="0.25">
      <c r="B2129" s="219"/>
      <c r="D2129" s="274"/>
    </row>
    <row r="2130" spans="2:4" x14ac:dyDescent="0.25">
      <c r="B2130" s="219"/>
      <c r="D2130" s="274"/>
    </row>
    <row r="2131" spans="2:4" x14ac:dyDescent="0.25">
      <c r="B2131" s="219"/>
      <c r="D2131" s="274"/>
    </row>
    <row r="2132" spans="2:4" x14ac:dyDescent="0.25">
      <c r="B2132" s="219"/>
      <c r="D2132" s="274"/>
    </row>
    <row r="2133" spans="2:4" x14ac:dyDescent="0.25">
      <c r="B2133" s="219"/>
      <c r="D2133" s="274"/>
    </row>
    <row r="2134" spans="2:4" x14ac:dyDescent="0.25">
      <c r="B2134" s="219"/>
      <c r="D2134" s="274"/>
    </row>
    <row r="2135" spans="2:4" x14ac:dyDescent="0.25">
      <c r="B2135" s="219"/>
      <c r="D2135" s="274"/>
    </row>
    <row r="2136" spans="2:4" x14ac:dyDescent="0.25">
      <c r="B2136" s="219"/>
      <c r="D2136" s="274"/>
    </row>
    <row r="2137" spans="2:4" x14ac:dyDescent="0.25">
      <c r="B2137" s="219"/>
      <c r="D2137" s="274"/>
    </row>
    <row r="2138" spans="2:4" x14ac:dyDescent="0.25">
      <c r="B2138" s="219"/>
      <c r="D2138" s="274"/>
    </row>
    <row r="2139" spans="2:4" x14ac:dyDescent="0.25">
      <c r="B2139" s="219"/>
      <c r="D2139" s="274"/>
    </row>
    <row r="2140" spans="2:4" x14ac:dyDescent="0.25">
      <c r="B2140" s="219"/>
      <c r="D2140" s="274"/>
    </row>
    <row r="2141" spans="2:4" x14ac:dyDescent="0.25">
      <c r="B2141" s="219"/>
      <c r="D2141" s="274"/>
    </row>
    <row r="2142" spans="2:4" x14ac:dyDescent="0.25">
      <c r="B2142" s="219"/>
      <c r="D2142" s="274"/>
    </row>
    <row r="2143" spans="2:4" x14ac:dyDescent="0.25">
      <c r="B2143" s="219"/>
      <c r="D2143" s="274"/>
    </row>
    <row r="2144" spans="2:4" x14ac:dyDescent="0.25">
      <c r="B2144" s="219"/>
      <c r="D2144" s="274"/>
    </row>
    <row r="2145" spans="2:4" x14ac:dyDescent="0.25">
      <c r="B2145" s="219"/>
      <c r="D2145" s="274"/>
    </row>
    <row r="2146" spans="2:4" x14ac:dyDescent="0.25">
      <c r="B2146" s="219"/>
      <c r="D2146" s="274"/>
    </row>
    <row r="2147" spans="2:4" x14ac:dyDescent="0.25">
      <c r="B2147" s="219"/>
      <c r="D2147" s="274"/>
    </row>
    <row r="2148" spans="2:4" x14ac:dyDescent="0.25">
      <c r="B2148" s="219"/>
      <c r="D2148" s="274"/>
    </row>
    <row r="2149" spans="2:4" x14ac:dyDescent="0.25">
      <c r="B2149" s="219"/>
      <c r="D2149" s="274"/>
    </row>
    <row r="2150" spans="2:4" x14ac:dyDescent="0.25">
      <c r="B2150" s="219"/>
      <c r="D2150" s="274"/>
    </row>
    <row r="2151" spans="2:4" x14ac:dyDescent="0.25">
      <c r="B2151" s="219"/>
      <c r="D2151" s="274"/>
    </row>
    <row r="2152" spans="2:4" x14ac:dyDescent="0.25">
      <c r="B2152" s="219"/>
      <c r="D2152" s="274"/>
    </row>
    <row r="2153" spans="2:4" x14ac:dyDescent="0.25">
      <c r="B2153" s="219"/>
      <c r="D2153" s="274"/>
    </row>
    <row r="2154" spans="2:4" x14ac:dyDescent="0.25">
      <c r="B2154" s="219"/>
      <c r="D2154" s="274"/>
    </row>
    <row r="2155" spans="2:4" x14ac:dyDescent="0.25">
      <c r="B2155" s="219"/>
      <c r="D2155" s="274"/>
    </row>
    <row r="2156" spans="2:4" x14ac:dyDescent="0.25">
      <c r="B2156" s="219"/>
      <c r="D2156" s="274"/>
    </row>
    <row r="2157" spans="2:4" x14ac:dyDescent="0.25">
      <c r="B2157" s="219"/>
      <c r="D2157" s="274"/>
    </row>
    <row r="2158" spans="2:4" x14ac:dyDescent="0.25">
      <c r="B2158" s="219"/>
      <c r="D2158" s="274"/>
    </row>
    <row r="2159" spans="2:4" x14ac:dyDescent="0.25">
      <c r="B2159" s="219"/>
      <c r="D2159" s="274"/>
    </row>
    <row r="2160" spans="2:4" x14ac:dyDescent="0.25">
      <c r="B2160" s="219"/>
      <c r="D2160" s="274"/>
    </row>
    <row r="2161" spans="2:4" x14ac:dyDescent="0.25">
      <c r="B2161" s="219"/>
      <c r="D2161" s="274"/>
    </row>
    <row r="2162" spans="2:4" x14ac:dyDescent="0.25">
      <c r="B2162" s="219"/>
      <c r="D2162" s="274"/>
    </row>
    <row r="2163" spans="2:4" x14ac:dyDescent="0.25">
      <c r="B2163" s="219"/>
      <c r="D2163" s="274"/>
    </row>
    <row r="2164" spans="2:4" x14ac:dyDescent="0.25">
      <c r="B2164" s="219"/>
      <c r="D2164" s="274"/>
    </row>
    <row r="2165" spans="2:4" x14ac:dyDescent="0.25">
      <c r="B2165" s="219"/>
      <c r="D2165" s="274"/>
    </row>
    <row r="2166" spans="2:4" x14ac:dyDescent="0.25">
      <c r="B2166" s="219"/>
      <c r="D2166" s="274"/>
    </row>
    <row r="2167" spans="2:4" x14ac:dyDescent="0.25">
      <c r="B2167" s="219"/>
      <c r="D2167" s="274"/>
    </row>
    <row r="2168" spans="2:4" x14ac:dyDescent="0.25">
      <c r="B2168" s="219"/>
      <c r="D2168" s="274"/>
    </row>
    <row r="2169" spans="2:4" x14ac:dyDescent="0.25">
      <c r="B2169" s="219"/>
      <c r="D2169" s="274"/>
    </row>
    <row r="2170" spans="2:4" x14ac:dyDescent="0.25">
      <c r="B2170" s="219"/>
      <c r="D2170" s="274"/>
    </row>
    <row r="2171" spans="2:4" x14ac:dyDescent="0.25">
      <c r="B2171" s="219"/>
      <c r="D2171" s="274"/>
    </row>
    <row r="2172" spans="2:4" x14ac:dyDescent="0.25">
      <c r="B2172" s="219"/>
      <c r="D2172" s="274"/>
    </row>
    <row r="2173" spans="2:4" x14ac:dyDescent="0.25">
      <c r="B2173" s="219"/>
      <c r="D2173" s="274"/>
    </row>
    <row r="2174" spans="2:4" x14ac:dyDescent="0.25">
      <c r="B2174" s="219"/>
      <c r="D2174" s="274"/>
    </row>
    <row r="2175" spans="2:4" x14ac:dyDescent="0.25">
      <c r="B2175" s="219"/>
      <c r="D2175" s="274"/>
    </row>
    <row r="2176" spans="2:4" x14ac:dyDescent="0.25">
      <c r="B2176" s="219"/>
      <c r="D2176" s="274"/>
    </row>
    <row r="2177" spans="2:4" x14ac:dyDescent="0.25">
      <c r="B2177" s="219"/>
      <c r="D2177" s="274"/>
    </row>
    <row r="2178" spans="2:4" x14ac:dyDescent="0.25">
      <c r="B2178" s="219"/>
      <c r="D2178" s="274"/>
    </row>
    <row r="2179" spans="2:4" x14ac:dyDescent="0.25">
      <c r="B2179" s="219"/>
      <c r="D2179" s="274"/>
    </row>
    <row r="2180" spans="2:4" x14ac:dyDescent="0.25">
      <c r="B2180" s="219"/>
      <c r="D2180" s="274"/>
    </row>
    <row r="2181" spans="2:4" x14ac:dyDescent="0.25">
      <c r="B2181" s="219"/>
      <c r="D2181" s="274"/>
    </row>
    <row r="2182" spans="2:4" x14ac:dyDescent="0.25">
      <c r="B2182" s="219"/>
      <c r="D2182" s="274"/>
    </row>
    <row r="2183" spans="2:4" x14ac:dyDescent="0.25">
      <c r="B2183" s="219"/>
      <c r="D2183" s="274"/>
    </row>
    <row r="2184" spans="2:4" x14ac:dyDescent="0.25">
      <c r="B2184" s="219"/>
      <c r="D2184" s="274"/>
    </row>
    <row r="2185" spans="2:4" x14ac:dyDescent="0.25">
      <c r="B2185" s="219"/>
      <c r="D2185" s="274"/>
    </row>
    <row r="2186" spans="2:4" x14ac:dyDescent="0.25">
      <c r="B2186" s="219"/>
      <c r="D2186" s="274"/>
    </row>
    <row r="2187" spans="2:4" x14ac:dyDescent="0.25">
      <c r="B2187" s="219"/>
      <c r="D2187" s="274"/>
    </row>
    <row r="2188" spans="2:4" x14ac:dyDescent="0.25">
      <c r="B2188" s="219"/>
      <c r="D2188" s="274"/>
    </row>
    <row r="2189" spans="2:4" x14ac:dyDescent="0.25">
      <c r="B2189" s="219"/>
      <c r="D2189" s="274"/>
    </row>
    <row r="2190" spans="2:4" x14ac:dyDescent="0.25">
      <c r="B2190" s="219"/>
      <c r="D2190" s="274"/>
    </row>
    <row r="2191" spans="2:4" x14ac:dyDescent="0.25">
      <c r="B2191" s="219"/>
      <c r="D2191" s="274"/>
    </row>
    <row r="2192" spans="2:4" x14ac:dyDescent="0.25">
      <c r="B2192" s="219"/>
      <c r="D2192" s="274"/>
    </row>
    <row r="2193" spans="2:4" x14ac:dyDescent="0.25">
      <c r="B2193" s="219"/>
      <c r="D2193" s="274"/>
    </row>
    <row r="2194" spans="2:4" x14ac:dyDescent="0.25">
      <c r="B2194" s="219"/>
      <c r="D2194" s="274"/>
    </row>
    <row r="2195" spans="2:4" x14ac:dyDescent="0.25">
      <c r="B2195" s="219"/>
      <c r="D2195" s="274"/>
    </row>
    <row r="2196" spans="2:4" x14ac:dyDescent="0.25">
      <c r="B2196" s="219"/>
      <c r="D2196" s="274"/>
    </row>
    <row r="2197" spans="2:4" x14ac:dyDescent="0.25">
      <c r="B2197" s="219"/>
      <c r="D2197" s="274"/>
    </row>
    <row r="2198" spans="2:4" x14ac:dyDescent="0.25">
      <c r="B2198" s="219"/>
      <c r="D2198" s="274"/>
    </row>
    <row r="2199" spans="2:4" x14ac:dyDescent="0.25">
      <c r="B2199" s="219"/>
      <c r="D2199" s="274"/>
    </row>
    <row r="2200" spans="2:4" x14ac:dyDescent="0.25">
      <c r="B2200" s="219"/>
      <c r="D2200" s="274"/>
    </row>
    <row r="2201" spans="2:4" x14ac:dyDescent="0.25">
      <c r="B2201" s="219"/>
      <c r="D2201" s="274"/>
    </row>
    <row r="2202" spans="2:4" x14ac:dyDescent="0.25">
      <c r="B2202" s="219"/>
      <c r="D2202" s="274"/>
    </row>
    <row r="2203" spans="2:4" x14ac:dyDescent="0.25">
      <c r="B2203" s="219"/>
      <c r="D2203" s="274"/>
    </row>
    <row r="2204" spans="2:4" x14ac:dyDescent="0.25">
      <c r="B2204" s="219"/>
      <c r="D2204" s="274"/>
    </row>
    <row r="2205" spans="2:4" x14ac:dyDescent="0.25">
      <c r="B2205" s="219"/>
      <c r="D2205" s="274"/>
    </row>
    <row r="2206" spans="2:4" x14ac:dyDescent="0.25">
      <c r="B2206" s="219"/>
      <c r="D2206" s="274"/>
    </row>
    <row r="2207" spans="2:4" x14ac:dyDescent="0.25">
      <c r="B2207" s="219"/>
      <c r="D2207" s="274"/>
    </row>
    <row r="2208" spans="2:4" x14ac:dyDescent="0.25">
      <c r="B2208" s="219"/>
      <c r="D2208" s="274"/>
    </row>
    <row r="2209" spans="2:4" x14ac:dyDescent="0.25">
      <c r="B2209" s="219"/>
      <c r="D2209" s="274"/>
    </row>
    <row r="2210" spans="2:4" x14ac:dyDescent="0.25">
      <c r="B2210" s="219"/>
      <c r="D2210" s="274"/>
    </row>
    <row r="2211" spans="2:4" x14ac:dyDescent="0.25">
      <c r="B2211" s="219"/>
      <c r="D2211" s="274"/>
    </row>
    <row r="2212" spans="2:4" x14ac:dyDescent="0.25">
      <c r="B2212" s="219"/>
      <c r="D2212" s="274"/>
    </row>
    <row r="2213" spans="2:4" x14ac:dyDescent="0.25">
      <c r="B2213" s="219"/>
      <c r="D2213" s="274"/>
    </row>
    <row r="2214" spans="2:4" x14ac:dyDescent="0.25">
      <c r="B2214" s="219"/>
      <c r="D2214" s="274"/>
    </row>
    <row r="2215" spans="2:4" x14ac:dyDescent="0.25">
      <c r="B2215" s="219"/>
      <c r="D2215" s="274"/>
    </row>
    <row r="2216" spans="2:4" x14ac:dyDescent="0.25">
      <c r="B2216" s="219"/>
      <c r="D2216" s="274"/>
    </row>
    <row r="2217" spans="2:4" x14ac:dyDescent="0.25">
      <c r="B2217" s="219"/>
      <c r="D2217" s="274"/>
    </row>
    <row r="2218" spans="2:4" x14ac:dyDescent="0.25">
      <c r="B2218" s="219"/>
      <c r="D2218" s="274"/>
    </row>
    <row r="2219" spans="2:4" x14ac:dyDescent="0.25">
      <c r="B2219" s="219"/>
      <c r="D2219" s="274"/>
    </row>
    <row r="2220" spans="2:4" x14ac:dyDescent="0.25">
      <c r="B2220" s="219"/>
      <c r="D2220" s="274"/>
    </row>
    <row r="2221" spans="2:4" x14ac:dyDescent="0.25">
      <c r="B2221" s="219"/>
      <c r="D2221" s="274"/>
    </row>
    <row r="2222" spans="2:4" x14ac:dyDescent="0.25">
      <c r="B2222" s="219"/>
      <c r="D2222" s="274"/>
    </row>
    <row r="2223" spans="2:4" x14ac:dyDescent="0.25">
      <c r="B2223" s="219"/>
      <c r="D2223" s="274"/>
    </row>
    <row r="2224" spans="2:4" x14ac:dyDescent="0.25">
      <c r="B2224" s="219"/>
      <c r="D2224" s="274"/>
    </row>
    <row r="2225" spans="2:4" x14ac:dyDescent="0.25">
      <c r="B2225" s="219"/>
      <c r="D2225" s="274"/>
    </row>
    <row r="2226" spans="2:4" x14ac:dyDescent="0.25">
      <c r="B2226" s="219"/>
      <c r="D2226" s="274"/>
    </row>
    <row r="2227" spans="2:4" x14ac:dyDescent="0.25">
      <c r="B2227" s="219"/>
      <c r="D2227" s="274"/>
    </row>
    <row r="2228" spans="2:4" x14ac:dyDescent="0.25">
      <c r="B2228" s="219"/>
      <c r="D2228" s="274"/>
    </row>
    <row r="2229" spans="2:4" x14ac:dyDescent="0.25">
      <c r="B2229" s="219"/>
      <c r="D2229" s="274"/>
    </row>
    <row r="2230" spans="2:4" x14ac:dyDescent="0.25">
      <c r="B2230" s="219"/>
      <c r="D2230" s="274"/>
    </row>
    <row r="2231" spans="2:4" x14ac:dyDescent="0.25">
      <c r="B2231" s="219"/>
      <c r="D2231" s="274"/>
    </row>
    <row r="2232" spans="2:4" x14ac:dyDescent="0.25">
      <c r="B2232" s="219"/>
      <c r="D2232" s="274"/>
    </row>
    <row r="2233" spans="2:4" x14ac:dyDescent="0.25">
      <c r="B2233" s="219"/>
      <c r="D2233" s="274"/>
    </row>
    <row r="2234" spans="2:4" x14ac:dyDescent="0.25">
      <c r="B2234" s="219"/>
      <c r="D2234" s="274"/>
    </row>
    <row r="2235" spans="2:4" x14ac:dyDescent="0.25">
      <c r="B2235" s="219"/>
      <c r="D2235" s="274"/>
    </row>
    <row r="2236" spans="2:4" x14ac:dyDescent="0.25">
      <c r="B2236" s="219"/>
      <c r="D2236" s="274"/>
    </row>
    <row r="2237" spans="2:4" x14ac:dyDescent="0.25">
      <c r="B2237" s="219"/>
      <c r="D2237" s="274"/>
    </row>
    <row r="2238" spans="2:4" x14ac:dyDescent="0.25">
      <c r="B2238" s="219"/>
      <c r="D2238" s="274"/>
    </row>
    <row r="2239" spans="2:4" x14ac:dyDescent="0.25">
      <c r="B2239" s="219"/>
      <c r="D2239" s="274"/>
    </row>
    <row r="2240" spans="2:4" x14ac:dyDescent="0.25">
      <c r="B2240" s="219"/>
      <c r="D2240" s="274"/>
    </row>
    <row r="2241" spans="2:4" x14ac:dyDescent="0.25">
      <c r="B2241" s="219"/>
      <c r="D2241" s="274"/>
    </row>
    <row r="2242" spans="2:4" x14ac:dyDescent="0.25">
      <c r="B2242" s="219"/>
      <c r="D2242" s="274"/>
    </row>
    <row r="2243" spans="2:4" x14ac:dyDescent="0.25">
      <c r="B2243" s="219"/>
      <c r="D2243" s="274"/>
    </row>
    <row r="2244" spans="2:4" x14ac:dyDescent="0.25">
      <c r="B2244" s="219"/>
      <c r="D2244" s="274"/>
    </row>
    <row r="2245" spans="2:4" x14ac:dyDescent="0.25">
      <c r="B2245" s="219"/>
      <c r="D2245" s="274"/>
    </row>
    <row r="2246" spans="2:4" x14ac:dyDescent="0.25">
      <c r="B2246" s="219"/>
      <c r="D2246" s="274"/>
    </row>
    <row r="2247" spans="2:4" x14ac:dyDescent="0.25">
      <c r="B2247" s="219"/>
      <c r="D2247" s="274"/>
    </row>
    <row r="2248" spans="2:4" x14ac:dyDescent="0.25">
      <c r="B2248" s="219"/>
      <c r="D2248" s="274"/>
    </row>
    <row r="2249" spans="2:4" x14ac:dyDescent="0.25">
      <c r="B2249" s="219"/>
      <c r="D2249" s="274"/>
    </row>
    <row r="2250" spans="2:4" x14ac:dyDescent="0.25">
      <c r="B2250" s="219"/>
      <c r="D2250" s="274"/>
    </row>
    <row r="2251" spans="2:4" x14ac:dyDescent="0.25">
      <c r="B2251" s="219"/>
      <c r="D2251" s="274"/>
    </row>
    <row r="2252" spans="2:4" x14ac:dyDescent="0.25">
      <c r="B2252" s="219"/>
      <c r="D2252" s="274"/>
    </row>
    <row r="2253" spans="2:4" x14ac:dyDescent="0.25">
      <c r="B2253" s="219"/>
      <c r="D2253" s="274"/>
    </row>
    <row r="2254" spans="2:4" x14ac:dyDescent="0.25">
      <c r="B2254" s="219"/>
      <c r="D2254" s="274"/>
    </row>
    <row r="2255" spans="2:4" x14ac:dyDescent="0.25">
      <c r="B2255" s="219"/>
      <c r="D2255" s="274"/>
    </row>
    <row r="2256" spans="2:4" x14ac:dyDescent="0.25">
      <c r="B2256" s="219"/>
      <c r="D2256" s="274"/>
    </row>
    <row r="2257" spans="2:4" x14ac:dyDescent="0.25">
      <c r="B2257" s="219"/>
      <c r="D2257" s="274"/>
    </row>
    <row r="2258" spans="2:4" x14ac:dyDescent="0.25">
      <c r="B2258" s="219"/>
      <c r="D2258" s="274"/>
    </row>
    <row r="2259" spans="2:4" x14ac:dyDescent="0.25">
      <c r="B2259" s="219"/>
      <c r="D2259" s="274"/>
    </row>
    <row r="2260" spans="2:4" x14ac:dyDescent="0.25">
      <c r="B2260" s="219"/>
      <c r="D2260" s="274"/>
    </row>
    <row r="2261" spans="2:4" x14ac:dyDescent="0.25">
      <c r="B2261" s="219"/>
      <c r="D2261" s="274"/>
    </row>
    <row r="2262" spans="2:4" x14ac:dyDescent="0.25">
      <c r="B2262" s="219"/>
      <c r="D2262" s="274"/>
    </row>
    <row r="2263" spans="2:4" x14ac:dyDescent="0.25">
      <c r="B2263" s="219"/>
      <c r="D2263" s="274"/>
    </row>
    <row r="2264" spans="2:4" x14ac:dyDescent="0.25">
      <c r="B2264" s="219"/>
      <c r="D2264" s="274"/>
    </row>
    <row r="2265" spans="2:4" x14ac:dyDescent="0.25">
      <c r="B2265" s="219"/>
      <c r="D2265" s="274"/>
    </row>
    <row r="2266" spans="2:4" x14ac:dyDescent="0.25">
      <c r="B2266" s="219"/>
      <c r="D2266" s="274"/>
    </row>
    <row r="2267" spans="2:4" x14ac:dyDescent="0.25">
      <c r="B2267" s="219"/>
      <c r="D2267" s="274"/>
    </row>
    <row r="2268" spans="2:4" x14ac:dyDescent="0.25">
      <c r="B2268" s="219"/>
      <c r="D2268" s="274"/>
    </row>
    <row r="2269" spans="2:4" x14ac:dyDescent="0.25">
      <c r="B2269" s="219"/>
      <c r="D2269" s="274"/>
    </row>
    <row r="2270" spans="2:4" x14ac:dyDescent="0.25">
      <c r="B2270" s="219"/>
      <c r="D2270" s="274"/>
    </row>
    <row r="2271" spans="2:4" x14ac:dyDescent="0.25">
      <c r="B2271" s="219"/>
      <c r="D2271" s="274"/>
    </row>
    <row r="2272" spans="2:4" x14ac:dyDescent="0.25">
      <c r="B2272" s="219"/>
      <c r="D2272" s="274"/>
    </row>
    <row r="2273" spans="2:4" x14ac:dyDescent="0.25">
      <c r="B2273" s="219"/>
      <c r="D2273" s="274"/>
    </row>
    <row r="2274" spans="2:4" x14ac:dyDescent="0.25">
      <c r="B2274" s="219"/>
      <c r="D2274" s="274"/>
    </row>
    <row r="2275" spans="2:4" x14ac:dyDescent="0.25">
      <c r="B2275" s="219"/>
      <c r="D2275" s="274"/>
    </row>
    <row r="2276" spans="2:4" x14ac:dyDescent="0.25">
      <c r="B2276" s="219"/>
      <c r="D2276" s="274"/>
    </row>
    <row r="2277" spans="2:4" x14ac:dyDescent="0.25">
      <c r="B2277" s="219"/>
      <c r="D2277" s="274"/>
    </row>
    <row r="2278" spans="2:4" x14ac:dyDescent="0.25">
      <c r="B2278" s="219"/>
      <c r="D2278" s="274"/>
    </row>
    <row r="2279" spans="2:4" x14ac:dyDescent="0.25">
      <c r="B2279" s="219"/>
      <c r="D2279" s="274"/>
    </row>
    <row r="2280" spans="2:4" x14ac:dyDescent="0.25">
      <c r="B2280" s="219"/>
      <c r="D2280" s="274"/>
    </row>
    <row r="2281" spans="2:4" x14ac:dyDescent="0.25">
      <c r="B2281" s="219"/>
      <c r="D2281" s="274"/>
    </row>
    <row r="2282" spans="2:4" x14ac:dyDescent="0.25">
      <c r="B2282" s="219"/>
      <c r="D2282" s="274"/>
    </row>
    <row r="2283" spans="2:4" x14ac:dyDescent="0.25">
      <c r="B2283" s="219"/>
      <c r="D2283" s="274"/>
    </row>
    <row r="2284" spans="2:4" x14ac:dyDescent="0.25">
      <c r="B2284" s="219"/>
      <c r="D2284" s="274"/>
    </row>
    <row r="2285" spans="2:4" x14ac:dyDescent="0.25">
      <c r="B2285" s="219"/>
      <c r="D2285" s="274"/>
    </row>
    <row r="2286" spans="2:4" x14ac:dyDescent="0.25">
      <c r="B2286" s="219"/>
      <c r="D2286" s="274"/>
    </row>
    <row r="2287" spans="2:4" x14ac:dyDescent="0.25">
      <c r="B2287" s="219"/>
      <c r="D2287" s="274"/>
    </row>
    <row r="2288" spans="2:4" x14ac:dyDescent="0.25">
      <c r="B2288" s="219"/>
      <c r="D2288" s="274"/>
    </row>
    <row r="2289" spans="2:4" x14ac:dyDescent="0.25">
      <c r="B2289" s="219"/>
      <c r="D2289" s="274"/>
    </row>
    <row r="2290" spans="2:4" x14ac:dyDescent="0.25">
      <c r="B2290" s="219"/>
      <c r="D2290" s="274"/>
    </row>
    <row r="2291" spans="2:4" x14ac:dyDescent="0.25">
      <c r="B2291" s="219"/>
      <c r="D2291" s="274"/>
    </row>
    <row r="2292" spans="2:4" x14ac:dyDescent="0.25">
      <c r="B2292" s="219"/>
      <c r="D2292" s="274"/>
    </row>
    <row r="2293" spans="2:4" x14ac:dyDescent="0.25">
      <c r="B2293" s="219"/>
      <c r="D2293" s="274"/>
    </row>
    <row r="2294" spans="2:4" x14ac:dyDescent="0.25">
      <c r="B2294" s="219"/>
      <c r="D2294" s="274"/>
    </row>
    <row r="2295" spans="2:4" x14ac:dyDescent="0.25">
      <c r="B2295" s="219"/>
      <c r="D2295" s="274"/>
    </row>
    <row r="2296" spans="2:4" x14ac:dyDescent="0.25">
      <c r="B2296" s="219"/>
      <c r="D2296" s="274"/>
    </row>
    <row r="2297" spans="2:4" x14ac:dyDescent="0.25">
      <c r="B2297" s="219"/>
      <c r="D2297" s="274"/>
    </row>
    <row r="2298" spans="2:4" x14ac:dyDescent="0.25">
      <c r="B2298" s="219"/>
      <c r="D2298" s="274"/>
    </row>
    <row r="2299" spans="2:4" x14ac:dyDescent="0.25">
      <c r="B2299" s="219"/>
      <c r="D2299" s="274"/>
    </row>
    <row r="2300" spans="2:4" x14ac:dyDescent="0.25">
      <c r="B2300" s="219"/>
      <c r="D2300" s="274"/>
    </row>
    <row r="2301" spans="2:4" x14ac:dyDescent="0.25">
      <c r="B2301" s="219"/>
      <c r="D2301" s="274"/>
    </row>
    <row r="2302" spans="2:4" x14ac:dyDescent="0.25">
      <c r="B2302" s="219"/>
      <c r="D2302" s="274"/>
    </row>
    <row r="2303" spans="2:4" x14ac:dyDescent="0.25">
      <c r="B2303" s="219"/>
      <c r="D2303" s="274"/>
    </row>
    <row r="2304" spans="2:4" x14ac:dyDescent="0.25">
      <c r="B2304" s="219"/>
      <c r="D2304" s="274"/>
    </row>
    <row r="2305" spans="2:4" x14ac:dyDescent="0.25">
      <c r="B2305" s="219"/>
      <c r="D2305" s="274"/>
    </row>
    <row r="2306" spans="2:4" x14ac:dyDescent="0.25">
      <c r="B2306" s="219"/>
      <c r="D2306" s="274"/>
    </row>
    <row r="2307" spans="2:4" x14ac:dyDescent="0.25">
      <c r="B2307" s="219"/>
      <c r="D2307" s="274"/>
    </row>
    <row r="2308" spans="2:4" x14ac:dyDescent="0.25">
      <c r="B2308" s="219"/>
      <c r="D2308" s="274"/>
    </row>
    <row r="2309" spans="2:4" x14ac:dyDescent="0.25">
      <c r="B2309" s="219"/>
      <c r="D2309" s="274"/>
    </row>
    <row r="2310" spans="2:4" x14ac:dyDescent="0.25">
      <c r="B2310" s="219"/>
      <c r="D2310" s="274"/>
    </row>
    <row r="2311" spans="2:4" x14ac:dyDescent="0.25">
      <c r="B2311" s="219"/>
      <c r="D2311" s="274"/>
    </row>
    <row r="2312" spans="2:4" x14ac:dyDescent="0.25">
      <c r="B2312" s="219"/>
      <c r="D2312" s="274"/>
    </row>
    <row r="2313" spans="2:4" x14ac:dyDescent="0.25">
      <c r="B2313" s="219"/>
      <c r="D2313" s="274"/>
    </row>
    <row r="2314" spans="2:4" x14ac:dyDescent="0.25">
      <c r="B2314" s="219"/>
      <c r="D2314" s="274"/>
    </row>
    <row r="2315" spans="2:4" x14ac:dyDescent="0.25">
      <c r="B2315" s="219"/>
      <c r="D2315" s="274"/>
    </row>
    <row r="2316" spans="2:4" x14ac:dyDescent="0.25">
      <c r="B2316" s="219"/>
      <c r="D2316" s="274"/>
    </row>
    <row r="2317" spans="2:4" x14ac:dyDescent="0.25">
      <c r="B2317" s="219"/>
      <c r="D2317" s="274"/>
    </row>
    <row r="2318" spans="2:4" x14ac:dyDescent="0.25">
      <c r="B2318" s="219"/>
      <c r="D2318" s="274"/>
    </row>
    <row r="2319" spans="2:4" x14ac:dyDescent="0.25">
      <c r="B2319" s="219"/>
      <c r="D2319" s="274"/>
    </row>
    <row r="2320" spans="2:4" x14ac:dyDescent="0.25">
      <c r="B2320" s="219"/>
      <c r="D2320" s="274"/>
    </row>
    <row r="2321" spans="2:4" x14ac:dyDescent="0.25">
      <c r="B2321" s="219"/>
      <c r="D2321" s="274"/>
    </row>
    <row r="2322" spans="2:4" x14ac:dyDescent="0.25">
      <c r="B2322" s="219"/>
      <c r="D2322" s="274"/>
    </row>
    <row r="2323" spans="2:4" x14ac:dyDescent="0.25">
      <c r="B2323" s="219"/>
      <c r="D2323" s="274"/>
    </row>
    <row r="2324" spans="2:4" x14ac:dyDescent="0.25">
      <c r="B2324" s="219"/>
      <c r="D2324" s="274"/>
    </row>
    <row r="2325" spans="2:4" x14ac:dyDescent="0.25">
      <c r="B2325" s="219"/>
      <c r="D2325" s="274"/>
    </row>
    <row r="2326" spans="2:4" x14ac:dyDescent="0.25">
      <c r="B2326" s="219"/>
      <c r="D2326" s="274"/>
    </row>
    <row r="2327" spans="2:4" x14ac:dyDescent="0.25">
      <c r="B2327" s="219"/>
      <c r="D2327" s="274"/>
    </row>
    <row r="2328" spans="2:4" x14ac:dyDescent="0.25">
      <c r="B2328" s="219"/>
      <c r="D2328" s="274"/>
    </row>
    <row r="2329" spans="2:4" x14ac:dyDescent="0.25">
      <c r="B2329" s="219"/>
      <c r="D2329" s="274"/>
    </row>
    <row r="2330" spans="2:4" x14ac:dyDescent="0.25">
      <c r="B2330" s="219"/>
      <c r="D2330" s="274"/>
    </row>
    <row r="2331" spans="2:4" x14ac:dyDescent="0.25">
      <c r="B2331" s="219"/>
      <c r="D2331" s="274"/>
    </row>
    <row r="2332" spans="2:4" x14ac:dyDescent="0.25">
      <c r="B2332" s="219"/>
      <c r="D2332" s="274"/>
    </row>
    <row r="2333" spans="2:4" x14ac:dyDescent="0.25">
      <c r="B2333" s="219"/>
      <c r="D2333" s="274"/>
    </row>
    <row r="2334" spans="2:4" x14ac:dyDescent="0.25">
      <c r="B2334" s="219"/>
      <c r="D2334" s="274"/>
    </row>
    <row r="2335" spans="2:4" x14ac:dyDescent="0.25">
      <c r="B2335" s="219"/>
      <c r="D2335" s="274"/>
    </row>
    <row r="2336" spans="2:4" x14ac:dyDescent="0.25">
      <c r="B2336" s="219"/>
      <c r="D2336" s="274"/>
    </row>
    <row r="2337" spans="2:4" x14ac:dyDescent="0.25">
      <c r="B2337" s="219"/>
      <c r="D2337" s="274"/>
    </row>
    <row r="2338" spans="2:4" x14ac:dyDescent="0.25">
      <c r="B2338" s="219"/>
      <c r="D2338" s="274"/>
    </row>
    <row r="2339" spans="2:4" x14ac:dyDescent="0.25">
      <c r="B2339" s="219"/>
      <c r="D2339" s="274"/>
    </row>
    <row r="2340" spans="2:4" x14ac:dyDescent="0.25">
      <c r="B2340" s="219"/>
      <c r="D2340" s="274"/>
    </row>
    <row r="2341" spans="2:4" x14ac:dyDescent="0.25">
      <c r="B2341" s="219"/>
      <c r="D2341" s="274"/>
    </row>
    <row r="2342" spans="2:4" x14ac:dyDescent="0.25">
      <c r="B2342" s="219"/>
      <c r="D2342" s="274"/>
    </row>
    <row r="2343" spans="2:4" x14ac:dyDescent="0.25">
      <c r="B2343" s="219"/>
      <c r="D2343" s="274"/>
    </row>
    <row r="2344" spans="2:4" x14ac:dyDescent="0.25">
      <c r="B2344" s="219"/>
      <c r="D2344" s="274"/>
    </row>
    <row r="2345" spans="2:4" x14ac:dyDescent="0.25">
      <c r="B2345" s="219"/>
      <c r="D2345" s="274"/>
    </row>
    <row r="2346" spans="2:4" x14ac:dyDescent="0.25">
      <c r="B2346" s="219"/>
      <c r="D2346" s="274"/>
    </row>
    <row r="2347" spans="2:4" x14ac:dyDescent="0.25">
      <c r="B2347" s="219"/>
      <c r="D2347" s="274"/>
    </row>
    <row r="2348" spans="2:4" x14ac:dyDescent="0.25">
      <c r="B2348" s="219"/>
      <c r="D2348" s="274"/>
    </row>
    <row r="2349" spans="2:4" x14ac:dyDescent="0.25">
      <c r="B2349" s="219"/>
      <c r="D2349" s="274"/>
    </row>
    <row r="2350" spans="2:4" x14ac:dyDescent="0.25">
      <c r="B2350" s="219"/>
      <c r="D2350" s="274"/>
    </row>
    <row r="2351" spans="2:4" x14ac:dyDescent="0.25">
      <c r="B2351" s="219"/>
      <c r="D2351" s="274"/>
    </row>
    <row r="2352" spans="2:4" x14ac:dyDescent="0.25">
      <c r="B2352" s="219"/>
      <c r="D2352" s="274"/>
    </row>
    <row r="2353" spans="2:4" x14ac:dyDescent="0.25">
      <c r="B2353" s="219"/>
      <c r="D2353" s="274"/>
    </row>
    <row r="2354" spans="2:4" x14ac:dyDescent="0.25">
      <c r="B2354" s="219"/>
      <c r="D2354" s="274"/>
    </row>
    <row r="2355" spans="2:4" x14ac:dyDescent="0.25">
      <c r="B2355" s="219"/>
      <c r="D2355" s="274"/>
    </row>
    <row r="2356" spans="2:4" x14ac:dyDescent="0.25">
      <c r="B2356" s="219"/>
      <c r="D2356" s="274"/>
    </row>
    <row r="2357" spans="2:4" x14ac:dyDescent="0.25">
      <c r="B2357" s="219"/>
      <c r="D2357" s="274"/>
    </row>
    <row r="2358" spans="2:4" x14ac:dyDescent="0.25">
      <c r="B2358" s="219"/>
      <c r="D2358" s="274"/>
    </row>
    <row r="2359" spans="2:4" x14ac:dyDescent="0.25">
      <c r="B2359" s="219"/>
      <c r="D2359" s="274"/>
    </row>
    <row r="2360" spans="2:4" x14ac:dyDescent="0.25">
      <c r="B2360" s="219"/>
      <c r="D2360" s="274"/>
    </row>
    <row r="2361" spans="2:4" x14ac:dyDescent="0.25">
      <c r="B2361" s="219"/>
      <c r="D2361" s="274"/>
    </row>
    <row r="2362" spans="2:4" x14ac:dyDescent="0.25">
      <c r="B2362" s="219"/>
      <c r="D2362" s="274"/>
    </row>
    <row r="2363" spans="2:4" x14ac:dyDescent="0.25">
      <c r="B2363" s="219"/>
      <c r="D2363" s="274"/>
    </row>
    <row r="2364" spans="2:4" x14ac:dyDescent="0.25">
      <c r="B2364" s="219"/>
      <c r="D2364" s="274"/>
    </row>
    <row r="2365" spans="2:4" x14ac:dyDescent="0.25">
      <c r="B2365" s="219"/>
      <c r="D2365" s="274"/>
    </row>
    <row r="2366" spans="2:4" x14ac:dyDescent="0.25">
      <c r="B2366" s="219"/>
      <c r="D2366" s="274"/>
    </row>
    <row r="2367" spans="2:4" x14ac:dyDescent="0.25">
      <c r="B2367" s="219"/>
      <c r="D2367" s="274"/>
    </row>
    <row r="2368" spans="2:4" x14ac:dyDescent="0.25">
      <c r="B2368" s="219"/>
      <c r="D2368" s="274"/>
    </row>
    <row r="2369" spans="2:4" x14ac:dyDescent="0.25">
      <c r="B2369" s="219"/>
      <c r="D2369" s="274"/>
    </row>
    <row r="2370" spans="2:4" x14ac:dyDescent="0.25">
      <c r="B2370" s="219"/>
      <c r="D2370" s="274"/>
    </row>
    <row r="2371" spans="2:4" x14ac:dyDescent="0.25">
      <c r="B2371" s="219"/>
      <c r="D2371" s="274"/>
    </row>
    <row r="2372" spans="2:4" x14ac:dyDescent="0.25">
      <c r="B2372" s="219"/>
      <c r="D2372" s="274"/>
    </row>
    <row r="2373" spans="2:4" x14ac:dyDescent="0.25">
      <c r="B2373" s="219"/>
      <c r="D2373" s="274"/>
    </row>
    <row r="2374" spans="2:4" x14ac:dyDescent="0.25">
      <c r="B2374" s="219"/>
      <c r="D2374" s="274"/>
    </row>
    <row r="2375" spans="2:4" x14ac:dyDescent="0.25">
      <c r="B2375" s="219"/>
      <c r="D2375" s="274"/>
    </row>
    <row r="2376" spans="2:4" x14ac:dyDescent="0.25">
      <c r="B2376" s="219"/>
      <c r="D2376" s="274"/>
    </row>
    <row r="2377" spans="2:4" x14ac:dyDescent="0.25">
      <c r="B2377" s="219"/>
      <c r="D2377" s="274"/>
    </row>
    <row r="2378" spans="2:4" x14ac:dyDescent="0.25">
      <c r="B2378" s="219"/>
      <c r="D2378" s="274"/>
    </row>
    <row r="2379" spans="2:4" x14ac:dyDescent="0.25">
      <c r="B2379" s="219"/>
      <c r="D2379" s="274"/>
    </row>
    <row r="2380" spans="2:4" x14ac:dyDescent="0.25">
      <c r="B2380" s="219"/>
      <c r="D2380" s="274"/>
    </row>
    <row r="2381" spans="2:4" x14ac:dyDescent="0.25">
      <c r="B2381" s="219"/>
      <c r="D2381" s="274"/>
    </row>
    <row r="2382" spans="2:4" x14ac:dyDescent="0.25">
      <c r="B2382" s="219"/>
      <c r="D2382" s="274"/>
    </row>
    <row r="2383" spans="2:4" x14ac:dyDescent="0.25">
      <c r="B2383" s="219"/>
      <c r="D2383" s="274"/>
    </row>
    <row r="2384" spans="2:4" x14ac:dyDescent="0.25">
      <c r="B2384" s="219"/>
      <c r="D2384" s="274"/>
    </row>
    <row r="2385" spans="2:4" x14ac:dyDescent="0.25">
      <c r="B2385" s="219"/>
      <c r="D2385" s="274"/>
    </row>
    <row r="2386" spans="2:4" x14ac:dyDescent="0.25">
      <c r="B2386" s="219"/>
      <c r="D2386" s="274"/>
    </row>
    <row r="2387" spans="2:4" x14ac:dyDescent="0.25">
      <c r="B2387" s="219"/>
      <c r="D2387" s="274"/>
    </row>
    <row r="2388" spans="2:4" x14ac:dyDescent="0.25">
      <c r="B2388" s="219"/>
      <c r="D2388" s="274"/>
    </row>
    <row r="2389" spans="2:4" x14ac:dyDescent="0.25">
      <c r="B2389" s="219"/>
      <c r="D2389" s="274"/>
    </row>
    <row r="2390" spans="2:4" x14ac:dyDescent="0.25">
      <c r="B2390" s="219"/>
      <c r="D2390" s="274"/>
    </row>
    <row r="2391" spans="2:4" x14ac:dyDescent="0.25">
      <c r="B2391" s="219"/>
      <c r="D2391" s="274"/>
    </row>
    <row r="2392" spans="2:4" x14ac:dyDescent="0.25">
      <c r="B2392" s="219"/>
      <c r="D2392" s="274"/>
    </row>
    <row r="2393" spans="2:4" x14ac:dyDescent="0.25">
      <c r="B2393" s="219"/>
      <c r="D2393" s="274"/>
    </row>
    <row r="2394" spans="2:4" x14ac:dyDescent="0.25">
      <c r="B2394" s="219"/>
      <c r="D2394" s="274"/>
    </row>
    <row r="2395" spans="2:4" x14ac:dyDescent="0.25">
      <c r="B2395" s="219"/>
      <c r="D2395" s="274"/>
    </row>
    <row r="2396" spans="2:4" x14ac:dyDescent="0.25">
      <c r="B2396" s="219"/>
      <c r="D2396" s="274"/>
    </row>
    <row r="2397" spans="2:4" x14ac:dyDescent="0.25">
      <c r="B2397" s="219"/>
      <c r="D2397" s="274"/>
    </row>
    <row r="2398" spans="2:4" x14ac:dyDescent="0.25">
      <c r="B2398" s="219"/>
      <c r="D2398" s="274"/>
    </row>
    <row r="2399" spans="2:4" x14ac:dyDescent="0.25">
      <c r="B2399" s="219"/>
      <c r="D2399" s="274"/>
    </row>
    <row r="2400" spans="2:4" x14ac:dyDescent="0.25">
      <c r="B2400" s="219"/>
      <c r="D2400" s="274"/>
    </row>
    <row r="2401" spans="2:4" x14ac:dyDescent="0.25">
      <c r="B2401" s="219"/>
      <c r="D2401" s="274"/>
    </row>
    <row r="2402" spans="2:4" x14ac:dyDescent="0.25">
      <c r="B2402" s="219"/>
      <c r="D2402" s="274"/>
    </row>
    <row r="2403" spans="2:4" x14ac:dyDescent="0.25">
      <c r="B2403" s="219"/>
      <c r="D2403" s="274"/>
    </row>
    <row r="2404" spans="2:4" x14ac:dyDescent="0.25">
      <c r="B2404" s="219"/>
      <c r="D2404" s="274"/>
    </row>
    <row r="2405" spans="2:4" x14ac:dyDescent="0.25">
      <c r="B2405" s="219"/>
      <c r="D2405" s="274"/>
    </row>
    <row r="2406" spans="2:4" x14ac:dyDescent="0.25">
      <c r="B2406" s="219"/>
      <c r="D2406" s="274"/>
    </row>
    <row r="2407" spans="2:4" x14ac:dyDescent="0.25">
      <c r="B2407" s="219"/>
      <c r="D2407" s="274"/>
    </row>
    <row r="2408" spans="2:4" x14ac:dyDescent="0.25">
      <c r="B2408" s="219"/>
      <c r="D2408" s="274"/>
    </row>
    <row r="2409" spans="2:4" x14ac:dyDescent="0.25">
      <c r="B2409" s="219"/>
      <c r="D2409" s="274"/>
    </row>
    <row r="2410" spans="2:4" x14ac:dyDescent="0.25">
      <c r="B2410" s="219"/>
      <c r="D2410" s="274"/>
    </row>
    <row r="2411" spans="2:4" x14ac:dyDescent="0.25">
      <c r="B2411" s="219"/>
      <c r="D2411" s="274"/>
    </row>
    <row r="2412" spans="2:4" x14ac:dyDescent="0.25">
      <c r="B2412" s="219"/>
      <c r="D2412" s="274"/>
    </row>
    <row r="2413" spans="2:4" x14ac:dyDescent="0.25">
      <c r="B2413" s="219"/>
      <c r="D2413" s="274"/>
    </row>
    <row r="2414" spans="2:4" x14ac:dyDescent="0.25">
      <c r="B2414" s="219"/>
      <c r="D2414" s="274"/>
    </row>
    <row r="2415" spans="2:4" x14ac:dyDescent="0.25">
      <c r="B2415" s="219"/>
      <c r="D2415" s="274"/>
    </row>
    <row r="2416" spans="2:4" x14ac:dyDescent="0.25">
      <c r="B2416" s="219"/>
      <c r="D2416" s="274"/>
    </row>
    <row r="2417" spans="2:4" x14ac:dyDescent="0.25">
      <c r="B2417" s="219"/>
      <c r="D2417" s="274"/>
    </row>
    <row r="2418" spans="2:4" x14ac:dyDescent="0.25">
      <c r="B2418" s="219"/>
      <c r="D2418" s="274"/>
    </row>
    <row r="2419" spans="2:4" x14ac:dyDescent="0.25">
      <c r="B2419" s="219"/>
      <c r="D2419" s="274"/>
    </row>
    <row r="2420" spans="2:4" x14ac:dyDescent="0.25">
      <c r="B2420" s="219"/>
      <c r="D2420" s="274"/>
    </row>
    <row r="2421" spans="2:4" x14ac:dyDescent="0.25">
      <c r="B2421" s="219"/>
      <c r="D2421" s="274"/>
    </row>
    <row r="2422" spans="2:4" x14ac:dyDescent="0.25">
      <c r="B2422" s="219"/>
      <c r="D2422" s="274"/>
    </row>
    <row r="2423" spans="2:4" x14ac:dyDescent="0.25">
      <c r="B2423" s="219"/>
      <c r="D2423" s="274"/>
    </row>
    <row r="2424" spans="2:4" x14ac:dyDescent="0.25">
      <c r="B2424" s="219"/>
      <c r="D2424" s="274"/>
    </row>
    <row r="2425" spans="2:4" x14ac:dyDescent="0.25">
      <c r="B2425" s="219"/>
      <c r="D2425" s="274"/>
    </row>
    <row r="2426" spans="2:4" x14ac:dyDescent="0.25">
      <c r="B2426" s="219"/>
      <c r="D2426" s="274"/>
    </row>
    <row r="2427" spans="2:4" x14ac:dyDescent="0.25">
      <c r="B2427" s="219"/>
      <c r="D2427" s="274"/>
    </row>
    <row r="2428" spans="2:4" x14ac:dyDescent="0.25">
      <c r="B2428" s="219"/>
      <c r="D2428" s="274"/>
    </row>
    <row r="2429" spans="2:4" x14ac:dyDescent="0.25">
      <c r="B2429" s="219"/>
      <c r="D2429" s="274"/>
    </row>
    <row r="2430" spans="2:4" x14ac:dyDescent="0.25">
      <c r="B2430" s="219"/>
      <c r="D2430" s="274"/>
    </row>
    <row r="2431" spans="2:4" x14ac:dyDescent="0.25">
      <c r="B2431" s="219"/>
      <c r="D2431" s="274"/>
    </row>
    <row r="2432" spans="2:4" x14ac:dyDescent="0.25">
      <c r="B2432" s="219"/>
      <c r="D2432" s="274"/>
    </row>
    <row r="2433" spans="2:4" x14ac:dyDescent="0.25">
      <c r="B2433" s="219"/>
      <c r="D2433" s="274"/>
    </row>
    <row r="2434" spans="2:4" x14ac:dyDescent="0.25">
      <c r="B2434" s="219"/>
      <c r="D2434" s="274"/>
    </row>
    <row r="2435" spans="2:4" x14ac:dyDescent="0.25">
      <c r="B2435" s="219"/>
      <c r="D2435" s="274"/>
    </row>
    <row r="2436" spans="2:4" x14ac:dyDescent="0.25">
      <c r="B2436" s="219"/>
      <c r="D2436" s="274"/>
    </row>
    <row r="2437" spans="2:4" x14ac:dyDescent="0.25">
      <c r="B2437" s="219"/>
      <c r="D2437" s="274"/>
    </row>
    <row r="2438" spans="2:4" x14ac:dyDescent="0.25">
      <c r="B2438" s="219"/>
      <c r="D2438" s="274"/>
    </row>
    <row r="2439" spans="2:4" x14ac:dyDescent="0.25">
      <c r="B2439" s="219"/>
      <c r="D2439" s="274"/>
    </row>
    <row r="2440" spans="2:4" x14ac:dyDescent="0.25">
      <c r="B2440" s="219"/>
      <c r="D2440" s="274"/>
    </row>
    <row r="2441" spans="2:4" x14ac:dyDescent="0.25">
      <c r="B2441" s="219"/>
      <c r="D2441" s="274"/>
    </row>
    <row r="2442" spans="2:4" x14ac:dyDescent="0.25">
      <c r="B2442" s="219"/>
      <c r="D2442" s="274"/>
    </row>
    <row r="2443" spans="2:4" x14ac:dyDescent="0.25">
      <c r="B2443" s="219"/>
      <c r="D2443" s="274"/>
    </row>
    <row r="2444" spans="2:4" x14ac:dyDescent="0.25">
      <c r="B2444" s="219"/>
      <c r="D2444" s="274"/>
    </row>
    <row r="2445" spans="2:4" x14ac:dyDescent="0.25">
      <c r="B2445" s="219"/>
      <c r="D2445" s="274"/>
    </row>
    <row r="2446" spans="2:4" x14ac:dyDescent="0.25">
      <c r="B2446" s="219"/>
      <c r="D2446" s="274"/>
    </row>
    <row r="2447" spans="2:4" x14ac:dyDescent="0.25">
      <c r="B2447" s="219"/>
      <c r="D2447" s="274"/>
    </row>
    <row r="2448" spans="2:4" x14ac:dyDescent="0.25">
      <c r="B2448" s="219"/>
      <c r="D2448" s="274"/>
    </row>
    <row r="2449" spans="2:4" x14ac:dyDescent="0.25">
      <c r="B2449" s="219"/>
      <c r="D2449" s="274"/>
    </row>
    <row r="2450" spans="2:4" x14ac:dyDescent="0.25">
      <c r="B2450" s="219"/>
      <c r="D2450" s="274"/>
    </row>
    <row r="2451" spans="2:4" x14ac:dyDescent="0.25">
      <c r="B2451" s="219"/>
      <c r="D2451" s="274"/>
    </row>
    <row r="2452" spans="2:4" x14ac:dyDescent="0.25">
      <c r="B2452" s="219"/>
      <c r="D2452" s="274"/>
    </row>
    <row r="2453" spans="2:4" x14ac:dyDescent="0.25">
      <c r="B2453" s="219"/>
      <c r="D2453" s="274"/>
    </row>
    <row r="2454" spans="2:4" x14ac:dyDescent="0.25">
      <c r="B2454" s="219"/>
      <c r="D2454" s="274"/>
    </row>
    <row r="2455" spans="2:4" x14ac:dyDescent="0.25">
      <c r="B2455" s="219"/>
      <c r="D2455" s="274"/>
    </row>
    <row r="2456" spans="2:4" x14ac:dyDescent="0.25">
      <c r="B2456" s="219"/>
      <c r="D2456" s="274"/>
    </row>
    <row r="2457" spans="2:4" x14ac:dyDescent="0.25">
      <c r="B2457" s="219"/>
      <c r="D2457" s="274"/>
    </row>
    <row r="2458" spans="2:4" x14ac:dyDescent="0.25">
      <c r="B2458" s="219"/>
      <c r="D2458" s="274"/>
    </row>
    <row r="2459" spans="2:4" x14ac:dyDescent="0.25">
      <c r="B2459" s="219"/>
      <c r="D2459" s="274"/>
    </row>
    <row r="2460" spans="2:4" x14ac:dyDescent="0.25">
      <c r="B2460" s="219"/>
      <c r="D2460" s="274"/>
    </row>
    <row r="2461" spans="2:4" x14ac:dyDescent="0.25">
      <c r="B2461" s="219"/>
      <c r="D2461" s="274"/>
    </row>
    <row r="2462" spans="2:4" x14ac:dyDescent="0.25">
      <c r="B2462" s="219"/>
      <c r="D2462" s="274"/>
    </row>
    <row r="2463" spans="2:4" x14ac:dyDescent="0.25">
      <c r="B2463" s="219"/>
      <c r="D2463" s="274"/>
    </row>
    <row r="2464" spans="2:4" x14ac:dyDescent="0.25">
      <c r="B2464" s="219"/>
      <c r="D2464" s="274"/>
    </row>
    <row r="2465" spans="2:4" x14ac:dyDescent="0.25">
      <c r="B2465" s="219"/>
      <c r="D2465" s="274"/>
    </row>
    <row r="2466" spans="2:4" x14ac:dyDescent="0.25">
      <c r="B2466" s="219"/>
      <c r="D2466" s="274"/>
    </row>
    <row r="2467" spans="2:4" x14ac:dyDescent="0.25">
      <c r="B2467" s="219"/>
      <c r="D2467" s="274"/>
    </row>
    <row r="2468" spans="2:4" x14ac:dyDescent="0.25">
      <c r="B2468" s="219"/>
      <c r="D2468" s="274"/>
    </row>
    <row r="2469" spans="2:4" x14ac:dyDescent="0.25">
      <c r="B2469" s="219"/>
      <c r="D2469" s="274"/>
    </row>
    <row r="2470" spans="2:4" x14ac:dyDescent="0.25">
      <c r="B2470" s="219"/>
      <c r="D2470" s="274"/>
    </row>
    <row r="2471" spans="2:4" x14ac:dyDescent="0.25">
      <c r="B2471" s="219"/>
      <c r="D2471" s="274"/>
    </row>
    <row r="2472" spans="2:4" x14ac:dyDescent="0.25">
      <c r="B2472" s="219"/>
      <c r="D2472" s="274"/>
    </row>
    <row r="2473" spans="2:4" x14ac:dyDescent="0.25">
      <c r="B2473" s="219"/>
      <c r="D2473" s="274"/>
    </row>
    <row r="2474" spans="2:4" x14ac:dyDescent="0.25">
      <c r="B2474" s="219"/>
      <c r="D2474" s="274"/>
    </row>
    <row r="2475" spans="2:4" x14ac:dyDescent="0.25">
      <c r="B2475" s="219"/>
      <c r="D2475" s="274"/>
    </row>
    <row r="2476" spans="2:4" x14ac:dyDescent="0.25">
      <c r="B2476" s="219"/>
      <c r="D2476" s="274"/>
    </row>
    <row r="2477" spans="2:4" x14ac:dyDescent="0.25">
      <c r="B2477" s="219"/>
      <c r="D2477" s="274"/>
    </row>
    <row r="2478" spans="2:4" x14ac:dyDescent="0.25">
      <c r="B2478" s="219"/>
      <c r="D2478" s="274"/>
    </row>
    <row r="2479" spans="2:4" x14ac:dyDescent="0.25">
      <c r="B2479" s="219"/>
      <c r="D2479" s="274"/>
    </row>
    <row r="2480" spans="2:4" x14ac:dyDescent="0.25">
      <c r="B2480" s="219"/>
      <c r="D2480" s="274"/>
    </row>
    <row r="2481" spans="2:4" x14ac:dyDescent="0.25">
      <c r="B2481" s="219"/>
      <c r="D2481" s="274"/>
    </row>
    <row r="2482" spans="2:4" x14ac:dyDescent="0.25">
      <c r="B2482" s="219"/>
      <c r="D2482" s="274"/>
    </row>
    <row r="2483" spans="2:4" x14ac:dyDescent="0.25">
      <c r="B2483" s="219"/>
      <c r="D2483" s="274"/>
    </row>
    <row r="2484" spans="2:4" x14ac:dyDescent="0.25">
      <c r="B2484" s="219"/>
      <c r="D2484" s="274"/>
    </row>
    <row r="2485" spans="2:4" x14ac:dyDescent="0.25">
      <c r="B2485" s="219"/>
      <c r="D2485" s="274"/>
    </row>
    <row r="2486" spans="2:4" x14ac:dyDescent="0.25">
      <c r="B2486" s="219"/>
      <c r="D2486" s="274"/>
    </row>
    <row r="2487" spans="2:4" x14ac:dyDescent="0.25">
      <c r="B2487" s="219"/>
      <c r="D2487" s="274"/>
    </row>
    <row r="2488" spans="2:4" x14ac:dyDescent="0.25">
      <c r="B2488" s="219"/>
      <c r="D2488" s="274"/>
    </row>
    <row r="2489" spans="2:4" x14ac:dyDescent="0.25">
      <c r="B2489" s="219"/>
      <c r="D2489" s="274"/>
    </row>
    <row r="2490" spans="2:4" x14ac:dyDescent="0.25">
      <c r="B2490" s="219"/>
      <c r="D2490" s="274"/>
    </row>
    <row r="2491" spans="2:4" x14ac:dyDescent="0.25">
      <c r="B2491" s="219"/>
      <c r="D2491" s="274"/>
    </row>
    <row r="2492" spans="2:4" x14ac:dyDescent="0.25">
      <c r="B2492" s="219"/>
      <c r="D2492" s="274"/>
    </row>
    <row r="2493" spans="2:4" x14ac:dyDescent="0.25">
      <c r="B2493" s="219"/>
      <c r="D2493" s="274"/>
    </row>
    <row r="2494" spans="2:4" x14ac:dyDescent="0.25">
      <c r="B2494" s="219"/>
      <c r="D2494" s="274"/>
    </row>
    <row r="2495" spans="2:4" x14ac:dyDescent="0.25">
      <c r="B2495" s="219"/>
      <c r="D2495" s="274"/>
    </row>
    <row r="2496" spans="2:4" x14ac:dyDescent="0.25">
      <c r="B2496" s="219"/>
      <c r="D2496" s="274"/>
    </row>
    <row r="2497" spans="2:4" x14ac:dyDescent="0.25">
      <c r="B2497" s="219"/>
      <c r="D2497" s="274"/>
    </row>
    <row r="2498" spans="2:4" x14ac:dyDescent="0.25">
      <c r="B2498" s="219"/>
      <c r="D2498" s="274"/>
    </row>
    <row r="2499" spans="2:4" x14ac:dyDescent="0.25">
      <c r="B2499" s="219"/>
      <c r="D2499" s="274"/>
    </row>
    <row r="2500" spans="2:4" x14ac:dyDescent="0.25">
      <c r="B2500" s="219"/>
      <c r="D2500" s="274"/>
    </row>
    <row r="2501" spans="2:4" x14ac:dyDescent="0.25">
      <c r="B2501" s="219"/>
      <c r="D2501" s="274"/>
    </row>
    <row r="2502" spans="2:4" x14ac:dyDescent="0.25">
      <c r="B2502" s="219"/>
      <c r="D2502" s="274"/>
    </row>
    <row r="2503" spans="2:4" x14ac:dyDescent="0.25">
      <c r="B2503" s="219"/>
      <c r="D2503" s="274"/>
    </row>
    <row r="2504" spans="2:4" x14ac:dyDescent="0.25">
      <c r="B2504" s="219"/>
      <c r="D2504" s="274"/>
    </row>
    <row r="2505" spans="2:4" x14ac:dyDescent="0.25">
      <c r="B2505" s="219"/>
      <c r="D2505" s="274"/>
    </row>
    <row r="2506" spans="2:4" x14ac:dyDescent="0.25">
      <c r="B2506" s="219"/>
      <c r="D2506" s="274"/>
    </row>
    <row r="2507" spans="2:4" x14ac:dyDescent="0.25">
      <c r="B2507" s="219"/>
      <c r="D2507" s="274"/>
    </row>
    <row r="2508" spans="2:4" x14ac:dyDescent="0.25">
      <c r="B2508" s="219"/>
      <c r="D2508" s="274"/>
    </row>
    <row r="2509" spans="2:4" x14ac:dyDescent="0.25">
      <c r="B2509" s="219"/>
      <c r="D2509" s="274"/>
    </row>
    <row r="2510" spans="2:4" x14ac:dyDescent="0.25">
      <c r="B2510" s="219"/>
      <c r="D2510" s="274"/>
    </row>
    <row r="2511" spans="2:4" x14ac:dyDescent="0.25">
      <c r="B2511" s="219"/>
      <c r="D2511" s="274"/>
    </row>
    <row r="2512" spans="2:4" x14ac:dyDescent="0.25">
      <c r="B2512" s="219"/>
      <c r="D2512" s="274"/>
    </row>
    <row r="2513" spans="2:4" x14ac:dyDescent="0.25">
      <c r="B2513" s="219"/>
      <c r="D2513" s="274"/>
    </row>
    <row r="2514" spans="2:4" x14ac:dyDescent="0.25">
      <c r="B2514" s="219"/>
      <c r="D2514" s="274"/>
    </row>
    <row r="2515" spans="2:4" x14ac:dyDescent="0.25">
      <c r="B2515" s="219"/>
      <c r="D2515" s="274"/>
    </row>
    <row r="2516" spans="2:4" x14ac:dyDescent="0.25">
      <c r="B2516" s="219"/>
      <c r="D2516" s="274"/>
    </row>
    <row r="2517" spans="2:4" x14ac:dyDescent="0.25">
      <c r="B2517" s="219"/>
      <c r="D2517" s="274"/>
    </row>
    <row r="2518" spans="2:4" x14ac:dyDescent="0.25">
      <c r="B2518" s="219"/>
      <c r="D2518" s="274"/>
    </row>
    <row r="2519" spans="2:4" x14ac:dyDescent="0.25">
      <c r="B2519" s="219"/>
      <c r="D2519" s="274"/>
    </row>
    <row r="2520" spans="2:4" x14ac:dyDescent="0.25">
      <c r="B2520" s="219"/>
      <c r="D2520" s="274"/>
    </row>
    <row r="2521" spans="2:4" x14ac:dyDescent="0.25">
      <c r="B2521" s="219"/>
      <c r="D2521" s="274"/>
    </row>
    <row r="2522" spans="2:4" x14ac:dyDescent="0.25">
      <c r="B2522" s="219"/>
      <c r="D2522" s="274"/>
    </row>
    <row r="2523" spans="2:4" x14ac:dyDescent="0.25">
      <c r="B2523" s="219"/>
      <c r="D2523" s="274"/>
    </row>
    <row r="2524" spans="2:4" x14ac:dyDescent="0.25">
      <c r="B2524" s="219"/>
      <c r="D2524" s="274"/>
    </row>
    <row r="2525" spans="2:4" x14ac:dyDescent="0.25">
      <c r="B2525" s="219"/>
      <c r="D2525" s="274"/>
    </row>
    <row r="2526" spans="2:4" x14ac:dyDescent="0.25">
      <c r="B2526" s="219"/>
      <c r="D2526" s="274"/>
    </row>
    <row r="2527" spans="2:4" x14ac:dyDescent="0.25">
      <c r="B2527" s="219"/>
      <c r="D2527" s="274"/>
    </row>
    <row r="2528" spans="2:4" x14ac:dyDescent="0.25">
      <c r="B2528" s="219"/>
      <c r="D2528" s="274"/>
    </row>
    <row r="2529" spans="2:4" x14ac:dyDescent="0.25">
      <c r="B2529" s="219"/>
      <c r="D2529" s="274"/>
    </row>
    <row r="2530" spans="2:4" x14ac:dyDescent="0.25">
      <c r="B2530" s="219"/>
      <c r="D2530" s="274"/>
    </row>
    <row r="2531" spans="2:4" x14ac:dyDescent="0.25">
      <c r="B2531" s="219"/>
      <c r="D2531" s="274"/>
    </row>
    <row r="2532" spans="2:4" x14ac:dyDescent="0.25">
      <c r="B2532" s="219"/>
      <c r="D2532" s="274"/>
    </row>
    <row r="2533" spans="2:4" x14ac:dyDescent="0.25">
      <c r="B2533" s="219"/>
      <c r="D2533" s="274"/>
    </row>
    <row r="2534" spans="2:4" x14ac:dyDescent="0.25">
      <c r="B2534" s="219"/>
      <c r="D2534" s="274"/>
    </row>
    <row r="2535" spans="2:4" x14ac:dyDescent="0.25">
      <c r="B2535" s="219"/>
      <c r="D2535" s="274"/>
    </row>
    <row r="2536" spans="2:4" x14ac:dyDescent="0.25">
      <c r="B2536" s="219"/>
      <c r="D2536" s="274"/>
    </row>
    <row r="2537" spans="2:4" x14ac:dyDescent="0.25">
      <c r="B2537" s="219"/>
      <c r="D2537" s="274"/>
    </row>
    <row r="2538" spans="2:4" x14ac:dyDescent="0.25">
      <c r="B2538" s="219"/>
      <c r="D2538" s="274"/>
    </row>
    <row r="2539" spans="2:4" x14ac:dyDescent="0.25">
      <c r="B2539" s="219"/>
      <c r="D2539" s="274"/>
    </row>
    <row r="2540" spans="2:4" x14ac:dyDescent="0.25">
      <c r="B2540" s="219"/>
      <c r="D2540" s="274"/>
    </row>
    <row r="2541" spans="2:4" x14ac:dyDescent="0.25">
      <c r="B2541" s="219"/>
      <c r="D2541" s="274"/>
    </row>
    <row r="2542" spans="2:4" x14ac:dyDescent="0.25">
      <c r="B2542" s="219"/>
      <c r="D2542" s="274"/>
    </row>
    <row r="2543" spans="2:4" x14ac:dyDescent="0.25">
      <c r="B2543" s="219"/>
      <c r="D2543" s="274"/>
    </row>
    <row r="2544" spans="2:4" x14ac:dyDescent="0.25">
      <c r="B2544" s="219"/>
      <c r="D2544" s="274"/>
    </row>
    <row r="2545" spans="2:4" x14ac:dyDescent="0.25">
      <c r="B2545" s="219"/>
      <c r="D2545" s="274"/>
    </row>
    <row r="2546" spans="2:4" x14ac:dyDescent="0.25">
      <c r="B2546" s="219"/>
      <c r="D2546" s="274"/>
    </row>
    <row r="2547" spans="2:4" x14ac:dyDescent="0.25">
      <c r="B2547" s="219"/>
      <c r="D2547" s="274"/>
    </row>
    <row r="2548" spans="2:4" x14ac:dyDescent="0.25">
      <c r="B2548" s="219"/>
      <c r="D2548" s="274"/>
    </row>
    <row r="2549" spans="2:4" x14ac:dyDescent="0.25">
      <c r="B2549" s="219"/>
      <c r="D2549" s="274"/>
    </row>
    <row r="2550" spans="2:4" x14ac:dyDescent="0.25">
      <c r="B2550" s="219"/>
      <c r="D2550" s="274"/>
    </row>
    <row r="2551" spans="2:4" x14ac:dyDescent="0.25">
      <c r="B2551" s="219"/>
      <c r="D2551" s="274"/>
    </row>
    <row r="2552" spans="2:4" x14ac:dyDescent="0.25">
      <c r="B2552" s="219"/>
      <c r="D2552" s="274"/>
    </row>
    <row r="2553" spans="2:4" x14ac:dyDescent="0.25">
      <c r="B2553" s="219"/>
      <c r="D2553" s="274"/>
    </row>
    <row r="2554" spans="2:4" x14ac:dyDescent="0.25">
      <c r="B2554" s="219"/>
      <c r="D2554" s="274"/>
    </row>
    <row r="2555" spans="2:4" x14ac:dyDescent="0.25">
      <c r="B2555" s="219"/>
      <c r="D2555" s="274"/>
    </row>
    <row r="2556" spans="2:4" x14ac:dyDescent="0.25">
      <c r="B2556" s="219"/>
      <c r="D2556" s="274"/>
    </row>
    <row r="2557" spans="2:4" x14ac:dyDescent="0.25">
      <c r="B2557" s="219"/>
      <c r="D2557" s="274"/>
    </row>
    <row r="2558" spans="2:4" x14ac:dyDescent="0.25">
      <c r="B2558" s="219"/>
      <c r="D2558" s="274"/>
    </row>
    <row r="2559" spans="2:4" x14ac:dyDescent="0.25">
      <c r="B2559" s="219"/>
      <c r="D2559" s="274"/>
    </row>
    <row r="2560" spans="2:4" x14ac:dyDescent="0.25">
      <c r="B2560" s="219"/>
      <c r="D2560" s="274"/>
    </row>
    <row r="2561" spans="2:4" x14ac:dyDescent="0.25">
      <c r="B2561" s="219"/>
      <c r="D2561" s="274"/>
    </row>
    <row r="2562" spans="2:4" x14ac:dyDescent="0.25">
      <c r="B2562" s="219"/>
      <c r="D2562" s="274"/>
    </row>
    <row r="2563" spans="2:4" x14ac:dyDescent="0.25">
      <c r="B2563" s="219"/>
      <c r="D2563" s="274"/>
    </row>
    <row r="2564" spans="2:4" x14ac:dyDescent="0.25">
      <c r="B2564" s="219"/>
      <c r="D2564" s="274"/>
    </row>
    <row r="2565" spans="2:4" x14ac:dyDescent="0.25">
      <c r="B2565" s="219"/>
      <c r="D2565" s="274"/>
    </row>
    <row r="2566" spans="2:4" x14ac:dyDescent="0.25">
      <c r="B2566" s="219"/>
      <c r="D2566" s="274"/>
    </row>
    <row r="2567" spans="2:4" x14ac:dyDescent="0.25">
      <c r="B2567" s="219"/>
      <c r="D2567" s="274"/>
    </row>
    <row r="2568" spans="2:4" x14ac:dyDescent="0.25">
      <c r="B2568" s="219"/>
      <c r="D2568" s="274"/>
    </row>
    <row r="2569" spans="2:4" x14ac:dyDescent="0.25">
      <c r="B2569" s="219"/>
      <c r="D2569" s="274"/>
    </row>
    <row r="2570" spans="2:4" x14ac:dyDescent="0.25">
      <c r="B2570" s="219"/>
      <c r="D2570" s="274"/>
    </row>
    <row r="2571" spans="2:4" x14ac:dyDescent="0.25">
      <c r="B2571" s="219"/>
      <c r="D2571" s="274"/>
    </row>
    <row r="2572" spans="2:4" x14ac:dyDescent="0.25">
      <c r="B2572" s="219"/>
      <c r="D2572" s="274"/>
    </row>
    <row r="2573" spans="2:4" x14ac:dyDescent="0.25">
      <c r="B2573" s="219"/>
      <c r="D2573" s="274"/>
    </row>
    <row r="2574" spans="2:4" x14ac:dyDescent="0.25">
      <c r="B2574" s="219"/>
      <c r="D2574" s="274"/>
    </row>
    <row r="2575" spans="2:4" x14ac:dyDescent="0.25">
      <c r="B2575" s="219"/>
      <c r="D2575" s="274"/>
    </row>
    <row r="2576" spans="2:4" x14ac:dyDescent="0.25">
      <c r="B2576" s="219"/>
      <c r="D2576" s="274"/>
    </row>
    <row r="2577" spans="2:4" x14ac:dyDescent="0.25">
      <c r="B2577" s="219"/>
      <c r="D2577" s="274"/>
    </row>
    <row r="2578" spans="2:4" x14ac:dyDescent="0.25">
      <c r="B2578" s="219"/>
      <c r="D2578" s="274"/>
    </row>
    <row r="2579" spans="2:4" x14ac:dyDescent="0.25">
      <c r="B2579" s="219"/>
      <c r="D2579" s="274"/>
    </row>
    <row r="2580" spans="2:4" x14ac:dyDescent="0.25">
      <c r="B2580" s="219"/>
      <c r="D2580" s="274"/>
    </row>
    <row r="2581" spans="2:4" x14ac:dyDescent="0.25">
      <c r="B2581" s="219"/>
      <c r="D2581" s="274"/>
    </row>
    <row r="2582" spans="2:4" x14ac:dyDescent="0.25">
      <c r="B2582" s="219"/>
      <c r="D2582" s="274"/>
    </row>
    <row r="2583" spans="2:4" x14ac:dyDescent="0.25">
      <c r="B2583" s="219"/>
      <c r="D2583" s="274"/>
    </row>
    <row r="2584" spans="2:4" x14ac:dyDescent="0.25">
      <c r="B2584" s="219"/>
      <c r="D2584" s="274"/>
    </row>
    <row r="2585" spans="2:4" x14ac:dyDescent="0.25">
      <c r="B2585" s="219"/>
      <c r="D2585" s="274"/>
    </row>
    <row r="2586" spans="2:4" x14ac:dyDescent="0.25">
      <c r="B2586" s="219"/>
      <c r="D2586" s="274"/>
    </row>
    <row r="2587" spans="2:4" x14ac:dyDescent="0.25">
      <c r="B2587" s="219"/>
      <c r="D2587" s="274"/>
    </row>
    <row r="2588" spans="2:4" x14ac:dyDescent="0.25">
      <c r="B2588" s="219"/>
      <c r="D2588" s="274"/>
    </row>
    <row r="2589" spans="2:4" x14ac:dyDescent="0.25">
      <c r="B2589" s="219"/>
      <c r="D2589" s="274"/>
    </row>
    <row r="2590" spans="2:4" x14ac:dyDescent="0.25">
      <c r="B2590" s="219"/>
      <c r="D2590" s="274"/>
    </row>
    <row r="2591" spans="2:4" x14ac:dyDescent="0.25">
      <c r="B2591" s="219"/>
      <c r="D2591" s="274"/>
    </row>
    <row r="2592" spans="2:4" x14ac:dyDescent="0.25">
      <c r="B2592" s="219"/>
      <c r="D2592" s="274"/>
    </row>
    <row r="2593" spans="2:4" x14ac:dyDescent="0.25">
      <c r="B2593" s="219"/>
      <c r="D2593" s="274"/>
    </row>
    <row r="2594" spans="2:4" x14ac:dyDescent="0.25">
      <c r="B2594" s="219"/>
      <c r="D2594" s="274"/>
    </row>
    <row r="2595" spans="2:4" x14ac:dyDescent="0.25">
      <c r="B2595" s="219"/>
      <c r="D2595" s="274"/>
    </row>
    <row r="2596" spans="2:4" x14ac:dyDescent="0.25">
      <c r="B2596" s="219"/>
      <c r="D2596" s="274"/>
    </row>
    <row r="2597" spans="2:4" x14ac:dyDescent="0.25">
      <c r="B2597" s="219"/>
      <c r="D2597" s="274"/>
    </row>
    <row r="2598" spans="2:4" x14ac:dyDescent="0.25">
      <c r="B2598" s="219"/>
      <c r="D2598" s="274"/>
    </row>
    <row r="2599" spans="2:4" x14ac:dyDescent="0.25">
      <c r="B2599" s="219"/>
      <c r="D2599" s="274"/>
    </row>
    <row r="2600" spans="2:4" x14ac:dyDescent="0.25">
      <c r="B2600" s="219"/>
      <c r="D2600" s="274"/>
    </row>
    <row r="2601" spans="2:4" x14ac:dyDescent="0.25">
      <c r="B2601" s="219"/>
      <c r="D2601" s="274"/>
    </row>
    <row r="2602" spans="2:4" x14ac:dyDescent="0.25">
      <c r="B2602" s="219"/>
      <c r="D2602" s="274"/>
    </row>
    <row r="2603" spans="2:4" x14ac:dyDescent="0.25">
      <c r="B2603" s="219"/>
      <c r="D2603" s="274"/>
    </row>
    <row r="2604" spans="2:4" x14ac:dyDescent="0.25">
      <c r="B2604" s="219"/>
      <c r="D2604" s="274"/>
    </row>
    <row r="2605" spans="2:4" x14ac:dyDescent="0.25">
      <c r="B2605" s="219"/>
      <c r="D2605" s="274"/>
    </row>
    <row r="2606" spans="2:4" x14ac:dyDescent="0.25">
      <c r="B2606" s="219"/>
      <c r="D2606" s="274"/>
    </row>
    <row r="2607" spans="2:4" x14ac:dyDescent="0.25">
      <c r="B2607" s="219"/>
      <c r="D2607" s="274"/>
    </row>
    <row r="2608" spans="2:4" x14ac:dyDescent="0.25">
      <c r="B2608" s="219"/>
      <c r="D2608" s="274"/>
    </row>
    <row r="2609" spans="2:4" x14ac:dyDescent="0.25">
      <c r="B2609" s="219"/>
      <c r="D2609" s="274"/>
    </row>
    <row r="2610" spans="2:4" x14ac:dyDescent="0.25">
      <c r="B2610" s="219"/>
      <c r="D2610" s="274"/>
    </row>
    <row r="2611" spans="2:4" x14ac:dyDescent="0.25">
      <c r="B2611" s="219"/>
      <c r="D2611" s="274"/>
    </row>
    <row r="2612" spans="2:4" x14ac:dyDescent="0.25">
      <c r="B2612" s="219"/>
      <c r="D2612" s="274"/>
    </row>
    <row r="2613" spans="2:4" x14ac:dyDescent="0.25">
      <c r="B2613" s="219"/>
      <c r="D2613" s="274"/>
    </row>
    <row r="2614" spans="2:4" x14ac:dyDescent="0.25">
      <c r="B2614" s="219"/>
      <c r="D2614" s="274"/>
    </row>
    <row r="2615" spans="2:4" x14ac:dyDescent="0.25">
      <c r="B2615" s="219"/>
      <c r="D2615" s="274"/>
    </row>
    <row r="2616" spans="2:4" x14ac:dyDescent="0.25">
      <c r="B2616" s="219"/>
      <c r="D2616" s="274"/>
    </row>
    <row r="2617" spans="2:4" x14ac:dyDescent="0.25">
      <c r="B2617" s="219"/>
      <c r="D2617" s="274"/>
    </row>
    <row r="2618" spans="2:4" x14ac:dyDescent="0.25">
      <c r="B2618" s="219"/>
      <c r="D2618" s="274"/>
    </row>
    <row r="2619" spans="2:4" x14ac:dyDescent="0.25">
      <c r="B2619" s="219"/>
      <c r="D2619" s="274"/>
    </row>
    <row r="2620" spans="2:4" x14ac:dyDescent="0.25">
      <c r="B2620" s="219"/>
      <c r="D2620" s="274"/>
    </row>
    <row r="2621" spans="2:4" x14ac:dyDescent="0.25">
      <c r="B2621" s="219"/>
      <c r="D2621" s="274"/>
    </row>
    <row r="2622" spans="2:4" x14ac:dyDescent="0.25">
      <c r="B2622" s="219"/>
      <c r="D2622" s="274"/>
    </row>
    <row r="2623" spans="2:4" x14ac:dyDescent="0.25">
      <c r="B2623" s="219"/>
      <c r="D2623" s="274"/>
    </row>
    <row r="2624" spans="2:4" x14ac:dyDescent="0.25">
      <c r="B2624" s="219"/>
      <c r="D2624" s="274"/>
    </row>
    <row r="2625" spans="2:4" x14ac:dyDescent="0.25">
      <c r="B2625" s="219"/>
      <c r="D2625" s="274"/>
    </row>
    <row r="2626" spans="2:4" x14ac:dyDescent="0.25">
      <c r="B2626" s="219"/>
      <c r="D2626" s="274"/>
    </row>
    <row r="2627" spans="2:4" x14ac:dyDescent="0.25">
      <c r="B2627" s="219"/>
      <c r="D2627" s="274"/>
    </row>
    <row r="2628" spans="2:4" x14ac:dyDescent="0.25">
      <c r="B2628" s="219"/>
      <c r="D2628" s="274"/>
    </row>
    <row r="2629" spans="2:4" x14ac:dyDescent="0.25">
      <c r="B2629" s="219"/>
      <c r="D2629" s="274"/>
    </row>
    <row r="2630" spans="2:4" x14ac:dyDescent="0.25">
      <c r="B2630" s="219"/>
      <c r="D2630" s="274"/>
    </row>
    <row r="2631" spans="2:4" x14ac:dyDescent="0.25">
      <c r="B2631" s="219"/>
      <c r="D2631" s="274"/>
    </row>
    <row r="2632" spans="2:4" x14ac:dyDescent="0.25">
      <c r="B2632" s="219"/>
      <c r="D2632" s="274"/>
    </row>
    <row r="2633" spans="2:4" x14ac:dyDescent="0.25">
      <c r="B2633" s="219"/>
      <c r="D2633" s="274"/>
    </row>
    <row r="2634" spans="2:4" x14ac:dyDescent="0.25">
      <c r="B2634" s="219"/>
      <c r="D2634" s="274"/>
    </row>
    <row r="2635" spans="2:4" x14ac:dyDescent="0.25">
      <c r="B2635" s="219"/>
      <c r="D2635" s="274"/>
    </row>
    <row r="2636" spans="2:4" x14ac:dyDescent="0.25">
      <c r="B2636" s="219"/>
      <c r="D2636" s="274"/>
    </row>
    <row r="2637" spans="2:4" x14ac:dyDescent="0.25">
      <c r="B2637" s="219"/>
      <c r="D2637" s="274"/>
    </row>
    <row r="2638" spans="2:4" x14ac:dyDescent="0.25">
      <c r="B2638" s="219"/>
      <c r="D2638" s="274"/>
    </row>
    <row r="2639" spans="2:4" x14ac:dyDescent="0.25">
      <c r="B2639" s="219"/>
      <c r="D2639" s="274"/>
    </row>
    <row r="2640" spans="2:4" x14ac:dyDescent="0.25">
      <c r="B2640" s="219"/>
      <c r="D2640" s="274"/>
    </row>
    <row r="2641" spans="2:4" x14ac:dyDescent="0.25">
      <c r="B2641" s="219"/>
      <c r="D2641" s="274"/>
    </row>
    <row r="2642" spans="2:4" x14ac:dyDescent="0.25">
      <c r="B2642" s="219"/>
      <c r="D2642" s="274"/>
    </row>
    <row r="2643" spans="2:4" x14ac:dyDescent="0.25">
      <c r="B2643" s="219"/>
      <c r="D2643" s="274"/>
    </row>
    <row r="2644" spans="2:4" x14ac:dyDescent="0.25">
      <c r="B2644" s="219"/>
      <c r="D2644" s="274"/>
    </row>
    <row r="2645" spans="2:4" x14ac:dyDescent="0.25">
      <c r="B2645" s="219"/>
      <c r="D2645" s="274"/>
    </row>
    <row r="2646" spans="2:4" x14ac:dyDescent="0.25">
      <c r="B2646" s="219"/>
      <c r="D2646" s="274"/>
    </row>
    <row r="2647" spans="2:4" x14ac:dyDescent="0.25">
      <c r="B2647" s="219"/>
      <c r="D2647" s="274"/>
    </row>
    <row r="2648" spans="2:4" x14ac:dyDescent="0.25">
      <c r="B2648" s="219"/>
      <c r="D2648" s="274"/>
    </row>
    <row r="2649" spans="2:4" x14ac:dyDescent="0.25">
      <c r="B2649" s="219"/>
      <c r="D2649" s="274"/>
    </row>
    <row r="2650" spans="2:4" x14ac:dyDescent="0.25">
      <c r="B2650" s="219"/>
      <c r="D2650" s="274"/>
    </row>
    <row r="2651" spans="2:4" x14ac:dyDescent="0.25">
      <c r="B2651" s="219"/>
      <c r="D2651" s="274"/>
    </row>
    <row r="2652" spans="2:4" x14ac:dyDescent="0.25">
      <c r="B2652" s="219"/>
      <c r="D2652" s="274"/>
    </row>
    <row r="2653" spans="2:4" x14ac:dyDescent="0.25">
      <c r="B2653" s="219"/>
      <c r="D2653" s="274"/>
    </row>
    <row r="2654" spans="2:4" x14ac:dyDescent="0.25">
      <c r="B2654" s="219"/>
      <c r="D2654" s="274"/>
    </row>
    <row r="2655" spans="2:4" x14ac:dyDescent="0.25">
      <c r="B2655" s="219"/>
      <c r="D2655" s="274"/>
    </row>
    <row r="2656" spans="2:4" x14ac:dyDescent="0.25">
      <c r="B2656" s="219"/>
      <c r="D2656" s="274"/>
    </row>
    <row r="2657" spans="2:4" x14ac:dyDescent="0.25">
      <c r="B2657" s="219"/>
      <c r="D2657" s="274"/>
    </row>
    <row r="2658" spans="2:4" x14ac:dyDescent="0.25">
      <c r="B2658" s="219"/>
      <c r="D2658" s="274"/>
    </row>
    <row r="2659" spans="2:4" x14ac:dyDescent="0.25">
      <c r="B2659" s="219"/>
      <c r="D2659" s="274"/>
    </row>
    <row r="2660" spans="2:4" x14ac:dyDescent="0.25">
      <c r="B2660" s="219"/>
      <c r="D2660" s="274"/>
    </row>
    <row r="2661" spans="2:4" x14ac:dyDescent="0.25">
      <c r="B2661" s="219"/>
      <c r="D2661" s="274"/>
    </row>
    <row r="2662" spans="2:4" x14ac:dyDescent="0.25">
      <c r="B2662" s="219"/>
      <c r="D2662" s="274"/>
    </row>
    <row r="2663" spans="2:4" x14ac:dyDescent="0.25">
      <c r="B2663" s="219"/>
      <c r="D2663" s="274"/>
    </row>
    <row r="2664" spans="2:4" x14ac:dyDescent="0.25">
      <c r="B2664" s="219"/>
      <c r="D2664" s="274"/>
    </row>
    <row r="2665" spans="2:4" x14ac:dyDescent="0.25">
      <c r="B2665" s="219"/>
      <c r="D2665" s="274"/>
    </row>
    <row r="2666" spans="2:4" x14ac:dyDescent="0.25">
      <c r="B2666" s="219"/>
      <c r="D2666" s="274"/>
    </row>
    <row r="2667" spans="2:4" x14ac:dyDescent="0.25">
      <c r="B2667" s="219"/>
      <c r="D2667" s="274"/>
    </row>
    <row r="2668" spans="2:4" x14ac:dyDescent="0.25">
      <c r="B2668" s="219"/>
      <c r="D2668" s="274"/>
    </row>
    <row r="2669" spans="2:4" x14ac:dyDescent="0.25">
      <c r="B2669" s="219"/>
      <c r="D2669" s="274"/>
    </row>
    <row r="2670" spans="2:4" x14ac:dyDescent="0.25">
      <c r="B2670" s="219"/>
      <c r="D2670" s="274"/>
    </row>
    <row r="2671" spans="2:4" x14ac:dyDescent="0.25">
      <c r="B2671" s="219"/>
      <c r="D2671" s="274"/>
    </row>
    <row r="2672" spans="2:4" x14ac:dyDescent="0.25">
      <c r="B2672" s="219"/>
      <c r="D2672" s="274"/>
    </row>
    <row r="2673" spans="2:4" x14ac:dyDescent="0.25">
      <c r="B2673" s="219"/>
      <c r="D2673" s="274"/>
    </row>
    <row r="2674" spans="2:4" x14ac:dyDescent="0.25">
      <c r="B2674" s="219"/>
      <c r="D2674" s="274"/>
    </row>
    <row r="2675" spans="2:4" x14ac:dyDescent="0.25">
      <c r="B2675" s="219"/>
      <c r="D2675" s="274"/>
    </row>
    <row r="2676" spans="2:4" x14ac:dyDescent="0.25">
      <c r="B2676" s="219"/>
      <c r="D2676" s="274"/>
    </row>
    <row r="2677" spans="2:4" x14ac:dyDescent="0.25">
      <c r="B2677" s="219"/>
      <c r="D2677" s="274"/>
    </row>
    <row r="2678" spans="2:4" x14ac:dyDescent="0.25">
      <c r="B2678" s="219"/>
      <c r="D2678" s="274"/>
    </row>
    <row r="2679" spans="2:4" x14ac:dyDescent="0.25">
      <c r="B2679" s="219"/>
      <c r="D2679" s="274"/>
    </row>
    <row r="2680" spans="2:4" x14ac:dyDescent="0.25">
      <c r="B2680" s="219"/>
      <c r="D2680" s="274"/>
    </row>
    <row r="2681" spans="2:4" x14ac:dyDescent="0.25">
      <c r="B2681" s="219"/>
      <c r="D2681" s="274"/>
    </row>
    <row r="2682" spans="2:4" x14ac:dyDescent="0.25">
      <c r="B2682" s="219"/>
      <c r="D2682" s="274"/>
    </row>
    <row r="2683" spans="2:4" x14ac:dyDescent="0.25">
      <c r="B2683" s="219"/>
      <c r="D2683" s="274"/>
    </row>
    <row r="2684" spans="2:4" x14ac:dyDescent="0.25">
      <c r="B2684" s="219"/>
      <c r="D2684" s="274"/>
    </row>
    <row r="2685" spans="2:4" x14ac:dyDescent="0.25">
      <c r="B2685" s="219"/>
      <c r="D2685" s="274"/>
    </row>
    <row r="2686" spans="2:4" x14ac:dyDescent="0.25">
      <c r="B2686" s="219"/>
      <c r="D2686" s="274"/>
    </row>
    <row r="2687" spans="2:4" x14ac:dyDescent="0.25">
      <c r="B2687" s="219"/>
      <c r="D2687" s="274"/>
    </row>
    <row r="2688" spans="2:4" x14ac:dyDescent="0.25">
      <c r="B2688" s="219"/>
      <c r="D2688" s="274"/>
    </row>
    <row r="2689" spans="2:4" x14ac:dyDescent="0.25">
      <c r="B2689" s="219"/>
      <c r="D2689" s="274"/>
    </row>
    <row r="2690" spans="2:4" x14ac:dyDescent="0.25">
      <c r="B2690" s="219"/>
      <c r="D2690" s="274"/>
    </row>
    <row r="2691" spans="2:4" x14ac:dyDescent="0.25">
      <c r="B2691" s="219"/>
      <c r="D2691" s="274"/>
    </row>
    <row r="2692" spans="2:4" x14ac:dyDescent="0.25">
      <c r="B2692" s="219"/>
      <c r="D2692" s="274"/>
    </row>
    <row r="2693" spans="2:4" x14ac:dyDescent="0.25">
      <c r="B2693" s="219"/>
      <c r="D2693" s="274"/>
    </row>
    <row r="2694" spans="2:4" x14ac:dyDescent="0.25">
      <c r="B2694" s="219"/>
      <c r="D2694" s="274"/>
    </row>
    <row r="2695" spans="2:4" x14ac:dyDescent="0.25">
      <c r="B2695" s="219"/>
      <c r="D2695" s="274"/>
    </row>
    <row r="2696" spans="2:4" x14ac:dyDescent="0.25">
      <c r="B2696" s="219"/>
      <c r="D2696" s="274"/>
    </row>
    <row r="2697" spans="2:4" x14ac:dyDescent="0.25">
      <c r="B2697" s="219"/>
      <c r="D2697" s="274"/>
    </row>
    <row r="2698" spans="2:4" x14ac:dyDescent="0.25">
      <c r="B2698" s="219"/>
      <c r="D2698" s="274"/>
    </row>
    <row r="2699" spans="2:4" x14ac:dyDescent="0.25">
      <c r="B2699" s="219"/>
      <c r="D2699" s="274"/>
    </row>
    <row r="2700" spans="2:4" x14ac:dyDescent="0.25">
      <c r="B2700" s="219"/>
      <c r="D2700" s="274"/>
    </row>
    <row r="2701" spans="2:4" x14ac:dyDescent="0.25">
      <c r="B2701" s="219"/>
      <c r="D2701" s="274"/>
    </row>
    <row r="2702" spans="2:4" x14ac:dyDescent="0.25">
      <c r="B2702" s="219"/>
      <c r="D2702" s="274"/>
    </row>
    <row r="2703" spans="2:4" x14ac:dyDescent="0.25">
      <c r="B2703" s="219"/>
      <c r="D2703" s="274"/>
    </row>
    <row r="2704" spans="2:4" x14ac:dyDescent="0.25">
      <c r="B2704" s="219"/>
      <c r="D2704" s="274"/>
    </row>
    <row r="2705" spans="2:4" x14ac:dyDescent="0.25">
      <c r="B2705" s="219"/>
      <c r="D2705" s="274"/>
    </row>
    <row r="2706" spans="2:4" x14ac:dyDescent="0.25">
      <c r="B2706" s="219"/>
      <c r="D2706" s="274"/>
    </row>
    <row r="2707" spans="2:4" x14ac:dyDescent="0.25">
      <c r="B2707" s="219"/>
      <c r="D2707" s="274"/>
    </row>
    <row r="2708" spans="2:4" x14ac:dyDescent="0.25">
      <c r="B2708" s="219"/>
      <c r="D2708" s="274"/>
    </row>
    <row r="2709" spans="2:4" x14ac:dyDescent="0.25">
      <c r="B2709" s="219"/>
      <c r="D2709" s="274"/>
    </row>
    <row r="2710" spans="2:4" x14ac:dyDescent="0.25">
      <c r="B2710" s="219"/>
      <c r="D2710" s="274"/>
    </row>
    <row r="2711" spans="2:4" x14ac:dyDescent="0.25">
      <c r="B2711" s="219"/>
      <c r="D2711" s="274"/>
    </row>
    <row r="2712" spans="2:4" x14ac:dyDescent="0.25">
      <c r="B2712" s="219"/>
      <c r="D2712" s="274"/>
    </row>
    <row r="2713" spans="2:4" x14ac:dyDescent="0.25">
      <c r="B2713" s="219"/>
      <c r="D2713" s="274"/>
    </row>
    <row r="2714" spans="2:4" x14ac:dyDescent="0.25">
      <c r="B2714" s="219"/>
      <c r="D2714" s="274"/>
    </row>
    <row r="2715" spans="2:4" x14ac:dyDescent="0.25">
      <c r="B2715" s="219"/>
      <c r="D2715" s="274"/>
    </row>
    <row r="2716" spans="2:4" x14ac:dyDescent="0.25">
      <c r="B2716" s="219"/>
      <c r="D2716" s="274"/>
    </row>
    <row r="2717" spans="2:4" x14ac:dyDescent="0.25">
      <c r="B2717" s="219"/>
      <c r="D2717" s="274"/>
    </row>
    <row r="2718" spans="2:4" x14ac:dyDescent="0.25">
      <c r="B2718" s="219"/>
      <c r="D2718" s="274"/>
    </row>
    <row r="2719" spans="2:4" x14ac:dyDescent="0.25">
      <c r="B2719" s="219"/>
      <c r="D2719" s="274"/>
    </row>
    <row r="2720" spans="2:4" x14ac:dyDescent="0.25">
      <c r="B2720" s="219"/>
      <c r="D2720" s="274"/>
    </row>
    <row r="2721" spans="2:4" x14ac:dyDescent="0.25">
      <c r="B2721" s="219"/>
      <c r="D2721" s="274"/>
    </row>
    <row r="2722" spans="2:4" x14ac:dyDescent="0.25">
      <c r="B2722" s="219"/>
      <c r="D2722" s="274"/>
    </row>
    <row r="2723" spans="2:4" x14ac:dyDescent="0.25">
      <c r="B2723" s="219"/>
      <c r="D2723" s="274"/>
    </row>
    <row r="2724" spans="2:4" x14ac:dyDescent="0.25">
      <c r="B2724" s="219"/>
      <c r="D2724" s="274"/>
    </row>
    <row r="2725" spans="2:4" x14ac:dyDescent="0.25">
      <c r="B2725" s="219"/>
      <c r="D2725" s="274"/>
    </row>
    <row r="2726" spans="2:4" x14ac:dyDescent="0.25">
      <c r="B2726" s="219"/>
      <c r="D2726" s="274"/>
    </row>
    <row r="2727" spans="2:4" x14ac:dyDescent="0.25">
      <c r="B2727" s="219"/>
      <c r="D2727" s="274"/>
    </row>
    <row r="2728" spans="2:4" x14ac:dyDescent="0.25">
      <c r="B2728" s="219"/>
      <c r="D2728" s="274"/>
    </row>
    <row r="2729" spans="2:4" x14ac:dyDescent="0.25">
      <c r="B2729" s="219"/>
      <c r="D2729" s="274"/>
    </row>
    <row r="2730" spans="2:4" x14ac:dyDescent="0.25">
      <c r="B2730" s="219"/>
      <c r="D2730" s="274"/>
    </row>
    <row r="2731" spans="2:4" x14ac:dyDescent="0.25">
      <c r="B2731" s="219"/>
      <c r="D2731" s="274"/>
    </row>
    <row r="2732" spans="2:4" x14ac:dyDescent="0.25">
      <c r="B2732" s="219"/>
      <c r="D2732" s="274"/>
    </row>
    <row r="2733" spans="2:4" x14ac:dyDescent="0.25">
      <c r="B2733" s="219"/>
      <c r="D2733" s="274"/>
    </row>
    <row r="2734" spans="2:4" x14ac:dyDescent="0.25">
      <c r="B2734" s="219"/>
      <c r="D2734" s="274"/>
    </row>
    <row r="2735" spans="2:4" x14ac:dyDescent="0.25">
      <c r="B2735" s="219"/>
      <c r="D2735" s="274"/>
    </row>
    <row r="2736" spans="2:4" x14ac:dyDescent="0.25">
      <c r="B2736" s="219"/>
      <c r="D2736" s="274"/>
    </row>
    <row r="2737" spans="2:4" x14ac:dyDescent="0.25">
      <c r="B2737" s="219"/>
      <c r="D2737" s="274"/>
    </row>
    <row r="2738" spans="2:4" x14ac:dyDescent="0.25">
      <c r="B2738" s="219"/>
      <c r="D2738" s="274"/>
    </row>
    <row r="2739" spans="2:4" x14ac:dyDescent="0.25">
      <c r="B2739" s="219"/>
      <c r="D2739" s="274"/>
    </row>
    <row r="2740" spans="2:4" x14ac:dyDescent="0.25">
      <c r="B2740" s="219"/>
      <c r="D2740" s="274"/>
    </row>
    <row r="2741" spans="2:4" x14ac:dyDescent="0.25">
      <c r="B2741" s="219"/>
      <c r="D2741" s="274"/>
    </row>
    <row r="2742" spans="2:4" x14ac:dyDescent="0.25">
      <c r="B2742" s="219"/>
      <c r="D2742" s="274"/>
    </row>
    <row r="2743" spans="2:4" x14ac:dyDescent="0.25">
      <c r="B2743" s="219"/>
      <c r="D2743" s="274"/>
    </row>
    <row r="2744" spans="2:4" x14ac:dyDescent="0.25">
      <c r="B2744" s="219"/>
      <c r="D2744" s="274"/>
    </row>
    <row r="2745" spans="2:4" x14ac:dyDescent="0.25">
      <c r="B2745" s="219"/>
      <c r="D2745" s="274"/>
    </row>
    <row r="2746" spans="2:4" x14ac:dyDescent="0.25">
      <c r="B2746" s="219"/>
      <c r="D2746" s="274"/>
    </row>
    <row r="2747" spans="2:4" x14ac:dyDescent="0.25">
      <c r="B2747" s="219"/>
      <c r="D2747" s="274"/>
    </row>
    <row r="2748" spans="2:4" x14ac:dyDescent="0.25">
      <c r="B2748" s="219"/>
      <c r="D2748" s="274"/>
    </row>
    <row r="2749" spans="2:4" x14ac:dyDescent="0.25">
      <c r="B2749" s="219"/>
      <c r="D2749" s="274"/>
    </row>
    <row r="2750" spans="2:4" x14ac:dyDescent="0.25">
      <c r="B2750" s="219"/>
      <c r="D2750" s="274"/>
    </row>
    <row r="2751" spans="2:4" x14ac:dyDescent="0.25">
      <c r="B2751" s="219"/>
      <c r="D2751" s="274"/>
    </row>
    <row r="2752" spans="2:4" x14ac:dyDescent="0.25">
      <c r="B2752" s="219"/>
      <c r="D2752" s="274"/>
    </row>
    <row r="2753" spans="2:4" x14ac:dyDescent="0.25">
      <c r="B2753" s="219"/>
      <c r="D2753" s="274"/>
    </row>
    <row r="2754" spans="2:4" x14ac:dyDescent="0.25">
      <c r="B2754" s="219"/>
      <c r="D2754" s="274"/>
    </row>
    <row r="2755" spans="2:4" x14ac:dyDescent="0.25">
      <c r="B2755" s="219"/>
      <c r="D2755" s="274"/>
    </row>
    <row r="2756" spans="2:4" x14ac:dyDescent="0.25">
      <c r="B2756" s="219"/>
      <c r="D2756" s="274"/>
    </row>
    <row r="2757" spans="2:4" x14ac:dyDescent="0.25">
      <c r="B2757" s="219"/>
      <c r="D2757" s="274"/>
    </row>
    <row r="2758" spans="2:4" x14ac:dyDescent="0.25">
      <c r="B2758" s="219"/>
      <c r="D2758" s="274"/>
    </row>
    <row r="2759" spans="2:4" x14ac:dyDescent="0.25">
      <c r="B2759" s="219"/>
      <c r="D2759" s="274"/>
    </row>
    <row r="2760" spans="2:4" x14ac:dyDescent="0.25">
      <c r="B2760" s="219"/>
      <c r="D2760" s="274"/>
    </row>
    <row r="2761" spans="2:4" x14ac:dyDescent="0.25">
      <c r="B2761" s="219"/>
      <c r="D2761" s="274"/>
    </row>
    <row r="2762" spans="2:4" x14ac:dyDescent="0.25">
      <c r="B2762" s="219"/>
      <c r="D2762" s="274"/>
    </row>
    <row r="2763" spans="2:4" x14ac:dyDescent="0.25">
      <c r="B2763" s="219"/>
      <c r="D2763" s="274"/>
    </row>
    <row r="2764" spans="2:4" x14ac:dyDescent="0.25">
      <c r="B2764" s="219"/>
      <c r="D2764" s="274"/>
    </row>
    <row r="2765" spans="2:4" x14ac:dyDescent="0.25">
      <c r="B2765" s="219"/>
      <c r="D2765" s="274"/>
    </row>
    <row r="2766" spans="2:4" x14ac:dyDescent="0.25">
      <c r="B2766" s="219"/>
      <c r="D2766" s="274"/>
    </row>
    <row r="2767" spans="2:4" x14ac:dyDescent="0.25">
      <c r="B2767" s="219"/>
      <c r="D2767" s="274"/>
    </row>
    <row r="2768" spans="2:4" x14ac:dyDescent="0.25">
      <c r="B2768" s="219"/>
      <c r="D2768" s="274"/>
    </row>
    <row r="2769" spans="2:4" x14ac:dyDescent="0.25">
      <c r="B2769" s="219"/>
      <c r="D2769" s="274"/>
    </row>
    <row r="2770" spans="2:4" x14ac:dyDescent="0.25">
      <c r="B2770" s="219"/>
      <c r="D2770" s="274"/>
    </row>
    <row r="2771" spans="2:4" x14ac:dyDescent="0.25">
      <c r="B2771" s="219"/>
      <c r="D2771" s="274"/>
    </row>
    <row r="2772" spans="2:4" x14ac:dyDescent="0.25">
      <c r="B2772" s="219"/>
      <c r="D2772" s="274"/>
    </row>
    <row r="2773" spans="2:4" x14ac:dyDescent="0.25">
      <c r="B2773" s="219"/>
      <c r="D2773" s="274"/>
    </row>
    <row r="2774" spans="2:4" x14ac:dyDescent="0.25">
      <c r="B2774" s="219"/>
      <c r="D2774" s="274"/>
    </row>
    <row r="2775" spans="2:4" x14ac:dyDescent="0.25">
      <c r="B2775" s="219"/>
      <c r="D2775" s="274"/>
    </row>
    <row r="2776" spans="2:4" x14ac:dyDescent="0.25">
      <c r="B2776" s="219"/>
      <c r="D2776" s="274"/>
    </row>
    <row r="2777" spans="2:4" x14ac:dyDescent="0.25">
      <c r="B2777" s="219"/>
      <c r="D2777" s="274"/>
    </row>
    <row r="2778" spans="2:4" x14ac:dyDescent="0.25">
      <c r="B2778" s="219"/>
      <c r="D2778" s="274"/>
    </row>
    <row r="2779" spans="2:4" x14ac:dyDescent="0.25">
      <c r="B2779" s="219"/>
      <c r="D2779" s="274"/>
    </row>
    <row r="2780" spans="2:4" x14ac:dyDescent="0.25">
      <c r="B2780" s="219"/>
      <c r="D2780" s="274"/>
    </row>
    <row r="2781" spans="2:4" x14ac:dyDescent="0.25">
      <c r="B2781" s="219"/>
      <c r="D2781" s="274"/>
    </row>
    <row r="2782" spans="2:4" x14ac:dyDescent="0.25">
      <c r="B2782" s="219"/>
      <c r="D2782" s="274"/>
    </row>
    <row r="2783" spans="2:4" x14ac:dyDescent="0.25">
      <c r="B2783" s="219"/>
      <c r="D2783" s="274"/>
    </row>
    <row r="2784" spans="2:4" x14ac:dyDescent="0.25">
      <c r="B2784" s="219"/>
      <c r="D2784" s="274"/>
    </row>
    <row r="2785" spans="2:4" x14ac:dyDescent="0.25">
      <c r="B2785" s="219"/>
      <c r="D2785" s="274"/>
    </row>
    <row r="2786" spans="2:4" x14ac:dyDescent="0.25">
      <c r="B2786" s="219"/>
      <c r="D2786" s="274"/>
    </row>
    <row r="2787" spans="2:4" x14ac:dyDescent="0.25">
      <c r="B2787" s="219"/>
      <c r="D2787" s="274"/>
    </row>
    <row r="2788" spans="2:4" x14ac:dyDescent="0.25">
      <c r="B2788" s="219"/>
      <c r="D2788" s="274"/>
    </row>
    <row r="2789" spans="2:4" x14ac:dyDescent="0.25">
      <c r="B2789" s="219"/>
      <c r="D2789" s="274"/>
    </row>
    <row r="2790" spans="2:4" x14ac:dyDescent="0.25">
      <c r="B2790" s="219"/>
      <c r="D2790" s="274"/>
    </row>
    <row r="2791" spans="2:4" x14ac:dyDescent="0.25">
      <c r="B2791" s="219"/>
      <c r="D2791" s="274"/>
    </row>
    <row r="2792" spans="2:4" x14ac:dyDescent="0.25">
      <c r="B2792" s="219"/>
      <c r="D2792" s="274"/>
    </row>
    <row r="2793" spans="2:4" x14ac:dyDescent="0.25">
      <c r="B2793" s="219"/>
      <c r="D2793" s="274"/>
    </row>
    <row r="2794" spans="2:4" x14ac:dyDescent="0.25">
      <c r="B2794" s="219"/>
      <c r="D2794" s="274"/>
    </row>
    <row r="2795" spans="2:4" x14ac:dyDescent="0.25">
      <c r="B2795" s="219"/>
      <c r="D2795" s="274"/>
    </row>
    <row r="2796" spans="2:4" x14ac:dyDescent="0.25">
      <c r="B2796" s="219"/>
      <c r="D2796" s="274"/>
    </row>
    <row r="2797" spans="2:4" x14ac:dyDescent="0.25">
      <c r="B2797" s="219"/>
      <c r="D2797" s="274"/>
    </row>
    <row r="2798" spans="2:4" x14ac:dyDescent="0.25">
      <c r="B2798" s="219"/>
      <c r="D2798" s="274"/>
    </row>
    <row r="2799" spans="2:4" x14ac:dyDescent="0.25">
      <c r="B2799" s="219"/>
      <c r="D2799" s="274"/>
    </row>
    <row r="2800" spans="2:4" x14ac:dyDescent="0.25">
      <c r="B2800" s="219"/>
      <c r="D2800" s="274"/>
    </row>
    <row r="2801" spans="2:4" x14ac:dyDescent="0.25">
      <c r="B2801" s="219"/>
      <c r="D2801" s="274"/>
    </row>
    <row r="2802" spans="2:4" x14ac:dyDescent="0.25">
      <c r="B2802" s="219"/>
      <c r="D2802" s="274"/>
    </row>
    <row r="2803" spans="2:4" x14ac:dyDescent="0.25">
      <c r="B2803" s="219"/>
      <c r="D2803" s="274"/>
    </row>
    <row r="2804" spans="2:4" x14ac:dyDescent="0.25">
      <c r="B2804" s="219"/>
      <c r="D2804" s="274"/>
    </row>
    <row r="2805" spans="2:4" x14ac:dyDescent="0.25">
      <c r="B2805" s="219"/>
      <c r="D2805" s="274"/>
    </row>
    <row r="2806" spans="2:4" x14ac:dyDescent="0.25">
      <c r="B2806" s="219"/>
      <c r="D2806" s="274"/>
    </row>
    <row r="2807" spans="2:4" x14ac:dyDescent="0.25">
      <c r="B2807" s="219"/>
      <c r="D2807" s="274"/>
    </row>
    <row r="2808" spans="2:4" x14ac:dyDescent="0.25">
      <c r="B2808" s="219"/>
      <c r="D2808" s="274"/>
    </row>
    <row r="2809" spans="2:4" x14ac:dyDescent="0.25">
      <c r="B2809" s="219"/>
      <c r="D2809" s="274"/>
    </row>
    <row r="2810" spans="2:4" x14ac:dyDescent="0.25">
      <c r="B2810" s="219"/>
      <c r="D2810" s="274"/>
    </row>
    <row r="2811" spans="2:4" x14ac:dyDescent="0.25">
      <c r="B2811" s="219"/>
      <c r="D2811" s="274"/>
    </row>
    <row r="2812" spans="2:4" x14ac:dyDescent="0.25">
      <c r="B2812" s="219"/>
      <c r="D2812" s="274"/>
    </row>
    <row r="2813" spans="2:4" x14ac:dyDescent="0.25">
      <c r="B2813" s="219"/>
      <c r="D2813" s="274"/>
    </row>
    <row r="2814" spans="2:4" x14ac:dyDescent="0.25">
      <c r="B2814" s="219"/>
      <c r="D2814" s="274"/>
    </row>
    <row r="2815" spans="2:4" x14ac:dyDescent="0.25">
      <c r="B2815" s="219"/>
      <c r="D2815" s="274"/>
    </row>
    <row r="2816" spans="2:4" x14ac:dyDescent="0.25">
      <c r="B2816" s="219"/>
      <c r="D2816" s="274"/>
    </row>
    <row r="2817" spans="2:4" x14ac:dyDescent="0.25">
      <c r="B2817" s="219"/>
      <c r="D2817" s="274"/>
    </row>
    <row r="2818" spans="2:4" x14ac:dyDescent="0.25">
      <c r="B2818" s="219"/>
      <c r="D2818" s="274"/>
    </row>
    <row r="2819" spans="2:4" x14ac:dyDescent="0.25">
      <c r="B2819" s="219"/>
      <c r="D2819" s="274"/>
    </row>
    <row r="2820" spans="2:4" x14ac:dyDescent="0.25">
      <c r="B2820" s="219"/>
      <c r="D2820" s="274"/>
    </row>
    <row r="2821" spans="2:4" x14ac:dyDescent="0.25">
      <c r="B2821" s="219"/>
      <c r="D2821" s="274"/>
    </row>
    <row r="2822" spans="2:4" x14ac:dyDescent="0.25">
      <c r="B2822" s="219"/>
      <c r="D2822" s="274"/>
    </row>
    <row r="2823" spans="2:4" x14ac:dyDescent="0.25">
      <c r="B2823" s="219"/>
      <c r="D2823" s="274"/>
    </row>
    <row r="2824" spans="2:4" x14ac:dyDescent="0.25">
      <c r="B2824" s="219"/>
      <c r="D2824" s="274"/>
    </row>
    <row r="2825" spans="2:4" x14ac:dyDescent="0.25">
      <c r="B2825" s="219"/>
      <c r="D2825" s="274"/>
    </row>
    <row r="2826" spans="2:4" x14ac:dyDescent="0.25">
      <c r="B2826" s="219"/>
      <c r="D2826" s="274"/>
    </row>
    <row r="2827" spans="2:4" x14ac:dyDescent="0.25">
      <c r="B2827" s="219"/>
      <c r="D2827" s="274"/>
    </row>
    <row r="2828" spans="2:4" x14ac:dyDescent="0.25">
      <c r="B2828" s="219"/>
      <c r="D2828" s="274"/>
    </row>
    <row r="2829" spans="2:4" x14ac:dyDescent="0.25">
      <c r="B2829" s="219"/>
      <c r="D2829" s="274"/>
    </row>
    <row r="2830" spans="2:4" x14ac:dyDescent="0.25">
      <c r="B2830" s="219"/>
      <c r="D2830" s="274"/>
    </row>
    <row r="2831" spans="2:4" x14ac:dyDescent="0.25">
      <c r="B2831" s="219"/>
      <c r="D2831" s="274"/>
    </row>
    <row r="2832" spans="2:4" x14ac:dyDescent="0.25">
      <c r="B2832" s="219"/>
      <c r="D2832" s="274"/>
    </row>
    <row r="2833" spans="2:4" x14ac:dyDescent="0.25">
      <c r="B2833" s="219"/>
      <c r="D2833" s="274"/>
    </row>
    <row r="2834" spans="2:4" x14ac:dyDescent="0.25">
      <c r="B2834" s="219"/>
      <c r="D2834" s="274"/>
    </row>
    <row r="2835" spans="2:4" x14ac:dyDescent="0.25">
      <c r="B2835" s="219"/>
      <c r="D2835" s="274"/>
    </row>
    <row r="2836" spans="2:4" x14ac:dyDescent="0.25">
      <c r="B2836" s="219"/>
      <c r="D2836" s="274"/>
    </row>
    <row r="2837" spans="2:4" x14ac:dyDescent="0.25">
      <c r="B2837" s="219"/>
      <c r="D2837" s="274"/>
    </row>
    <row r="2838" spans="2:4" x14ac:dyDescent="0.25">
      <c r="B2838" s="219"/>
      <c r="D2838" s="274"/>
    </row>
    <row r="2839" spans="2:4" x14ac:dyDescent="0.25">
      <c r="B2839" s="219"/>
      <c r="D2839" s="274"/>
    </row>
    <row r="2840" spans="2:4" x14ac:dyDescent="0.25">
      <c r="B2840" s="219"/>
      <c r="D2840" s="274"/>
    </row>
    <row r="2841" spans="2:4" x14ac:dyDescent="0.25">
      <c r="B2841" s="219"/>
      <c r="D2841" s="274"/>
    </row>
    <row r="2842" spans="2:4" x14ac:dyDescent="0.25">
      <c r="B2842" s="219"/>
      <c r="D2842" s="274"/>
    </row>
    <row r="2843" spans="2:4" x14ac:dyDescent="0.25">
      <c r="B2843" s="219"/>
      <c r="D2843" s="274"/>
    </row>
    <row r="2844" spans="2:4" x14ac:dyDescent="0.25">
      <c r="B2844" s="219"/>
      <c r="D2844" s="274"/>
    </row>
    <row r="2845" spans="2:4" x14ac:dyDescent="0.25">
      <c r="B2845" s="219"/>
      <c r="D2845" s="274"/>
    </row>
    <row r="2846" spans="2:4" x14ac:dyDescent="0.25">
      <c r="B2846" s="219"/>
      <c r="D2846" s="274"/>
    </row>
    <row r="2847" spans="2:4" x14ac:dyDescent="0.25">
      <c r="B2847" s="219"/>
      <c r="D2847" s="274"/>
    </row>
    <row r="2848" spans="2:4" x14ac:dyDescent="0.25">
      <c r="B2848" s="219"/>
      <c r="D2848" s="274"/>
    </row>
    <row r="2849" spans="2:4" x14ac:dyDescent="0.25">
      <c r="B2849" s="219"/>
      <c r="D2849" s="274"/>
    </row>
    <row r="2850" spans="2:4" x14ac:dyDescent="0.25">
      <c r="B2850" s="219"/>
      <c r="D2850" s="274"/>
    </row>
    <row r="2851" spans="2:4" x14ac:dyDescent="0.25">
      <c r="B2851" s="219"/>
      <c r="D2851" s="274"/>
    </row>
    <row r="2852" spans="2:4" x14ac:dyDescent="0.25">
      <c r="B2852" s="219"/>
      <c r="D2852" s="274"/>
    </row>
    <row r="2853" spans="2:4" x14ac:dyDescent="0.25">
      <c r="B2853" s="219"/>
      <c r="D2853" s="274"/>
    </row>
    <row r="2854" spans="2:4" x14ac:dyDescent="0.25">
      <c r="B2854" s="219"/>
      <c r="D2854" s="274"/>
    </row>
    <row r="2855" spans="2:4" x14ac:dyDescent="0.25">
      <c r="B2855" s="219"/>
      <c r="D2855" s="274"/>
    </row>
    <row r="2856" spans="2:4" x14ac:dyDescent="0.25">
      <c r="B2856" s="219"/>
      <c r="D2856" s="274"/>
    </row>
    <row r="2857" spans="2:4" x14ac:dyDescent="0.25">
      <c r="B2857" s="219"/>
      <c r="D2857" s="274"/>
    </row>
    <row r="2858" spans="2:4" x14ac:dyDescent="0.25">
      <c r="B2858" s="219"/>
      <c r="D2858" s="274"/>
    </row>
    <row r="2859" spans="2:4" x14ac:dyDescent="0.25">
      <c r="B2859" s="219"/>
      <c r="D2859" s="274"/>
    </row>
    <row r="2860" spans="2:4" x14ac:dyDescent="0.25">
      <c r="B2860" s="219"/>
      <c r="D2860" s="274"/>
    </row>
    <row r="2861" spans="2:4" x14ac:dyDescent="0.25">
      <c r="B2861" s="219"/>
      <c r="D2861" s="274"/>
    </row>
    <row r="2862" spans="2:4" x14ac:dyDescent="0.25">
      <c r="B2862" s="219"/>
      <c r="D2862" s="274"/>
    </row>
    <row r="2863" spans="2:4" x14ac:dyDescent="0.25">
      <c r="B2863" s="219"/>
      <c r="D2863" s="274"/>
    </row>
    <row r="2864" spans="2:4" x14ac:dyDescent="0.25">
      <c r="B2864" s="219"/>
      <c r="D2864" s="274"/>
    </row>
    <row r="2865" spans="2:4" x14ac:dyDescent="0.25">
      <c r="B2865" s="219"/>
      <c r="D2865" s="274"/>
    </row>
    <row r="2866" spans="2:4" x14ac:dyDescent="0.25">
      <c r="B2866" s="219"/>
      <c r="D2866" s="274"/>
    </row>
    <row r="2867" spans="2:4" x14ac:dyDescent="0.25">
      <c r="B2867" s="219"/>
      <c r="D2867" s="274"/>
    </row>
    <row r="2868" spans="2:4" x14ac:dyDescent="0.25">
      <c r="B2868" s="219"/>
      <c r="D2868" s="274"/>
    </row>
    <row r="2869" spans="2:4" x14ac:dyDescent="0.25">
      <c r="B2869" s="219"/>
      <c r="D2869" s="274"/>
    </row>
    <row r="2870" spans="2:4" x14ac:dyDescent="0.25">
      <c r="B2870" s="219"/>
      <c r="D2870" s="274"/>
    </row>
    <row r="2871" spans="2:4" x14ac:dyDescent="0.25">
      <c r="B2871" s="219"/>
      <c r="D2871" s="274"/>
    </row>
    <row r="2872" spans="2:4" x14ac:dyDescent="0.25">
      <c r="B2872" s="219"/>
      <c r="D2872" s="274"/>
    </row>
    <row r="2873" spans="2:4" x14ac:dyDescent="0.25">
      <c r="B2873" s="219"/>
      <c r="D2873" s="274"/>
    </row>
    <row r="2874" spans="2:4" x14ac:dyDescent="0.25">
      <c r="B2874" s="219"/>
      <c r="D2874" s="274"/>
    </row>
    <row r="2875" spans="2:4" x14ac:dyDescent="0.25">
      <c r="B2875" s="219"/>
      <c r="D2875" s="274"/>
    </row>
    <row r="2876" spans="2:4" x14ac:dyDescent="0.25">
      <c r="B2876" s="219"/>
      <c r="D2876" s="274"/>
    </row>
    <row r="2877" spans="2:4" x14ac:dyDescent="0.25">
      <c r="B2877" s="219"/>
      <c r="D2877" s="274"/>
    </row>
    <row r="2878" spans="2:4" x14ac:dyDescent="0.25">
      <c r="B2878" s="219"/>
      <c r="D2878" s="274"/>
    </row>
    <row r="2879" spans="2:4" x14ac:dyDescent="0.25">
      <c r="B2879" s="219"/>
      <c r="D2879" s="274"/>
    </row>
    <row r="2880" spans="2:4" x14ac:dyDescent="0.25">
      <c r="B2880" s="219"/>
      <c r="D2880" s="274"/>
    </row>
    <row r="2881" spans="2:4" x14ac:dyDescent="0.25">
      <c r="B2881" s="219"/>
      <c r="D2881" s="274"/>
    </row>
    <row r="2882" spans="2:4" x14ac:dyDescent="0.25">
      <c r="B2882" s="219"/>
      <c r="D2882" s="274"/>
    </row>
    <row r="2883" spans="2:4" x14ac:dyDescent="0.25">
      <c r="B2883" s="219"/>
      <c r="D2883" s="274"/>
    </row>
    <row r="2884" spans="2:4" x14ac:dyDescent="0.25">
      <c r="B2884" s="219"/>
      <c r="D2884" s="274"/>
    </row>
    <row r="2885" spans="2:4" x14ac:dyDescent="0.25">
      <c r="B2885" s="219"/>
      <c r="D2885" s="274"/>
    </row>
    <row r="2886" spans="2:4" x14ac:dyDescent="0.25">
      <c r="B2886" s="219"/>
      <c r="D2886" s="274"/>
    </row>
    <row r="2887" spans="2:4" x14ac:dyDescent="0.25">
      <c r="B2887" s="219"/>
      <c r="D2887" s="274"/>
    </row>
    <row r="2888" spans="2:4" x14ac:dyDescent="0.25">
      <c r="B2888" s="219"/>
      <c r="D2888" s="274"/>
    </row>
    <row r="2889" spans="2:4" x14ac:dyDescent="0.25">
      <c r="B2889" s="219"/>
      <c r="D2889" s="274"/>
    </row>
    <row r="2890" spans="2:4" x14ac:dyDescent="0.25">
      <c r="B2890" s="219"/>
      <c r="D2890" s="274"/>
    </row>
    <row r="2891" spans="2:4" x14ac:dyDescent="0.25">
      <c r="B2891" s="219"/>
      <c r="D2891" s="274"/>
    </row>
    <row r="2892" spans="2:4" x14ac:dyDescent="0.25">
      <c r="B2892" s="219"/>
      <c r="D2892" s="274"/>
    </row>
    <row r="2893" spans="2:4" x14ac:dyDescent="0.25">
      <c r="B2893" s="219"/>
      <c r="D2893" s="274"/>
    </row>
    <row r="2894" spans="2:4" x14ac:dyDescent="0.25">
      <c r="B2894" s="219"/>
      <c r="D2894" s="274"/>
    </row>
    <row r="2895" spans="2:4" x14ac:dyDescent="0.25">
      <c r="B2895" s="219"/>
      <c r="D2895" s="274"/>
    </row>
    <row r="2896" spans="2:4" x14ac:dyDescent="0.25">
      <c r="B2896" s="219"/>
      <c r="D2896" s="274"/>
    </row>
    <row r="2897" spans="2:4" x14ac:dyDescent="0.25">
      <c r="B2897" s="219"/>
      <c r="D2897" s="274"/>
    </row>
    <row r="2898" spans="2:4" x14ac:dyDescent="0.25">
      <c r="B2898" s="219"/>
      <c r="D2898" s="274"/>
    </row>
    <row r="2899" spans="2:4" x14ac:dyDescent="0.25">
      <c r="B2899" s="219"/>
      <c r="D2899" s="274"/>
    </row>
    <row r="2900" spans="2:4" x14ac:dyDescent="0.25">
      <c r="B2900" s="219"/>
      <c r="D2900" s="274"/>
    </row>
    <row r="2901" spans="2:4" x14ac:dyDescent="0.25">
      <c r="B2901" s="219"/>
      <c r="D2901" s="274"/>
    </row>
    <row r="2902" spans="2:4" x14ac:dyDescent="0.25">
      <c r="B2902" s="219"/>
      <c r="D2902" s="274"/>
    </row>
    <row r="2903" spans="2:4" x14ac:dyDescent="0.25">
      <c r="B2903" s="219"/>
      <c r="D2903" s="274"/>
    </row>
    <row r="2904" spans="2:4" x14ac:dyDescent="0.25">
      <c r="B2904" s="219"/>
      <c r="D2904" s="274"/>
    </row>
    <row r="2905" spans="2:4" x14ac:dyDescent="0.25">
      <c r="B2905" s="219"/>
      <c r="D2905" s="274"/>
    </row>
    <row r="2906" spans="2:4" x14ac:dyDescent="0.25">
      <c r="B2906" s="219"/>
      <c r="D2906" s="274"/>
    </row>
    <row r="2907" spans="2:4" x14ac:dyDescent="0.25">
      <c r="B2907" s="219"/>
      <c r="D2907" s="274"/>
    </row>
    <row r="2908" spans="2:4" x14ac:dyDescent="0.25">
      <c r="B2908" s="219"/>
      <c r="D2908" s="274"/>
    </row>
    <row r="2909" spans="2:4" x14ac:dyDescent="0.25">
      <c r="B2909" s="219"/>
      <c r="D2909" s="274"/>
    </row>
    <row r="2910" spans="2:4" x14ac:dyDescent="0.25">
      <c r="B2910" s="219"/>
      <c r="D2910" s="274"/>
    </row>
    <row r="2911" spans="2:4" x14ac:dyDescent="0.25">
      <c r="B2911" s="219"/>
      <c r="D2911" s="274"/>
    </row>
    <row r="2912" spans="2:4" x14ac:dyDescent="0.25">
      <c r="B2912" s="219"/>
      <c r="D2912" s="274"/>
    </row>
    <row r="2913" spans="2:4" x14ac:dyDescent="0.25">
      <c r="B2913" s="219"/>
      <c r="D2913" s="274"/>
    </row>
    <row r="2914" spans="2:4" x14ac:dyDescent="0.25">
      <c r="B2914" s="219"/>
      <c r="D2914" s="274"/>
    </row>
    <row r="2915" spans="2:4" x14ac:dyDescent="0.25">
      <c r="B2915" s="219"/>
      <c r="D2915" s="274"/>
    </row>
    <row r="2916" spans="2:4" x14ac:dyDescent="0.25">
      <c r="B2916" s="219"/>
      <c r="D2916" s="274"/>
    </row>
    <row r="2917" spans="2:4" x14ac:dyDescent="0.25">
      <c r="B2917" s="219"/>
      <c r="D2917" s="274"/>
    </row>
    <row r="2918" spans="2:4" x14ac:dyDescent="0.25">
      <c r="B2918" s="219"/>
      <c r="D2918" s="274"/>
    </row>
    <row r="2919" spans="2:4" x14ac:dyDescent="0.25">
      <c r="B2919" s="219"/>
      <c r="D2919" s="274"/>
    </row>
    <row r="2920" spans="2:4" x14ac:dyDescent="0.25">
      <c r="B2920" s="219"/>
      <c r="D2920" s="274"/>
    </row>
    <row r="2921" spans="2:4" x14ac:dyDescent="0.25">
      <c r="B2921" s="219"/>
      <c r="D2921" s="274"/>
    </row>
    <row r="2922" spans="2:4" x14ac:dyDescent="0.25">
      <c r="B2922" s="219"/>
      <c r="D2922" s="274"/>
    </row>
    <row r="2923" spans="2:4" x14ac:dyDescent="0.25">
      <c r="B2923" s="219"/>
      <c r="D2923" s="274"/>
    </row>
    <row r="2924" spans="2:4" x14ac:dyDescent="0.25">
      <c r="B2924" s="219"/>
      <c r="D2924" s="274"/>
    </row>
    <row r="2925" spans="2:4" x14ac:dyDescent="0.25">
      <c r="B2925" s="219"/>
      <c r="D2925" s="274"/>
    </row>
    <row r="2926" spans="2:4" x14ac:dyDescent="0.25">
      <c r="B2926" s="219"/>
      <c r="D2926" s="274"/>
    </row>
    <row r="2927" spans="2:4" x14ac:dyDescent="0.25">
      <c r="B2927" s="219"/>
      <c r="D2927" s="274"/>
    </row>
    <row r="2928" spans="2:4" x14ac:dyDescent="0.25">
      <c r="B2928" s="219"/>
      <c r="D2928" s="274"/>
    </row>
    <row r="2929" spans="2:4" x14ac:dyDescent="0.25">
      <c r="B2929" s="219"/>
      <c r="D2929" s="274"/>
    </row>
    <row r="2930" spans="2:4" x14ac:dyDescent="0.25">
      <c r="B2930" s="219"/>
      <c r="D2930" s="274"/>
    </row>
    <row r="2931" spans="2:4" x14ac:dyDescent="0.25">
      <c r="B2931" s="219"/>
      <c r="D2931" s="274"/>
    </row>
    <row r="2932" spans="2:4" x14ac:dyDescent="0.25">
      <c r="B2932" s="219"/>
      <c r="D2932" s="274"/>
    </row>
    <row r="2933" spans="2:4" x14ac:dyDescent="0.25">
      <c r="B2933" s="219"/>
      <c r="D2933" s="274"/>
    </row>
    <row r="2934" spans="2:4" x14ac:dyDescent="0.25">
      <c r="B2934" s="219"/>
      <c r="D2934" s="274"/>
    </row>
    <row r="2935" spans="2:4" x14ac:dyDescent="0.25">
      <c r="B2935" s="219"/>
      <c r="D2935" s="274"/>
    </row>
    <row r="2936" spans="2:4" x14ac:dyDescent="0.25">
      <c r="B2936" s="219"/>
      <c r="D2936" s="274"/>
    </row>
    <row r="2937" spans="2:4" x14ac:dyDescent="0.25">
      <c r="B2937" s="219"/>
      <c r="D2937" s="274"/>
    </row>
    <row r="2938" spans="2:4" x14ac:dyDescent="0.25">
      <c r="B2938" s="219"/>
      <c r="D2938" s="274"/>
    </row>
    <row r="2939" spans="2:4" x14ac:dyDescent="0.25">
      <c r="B2939" s="219"/>
      <c r="D2939" s="274"/>
    </row>
    <row r="2940" spans="2:4" x14ac:dyDescent="0.25">
      <c r="B2940" s="219"/>
      <c r="D2940" s="274"/>
    </row>
    <row r="2941" spans="2:4" x14ac:dyDescent="0.25">
      <c r="B2941" s="219"/>
      <c r="D2941" s="274"/>
    </row>
    <row r="2942" spans="2:4" x14ac:dyDescent="0.25">
      <c r="B2942" s="219"/>
      <c r="D2942" s="274"/>
    </row>
    <row r="2943" spans="2:4" x14ac:dyDescent="0.25">
      <c r="B2943" s="219"/>
      <c r="D2943" s="274"/>
    </row>
    <row r="2944" spans="2:4" x14ac:dyDescent="0.25">
      <c r="B2944" s="219"/>
      <c r="D2944" s="274"/>
    </row>
    <row r="2945" spans="2:4" x14ac:dyDescent="0.25">
      <c r="B2945" s="219"/>
      <c r="D2945" s="274"/>
    </row>
    <row r="2946" spans="2:4" x14ac:dyDescent="0.25">
      <c r="B2946" s="219"/>
      <c r="D2946" s="274"/>
    </row>
    <row r="2947" spans="2:4" x14ac:dyDescent="0.25">
      <c r="B2947" s="219"/>
      <c r="D2947" s="274"/>
    </row>
    <row r="2948" spans="2:4" x14ac:dyDescent="0.25">
      <c r="B2948" s="219"/>
      <c r="D2948" s="274"/>
    </row>
    <row r="2949" spans="2:4" x14ac:dyDescent="0.25">
      <c r="B2949" s="219"/>
      <c r="D2949" s="274"/>
    </row>
    <row r="2950" spans="2:4" x14ac:dyDescent="0.25">
      <c r="B2950" s="219"/>
      <c r="D2950" s="274"/>
    </row>
    <row r="2951" spans="2:4" x14ac:dyDescent="0.25">
      <c r="B2951" s="219"/>
      <c r="D2951" s="274"/>
    </row>
    <row r="2952" spans="2:4" x14ac:dyDescent="0.25">
      <c r="B2952" s="219"/>
      <c r="D2952" s="274"/>
    </row>
    <row r="2953" spans="2:4" x14ac:dyDescent="0.25">
      <c r="B2953" s="219"/>
      <c r="D2953" s="274"/>
    </row>
    <row r="2954" spans="2:4" x14ac:dyDescent="0.25">
      <c r="B2954" s="219"/>
      <c r="D2954" s="274"/>
    </row>
    <row r="2955" spans="2:4" x14ac:dyDescent="0.25">
      <c r="B2955" s="219"/>
      <c r="D2955" s="274"/>
    </row>
    <row r="2956" spans="2:4" x14ac:dyDescent="0.25">
      <c r="B2956" s="219"/>
      <c r="D2956" s="274"/>
    </row>
    <row r="2957" spans="2:4" x14ac:dyDescent="0.25">
      <c r="B2957" s="219"/>
      <c r="D2957" s="274"/>
    </row>
    <row r="2958" spans="2:4" x14ac:dyDescent="0.25">
      <c r="B2958" s="219"/>
      <c r="D2958" s="274"/>
    </row>
    <row r="2959" spans="2:4" x14ac:dyDescent="0.25">
      <c r="B2959" s="219"/>
      <c r="D2959" s="274"/>
    </row>
    <row r="2960" spans="2:4" x14ac:dyDescent="0.25">
      <c r="B2960" s="219"/>
      <c r="D2960" s="274"/>
    </row>
    <row r="2961" spans="2:4" x14ac:dyDescent="0.25">
      <c r="B2961" s="219"/>
      <c r="D2961" s="274"/>
    </row>
    <row r="2962" spans="2:4" x14ac:dyDescent="0.25">
      <c r="B2962" s="219"/>
      <c r="D2962" s="274"/>
    </row>
    <row r="2963" spans="2:4" x14ac:dyDescent="0.25">
      <c r="B2963" s="219"/>
      <c r="D2963" s="274"/>
    </row>
    <row r="2964" spans="2:4" x14ac:dyDescent="0.25">
      <c r="B2964" s="219"/>
      <c r="D2964" s="274"/>
    </row>
    <row r="2965" spans="2:4" x14ac:dyDescent="0.25">
      <c r="B2965" s="219"/>
      <c r="D2965" s="274"/>
    </row>
    <row r="2966" spans="2:4" x14ac:dyDescent="0.25">
      <c r="B2966" s="219"/>
      <c r="D2966" s="274"/>
    </row>
    <row r="2967" spans="2:4" x14ac:dyDescent="0.25">
      <c r="B2967" s="219"/>
      <c r="D2967" s="274"/>
    </row>
    <row r="2968" spans="2:4" x14ac:dyDescent="0.25">
      <c r="B2968" s="219"/>
      <c r="D2968" s="274"/>
    </row>
    <row r="2969" spans="2:4" x14ac:dyDescent="0.25">
      <c r="B2969" s="219"/>
      <c r="D2969" s="274"/>
    </row>
    <row r="2970" spans="2:4" x14ac:dyDescent="0.25">
      <c r="B2970" s="219"/>
      <c r="D2970" s="274"/>
    </row>
    <row r="2971" spans="2:4" x14ac:dyDescent="0.25">
      <c r="B2971" s="219"/>
      <c r="D2971" s="274"/>
    </row>
    <row r="2972" spans="2:4" x14ac:dyDescent="0.25">
      <c r="B2972" s="219"/>
      <c r="D2972" s="274"/>
    </row>
    <row r="2973" spans="2:4" x14ac:dyDescent="0.25">
      <c r="B2973" s="219"/>
      <c r="D2973" s="274"/>
    </row>
    <row r="2974" spans="2:4" x14ac:dyDescent="0.25">
      <c r="B2974" s="219"/>
      <c r="D2974" s="274"/>
    </row>
    <row r="2975" spans="2:4" x14ac:dyDescent="0.25">
      <c r="B2975" s="219"/>
      <c r="D2975" s="274"/>
    </row>
    <row r="2976" spans="2:4" x14ac:dyDescent="0.25">
      <c r="B2976" s="219"/>
      <c r="D2976" s="274"/>
    </row>
    <row r="2977" spans="2:4" x14ac:dyDescent="0.25">
      <c r="B2977" s="219"/>
      <c r="D2977" s="274"/>
    </row>
    <row r="2978" spans="2:4" x14ac:dyDescent="0.25">
      <c r="B2978" s="219"/>
      <c r="D2978" s="274"/>
    </row>
    <row r="2979" spans="2:4" x14ac:dyDescent="0.25">
      <c r="B2979" s="219"/>
      <c r="D2979" s="274"/>
    </row>
    <row r="2980" spans="2:4" x14ac:dyDescent="0.25">
      <c r="B2980" s="219"/>
      <c r="D2980" s="274"/>
    </row>
    <row r="2981" spans="2:4" x14ac:dyDescent="0.25">
      <c r="B2981" s="219"/>
      <c r="D2981" s="274"/>
    </row>
    <row r="2982" spans="2:4" x14ac:dyDescent="0.25">
      <c r="B2982" s="219"/>
      <c r="D2982" s="274"/>
    </row>
    <row r="2983" spans="2:4" x14ac:dyDescent="0.25">
      <c r="B2983" s="219"/>
      <c r="D2983" s="274"/>
    </row>
    <row r="2984" spans="2:4" x14ac:dyDescent="0.25">
      <c r="B2984" s="219"/>
      <c r="D2984" s="274"/>
    </row>
    <row r="2985" spans="2:4" x14ac:dyDescent="0.25">
      <c r="B2985" s="219"/>
      <c r="D2985" s="274"/>
    </row>
    <row r="2986" spans="2:4" x14ac:dyDescent="0.25">
      <c r="B2986" s="219"/>
      <c r="D2986" s="274"/>
    </row>
    <row r="2987" spans="2:4" x14ac:dyDescent="0.25">
      <c r="B2987" s="219"/>
      <c r="D2987" s="274"/>
    </row>
    <row r="2988" spans="2:4" x14ac:dyDescent="0.25">
      <c r="B2988" s="219"/>
      <c r="D2988" s="274"/>
    </row>
    <row r="2989" spans="2:4" x14ac:dyDescent="0.25">
      <c r="B2989" s="219"/>
      <c r="D2989" s="274"/>
    </row>
    <row r="2990" spans="2:4" x14ac:dyDescent="0.25">
      <c r="B2990" s="219"/>
      <c r="D2990" s="274"/>
    </row>
    <row r="2991" spans="2:4" x14ac:dyDescent="0.25">
      <c r="B2991" s="219"/>
      <c r="D2991" s="274"/>
    </row>
    <row r="2992" spans="2:4" x14ac:dyDescent="0.25">
      <c r="B2992" s="219"/>
      <c r="D2992" s="274"/>
    </row>
    <row r="2993" spans="2:4" x14ac:dyDescent="0.25">
      <c r="B2993" s="219"/>
      <c r="D2993" s="274"/>
    </row>
    <row r="2994" spans="2:4" x14ac:dyDescent="0.25">
      <c r="B2994" s="219"/>
      <c r="D2994" s="274"/>
    </row>
    <row r="2995" spans="2:4" x14ac:dyDescent="0.25">
      <c r="B2995" s="219"/>
      <c r="D2995" s="274"/>
    </row>
    <row r="2996" spans="2:4" x14ac:dyDescent="0.25">
      <c r="B2996" s="219"/>
      <c r="D2996" s="274"/>
    </row>
    <row r="2997" spans="2:4" x14ac:dyDescent="0.25">
      <c r="B2997" s="219"/>
      <c r="D2997" s="274"/>
    </row>
    <row r="2998" spans="2:4" x14ac:dyDescent="0.25">
      <c r="B2998" s="219"/>
      <c r="D2998" s="274"/>
    </row>
    <row r="2999" spans="2:4" x14ac:dyDescent="0.25">
      <c r="B2999" s="219"/>
      <c r="D2999" s="274"/>
    </row>
    <row r="3000" spans="2:4" x14ac:dyDescent="0.25">
      <c r="B3000" s="219"/>
      <c r="D3000" s="274"/>
    </row>
    <row r="3001" spans="2:4" x14ac:dyDescent="0.25">
      <c r="B3001" s="219"/>
      <c r="D3001" s="274"/>
    </row>
    <row r="3002" spans="2:4" x14ac:dyDescent="0.25">
      <c r="B3002" s="219"/>
      <c r="D3002" s="274"/>
    </row>
    <row r="3003" spans="2:4" x14ac:dyDescent="0.25">
      <c r="B3003" s="219"/>
      <c r="D3003" s="274"/>
    </row>
    <row r="3004" spans="2:4" x14ac:dyDescent="0.25">
      <c r="B3004" s="219"/>
      <c r="D3004" s="274"/>
    </row>
    <row r="3005" spans="2:4" x14ac:dyDescent="0.25">
      <c r="B3005" s="219"/>
      <c r="D3005" s="274"/>
    </row>
    <row r="3006" spans="2:4" x14ac:dyDescent="0.25">
      <c r="B3006" s="219"/>
      <c r="D3006" s="274"/>
    </row>
    <row r="3007" spans="2:4" x14ac:dyDescent="0.25">
      <c r="B3007" s="219"/>
      <c r="D3007" s="274"/>
    </row>
    <row r="3008" spans="2:4" x14ac:dyDescent="0.25">
      <c r="B3008" s="219"/>
      <c r="D3008" s="274"/>
    </row>
    <row r="3009" spans="2:4" x14ac:dyDescent="0.25">
      <c r="B3009" s="219"/>
      <c r="D3009" s="274"/>
    </row>
    <row r="3010" spans="2:4" x14ac:dyDescent="0.25">
      <c r="B3010" s="219"/>
      <c r="D3010" s="274"/>
    </row>
    <row r="3011" spans="2:4" x14ac:dyDescent="0.25">
      <c r="B3011" s="219"/>
      <c r="D3011" s="274"/>
    </row>
    <row r="3012" spans="2:4" x14ac:dyDescent="0.25">
      <c r="B3012" s="219"/>
      <c r="D3012" s="274"/>
    </row>
    <row r="3013" spans="2:4" x14ac:dyDescent="0.25">
      <c r="B3013" s="219"/>
      <c r="D3013" s="274"/>
    </row>
    <row r="3014" spans="2:4" x14ac:dyDescent="0.25">
      <c r="B3014" s="219"/>
      <c r="D3014" s="274"/>
    </row>
    <row r="3015" spans="2:4" x14ac:dyDescent="0.25">
      <c r="B3015" s="219"/>
      <c r="D3015" s="274"/>
    </row>
    <row r="3016" spans="2:4" x14ac:dyDescent="0.25">
      <c r="B3016" s="219"/>
      <c r="D3016" s="274"/>
    </row>
    <row r="3017" spans="2:4" x14ac:dyDescent="0.25">
      <c r="B3017" s="219"/>
      <c r="D3017" s="274"/>
    </row>
    <row r="3018" spans="2:4" x14ac:dyDescent="0.25">
      <c r="B3018" s="219"/>
      <c r="D3018" s="274"/>
    </row>
    <row r="3019" spans="2:4" x14ac:dyDescent="0.25">
      <c r="B3019" s="219"/>
      <c r="D3019" s="274"/>
    </row>
    <row r="3020" spans="2:4" x14ac:dyDescent="0.25">
      <c r="B3020" s="219"/>
      <c r="D3020" s="274"/>
    </row>
    <row r="3021" spans="2:4" x14ac:dyDescent="0.25">
      <c r="B3021" s="219"/>
      <c r="D3021" s="274"/>
    </row>
    <row r="3022" spans="2:4" x14ac:dyDescent="0.25">
      <c r="B3022" s="219"/>
      <c r="D3022" s="274"/>
    </row>
    <row r="3023" spans="2:4" x14ac:dyDescent="0.25">
      <c r="B3023" s="219"/>
      <c r="D3023" s="274"/>
    </row>
    <row r="3024" spans="2:4" x14ac:dyDescent="0.25">
      <c r="B3024" s="219"/>
      <c r="D3024" s="274"/>
    </row>
    <row r="3025" spans="2:4" x14ac:dyDescent="0.25">
      <c r="B3025" s="219"/>
      <c r="D3025" s="274"/>
    </row>
    <row r="3026" spans="2:4" x14ac:dyDescent="0.25">
      <c r="B3026" s="219"/>
      <c r="D3026" s="274"/>
    </row>
    <row r="3027" spans="2:4" x14ac:dyDescent="0.25">
      <c r="B3027" s="219"/>
      <c r="D3027" s="274"/>
    </row>
    <row r="3028" spans="2:4" x14ac:dyDescent="0.25">
      <c r="B3028" s="219"/>
      <c r="D3028" s="274"/>
    </row>
    <row r="3029" spans="2:4" x14ac:dyDescent="0.25">
      <c r="B3029" s="219"/>
      <c r="D3029" s="274"/>
    </row>
    <row r="3030" spans="2:4" x14ac:dyDescent="0.25">
      <c r="B3030" s="219"/>
      <c r="D3030" s="274"/>
    </row>
    <row r="3031" spans="2:4" x14ac:dyDescent="0.25">
      <c r="B3031" s="219"/>
      <c r="D3031" s="274"/>
    </row>
    <row r="3032" spans="2:4" x14ac:dyDescent="0.25">
      <c r="B3032" s="219"/>
      <c r="D3032" s="274"/>
    </row>
    <row r="3033" spans="2:4" x14ac:dyDescent="0.25">
      <c r="B3033" s="219"/>
      <c r="D3033" s="274"/>
    </row>
    <row r="3034" spans="2:4" x14ac:dyDescent="0.25">
      <c r="B3034" s="219"/>
      <c r="D3034" s="274"/>
    </row>
    <row r="3035" spans="2:4" x14ac:dyDescent="0.25">
      <c r="B3035" s="219"/>
      <c r="D3035" s="274"/>
    </row>
    <row r="3036" spans="2:4" x14ac:dyDescent="0.25">
      <c r="B3036" s="219"/>
      <c r="D3036" s="274"/>
    </row>
    <row r="3037" spans="2:4" x14ac:dyDescent="0.25">
      <c r="B3037" s="219"/>
      <c r="D3037" s="274"/>
    </row>
    <row r="3038" spans="2:4" x14ac:dyDescent="0.25">
      <c r="B3038" s="219"/>
      <c r="D3038" s="274"/>
    </row>
    <row r="3039" spans="2:4" x14ac:dyDescent="0.25">
      <c r="B3039" s="219"/>
      <c r="D3039" s="274"/>
    </row>
    <row r="3040" spans="2:4" x14ac:dyDescent="0.25">
      <c r="B3040" s="219"/>
      <c r="D3040" s="274"/>
    </row>
    <row r="3041" spans="2:4" x14ac:dyDescent="0.25">
      <c r="B3041" s="219"/>
      <c r="D3041" s="274"/>
    </row>
    <row r="3042" spans="2:4" x14ac:dyDescent="0.25">
      <c r="B3042" s="219"/>
      <c r="D3042" s="274"/>
    </row>
    <row r="3043" spans="2:4" x14ac:dyDescent="0.25">
      <c r="B3043" s="219"/>
      <c r="D3043" s="274"/>
    </row>
    <row r="3044" spans="2:4" x14ac:dyDescent="0.25">
      <c r="B3044" s="219"/>
      <c r="D3044" s="274"/>
    </row>
    <row r="3045" spans="2:4" x14ac:dyDescent="0.25">
      <c r="B3045" s="219"/>
      <c r="D3045" s="274"/>
    </row>
    <row r="3046" spans="2:4" x14ac:dyDescent="0.25">
      <c r="B3046" s="219"/>
      <c r="D3046" s="274"/>
    </row>
    <row r="3047" spans="2:4" x14ac:dyDescent="0.25">
      <c r="B3047" s="219"/>
      <c r="D3047" s="274"/>
    </row>
    <row r="3048" spans="2:4" x14ac:dyDescent="0.25">
      <c r="B3048" s="219"/>
      <c r="D3048" s="274"/>
    </row>
    <row r="3049" spans="2:4" x14ac:dyDescent="0.25">
      <c r="B3049" s="219"/>
      <c r="D3049" s="274"/>
    </row>
    <row r="3050" spans="2:4" x14ac:dyDescent="0.25">
      <c r="B3050" s="219"/>
      <c r="D3050" s="274"/>
    </row>
    <row r="3051" spans="2:4" x14ac:dyDescent="0.25">
      <c r="B3051" s="219"/>
      <c r="D3051" s="274"/>
    </row>
    <row r="3052" spans="2:4" x14ac:dyDescent="0.25">
      <c r="B3052" s="219"/>
      <c r="D3052" s="274"/>
    </row>
    <row r="3053" spans="2:4" x14ac:dyDescent="0.25">
      <c r="B3053" s="219"/>
      <c r="D3053" s="274"/>
    </row>
    <row r="3054" spans="2:4" x14ac:dyDescent="0.25">
      <c r="B3054" s="219"/>
      <c r="D3054" s="274"/>
    </row>
    <row r="3055" spans="2:4" x14ac:dyDescent="0.25">
      <c r="B3055" s="219"/>
      <c r="D3055" s="274"/>
    </row>
    <row r="3056" spans="2:4" x14ac:dyDescent="0.25">
      <c r="B3056" s="219"/>
      <c r="D3056" s="274"/>
    </row>
    <row r="3057" spans="2:4" x14ac:dyDescent="0.25">
      <c r="B3057" s="219"/>
      <c r="D3057" s="274"/>
    </row>
    <row r="3058" spans="2:4" x14ac:dyDescent="0.25">
      <c r="B3058" s="219"/>
      <c r="D3058" s="274"/>
    </row>
    <row r="3059" spans="2:4" x14ac:dyDescent="0.25">
      <c r="B3059" s="219"/>
      <c r="D3059" s="274"/>
    </row>
    <row r="3060" spans="2:4" x14ac:dyDescent="0.25">
      <c r="B3060" s="219"/>
      <c r="D3060" s="274"/>
    </row>
    <row r="3061" spans="2:4" x14ac:dyDescent="0.25">
      <c r="B3061" s="219"/>
      <c r="D3061" s="274"/>
    </row>
    <row r="3062" spans="2:4" x14ac:dyDescent="0.25">
      <c r="B3062" s="219"/>
      <c r="D3062" s="274"/>
    </row>
    <row r="3063" spans="2:4" x14ac:dyDescent="0.25">
      <c r="B3063" s="219"/>
      <c r="D3063" s="274"/>
    </row>
    <row r="3064" spans="2:4" x14ac:dyDescent="0.25">
      <c r="B3064" s="219"/>
      <c r="D3064" s="274"/>
    </row>
    <row r="3065" spans="2:4" x14ac:dyDescent="0.25">
      <c r="B3065" s="219"/>
      <c r="D3065" s="274"/>
    </row>
    <row r="3066" spans="2:4" x14ac:dyDescent="0.25">
      <c r="B3066" s="219"/>
      <c r="D3066" s="274"/>
    </row>
    <row r="3067" spans="2:4" x14ac:dyDescent="0.25">
      <c r="B3067" s="219"/>
      <c r="D3067" s="274"/>
    </row>
    <row r="3068" spans="2:4" x14ac:dyDescent="0.25">
      <c r="B3068" s="219"/>
      <c r="D3068" s="274"/>
    </row>
    <row r="3069" spans="2:4" x14ac:dyDescent="0.25">
      <c r="B3069" s="219"/>
      <c r="D3069" s="274"/>
    </row>
    <row r="3070" spans="2:4" x14ac:dyDescent="0.25">
      <c r="B3070" s="219"/>
      <c r="D3070" s="274"/>
    </row>
    <row r="3071" spans="2:4" x14ac:dyDescent="0.25">
      <c r="B3071" s="219"/>
      <c r="D3071" s="274"/>
    </row>
    <row r="3072" spans="2:4" x14ac:dyDescent="0.25">
      <c r="B3072" s="219"/>
      <c r="D3072" s="274"/>
    </row>
    <row r="3073" spans="2:4" x14ac:dyDescent="0.25">
      <c r="B3073" s="219"/>
      <c r="D3073" s="274"/>
    </row>
    <row r="3074" spans="2:4" x14ac:dyDescent="0.25">
      <c r="B3074" s="219"/>
      <c r="D3074" s="274"/>
    </row>
    <row r="3075" spans="2:4" x14ac:dyDescent="0.25">
      <c r="B3075" s="219"/>
      <c r="D3075" s="274"/>
    </row>
    <row r="3076" spans="2:4" x14ac:dyDescent="0.25">
      <c r="B3076" s="219"/>
      <c r="D3076" s="274"/>
    </row>
    <row r="3077" spans="2:4" x14ac:dyDescent="0.25">
      <c r="B3077" s="219"/>
      <c r="D3077" s="274"/>
    </row>
    <row r="3078" spans="2:4" x14ac:dyDescent="0.25">
      <c r="B3078" s="219"/>
      <c r="D3078" s="274"/>
    </row>
    <row r="3079" spans="2:4" x14ac:dyDescent="0.25">
      <c r="B3079" s="219"/>
      <c r="D3079" s="274"/>
    </row>
    <row r="3080" spans="2:4" x14ac:dyDescent="0.25">
      <c r="B3080" s="219"/>
      <c r="D3080" s="274"/>
    </row>
    <row r="3081" spans="2:4" x14ac:dyDescent="0.25">
      <c r="B3081" s="219"/>
      <c r="D3081" s="274"/>
    </row>
    <row r="3082" spans="2:4" x14ac:dyDescent="0.25">
      <c r="B3082" s="219"/>
      <c r="D3082" s="274"/>
    </row>
    <row r="3083" spans="2:4" x14ac:dyDescent="0.25">
      <c r="B3083" s="219"/>
      <c r="D3083" s="274"/>
    </row>
    <row r="3084" spans="2:4" x14ac:dyDescent="0.25">
      <c r="B3084" s="219"/>
      <c r="D3084" s="274"/>
    </row>
    <row r="3085" spans="2:4" x14ac:dyDescent="0.25">
      <c r="B3085" s="219"/>
      <c r="D3085" s="274"/>
    </row>
    <row r="3086" spans="2:4" x14ac:dyDescent="0.25">
      <c r="B3086" s="219"/>
      <c r="D3086" s="274"/>
    </row>
    <row r="3087" spans="2:4" x14ac:dyDescent="0.25">
      <c r="B3087" s="219"/>
      <c r="D3087" s="274"/>
    </row>
    <row r="3088" spans="2:4" x14ac:dyDescent="0.25">
      <c r="B3088" s="219"/>
      <c r="D3088" s="274"/>
    </row>
    <row r="3089" spans="2:4" x14ac:dyDescent="0.25">
      <c r="B3089" s="219"/>
      <c r="D3089" s="274"/>
    </row>
    <row r="3090" spans="2:4" x14ac:dyDescent="0.25">
      <c r="B3090" s="219"/>
      <c r="D3090" s="274"/>
    </row>
    <row r="3091" spans="2:4" x14ac:dyDescent="0.25">
      <c r="B3091" s="219"/>
      <c r="D3091" s="274"/>
    </row>
    <row r="3092" spans="2:4" x14ac:dyDescent="0.25">
      <c r="B3092" s="219"/>
      <c r="D3092" s="274"/>
    </row>
    <row r="3093" spans="2:4" x14ac:dyDescent="0.25">
      <c r="B3093" s="219"/>
      <c r="D3093" s="274"/>
    </row>
    <row r="3094" spans="2:4" x14ac:dyDescent="0.25">
      <c r="B3094" s="219"/>
      <c r="D3094" s="274"/>
    </row>
    <row r="3095" spans="2:4" x14ac:dyDescent="0.25">
      <c r="B3095" s="219"/>
      <c r="D3095" s="274"/>
    </row>
    <row r="3096" spans="2:4" x14ac:dyDescent="0.25">
      <c r="B3096" s="219"/>
      <c r="D3096" s="274"/>
    </row>
    <row r="3097" spans="2:4" x14ac:dyDescent="0.25">
      <c r="B3097" s="219"/>
      <c r="D3097" s="274"/>
    </row>
    <row r="3098" spans="2:4" x14ac:dyDescent="0.25">
      <c r="B3098" s="219"/>
      <c r="D3098" s="274"/>
    </row>
    <row r="3099" spans="2:4" x14ac:dyDescent="0.25">
      <c r="B3099" s="219"/>
      <c r="D3099" s="274"/>
    </row>
    <row r="3100" spans="2:4" x14ac:dyDescent="0.25">
      <c r="B3100" s="219"/>
      <c r="D3100" s="274"/>
    </row>
    <row r="3101" spans="2:4" x14ac:dyDescent="0.25">
      <c r="B3101" s="219"/>
      <c r="D3101" s="274"/>
    </row>
    <row r="3102" spans="2:4" x14ac:dyDescent="0.25">
      <c r="B3102" s="219"/>
      <c r="D3102" s="274"/>
    </row>
    <row r="3103" spans="2:4" x14ac:dyDescent="0.25">
      <c r="B3103" s="219"/>
      <c r="D3103" s="274"/>
    </row>
    <row r="3104" spans="2:4" x14ac:dyDescent="0.25">
      <c r="B3104" s="219"/>
      <c r="D3104" s="274"/>
    </row>
    <row r="3105" spans="2:4" x14ac:dyDescent="0.25">
      <c r="B3105" s="219"/>
      <c r="D3105" s="274"/>
    </row>
    <row r="3106" spans="2:4" x14ac:dyDescent="0.25">
      <c r="B3106" s="219"/>
      <c r="D3106" s="274"/>
    </row>
    <row r="3107" spans="2:4" x14ac:dyDescent="0.25">
      <c r="B3107" s="219"/>
      <c r="D3107" s="274"/>
    </row>
    <row r="3108" spans="2:4" x14ac:dyDescent="0.25">
      <c r="B3108" s="219"/>
      <c r="D3108" s="274"/>
    </row>
    <row r="3109" spans="2:4" x14ac:dyDescent="0.25">
      <c r="B3109" s="219"/>
      <c r="D3109" s="274"/>
    </row>
    <row r="3110" spans="2:4" x14ac:dyDescent="0.25">
      <c r="B3110" s="219"/>
      <c r="D3110" s="274"/>
    </row>
    <row r="3111" spans="2:4" x14ac:dyDescent="0.25">
      <c r="B3111" s="219"/>
      <c r="D3111" s="274"/>
    </row>
    <row r="3112" spans="2:4" x14ac:dyDescent="0.25">
      <c r="B3112" s="219"/>
      <c r="D3112" s="274"/>
    </row>
    <row r="3113" spans="2:4" x14ac:dyDescent="0.25">
      <c r="B3113" s="219"/>
      <c r="D3113" s="274"/>
    </row>
    <row r="3114" spans="2:4" x14ac:dyDescent="0.25">
      <c r="B3114" s="219"/>
      <c r="D3114" s="274"/>
    </row>
    <row r="3115" spans="2:4" x14ac:dyDescent="0.25">
      <c r="B3115" s="219"/>
      <c r="D3115" s="274"/>
    </row>
    <row r="3116" spans="2:4" x14ac:dyDescent="0.25">
      <c r="B3116" s="219"/>
      <c r="D3116" s="274"/>
    </row>
    <row r="3117" spans="2:4" x14ac:dyDescent="0.25">
      <c r="B3117" s="219"/>
      <c r="D3117" s="274"/>
    </row>
    <row r="3118" spans="2:4" x14ac:dyDescent="0.25">
      <c r="B3118" s="219"/>
      <c r="D3118" s="274"/>
    </row>
    <row r="3119" spans="2:4" x14ac:dyDescent="0.25">
      <c r="B3119" s="219"/>
      <c r="D3119" s="274"/>
    </row>
    <row r="3120" spans="2:4" x14ac:dyDescent="0.25">
      <c r="B3120" s="219"/>
      <c r="D3120" s="274"/>
    </row>
    <row r="3121" spans="2:4" x14ac:dyDescent="0.25">
      <c r="B3121" s="219"/>
      <c r="D3121" s="274"/>
    </row>
    <row r="3122" spans="2:4" x14ac:dyDescent="0.25">
      <c r="B3122" s="219"/>
      <c r="D3122" s="274"/>
    </row>
    <row r="3123" spans="2:4" x14ac:dyDescent="0.25">
      <c r="B3123" s="219"/>
      <c r="D3123" s="274"/>
    </row>
    <row r="3124" spans="2:4" x14ac:dyDescent="0.25">
      <c r="B3124" s="219"/>
      <c r="D3124" s="274"/>
    </row>
    <row r="3125" spans="2:4" x14ac:dyDescent="0.25">
      <c r="B3125" s="219"/>
      <c r="D3125" s="274"/>
    </row>
    <row r="3126" spans="2:4" x14ac:dyDescent="0.25">
      <c r="B3126" s="219"/>
      <c r="D3126" s="274"/>
    </row>
    <row r="3127" spans="2:4" x14ac:dyDescent="0.25">
      <c r="B3127" s="219"/>
      <c r="D3127" s="274"/>
    </row>
    <row r="3128" spans="2:4" x14ac:dyDescent="0.25">
      <c r="B3128" s="219"/>
      <c r="D3128" s="274"/>
    </row>
    <row r="3129" spans="2:4" x14ac:dyDescent="0.25">
      <c r="B3129" s="219"/>
      <c r="D3129" s="274"/>
    </row>
    <row r="3130" spans="2:4" x14ac:dyDescent="0.25">
      <c r="B3130" s="219"/>
      <c r="D3130" s="274"/>
    </row>
    <row r="3131" spans="2:4" x14ac:dyDescent="0.25">
      <c r="B3131" s="219"/>
      <c r="D3131" s="274"/>
    </row>
    <row r="3132" spans="2:4" x14ac:dyDescent="0.25">
      <c r="B3132" s="219"/>
      <c r="D3132" s="274"/>
    </row>
    <row r="3133" spans="2:4" x14ac:dyDescent="0.25">
      <c r="B3133" s="219"/>
      <c r="D3133" s="274"/>
    </row>
    <row r="3134" spans="2:4" x14ac:dyDescent="0.25">
      <c r="B3134" s="219"/>
      <c r="D3134" s="274"/>
    </row>
    <row r="3135" spans="2:4" x14ac:dyDescent="0.25">
      <c r="B3135" s="219"/>
      <c r="D3135" s="274"/>
    </row>
    <row r="3136" spans="2:4" x14ac:dyDescent="0.25">
      <c r="B3136" s="219"/>
      <c r="D3136" s="274"/>
    </row>
    <row r="3137" spans="2:4" x14ac:dyDescent="0.25">
      <c r="B3137" s="219"/>
      <c r="D3137" s="274"/>
    </row>
    <row r="3138" spans="2:4" x14ac:dyDescent="0.25">
      <c r="B3138" s="219"/>
      <c r="D3138" s="274"/>
    </row>
    <row r="3139" spans="2:4" x14ac:dyDescent="0.25">
      <c r="B3139" s="219"/>
      <c r="D3139" s="274"/>
    </row>
    <row r="3140" spans="2:4" x14ac:dyDescent="0.25">
      <c r="B3140" s="219"/>
      <c r="D3140" s="274"/>
    </row>
    <row r="3141" spans="2:4" x14ac:dyDescent="0.25">
      <c r="B3141" s="219"/>
      <c r="D3141" s="274"/>
    </row>
    <row r="3142" spans="2:4" x14ac:dyDescent="0.25">
      <c r="B3142" s="219"/>
      <c r="D3142" s="274"/>
    </row>
    <row r="3143" spans="2:4" x14ac:dyDescent="0.25">
      <c r="B3143" s="219"/>
      <c r="D3143" s="274"/>
    </row>
    <row r="3144" spans="2:4" x14ac:dyDescent="0.25">
      <c r="B3144" s="219"/>
      <c r="D3144" s="274"/>
    </row>
    <row r="3145" spans="2:4" x14ac:dyDescent="0.25">
      <c r="B3145" s="219"/>
      <c r="D3145" s="274"/>
    </row>
    <row r="3146" spans="2:4" x14ac:dyDescent="0.25">
      <c r="B3146" s="219"/>
      <c r="D3146" s="274"/>
    </row>
    <row r="3147" spans="2:4" x14ac:dyDescent="0.25">
      <c r="B3147" s="219"/>
      <c r="D3147" s="274"/>
    </row>
    <row r="3148" spans="2:4" x14ac:dyDescent="0.25">
      <c r="B3148" s="219"/>
      <c r="D3148" s="274"/>
    </row>
    <row r="3149" spans="2:4" x14ac:dyDescent="0.25">
      <c r="B3149" s="219"/>
      <c r="D3149" s="274"/>
    </row>
    <row r="3150" spans="2:4" x14ac:dyDescent="0.25">
      <c r="B3150" s="219"/>
      <c r="D3150" s="274"/>
    </row>
    <row r="3151" spans="2:4" x14ac:dyDescent="0.25">
      <c r="B3151" s="219"/>
      <c r="D3151" s="274"/>
    </row>
    <row r="3152" spans="2:4" x14ac:dyDescent="0.25">
      <c r="B3152" s="219"/>
      <c r="D3152" s="274"/>
    </row>
    <row r="3153" spans="2:4" x14ac:dyDescent="0.25">
      <c r="B3153" s="219"/>
      <c r="D3153" s="274"/>
    </row>
    <row r="3154" spans="2:4" x14ac:dyDescent="0.25">
      <c r="B3154" s="219"/>
      <c r="D3154" s="274"/>
    </row>
    <row r="3155" spans="2:4" x14ac:dyDescent="0.25">
      <c r="B3155" s="219"/>
      <c r="D3155" s="274"/>
    </row>
    <row r="3156" spans="2:4" x14ac:dyDescent="0.25">
      <c r="B3156" s="219"/>
      <c r="D3156" s="274"/>
    </row>
    <row r="3157" spans="2:4" x14ac:dyDescent="0.25">
      <c r="B3157" s="219"/>
      <c r="D3157" s="274"/>
    </row>
    <row r="3158" spans="2:4" x14ac:dyDescent="0.25">
      <c r="B3158" s="219"/>
      <c r="D3158" s="274"/>
    </row>
    <row r="3159" spans="2:4" x14ac:dyDescent="0.25">
      <c r="B3159" s="219"/>
      <c r="D3159" s="274"/>
    </row>
    <row r="3160" spans="2:4" x14ac:dyDescent="0.25">
      <c r="B3160" s="219"/>
      <c r="D3160" s="274"/>
    </row>
    <row r="3161" spans="2:4" x14ac:dyDescent="0.25">
      <c r="B3161" s="219"/>
      <c r="D3161" s="274"/>
    </row>
    <row r="3162" spans="2:4" x14ac:dyDescent="0.25">
      <c r="B3162" s="219"/>
      <c r="D3162" s="274"/>
    </row>
    <row r="3163" spans="2:4" x14ac:dyDescent="0.25">
      <c r="B3163" s="219"/>
      <c r="D3163" s="274"/>
    </row>
    <row r="3164" spans="2:4" x14ac:dyDescent="0.25">
      <c r="B3164" s="219"/>
      <c r="D3164" s="274"/>
    </row>
    <row r="3165" spans="2:4" x14ac:dyDescent="0.25">
      <c r="B3165" s="219"/>
      <c r="D3165" s="274"/>
    </row>
    <row r="3166" spans="2:4" x14ac:dyDescent="0.25">
      <c r="B3166" s="219"/>
      <c r="D3166" s="274"/>
    </row>
    <row r="3167" spans="2:4" x14ac:dyDescent="0.25">
      <c r="B3167" s="219"/>
      <c r="D3167" s="274"/>
    </row>
    <row r="3168" spans="2:4" x14ac:dyDescent="0.25">
      <c r="B3168" s="219"/>
      <c r="D3168" s="274"/>
    </row>
    <row r="3169" spans="2:4" x14ac:dyDescent="0.25">
      <c r="B3169" s="219"/>
      <c r="D3169" s="274"/>
    </row>
    <row r="3170" spans="2:4" x14ac:dyDescent="0.25">
      <c r="B3170" s="219"/>
      <c r="D3170" s="274"/>
    </row>
    <row r="3171" spans="2:4" x14ac:dyDescent="0.25">
      <c r="B3171" s="219"/>
      <c r="D3171" s="274"/>
    </row>
    <row r="3172" spans="2:4" x14ac:dyDescent="0.25">
      <c r="B3172" s="219"/>
      <c r="D3172" s="274"/>
    </row>
    <row r="3173" spans="2:4" x14ac:dyDescent="0.25">
      <c r="B3173" s="219"/>
      <c r="D3173" s="274"/>
    </row>
    <row r="3174" spans="2:4" x14ac:dyDescent="0.25">
      <c r="B3174" s="219"/>
      <c r="D3174" s="274"/>
    </row>
    <row r="3175" spans="2:4" x14ac:dyDescent="0.25">
      <c r="B3175" s="219"/>
      <c r="D3175" s="274"/>
    </row>
    <row r="3176" spans="2:4" x14ac:dyDescent="0.25">
      <c r="B3176" s="219"/>
      <c r="D3176" s="274"/>
    </row>
    <row r="3177" spans="2:4" x14ac:dyDescent="0.25">
      <c r="B3177" s="219"/>
      <c r="D3177" s="274"/>
    </row>
    <row r="3178" spans="2:4" x14ac:dyDescent="0.25">
      <c r="B3178" s="219"/>
      <c r="D3178" s="274"/>
    </row>
    <row r="3179" spans="2:4" x14ac:dyDescent="0.25">
      <c r="B3179" s="219"/>
      <c r="D3179" s="274"/>
    </row>
    <row r="3180" spans="2:4" x14ac:dyDescent="0.25">
      <c r="B3180" s="219"/>
      <c r="D3180" s="274"/>
    </row>
    <row r="3181" spans="2:4" x14ac:dyDescent="0.25">
      <c r="B3181" s="219"/>
      <c r="D3181" s="274"/>
    </row>
    <row r="3182" spans="2:4" x14ac:dyDescent="0.25">
      <c r="B3182" s="219"/>
      <c r="D3182" s="274"/>
    </row>
    <row r="3183" spans="2:4" x14ac:dyDescent="0.25">
      <c r="B3183" s="219"/>
      <c r="D3183" s="274"/>
    </row>
    <row r="3184" spans="2:4" x14ac:dyDescent="0.25">
      <c r="B3184" s="219"/>
      <c r="D3184" s="274"/>
    </row>
    <row r="3185" spans="2:4" x14ac:dyDescent="0.25">
      <c r="B3185" s="219"/>
      <c r="D3185" s="274"/>
    </row>
    <row r="3186" spans="2:4" x14ac:dyDescent="0.25">
      <c r="B3186" s="219"/>
      <c r="D3186" s="274"/>
    </row>
    <row r="3187" spans="2:4" x14ac:dyDescent="0.25">
      <c r="B3187" s="219"/>
      <c r="D3187" s="274"/>
    </row>
    <row r="3188" spans="2:4" x14ac:dyDescent="0.25">
      <c r="B3188" s="219"/>
      <c r="D3188" s="274"/>
    </row>
    <row r="3189" spans="2:4" x14ac:dyDescent="0.25">
      <c r="B3189" s="219"/>
      <c r="D3189" s="274"/>
    </row>
    <row r="3190" spans="2:4" x14ac:dyDescent="0.25">
      <c r="B3190" s="219"/>
      <c r="D3190" s="274"/>
    </row>
    <row r="3191" spans="2:4" x14ac:dyDescent="0.25">
      <c r="B3191" s="219"/>
      <c r="D3191" s="274"/>
    </row>
    <row r="3192" spans="2:4" x14ac:dyDescent="0.25">
      <c r="B3192" s="219"/>
      <c r="D3192" s="274"/>
    </row>
    <row r="3193" spans="2:4" x14ac:dyDescent="0.25">
      <c r="B3193" s="219"/>
      <c r="D3193" s="274"/>
    </row>
    <row r="3194" spans="2:4" x14ac:dyDescent="0.25">
      <c r="B3194" s="219"/>
      <c r="D3194" s="274"/>
    </row>
    <row r="3195" spans="2:4" x14ac:dyDescent="0.25">
      <c r="B3195" s="219"/>
      <c r="D3195" s="274"/>
    </row>
    <row r="3196" spans="2:4" x14ac:dyDescent="0.25">
      <c r="B3196" s="219"/>
      <c r="D3196" s="274"/>
    </row>
    <row r="3197" spans="2:4" x14ac:dyDescent="0.25">
      <c r="B3197" s="219"/>
      <c r="D3197" s="274"/>
    </row>
    <row r="3198" spans="2:4" x14ac:dyDescent="0.25">
      <c r="B3198" s="219"/>
      <c r="D3198" s="274"/>
    </row>
    <row r="3199" spans="2:4" x14ac:dyDescent="0.25">
      <c r="B3199" s="219"/>
      <c r="D3199" s="274"/>
    </row>
    <row r="3200" spans="2:4" x14ac:dyDescent="0.25">
      <c r="B3200" s="219"/>
      <c r="D3200" s="274"/>
    </row>
    <row r="3201" spans="2:4" x14ac:dyDescent="0.25">
      <c r="B3201" s="219"/>
      <c r="D3201" s="274"/>
    </row>
    <row r="3202" spans="2:4" x14ac:dyDescent="0.25">
      <c r="B3202" s="219"/>
      <c r="D3202" s="274"/>
    </row>
    <row r="3203" spans="2:4" x14ac:dyDescent="0.25">
      <c r="B3203" s="219"/>
      <c r="D3203" s="274"/>
    </row>
    <row r="3204" spans="2:4" x14ac:dyDescent="0.25">
      <c r="B3204" s="219"/>
      <c r="D3204" s="274"/>
    </row>
    <row r="3205" spans="2:4" x14ac:dyDescent="0.25">
      <c r="B3205" s="219"/>
      <c r="D3205" s="274"/>
    </row>
    <row r="3206" spans="2:4" x14ac:dyDescent="0.25">
      <c r="B3206" s="219"/>
      <c r="D3206" s="274"/>
    </row>
    <row r="3207" spans="2:4" x14ac:dyDescent="0.25">
      <c r="B3207" s="219"/>
      <c r="D3207" s="274"/>
    </row>
    <row r="3208" spans="2:4" x14ac:dyDescent="0.25">
      <c r="B3208" s="219"/>
      <c r="D3208" s="274"/>
    </row>
    <row r="3209" spans="2:4" x14ac:dyDescent="0.25">
      <c r="B3209" s="219"/>
      <c r="D3209" s="274"/>
    </row>
    <row r="3210" spans="2:4" x14ac:dyDescent="0.25">
      <c r="B3210" s="219"/>
      <c r="D3210" s="274"/>
    </row>
    <row r="3211" spans="2:4" x14ac:dyDescent="0.25">
      <c r="B3211" s="219"/>
      <c r="D3211" s="274"/>
    </row>
    <row r="3212" spans="2:4" x14ac:dyDescent="0.25">
      <c r="B3212" s="219"/>
      <c r="D3212" s="274"/>
    </row>
    <row r="3213" spans="2:4" x14ac:dyDescent="0.25">
      <c r="B3213" s="219"/>
      <c r="D3213" s="274"/>
    </row>
    <row r="3214" spans="2:4" x14ac:dyDescent="0.25">
      <c r="B3214" s="219"/>
      <c r="D3214" s="274"/>
    </row>
    <row r="3215" spans="2:4" x14ac:dyDescent="0.25">
      <c r="B3215" s="219"/>
      <c r="D3215" s="274"/>
    </row>
    <row r="3216" spans="2:4" x14ac:dyDescent="0.25">
      <c r="B3216" s="219"/>
      <c r="D3216" s="274"/>
    </row>
    <row r="3217" spans="2:4" x14ac:dyDescent="0.25">
      <c r="B3217" s="219"/>
      <c r="D3217" s="274"/>
    </row>
    <row r="3218" spans="2:4" x14ac:dyDescent="0.25">
      <c r="B3218" s="219"/>
      <c r="D3218" s="274"/>
    </row>
    <row r="3219" spans="2:4" x14ac:dyDescent="0.25">
      <c r="B3219" s="219"/>
      <c r="D3219" s="274"/>
    </row>
    <row r="3220" spans="2:4" x14ac:dyDescent="0.25">
      <c r="B3220" s="219"/>
      <c r="D3220" s="274"/>
    </row>
    <row r="3221" spans="2:4" x14ac:dyDescent="0.25">
      <c r="B3221" s="219"/>
      <c r="D3221" s="274"/>
    </row>
    <row r="3222" spans="2:4" x14ac:dyDescent="0.25">
      <c r="B3222" s="219"/>
      <c r="D3222" s="274"/>
    </row>
    <row r="3223" spans="2:4" x14ac:dyDescent="0.25">
      <c r="B3223" s="219"/>
      <c r="D3223" s="274"/>
    </row>
    <row r="3224" spans="2:4" x14ac:dyDescent="0.25">
      <c r="B3224" s="219"/>
      <c r="D3224" s="274"/>
    </row>
    <row r="3225" spans="2:4" x14ac:dyDescent="0.25">
      <c r="B3225" s="219"/>
      <c r="D3225" s="274"/>
    </row>
    <row r="3226" spans="2:4" x14ac:dyDescent="0.25">
      <c r="B3226" s="219"/>
      <c r="D3226" s="274"/>
    </row>
    <row r="3227" spans="2:4" x14ac:dyDescent="0.25">
      <c r="B3227" s="219"/>
      <c r="D3227" s="274"/>
    </row>
    <row r="3228" spans="2:4" x14ac:dyDescent="0.25">
      <c r="B3228" s="219"/>
      <c r="D3228" s="274"/>
    </row>
    <row r="3229" spans="2:4" x14ac:dyDescent="0.25">
      <c r="B3229" s="219"/>
      <c r="D3229" s="274"/>
    </row>
    <row r="3230" spans="2:4" x14ac:dyDescent="0.25">
      <c r="B3230" s="219"/>
      <c r="D3230" s="274"/>
    </row>
    <row r="3231" spans="2:4" x14ac:dyDescent="0.25">
      <c r="B3231" s="219"/>
      <c r="D3231" s="274"/>
    </row>
    <row r="3232" spans="2:4" x14ac:dyDescent="0.25">
      <c r="B3232" s="219"/>
      <c r="D3232" s="274"/>
    </row>
    <row r="3233" spans="2:4" x14ac:dyDescent="0.25">
      <c r="B3233" s="219"/>
      <c r="D3233" s="274"/>
    </row>
    <row r="3234" spans="2:4" x14ac:dyDescent="0.25">
      <c r="B3234" s="219"/>
      <c r="D3234" s="274"/>
    </row>
    <row r="3235" spans="2:4" x14ac:dyDescent="0.25">
      <c r="B3235" s="219"/>
      <c r="D3235" s="274"/>
    </row>
    <row r="3236" spans="2:4" x14ac:dyDescent="0.25">
      <c r="B3236" s="219"/>
      <c r="D3236" s="274"/>
    </row>
    <row r="3237" spans="2:4" x14ac:dyDescent="0.25">
      <c r="B3237" s="219"/>
      <c r="D3237" s="274"/>
    </row>
    <row r="3238" spans="2:4" x14ac:dyDescent="0.25">
      <c r="B3238" s="219"/>
      <c r="D3238" s="274"/>
    </row>
    <row r="3239" spans="2:4" x14ac:dyDescent="0.25">
      <c r="B3239" s="219"/>
      <c r="D3239" s="274"/>
    </row>
    <row r="3240" spans="2:4" x14ac:dyDescent="0.25">
      <c r="B3240" s="219"/>
      <c r="D3240" s="274"/>
    </row>
    <row r="3241" spans="2:4" x14ac:dyDescent="0.25">
      <c r="B3241" s="219"/>
      <c r="D3241" s="274"/>
    </row>
    <row r="3242" spans="2:4" x14ac:dyDescent="0.25">
      <c r="B3242" s="219"/>
      <c r="D3242" s="274"/>
    </row>
    <row r="3243" spans="2:4" x14ac:dyDescent="0.25">
      <c r="B3243" s="219"/>
      <c r="D3243" s="274"/>
    </row>
    <row r="3244" spans="2:4" x14ac:dyDescent="0.25">
      <c r="B3244" s="219"/>
      <c r="D3244" s="274"/>
    </row>
    <row r="3245" spans="2:4" x14ac:dyDescent="0.25">
      <c r="B3245" s="219"/>
      <c r="D3245" s="274"/>
    </row>
    <row r="3246" spans="2:4" x14ac:dyDescent="0.25">
      <c r="B3246" s="219"/>
      <c r="D3246" s="274"/>
    </row>
    <row r="3247" spans="2:4" x14ac:dyDescent="0.25">
      <c r="B3247" s="219"/>
      <c r="D3247" s="274"/>
    </row>
    <row r="3248" spans="2:4" x14ac:dyDescent="0.25">
      <c r="B3248" s="219"/>
      <c r="D3248" s="274"/>
    </row>
    <row r="3249" spans="2:4" x14ac:dyDescent="0.25">
      <c r="B3249" s="219"/>
      <c r="D3249" s="274"/>
    </row>
    <row r="3250" spans="2:4" x14ac:dyDescent="0.25">
      <c r="B3250" s="219"/>
      <c r="D3250" s="274"/>
    </row>
    <row r="3251" spans="2:4" x14ac:dyDescent="0.25">
      <c r="B3251" s="219"/>
      <c r="D3251" s="274"/>
    </row>
    <row r="3252" spans="2:4" x14ac:dyDescent="0.25">
      <c r="B3252" s="219"/>
      <c r="D3252" s="274"/>
    </row>
    <row r="3253" spans="2:4" x14ac:dyDescent="0.25">
      <c r="B3253" s="219"/>
      <c r="D3253" s="274"/>
    </row>
    <row r="3254" spans="2:4" x14ac:dyDescent="0.25">
      <c r="B3254" s="219"/>
      <c r="D3254" s="274"/>
    </row>
    <row r="3255" spans="2:4" x14ac:dyDescent="0.25">
      <c r="B3255" s="219"/>
      <c r="D3255" s="274"/>
    </row>
    <row r="3256" spans="2:4" x14ac:dyDescent="0.25">
      <c r="B3256" s="219"/>
      <c r="D3256" s="274"/>
    </row>
    <row r="3257" spans="2:4" x14ac:dyDescent="0.25">
      <c r="B3257" s="219"/>
      <c r="D3257" s="274"/>
    </row>
    <row r="3258" spans="2:4" x14ac:dyDescent="0.25">
      <c r="B3258" s="219"/>
      <c r="D3258" s="274"/>
    </row>
    <row r="3259" spans="2:4" x14ac:dyDescent="0.25">
      <c r="B3259" s="219"/>
      <c r="D3259" s="274"/>
    </row>
    <row r="3260" spans="2:4" x14ac:dyDescent="0.25">
      <c r="B3260" s="219"/>
      <c r="D3260" s="274"/>
    </row>
    <row r="3261" spans="2:4" x14ac:dyDescent="0.25">
      <c r="B3261" s="219"/>
      <c r="D3261" s="274"/>
    </row>
    <row r="3262" spans="2:4" x14ac:dyDescent="0.25">
      <c r="B3262" s="219"/>
      <c r="D3262" s="274"/>
    </row>
    <row r="3263" spans="2:4" x14ac:dyDescent="0.25">
      <c r="B3263" s="219"/>
      <c r="D3263" s="274"/>
    </row>
    <row r="3264" spans="2:4" x14ac:dyDescent="0.25">
      <c r="B3264" s="219"/>
      <c r="D3264" s="274"/>
    </row>
    <row r="3265" spans="2:4" x14ac:dyDescent="0.25">
      <c r="B3265" s="219"/>
      <c r="D3265" s="274"/>
    </row>
    <row r="3266" spans="2:4" x14ac:dyDescent="0.25">
      <c r="B3266" s="219"/>
      <c r="D3266" s="274"/>
    </row>
    <row r="3267" spans="2:4" x14ac:dyDescent="0.25">
      <c r="B3267" s="219"/>
      <c r="D3267" s="274"/>
    </row>
    <row r="3268" spans="2:4" x14ac:dyDescent="0.25">
      <c r="B3268" s="219"/>
      <c r="D3268" s="274"/>
    </row>
    <row r="3269" spans="2:4" x14ac:dyDescent="0.25">
      <c r="B3269" s="219"/>
      <c r="D3269" s="274"/>
    </row>
    <row r="3270" spans="2:4" x14ac:dyDescent="0.25">
      <c r="B3270" s="219"/>
      <c r="D3270" s="274"/>
    </row>
    <row r="3271" spans="2:4" x14ac:dyDescent="0.25">
      <c r="B3271" s="219"/>
      <c r="D3271" s="274"/>
    </row>
    <row r="3272" spans="2:4" x14ac:dyDescent="0.25">
      <c r="B3272" s="219"/>
      <c r="D3272" s="274"/>
    </row>
    <row r="3273" spans="2:4" x14ac:dyDescent="0.25">
      <c r="B3273" s="219"/>
      <c r="D3273" s="274"/>
    </row>
    <row r="3274" spans="2:4" x14ac:dyDescent="0.25">
      <c r="B3274" s="219"/>
      <c r="D3274" s="274"/>
    </row>
    <row r="3275" spans="2:4" x14ac:dyDescent="0.25">
      <c r="B3275" s="219"/>
      <c r="D3275" s="274"/>
    </row>
    <row r="3276" spans="2:4" x14ac:dyDescent="0.25">
      <c r="B3276" s="219"/>
      <c r="D3276" s="274"/>
    </row>
    <row r="3277" spans="2:4" x14ac:dyDescent="0.25">
      <c r="B3277" s="219"/>
      <c r="D3277" s="274"/>
    </row>
    <row r="3278" spans="2:4" x14ac:dyDescent="0.25">
      <c r="B3278" s="219"/>
      <c r="D3278" s="274"/>
    </row>
    <row r="3279" spans="2:4" x14ac:dyDescent="0.25">
      <c r="B3279" s="219"/>
      <c r="D3279" s="274"/>
    </row>
    <row r="3280" spans="2:4" x14ac:dyDescent="0.25">
      <c r="B3280" s="219"/>
      <c r="D3280" s="274"/>
    </row>
    <row r="3281" spans="2:4" x14ac:dyDescent="0.25">
      <c r="B3281" s="219"/>
      <c r="D3281" s="274"/>
    </row>
    <row r="3282" spans="2:4" x14ac:dyDescent="0.25">
      <c r="B3282" s="219"/>
      <c r="D3282" s="274"/>
    </row>
    <row r="3283" spans="2:4" x14ac:dyDescent="0.25">
      <c r="B3283" s="219"/>
      <c r="D3283" s="274"/>
    </row>
    <row r="3284" spans="2:4" x14ac:dyDescent="0.25">
      <c r="B3284" s="219"/>
      <c r="D3284" s="274"/>
    </row>
    <row r="3285" spans="2:4" x14ac:dyDescent="0.25">
      <c r="B3285" s="219"/>
      <c r="D3285" s="274"/>
    </row>
    <row r="3286" spans="2:4" x14ac:dyDescent="0.25">
      <c r="B3286" s="219"/>
      <c r="D3286" s="274"/>
    </row>
    <row r="3287" spans="2:4" x14ac:dyDescent="0.25">
      <c r="B3287" s="219"/>
      <c r="D3287" s="274"/>
    </row>
    <row r="3288" spans="2:4" x14ac:dyDescent="0.25">
      <c r="B3288" s="219"/>
      <c r="D3288" s="274"/>
    </row>
    <row r="3289" spans="2:4" x14ac:dyDescent="0.25">
      <c r="B3289" s="219"/>
      <c r="D3289" s="274"/>
    </row>
    <row r="3290" spans="2:4" x14ac:dyDescent="0.25">
      <c r="B3290" s="219"/>
      <c r="D3290" s="274"/>
    </row>
    <row r="3291" spans="2:4" x14ac:dyDescent="0.25">
      <c r="B3291" s="219"/>
      <c r="D3291" s="274"/>
    </row>
    <row r="3292" spans="2:4" x14ac:dyDescent="0.25">
      <c r="B3292" s="219"/>
      <c r="D3292" s="274"/>
    </row>
    <row r="3293" spans="2:4" x14ac:dyDescent="0.25">
      <c r="B3293" s="219"/>
      <c r="D3293" s="274"/>
    </row>
    <row r="3294" spans="2:4" x14ac:dyDescent="0.25">
      <c r="B3294" s="219"/>
      <c r="D3294" s="274"/>
    </row>
    <row r="3295" spans="2:4" x14ac:dyDescent="0.25">
      <c r="B3295" s="219"/>
      <c r="D3295" s="274"/>
    </row>
    <row r="3296" spans="2:4" x14ac:dyDescent="0.25">
      <c r="B3296" s="219"/>
      <c r="D3296" s="274"/>
    </row>
    <row r="3297" spans="2:4" x14ac:dyDescent="0.25">
      <c r="B3297" s="219"/>
      <c r="D3297" s="274"/>
    </row>
    <row r="3298" spans="2:4" x14ac:dyDescent="0.25">
      <c r="B3298" s="219"/>
      <c r="D3298" s="274"/>
    </row>
    <row r="3299" spans="2:4" x14ac:dyDescent="0.25">
      <c r="B3299" s="219"/>
      <c r="D3299" s="274"/>
    </row>
    <row r="3300" spans="2:4" x14ac:dyDescent="0.25">
      <c r="B3300" s="219"/>
      <c r="D3300" s="274"/>
    </row>
    <row r="3301" spans="2:4" x14ac:dyDescent="0.25">
      <c r="B3301" s="219"/>
      <c r="D3301" s="274"/>
    </row>
    <row r="3302" spans="2:4" x14ac:dyDescent="0.25">
      <c r="B3302" s="219"/>
      <c r="D3302" s="274"/>
    </row>
    <row r="3303" spans="2:4" x14ac:dyDescent="0.25">
      <c r="B3303" s="219"/>
      <c r="D3303" s="274"/>
    </row>
    <row r="3304" spans="2:4" x14ac:dyDescent="0.25">
      <c r="B3304" s="219"/>
      <c r="D3304" s="274"/>
    </row>
    <row r="3305" spans="2:4" x14ac:dyDescent="0.25">
      <c r="B3305" s="219"/>
      <c r="D3305" s="274"/>
    </row>
    <row r="3306" spans="2:4" x14ac:dyDescent="0.25">
      <c r="B3306" s="219"/>
      <c r="D3306" s="274"/>
    </row>
    <row r="3307" spans="2:4" x14ac:dyDescent="0.25">
      <c r="B3307" s="219"/>
      <c r="D3307" s="274"/>
    </row>
    <row r="3308" spans="2:4" x14ac:dyDescent="0.25">
      <c r="B3308" s="219"/>
      <c r="D3308" s="274"/>
    </row>
    <row r="3309" spans="2:4" x14ac:dyDescent="0.25">
      <c r="B3309" s="219"/>
      <c r="D3309" s="274"/>
    </row>
    <row r="3310" spans="2:4" x14ac:dyDescent="0.25">
      <c r="B3310" s="219"/>
      <c r="D3310" s="274"/>
    </row>
    <row r="3311" spans="2:4" x14ac:dyDescent="0.25">
      <c r="B3311" s="219"/>
      <c r="D3311" s="274"/>
    </row>
    <row r="3312" spans="2:4" x14ac:dyDescent="0.25">
      <c r="B3312" s="219"/>
      <c r="D3312" s="274"/>
    </row>
    <row r="3313" spans="2:4" x14ac:dyDescent="0.25">
      <c r="B3313" s="219"/>
      <c r="D3313" s="274"/>
    </row>
    <row r="3314" spans="2:4" x14ac:dyDescent="0.25">
      <c r="B3314" s="219"/>
      <c r="D3314" s="274"/>
    </row>
    <row r="3315" spans="2:4" x14ac:dyDescent="0.25">
      <c r="B3315" s="219"/>
      <c r="D3315" s="274"/>
    </row>
    <row r="3316" spans="2:4" x14ac:dyDescent="0.25">
      <c r="B3316" s="219"/>
      <c r="D3316" s="274"/>
    </row>
    <row r="3317" spans="2:4" x14ac:dyDescent="0.25">
      <c r="B3317" s="219"/>
      <c r="D3317" s="274"/>
    </row>
    <row r="3318" spans="2:4" x14ac:dyDescent="0.25">
      <c r="B3318" s="219"/>
      <c r="D3318" s="274"/>
    </row>
    <row r="3319" spans="2:4" x14ac:dyDescent="0.25">
      <c r="B3319" s="219"/>
      <c r="D3319" s="274"/>
    </row>
    <row r="3320" spans="2:4" x14ac:dyDescent="0.25">
      <c r="B3320" s="219"/>
      <c r="D3320" s="274"/>
    </row>
    <row r="3321" spans="2:4" x14ac:dyDescent="0.25">
      <c r="B3321" s="219"/>
      <c r="D3321" s="274"/>
    </row>
    <row r="3322" spans="2:4" x14ac:dyDescent="0.25">
      <c r="B3322" s="219"/>
      <c r="D3322" s="274"/>
    </row>
    <row r="3323" spans="2:4" x14ac:dyDescent="0.25">
      <c r="B3323" s="219"/>
      <c r="D3323" s="274"/>
    </row>
    <row r="3324" spans="2:4" x14ac:dyDescent="0.25">
      <c r="B3324" s="219"/>
      <c r="D3324" s="274"/>
    </row>
    <row r="3325" spans="2:4" x14ac:dyDescent="0.25">
      <c r="B3325" s="219"/>
      <c r="D3325" s="274"/>
    </row>
    <row r="3326" spans="2:4" x14ac:dyDescent="0.25">
      <c r="B3326" s="219"/>
      <c r="D3326" s="274"/>
    </row>
    <row r="3327" spans="2:4" x14ac:dyDescent="0.25">
      <c r="B3327" s="219"/>
      <c r="D3327" s="274"/>
    </row>
    <row r="3328" spans="2:4" x14ac:dyDescent="0.25">
      <c r="B3328" s="219"/>
      <c r="D3328" s="274"/>
    </row>
    <row r="3329" spans="2:4" x14ac:dyDescent="0.25">
      <c r="B3329" s="219"/>
      <c r="D3329" s="274"/>
    </row>
    <row r="3330" spans="2:4" x14ac:dyDescent="0.25">
      <c r="B3330" s="219"/>
      <c r="D3330" s="274"/>
    </row>
    <row r="3331" spans="2:4" x14ac:dyDescent="0.25">
      <c r="B3331" s="219"/>
      <c r="D3331" s="274"/>
    </row>
    <row r="3332" spans="2:4" x14ac:dyDescent="0.25">
      <c r="B3332" s="219"/>
      <c r="D3332" s="274"/>
    </row>
    <row r="3333" spans="2:4" x14ac:dyDescent="0.25">
      <c r="B3333" s="219"/>
      <c r="D3333" s="274"/>
    </row>
    <row r="3334" spans="2:4" x14ac:dyDescent="0.25">
      <c r="B3334" s="219"/>
      <c r="D3334" s="274"/>
    </row>
    <row r="3335" spans="2:4" x14ac:dyDescent="0.25">
      <c r="B3335" s="219"/>
      <c r="D3335" s="274"/>
    </row>
    <row r="3336" spans="2:4" x14ac:dyDescent="0.25">
      <c r="B3336" s="219"/>
      <c r="D3336" s="274"/>
    </row>
    <row r="3337" spans="2:4" x14ac:dyDescent="0.25">
      <c r="B3337" s="219"/>
      <c r="D3337" s="274"/>
    </row>
    <row r="3338" spans="2:4" x14ac:dyDescent="0.25">
      <c r="B3338" s="219"/>
      <c r="D3338" s="274"/>
    </row>
    <row r="3339" spans="2:4" x14ac:dyDescent="0.25">
      <c r="B3339" s="219"/>
      <c r="D3339" s="274"/>
    </row>
    <row r="3340" spans="2:4" x14ac:dyDescent="0.25">
      <c r="B3340" s="219"/>
      <c r="D3340" s="274"/>
    </row>
    <row r="3341" spans="2:4" x14ac:dyDescent="0.25">
      <c r="B3341" s="219"/>
      <c r="D3341" s="274"/>
    </row>
    <row r="3342" spans="2:4" x14ac:dyDescent="0.25">
      <c r="B3342" s="219"/>
      <c r="D3342" s="274"/>
    </row>
    <row r="3343" spans="2:4" x14ac:dyDescent="0.25">
      <c r="B3343" s="219"/>
      <c r="D3343" s="274"/>
    </row>
    <row r="3344" spans="2:4" x14ac:dyDescent="0.25">
      <c r="B3344" s="219"/>
      <c r="D3344" s="274"/>
    </row>
    <row r="3345" spans="2:4" x14ac:dyDescent="0.25">
      <c r="B3345" s="219"/>
      <c r="D3345" s="274"/>
    </row>
    <row r="3346" spans="2:4" x14ac:dyDescent="0.25">
      <c r="B3346" s="219"/>
      <c r="D3346" s="274"/>
    </row>
    <row r="3347" spans="2:4" x14ac:dyDescent="0.25">
      <c r="B3347" s="219"/>
      <c r="D3347" s="274"/>
    </row>
    <row r="3348" spans="2:4" x14ac:dyDescent="0.25">
      <c r="B3348" s="219"/>
      <c r="D3348" s="274"/>
    </row>
    <row r="3349" spans="2:4" x14ac:dyDescent="0.25">
      <c r="B3349" s="219"/>
      <c r="D3349" s="274"/>
    </row>
    <row r="3350" spans="2:4" x14ac:dyDescent="0.25">
      <c r="B3350" s="219"/>
      <c r="D3350" s="274"/>
    </row>
    <row r="3351" spans="2:4" x14ac:dyDescent="0.25">
      <c r="B3351" s="219"/>
      <c r="D3351" s="274"/>
    </row>
    <row r="3352" spans="2:4" x14ac:dyDescent="0.25">
      <c r="B3352" s="219"/>
      <c r="D3352" s="274"/>
    </row>
    <row r="3353" spans="2:4" x14ac:dyDescent="0.25">
      <c r="B3353" s="219"/>
      <c r="D3353" s="274"/>
    </row>
    <row r="3354" spans="2:4" x14ac:dyDescent="0.25">
      <c r="B3354" s="219"/>
      <c r="D3354" s="274"/>
    </row>
    <row r="3355" spans="2:4" x14ac:dyDescent="0.25">
      <c r="B3355" s="219"/>
      <c r="D3355" s="274"/>
    </row>
    <row r="3356" spans="2:4" x14ac:dyDescent="0.25">
      <c r="B3356" s="219"/>
      <c r="D3356" s="274"/>
    </row>
    <row r="3357" spans="2:4" x14ac:dyDescent="0.25">
      <c r="B3357" s="219"/>
      <c r="D3357" s="274"/>
    </row>
    <row r="3358" spans="2:4" x14ac:dyDescent="0.25">
      <c r="B3358" s="219"/>
      <c r="D3358" s="274"/>
    </row>
    <row r="3359" spans="2:4" x14ac:dyDescent="0.25">
      <c r="B3359" s="219"/>
      <c r="D3359" s="274"/>
    </row>
    <row r="3360" spans="2:4" x14ac:dyDescent="0.25">
      <c r="B3360" s="219"/>
      <c r="D3360" s="274"/>
    </row>
    <row r="3361" spans="2:4" x14ac:dyDescent="0.25">
      <c r="B3361" s="219"/>
      <c r="D3361" s="274"/>
    </row>
    <row r="3362" spans="2:4" x14ac:dyDescent="0.25">
      <c r="B3362" s="219"/>
      <c r="D3362" s="274"/>
    </row>
    <row r="3363" spans="2:4" x14ac:dyDescent="0.25">
      <c r="B3363" s="219"/>
      <c r="D3363" s="274"/>
    </row>
    <row r="3364" spans="2:4" x14ac:dyDescent="0.25">
      <c r="B3364" s="219"/>
      <c r="D3364" s="274"/>
    </row>
    <row r="3365" spans="2:4" x14ac:dyDescent="0.25">
      <c r="B3365" s="219"/>
      <c r="D3365" s="274"/>
    </row>
    <row r="3366" spans="2:4" x14ac:dyDescent="0.25">
      <c r="B3366" s="219"/>
      <c r="D3366" s="274"/>
    </row>
    <row r="3367" spans="2:4" x14ac:dyDescent="0.25">
      <c r="B3367" s="219"/>
      <c r="D3367" s="274"/>
    </row>
    <row r="3368" spans="2:4" x14ac:dyDescent="0.25">
      <c r="B3368" s="219"/>
      <c r="D3368" s="274"/>
    </row>
    <row r="3369" spans="2:4" x14ac:dyDescent="0.25">
      <c r="B3369" s="219"/>
      <c r="D3369" s="274"/>
    </row>
    <row r="3370" spans="2:4" x14ac:dyDescent="0.25">
      <c r="B3370" s="219"/>
      <c r="D3370" s="274"/>
    </row>
    <row r="3371" spans="2:4" x14ac:dyDescent="0.25">
      <c r="B3371" s="219"/>
      <c r="D3371" s="274"/>
    </row>
    <row r="3372" spans="2:4" x14ac:dyDescent="0.25">
      <c r="B3372" s="219"/>
      <c r="D3372" s="274"/>
    </row>
    <row r="3373" spans="2:4" x14ac:dyDescent="0.25">
      <c r="B3373" s="219"/>
      <c r="D3373" s="274"/>
    </row>
    <row r="3374" spans="2:4" x14ac:dyDescent="0.25">
      <c r="B3374" s="219"/>
      <c r="D3374" s="274"/>
    </row>
    <row r="3375" spans="2:4" x14ac:dyDescent="0.25">
      <c r="B3375" s="219"/>
      <c r="D3375" s="274"/>
    </row>
    <row r="3376" spans="2:4" x14ac:dyDescent="0.25">
      <c r="B3376" s="219"/>
      <c r="D3376" s="274"/>
    </row>
    <row r="3377" spans="2:4" x14ac:dyDescent="0.25">
      <c r="B3377" s="219"/>
      <c r="D3377" s="274"/>
    </row>
    <row r="3378" spans="2:4" x14ac:dyDescent="0.25">
      <c r="B3378" s="219"/>
      <c r="D3378" s="274"/>
    </row>
    <row r="3379" spans="2:4" x14ac:dyDescent="0.25">
      <c r="B3379" s="219"/>
      <c r="D3379" s="274"/>
    </row>
    <row r="3380" spans="2:4" x14ac:dyDescent="0.25">
      <c r="B3380" s="219"/>
      <c r="D3380" s="274"/>
    </row>
    <row r="3381" spans="2:4" x14ac:dyDescent="0.25">
      <c r="B3381" s="219"/>
      <c r="D3381" s="274"/>
    </row>
    <row r="3382" spans="2:4" x14ac:dyDescent="0.25">
      <c r="B3382" s="219"/>
      <c r="D3382" s="274"/>
    </row>
    <row r="3383" spans="2:4" x14ac:dyDescent="0.25">
      <c r="B3383" s="219"/>
      <c r="D3383" s="274"/>
    </row>
    <row r="3384" spans="2:4" x14ac:dyDescent="0.25">
      <c r="B3384" s="219"/>
      <c r="D3384" s="274"/>
    </row>
    <row r="3385" spans="2:4" x14ac:dyDescent="0.25">
      <c r="B3385" s="219"/>
      <c r="D3385" s="274"/>
    </row>
    <row r="3386" spans="2:4" x14ac:dyDescent="0.25">
      <c r="B3386" s="219"/>
      <c r="D3386" s="274"/>
    </row>
    <row r="3387" spans="2:4" x14ac:dyDescent="0.25">
      <c r="B3387" s="219"/>
      <c r="D3387" s="274"/>
    </row>
    <row r="3388" spans="2:4" x14ac:dyDescent="0.25">
      <c r="B3388" s="219"/>
      <c r="D3388" s="274"/>
    </row>
    <row r="3389" spans="2:4" x14ac:dyDescent="0.25">
      <c r="B3389" s="219"/>
      <c r="D3389" s="274"/>
    </row>
    <row r="3390" spans="2:4" x14ac:dyDescent="0.25">
      <c r="B3390" s="219"/>
      <c r="D3390" s="274"/>
    </row>
    <row r="3391" spans="2:4" x14ac:dyDescent="0.25">
      <c r="B3391" s="219"/>
      <c r="D3391" s="274"/>
    </row>
    <row r="3392" spans="2:4" x14ac:dyDescent="0.25">
      <c r="B3392" s="219"/>
      <c r="D3392" s="274"/>
    </row>
    <row r="3393" spans="2:4" x14ac:dyDescent="0.25">
      <c r="B3393" s="219"/>
      <c r="D3393" s="274"/>
    </row>
    <row r="3394" spans="2:4" x14ac:dyDescent="0.25">
      <c r="B3394" s="219"/>
      <c r="D3394" s="274"/>
    </row>
    <row r="3395" spans="2:4" x14ac:dyDescent="0.25">
      <c r="B3395" s="219"/>
      <c r="D3395" s="274"/>
    </row>
    <row r="3396" spans="2:4" x14ac:dyDescent="0.25">
      <c r="B3396" s="219"/>
      <c r="D3396" s="274"/>
    </row>
    <row r="3397" spans="2:4" x14ac:dyDescent="0.25">
      <c r="B3397" s="219"/>
      <c r="D3397" s="274"/>
    </row>
    <row r="3398" spans="2:4" x14ac:dyDescent="0.25">
      <c r="B3398" s="219"/>
      <c r="D3398" s="274"/>
    </row>
    <row r="3399" spans="2:4" x14ac:dyDescent="0.25">
      <c r="B3399" s="219"/>
      <c r="D3399" s="274"/>
    </row>
    <row r="3400" spans="2:4" x14ac:dyDescent="0.25">
      <c r="B3400" s="219"/>
      <c r="D3400" s="274"/>
    </row>
    <row r="3401" spans="2:4" x14ac:dyDescent="0.25">
      <c r="B3401" s="219"/>
      <c r="D3401" s="274"/>
    </row>
    <row r="3402" spans="2:4" x14ac:dyDescent="0.25">
      <c r="B3402" s="219"/>
      <c r="D3402" s="274"/>
    </row>
    <row r="3403" spans="2:4" x14ac:dyDescent="0.25">
      <c r="B3403" s="219"/>
      <c r="D3403" s="274"/>
    </row>
    <row r="3404" spans="2:4" x14ac:dyDescent="0.25">
      <c r="B3404" s="219"/>
      <c r="D3404" s="274"/>
    </row>
    <row r="3405" spans="2:4" x14ac:dyDescent="0.25">
      <c r="B3405" s="219"/>
      <c r="D3405" s="274"/>
    </row>
    <row r="3406" spans="2:4" x14ac:dyDescent="0.25">
      <c r="B3406" s="219"/>
      <c r="D3406" s="274"/>
    </row>
    <row r="3407" spans="2:4" x14ac:dyDescent="0.25">
      <c r="B3407" s="219"/>
      <c r="D3407" s="274"/>
    </row>
    <row r="3408" spans="2:4" x14ac:dyDescent="0.25">
      <c r="B3408" s="219"/>
      <c r="D3408" s="274"/>
    </row>
    <row r="3409" spans="2:4" x14ac:dyDescent="0.25">
      <c r="B3409" s="219"/>
      <c r="D3409" s="274"/>
    </row>
    <row r="3410" spans="2:4" x14ac:dyDescent="0.25">
      <c r="B3410" s="219"/>
      <c r="D3410" s="274"/>
    </row>
    <row r="3411" spans="2:4" x14ac:dyDescent="0.25">
      <c r="B3411" s="219"/>
      <c r="D3411" s="274"/>
    </row>
    <row r="3412" spans="2:4" x14ac:dyDescent="0.25">
      <c r="B3412" s="219"/>
      <c r="D3412" s="274"/>
    </row>
    <row r="3413" spans="2:4" x14ac:dyDescent="0.25">
      <c r="B3413" s="219"/>
      <c r="D3413" s="274"/>
    </row>
    <row r="3414" spans="2:4" x14ac:dyDescent="0.25">
      <c r="B3414" s="219"/>
      <c r="D3414" s="274"/>
    </row>
    <row r="3415" spans="2:4" x14ac:dyDescent="0.25">
      <c r="B3415" s="219"/>
      <c r="D3415" s="274"/>
    </row>
    <row r="3416" spans="2:4" x14ac:dyDescent="0.25">
      <c r="B3416" s="219"/>
      <c r="D3416" s="274"/>
    </row>
    <row r="3417" spans="2:4" x14ac:dyDescent="0.25">
      <c r="B3417" s="219"/>
      <c r="D3417" s="274"/>
    </row>
    <row r="3418" spans="2:4" x14ac:dyDescent="0.25">
      <c r="B3418" s="219"/>
      <c r="D3418" s="274"/>
    </row>
    <row r="3419" spans="2:4" x14ac:dyDescent="0.25">
      <c r="B3419" s="219"/>
      <c r="D3419" s="274"/>
    </row>
    <row r="3420" spans="2:4" x14ac:dyDescent="0.25">
      <c r="B3420" s="219"/>
      <c r="D3420" s="274"/>
    </row>
    <row r="3421" spans="2:4" x14ac:dyDescent="0.25">
      <c r="B3421" s="219"/>
      <c r="D3421" s="274"/>
    </row>
    <row r="3422" spans="2:4" x14ac:dyDescent="0.25">
      <c r="B3422" s="219"/>
      <c r="D3422" s="274"/>
    </row>
    <row r="3423" spans="2:4" x14ac:dyDescent="0.25">
      <c r="B3423" s="219"/>
      <c r="D3423" s="274"/>
    </row>
    <row r="3424" spans="2:4" x14ac:dyDescent="0.25">
      <c r="B3424" s="219"/>
      <c r="D3424" s="274"/>
    </row>
    <row r="3425" spans="2:4" x14ac:dyDescent="0.25">
      <c r="B3425" s="219"/>
      <c r="D3425" s="274"/>
    </row>
    <row r="3426" spans="2:4" x14ac:dyDescent="0.25">
      <c r="B3426" s="219"/>
      <c r="D3426" s="274"/>
    </row>
    <row r="3427" spans="2:4" x14ac:dyDescent="0.25">
      <c r="B3427" s="219"/>
      <c r="D3427" s="274"/>
    </row>
    <row r="3428" spans="2:4" x14ac:dyDescent="0.25">
      <c r="B3428" s="219"/>
      <c r="D3428" s="274"/>
    </row>
    <row r="3429" spans="2:4" x14ac:dyDescent="0.25">
      <c r="B3429" s="219"/>
      <c r="D3429" s="274"/>
    </row>
    <row r="3430" spans="2:4" x14ac:dyDescent="0.25">
      <c r="B3430" s="219"/>
      <c r="D3430" s="274"/>
    </row>
    <row r="3431" spans="2:4" x14ac:dyDescent="0.25">
      <c r="B3431" s="219"/>
      <c r="D3431" s="274"/>
    </row>
    <row r="3432" spans="2:4" x14ac:dyDescent="0.25">
      <c r="B3432" s="219"/>
      <c r="D3432" s="274"/>
    </row>
    <row r="3433" spans="2:4" x14ac:dyDescent="0.25">
      <c r="B3433" s="219"/>
      <c r="D3433" s="274"/>
    </row>
    <row r="3434" spans="2:4" x14ac:dyDescent="0.25">
      <c r="B3434" s="219"/>
      <c r="D3434" s="274"/>
    </row>
    <row r="3435" spans="2:4" x14ac:dyDescent="0.25">
      <c r="B3435" s="219"/>
      <c r="D3435" s="274"/>
    </row>
    <row r="3436" spans="2:4" x14ac:dyDescent="0.25">
      <c r="B3436" s="219"/>
      <c r="D3436" s="274"/>
    </row>
    <row r="3437" spans="2:4" x14ac:dyDescent="0.25">
      <c r="B3437" s="219"/>
      <c r="D3437" s="274"/>
    </row>
    <row r="3438" spans="2:4" x14ac:dyDescent="0.25">
      <c r="B3438" s="219"/>
      <c r="D3438" s="274"/>
    </row>
    <row r="3439" spans="2:4" x14ac:dyDescent="0.25">
      <c r="B3439" s="219"/>
      <c r="D3439" s="274"/>
    </row>
    <row r="3440" spans="2:4" x14ac:dyDescent="0.25">
      <c r="B3440" s="219"/>
      <c r="D3440" s="274"/>
    </row>
    <row r="3441" spans="2:4" x14ac:dyDescent="0.25">
      <c r="B3441" s="219"/>
      <c r="D3441" s="274"/>
    </row>
    <row r="3442" spans="2:4" x14ac:dyDescent="0.25">
      <c r="B3442" s="219"/>
      <c r="D3442" s="274"/>
    </row>
    <row r="3443" spans="2:4" x14ac:dyDescent="0.25">
      <c r="B3443" s="219"/>
      <c r="D3443" s="274"/>
    </row>
    <row r="3444" spans="2:4" x14ac:dyDescent="0.25">
      <c r="B3444" s="219"/>
      <c r="D3444" s="274"/>
    </row>
    <row r="3445" spans="2:4" x14ac:dyDescent="0.25">
      <c r="B3445" s="219"/>
      <c r="D3445" s="274"/>
    </row>
    <row r="3446" spans="2:4" x14ac:dyDescent="0.25">
      <c r="B3446" s="219"/>
      <c r="D3446" s="274"/>
    </row>
    <row r="3447" spans="2:4" x14ac:dyDescent="0.25">
      <c r="B3447" s="219"/>
      <c r="D3447" s="274"/>
    </row>
    <row r="3448" spans="2:4" x14ac:dyDescent="0.25">
      <c r="B3448" s="219"/>
      <c r="D3448" s="274"/>
    </row>
    <row r="3449" spans="2:4" x14ac:dyDescent="0.25">
      <c r="B3449" s="219"/>
      <c r="D3449" s="274"/>
    </row>
    <row r="3450" spans="2:4" x14ac:dyDescent="0.25">
      <c r="B3450" s="219"/>
      <c r="D3450" s="274"/>
    </row>
    <row r="3451" spans="2:4" x14ac:dyDescent="0.25">
      <c r="B3451" s="219"/>
      <c r="D3451" s="274"/>
    </row>
    <row r="3452" spans="2:4" x14ac:dyDescent="0.25">
      <c r="B3452" s="219"/>
      <c r="D3452" s="274"/>
    </row>
    <row r="3453" spans="2:4" x14ac:dyDescent="0.25">
      <c r="B3453" s="219"/>
      <c r="D3453" s="274"/>
    </row>
    <row r="3454" spans="2:4" x14ac:dyDescent="0.25">
      <c r="B3454" s="219"/>
      <c r="D3454" s="274"/>
    </row>
    <row r="3455" spans="2:4" x14ac:dyDescent="0.25">
      <c r="B3455" s="219"/>
      <c r="D3455" s="274"/>
    </row>
    <row r="3456" spans="2:4" x14ac:dyDescent="0.25">
      <c r="B3456" s="219"/>
      <c r="D3456" s="274"/>
    </row>
    <row r="3457" spans="2:4" x14ac:dyDescent="0.25">
      <c r="B3457" s="219"/>
      <c r="D3457" s="274"/>
    </row>
    <row r="3458" spans="2:4" x14ac:dyDescent="0.25">
      <c r="B3458" s="219"/>
      <c r="D3458" s="274"/>
    </row>
    <row r="3459" spans="2:4" x14ac:dyDescent="0.25">
      <c r="B3459" s="219"/>
      <c r="D3459" s="274"/>
    </row>
    <row r="3460" spans="2:4" x14ac:dyDescent="0.25">
      <c r="B3460" s="219"/>
      <c r="D3460" s="274"/>
    </row>
    <row r="3461" spans="2:4" x14ac:dyDescent="0.25">
      <c r="B3461" s="219"/>
      <c r="D3461" s="274"/>
    </row>
    <row r="3462" spans="2:4" x14ac:dyDescent="0.25">
      <c r="B3462" s="219"/>
      <c r="D3462" s="274"/>
    </row>
    <row r="3463" spans="2:4" x14ac:dyDescent="0.25">
      <c r="B3463" s="219"/>
      <c r="D3463" s="274"/>
    </row>
    <row r="3464" spans="2:4" x14ac:dyDescent="0.25">
      <c r="B3464" s="219"/>
      <c r="D3464" s="274"/>
    </row>
    <row r="3465" spans="2:4" x14ac:dyDescent="0.25">
      <c r="B3465" s="219"/>
      <c r="D3465" s="274"/>
    </row>
    <row r="3466" spans="2:4" x14ac:dyDescent="0.25">
      <c r="B3466" s="219"/>
      <c r="D3466" s="274"/>
    </row>
    <row r="3467" spans="2:4" x14ac:dyDescent="0.25">
      <c r="B3467" s="219"/>
      <c r="D3467" s="274"/>
    </row>
    <row r="3468" spans="2:4" x14ac:dyDescent="0.25">
      <c r="B3468" s="219"/>
      <c r="D3468" s="274"/>
    </row>
    <row r="3469" spans="2:4" x14ac:dyDescent="0.25">
      <c r="B3469" s="219"/>
      <c r="D3469" s="274"/>
    </row>
    <row r="3470" spans="2:4" x14ac:dyDescent="0.25">
      <c r="B3470" s="219"/>
      <c r="D3470" s="274"/>
    </row>
    <row r="3471" spans="2:4" x14ac:dyDescent="0.25">
      <c r="B3471" s="219"/>
      <c r="D3471" s="274"/>
    </row>
    <row r="3472" spans="2:4" x14ac:dyDescent="0.25">
      <c r="B3472" s="219"/>
      <c r="D3472" s="274"/>
    </row>
    <row r="3473" spans="2:4" x14ac:dyDescent="0.25">
      <c r="B3473" s="219"/>
      <c r="D3473" s="274"/>
    </row>
    <row r="3474" spans="2:4" x14ac:dyDescent="0.25">
      <c r="B3474" s="219"/>
      <c r="D3474" s="274"/>
    </row>
    <row r="3475" spans="2:4" x14ac:dyDescent="0.25">
      <c r="B3475" s="219"/>
      <c r="D3475" s="274"/>
    </row>
    <row r="3476" spans="2:4" x14ac:dyDescent="0.25">
      <c r="B3476" s="219"/>
      <c r="D3476" s="274"/>
    </row>
    <row r="3477" spans="2:4" x14ac:dyDescent="0.25">
      <c r="B3477" s="219"/>
      <c r="D3477" s="274"/>
    </row>
    <row r="3478" spans="2:4" x14ac:dyDescent="0.25">
      <c r="B3478" s="219"/>
      <c r="D3478" s="274"/>
    </row>
    <row r="3479" spans="2:4" x14ac:dyDescent="0.25">
      <c r="B3479" s="219"/>
      <c r="D3479" s="274"/>
    </row>
    <row r="3480" spans="2:4" x14ac:dyDescent="0.25">
      <c r="B3480" s="219"/>
      <c r="D3480" s="274"/>
    </row>
    <row r="3481" spans="2:4" x14ac:dyDescent="0.25">
      <c r="B3481" s="219"/>
      <c r="D3481" s="274"/>
    </row>
    <row r="3482" spans="2:4" x14ac:dyDescent="0.25">
      <c r="B3482" s="219"/>
      <c r="D3482" s="274"/>
    </row>
    <row r="3483" spans="2:4" x14ac:dyDescent="0.25">
      <c r="B3483" s="219"/>
      <c r="D3483" s="274"/>
    </row>
    <row r="3484" spans="2:4" x14ac:dyDescent="0.25">
      <c r="B3484" s="219"/>
      <c r="D3484" s="274"/>
    </row>
    <row r="3485" spans="2:4" x14ac:dyDescent="0.25">
      <c r="B3485" s="219"/>
      <c r="D3485" s="274"/>
    </row>
    <row r="3486" spans="2:4" x14ac:dyDescent="0.25">
      <c r="B3486" s="219"/>
      <c r="D3486" s="274"/>
    </row>
    <row r="3487" spans="2:4" x14ac:dyDescent="0.25">
      <c r="B3487" s="219"/>
      <c r="D3487" s="274"/>
    </row>
    <row r="3488" spans="2:4" x14ac:dyDescent="0.25">
      <c r="B3488" s="219"/>
      <c r="D3488" s="274"/>
    </row>
    <row r="3489" spans="2:4" x14ac:dyDescent="0.25">
      <c r="B3489" s="219"/>
      <c r="D3489" s="274"/>
    </row>
    <row r="3490" spans="2:4" x14ac:dyDescent="0.25">
      <c r="B3490" s="219"/>
      <c r="D3490" s="274"/>
    </row>
    <row r="3491" spans="2:4" x14ac:dyDescent="0.25">
      <c r="B3491" s="219"/>
      <c r="D3491" s="274"/>
    </row>
    <row r="3492" spans="2:4" x14ac:dyDescent="0.25">
      <c r="B3492" s="219"/>
      <c r="D3492" s="274"/>
    </row>
    <row r="3493" spans="2:4" x14ac:dyDescent="0.25">
      <c r="B3493" s="219"/>
      <c r="D3493" s="274"/>
    </row>
    <row r="3494" spans="2:4" x14ac:dyDescent="0.25">
      <c r="B3494" s="219"/>
      <c r="D3494" s="274"/>
    </row>
    <row r="3495" spans="2:4" x14ac:dyDescent="0.25">
      <c r="B3495" s="219"/>
      <c r="D3495" s="274"/>
    </row>
    <row r="3496" spans="2:4" x14ac:dyDescent="0.25">
      <c r="B3496" s="219"/>
      <c r="D3496" s="274"/>
    </row>
    <row r="3497" spans="2:4" x14ac:dyDescent="0.25">
      <c r="B3497" s="219"/>
      <c r="D3497" s="274"/>
    </row>
    <row r="3498" spans="2:4" x14ac:dyDescent="0.25">
      <c r="B3498" s="219"/>
      <c r="D3498" s="274"/>
    </row>
    <row r="3499" spans="2:4" x14ac:dyDescent="0.25">
      <c r="B3499" s="219"/>
      <c r="D3499" s="274"/>
    </row>
    <row r="3500" spans="2:4" x14ac:dyDescent="0.25">
      <c r="B3500" s="219"/>
      <c r="D3500" s="274"/>
    </row>
    <row r="3501" spans="2:4" x14ac:dyDescent="0.25">
      <c r="B3501" s="219"/>
      <c r="D3501" s="274"/>
    </row>
    <row r="3502" spans="2:4" x14ac:dyDescent="0.25">
      <c r="B3502" s="219"/>
      <c r="D3502" s="274"/>
    </row>
    <row r="3503" spans="2:4" x14ac:dyDescent="0.25">
      <c r="B3503" s="219"/>
      <c r="D3503" s="274"/>
    </row>
    <row r="3504" spans="2:4" x14ac:dyDescent="0.25">
      <c r="B3504" s="219"/>
      <c r="D3504" s="274"/>
    </row>
    <row r="3505" spans="2:4" x14ac:dyDescent="0.25">
      <c r="B3505" s="219"/>
      <c r="D3505" s="274"/>
    </row>
    <row r="3506" spans="2:4" x14ac:dyDescent="0.25">
      <c r="B3506" s="219"/>
      <c r="D3506" s="274"/>
    </row>
    <row r="3507" spans="2:4" x14ac:dyDescent="0.25">
      <c r="B3507" s="219"/>
      <c r="D3507" s="274"/>
    </row>
    <row r="3508" spans="2:4" x14ac:dyDescent="0.25">
      <c r="B3508" s="219"/>
      <c r="D3508" s="274"/>
    </row>
    <row r="3509" spans="2:4" x14ac:dyDescent="0.25">
      <c r="B3509" s="219"/>
      <c r="D3509" s="274"/>
    </row>
    <row r="3510" spans="2:4" x14ac:dyDescent="0.25">
      <c r="B3510" s="219"/>
      <c r="D3510" s="274"/>
    </row>
    <row r="3511" spans="2:4" x14ac:dyDescent="0.25">
      <c r="B3511" s="219"/>
      <c r="D3511" s="274"/>
    </row>
    <row r="3512" spans="2:4" x14ac:dyDescent="0.25">
      <c r="B3512" s="219"/>
      <c r="D3512" s="274"/>
    </row>
    <row r="3513" spans="2:4" x14ac:dyDescent="0.25">
      <c r="B3513" s="219"/>
      <c r="D3513" s="274"/>
    </row>
    <row r="3514" spans="2:4" x14ac:dyDescent="0.25">
      <c r="B3514" s="219"/>
      <c r="D3514" s="274"/>
    </row>
    <row r="3515" spans="2:4" x14ac:dyDescent="0.25">
      <c r="B3515" s="219"/>
      <c r="D3515" s="274"/>
    </row>
    <row r="3516" spans="2:4" x14ac:dyDescent="0.25">
      <c r="B3516" s="219"/>
      <c r="D3516" s="274"/>
    </row>
    <row r="3517" spans="2:4" x14ac:dyDescent="0.25">
      <c r="B3517" s="219"/>
      <c r="D3517" s="274"/>
    </row>
    <row r="3518" spans="2:4" x14ac:dyDescent="0.25">
      <c r="B3518" s="219"/>
      <c r="D3518" s="274"/>
    </row>
    <row r="3519" spans="2:4" x14ac:dyDescent="0.25">
      <c r="B3519" s="219"/>
      <c r="D3519" s="274"/>
    </row>
    <row r="3520" spans="2:4" x14ac:dyDescent="0.25">
      <c r="B3520" s="219"/>
      <c r="D3520" s="274"/>
    </row>
    <row r="3521" spans="2:4" x14ac:dyDescent="0.25">
      <c r="B3521" s="219"/>
      <c r="D3521" s="274"/>
    </row>
    <row r="3522" spans="2:4" x14ac:dyDescent="0.25">
      <c r="B3522" s="219"/>
      <c r="D3522" s="274"/>
    </row>
    <row r="3523" spans="2:4" x14ac:dyDescent="0.25">
      <c r="B3523" s="219"/>
      <c r="D3523" s="274"/>
    </row>
    <row r="3524" spans="2:4" x14ac:dyDescent="0.25">
      <c r="B3524" s="219"/>
      <c r="D3524" s="274"/>
    </row>
    <row r="3525" spans="2:4" x14ac:dyDescent="0.25">
      <c r="B3525" s="219"/>
      <c r="D3525" s="274"/>
    </row>
    <row r="3526" spans="2:4" x14ac:dyDescent="0.25">
      <c r="B3526" s="219"/>
      <c r="D3526" s="274"/>
    </row>
    <row r="3527" spans="2:4" x14ac:dyDescent="0.25">
      <c r="B3527" s="219"/>
      <c r="D3527" s="274"/>
    </row>
    <row r="3528" spans="2:4" x14ac:dyDescent="0.25">
      <c r="B3528" s="219"/>
      <c r="D3528" s="274"/>
    </row>
    <row r="3529" spans="2:4" x14ac:dyDescent="0.25">
      <c r="B3529" s="219"/>
      <c r="D3529" s="274"/>
    </row>
    <row r="3530" spans="2:4" x14ac:dyDescent="0.25">
      <c r="B3530" s="219"/>
      <c r="D3530" s="274"/>
    </row>
    <row r="3531" spans="2:4" x14ac:dyDescent="0.25">
      <c r="B3531" s="219"/>
      <c r="D3531" s="274"/>
    </row>
    <row r="3532" spans="2:4" x14ac:dyDescent="0.25">
      <c r="B3532" s="219"/>
      <c r="D3532" s="274"/>
    </row>
    <row r="3533" spans="2:4" x14ac:dyDescent="0.25">
      <c r="B3533" s="219"/>
      <c r="D3533" s="274"/>
    </row>
    <row r="3534" spans="2:4" x14ac:dyDescent="0.25">
      <c r="B3534" s="219"/>
      <c r="D3534" s="274"/>
    </row>
    <row r="3535" spans="2:4" x14ac:dyDescent="0.25">
      <c r="B3535" s="219"/>
      <c r="D3535" s="274"/>
    </row>
    <row r="3536" spans="2:4" x14ac:dyDescent="0.25">
      <c r="B3536" s="219"/>
      <c r="D3536" s="274"/>
    </row>
    <row r="3537" spans="2:4" x14ac:dyDescent="0.25">
      <c r="B3537" s="219"/>
      <c r="D3537" s="274"/>
    </row>
    <row r="3538" spans="2:4" x14ac:dyDescent="0.25">
      <c r="B3538" s="219"/>
      <c r="D3538" s="274"/>
    </row>
    <row r="3539" spans="2:4" x14ac:dyDescent="0.25">
      <c r="B3539" s="219"/>
      <c r="D3539" s="274"/>
    </row>
    <row r="3540" spans="2:4" x14ac:dyDescent="0.25">
      <c r="B3540" s="219"/>
      <c r="D3540" s="274"/>
    </row>
    <row r="3541" spans="2:4" x14ac:dyDescent="0.25">
      <c r="B3541" s="219"/>
      <c r="D3541" s="274"/>
    </row>
    <row r="3542" spans="2:4" x14ac:dyDescent="0.25">
      <c r="B3542" s="219"/>
      <c r="D3542" s="274"/>
    </row>
    <row r="3543" spans="2:4" x14ac:dyDescent="0.25">
      <c r="B3543" s="219"/>
      <c r="D3543" s="274"/>
    </row>
    <row r="3544" spans="2:4" x14ac:dyDescent="0.25">
      <c r="B3544" s="219"/>
      <c r="D3544" s="274"/>
    </row>
    <row r="3545" spans="2:4" x14ac:dyDescent="0.25">
      <c r="B3545" s="219"/>
      <c r="D3545" s="274"/>
    </row>
    <row r="3546" spans="2:4" x14ac:dyDescent="0.25">
      <c r="B3546" s="219"/>
      <c r="D3546" s="274"/>
    </row>
    <row r="3547" spans="2:4" x14ac:dyDescent="0.25">
      <c r="B3547" s="219"/>
      <c r="D3547" s="274"/>
    </row>
    <row r="3548" spans="2:4" x14ac:dyDescent="0.25">
      <c r="B3548" s="219"/>
      <c r="D3548" s="274"/>
    </row>
    <row r="3549" spans="2:4" x14ac:dyDescent="0.25">
      <c r="B3549" s="219"/>
      <c r="D3549" s="274"/>
    </row>
    <row r="3550" spans="2:4" x14ac:dyDescent="0.25">
      <c r="B3550" s="219"/>
      <c r="D3550" s="274"/>
    </row>
    <row r="3551" spans="2:4" x14ac:dyDescent="0.25">
      <c r="B3551" s="219"/>
      <c r="D3551" s="274"/>
    </row>
    <row r="3552" spans="2:4" x14ac:dyDescent="0.25">
      <c r="B3552" s="219"/>
      <c r="D3552" s="274"/>
    </row>
    <row r="3553" spans="2:4" x14ac:dyDescent="0.25">
      <c r="B3553" s="219"/>
      <c r="D3553" s="274"/>
    </row>
    <row r="3554" spans="2:4" x14ac:dyDescent="0.25">
      <c r="B3554" s="219"/>
      <c r="D3554" s="274"/>
    </row>
    <row r="3555" spans="2:4" x14ac:dyDescent="0.25">
      <c r="B3555" s="219"/>
      <c r="D3555" s="274"/>
    </row>
    <row r="3556" spans="2:4" x14ac:dyDescent="0.25">
      <c r="B3556" s="219"/>
      <c r="D3556" s="274"/>
    </row>
    <row r="3557" spans="2:4" x14ac:dyDescent="0.25">
      <c r="B3557" s="219"/>
      <c r="D3557" s="274"/>
    </row>
    <row r="3558" spans="2:4" x14ac:dyDescent="0.25">
      <c r="B3558" s="219"/>
      <c r="D3558" s="274"/>
    </row>
    <row r="3559" spans="2:4" x14ac:dyDescent="0.25">
      <c r="B3559" s="219"/>
      <c r="D3559" s="274"/>
    </row>
    <row r="3560" spans="2:4" x14ac:dyDescent="0.25">
      <c r="B3560" s="219"/>
      <c r="D3560" s="274"/>
    </row>
    <row r="3561" spans="2:4" x14ac:dyDescent="0.25">
      <c r="B3561" s="219"/>
      <c r="D3561" s="274"/>
    </row>
    <row r="3562" spans="2:4" x14ac:dyDescent="0.25">
      <c r="B3562" s="219"/>
      <c r="D3562" s="274"/>
    </row>
    <row r="3563" spans="2:4" x14ac:dyDescent="0.25">
      <c r="B3563" s="219"/>
      <c r="D3563" s="274"/>
    </row>
    <row r="3564" spans="2:4" x14ac:dyDescent="0.25">
      <c r="B3564" s="219"/>
      <c r="D3564" s="274"/>
    </row>
    <row r="3565" spans="2:4" x14ac:dyDescent="0.25">
      <c r="B3565" s="219"/>
      <c r="D3565" s="274"/>
    </row>
    <row r="3566" spans="2:4" x14ac:dyDescent="0.25">
      <c r="B3566" s="219"/>
      <c r="D3566" s="274"/>
    </row>
    <row r="3567" spans="2:4" x14ac:dyDescent="0.25">
      <c r="B3567" s="219"/>
      <c r="D3567" s="274"/>
    </row>
    <row r="3568" spans="2:4" x14ac:dyDescent="0.25">
      <c r="B3568" s="219"/>
      <c r="D3568" s="274"/>
    </row>
    <row r="3569" spans="2:4" x14ac:dyDescent="0.25">
      <c r="B3569" s="219"/>
      <c r="D3569" s="274"/>
    </row>
    <row r="3570" spans="2:4" x14ac:dyDescent="0.25">
      <c r="B3570" s="219"/>
      <c r="D3570" s="274"/>
    </row>
    <row r="3571" spans="2:4" x14ac:dyDescent="0.25">
      <c r="B3571" s="219"/>
      <c r="D3571" s="274"/>
    </row>
    <row r="3572" spans="2:4" x14ac:dyDescent="0.25">
      <c r="B3572" s="219"/>
      <c r="D3572" s="274"/>
    </row>
    <row r="3573" spans="2:4" x14ac:dyDescent="0.25">
      <c r="B3573" s="219"/>
      <c r="D3573" s="274"/>
    </row>
    <row r="3574" spans="2:4" x14ac:dyDescent="0.25">
      <c r="B3574" s="219"/>
      <c r="D3574" s="274"/>
    </row>
    <row r="3575" spans="2:4" x14ac:dyDescent="0.25">
      <c r="B3575" s="219"/>
      <c r="D3575" s="274"/>
    </row>
    <row r="3576" spans="2:4" x14ac:dyDescent="0.25">
      <c r="B3576" s="219"/>
      <c r="D3576" s="274"/>
    </row>
    <row r="3577" spans="2:4" x14ac:dyDescent="0.25">
      <c r="B3577" s="219"/>
      <c r="D3577" s="274"/>
    </row>
    <row r="3578" spans="2:4" x14ac:dyDescent="0.25">
      <c r="B3578" s="219"/>
      <c r="D3578" s="274"/>
    </row>
    <row r="3579" spans="2:4" x14ac:dyDescent="0.25">
      <c r="B3579" s="219"/>
      <c r="D3579" s="274"/>
    </row>
    <row r="3580" spans="2:4" x14ac:dyDescent="0.25">
      <c r="B3580" s="219"/>
      <c r="D3580" s="274"/>
    </row>
    <row r="3581" spans="2:4" x14ac:dyDescent="0.25">
      <c r="B3581" s="219"/>
      <c r="D3581" s="274"/>
    </row>
    <row r="3582" spans="2:4" x14ac:dyDescent="0.25">
      <c r="B3582" s="219"/>
      <c r="D3582" s="274"/>
    </row>
    <row r="3583" spans="2:4" x14ac:dyDescent="0.25">
      <c r="B3583" s="219"/>
      <c r="D3583" s="274"/>
    </row>
    <row r="3584" spans="2:4" x14ac:dyDescent="0.25">
      <c r="B3584" s="219"/>
      <c r="D3584" s="274"/>
    </row>
    <row r="3585" spans="2:4" x14ac:dyDescent="0.25">
      <c r="B3585" s="219"/>
      <c r="D3585" s="274"/>
    </row>
    <row r="3586" spans="2:4" x14ac:dyDescent="0.25">
      <c r="B3586" s="219"/>
      <c r="D3586" s="274"/>
    </row>
    <row r="3587" spans="2:4" x14ac:dyDescent="0.25">
      <c r="B3587" s="219"/>
      <c r="D3587" s="274"/>
    </row>
    <row r="3588" spans="2:4" x14ac:dyDescent="0.25">
      <c r="B3588" s="219"/>
      <c r="D3588" s="274"/>
    </row>
    <row r="3589" spans="2:4" x14ac:dyDescent="0.25">
      <c r="B3589" s="219"/>
      <c r="D3589" s="274"/>
    </row>
    <row r="3590" spans="2:4" x14ac:dyDescent="0.25">
      <c r="B3590" s="219"/>
      <c r="D3590" s="274"/>
    </row>
    <row r="3591" spans="2:4" x14ac:dyDescent="0.25">
      <c r="B3591" s="219"/>
      <c r="D3591" s="274"/>
    </row>
    <row r="3592" spans="2:4" x14ac:dyDescent="0.25">
      <c r="B3592" s="219"/>
      <c r="D3592" s="274"/>
    </row>
    <row r="3593" spans="2:4" x14ac:dyDescent="0.25">
      <c r="B3593" s="219"/>
      <c r="D3593" s="274"/>
    </row>
    <row r="3594" spans="2:4" x14ac:dyDescent="0.25">
      <c r="B3594" s="219"/>
      <c r="D3594" s="274"/>
    </row>
    <row r="3595" spans="2:4" x14ac:dyDescent="0.25">
      <c r="B3595" s="219"/>
      <c r="D3595" s="274"/>
    </row>
    <row r="3596" spans="2:4" x14ac:dyDescent="0.25">
      <c r="B3596" s="219"/>
      <c r="D3596" s="274"/>
    </row>
    <row r="3597" spans="2:4" x14ac:dyDescent="0.25">
      <c r="B3597" s="219"/>
      <c r="D3597" s="274"/>
    </row>
    <row r="3598" spans="2:4" x14ac:dyDescent="0.25">
      <c r="B3598" s="219"/>
      <c r="D3598" s="274"/>
    </row>
    <row r="3599" spans="2:4" x14ac:dyDescent="0.25">
      <c r="B3599" s="219"/>
      <c r="D3599" s="274"/>
    </row>
    <row r="3600" spans="2:4" x14ac:dyDescent="0.25">
      <c r="B3600" s="219"/>
      <c r="D3600" s="274"/>
    </row>
    <row r="3601" spans="2:4" x14ac:dyDescent="0.25">
      <c r="B3601" s="219"/>
      <c r="D3601" s="274"/>
    </row>
    <row r="3602" spans="2:4" x14ac:dyDescent="0.25">
      <c r="B3602" s="219"/>
      <c r="D3602" s="274"/>
    </row>
    <row r="3603" spans="2:4" x14ac:dyDescent="0.25">
      <c r="B3603" s="219"/>
      <c r="D3603" s="274"/>
    </row>
    <row r="3604" spans="2:4" x14ac:dyDescent="0.25">
      <c r="B3604" s="219"/>
      <c r="D3604" s="274"/>
    </row>
    <row r="3605" spans="2:4" x14ac:dyDescent="0.25">
      <c r="B3605" s="219"/>
      <c r="D3605" s="274"/>
    </row>
    <row r="3606" spans="2:4" x14ac:dyDescent="0.25">
      <c r="B3606" s="219"/>
      <c r="D3606" s="274"/>
    </row>
    <row r="3607" spans="2:4" x14ac:dyDescent="0.25">
      <c r="B3607" s="219"/>
      <c r="D3607" s="274"/>
    </row>
    <row r="3608" spans="2:4" x14ac:dyDescent="0.25">
      <c r="B3608" s="219"/>
      <c r="D3608" s="274"/>
    </row>
    <row r="3609" spans="2:4" x14ac:dyDescent="0.25">
      <c r="B3609" s="219"/>
      <c r="D3609" s="274"/>
    </row>
    <row r="3610" spans="2:4" x14ac:dyDescent="0.25">
      <c r="B3610" s="219"/>
      <c r="D3610" s="274"/>
    </row>
    <row r="3611" spans="2:4" x14ac:dyDescent="0.25">
      <c r="B3611" s="219"/>
      <c r="D3611" s="274"/>
    </row>
    <row r="3612" spans="2:4" x14ac:dyDescent="0.25">
      <c r="B3612" s="219"/>
      <c r="D3612" s="274"/>
    </row>
    <row r="3613" spans="2:4" x14ac:dyDescent="0.25">
      <c r="B3613" s="219"/>
      <c r="D3613" s="274"/>
    </row>
    <row r="3614" spans="2:4" x14ac:dyDescent="0.25">
      <c r="B3614" s="219"/>
      <c r="D3614" s="274"/>
    </row>
    <row r="3615" spans="2:4" x14ac:dyDescent="0.25">
      <c r="B3615" s="219"/>
      <c r="D3615" s="274"/>
    </row>
    <row r="3616" spans="2:4" x14ac:dyDescent="0.25">
      <c r="B3616" s="219"/>
      <c r="D3616" s="274"/>
    </row>
    <row r="3617" spans="2:4" x14ac:dyDescent="0.25">
      <c r="B3617" s="219"/>
      <c r="D3617" s="274"/>
    </row>
    <row r="3618" spans="2:4" x14ac:dyDescent="0.25">
      <c r="B3618" s="219"/>
      <c r="D3618" s="274"/>
    </row>
    <row r="3619" spans="2:4" x14ac:dyDescent="0.25">
      <c r="B3619" s="219"/>
      <c r="D3619" s="274"/>
    </row>
    <row r="3620" spans="2:4" x14ac:dyDescent="0.25">
      <c r="B3620" s="219"/>
      <c r="D3620" s="274"/>
    </row>
    <row r="3621" spans="2:4" x14ac:dyDescent="0.25">
      <c r="B3621" s="219"/>
      <c r="D3621" s="274"/>
    </row>
    <row r="3622" spans="2:4" x14ac:dyDescent="0.25">
      <c r="B3622" s="219"/>
      <c r="D3622" s="274"/>
    </row>
    <row r="3623" spans="2:4" x14ac:dyDescent="0.25">
      <c r="B3623" s="219"/>
      <c r="D3623" s="274"/>
    </row>
    <row r="3624" spans="2:4" x14ac:dyDescent="0.25">
      <c r="B3624" s="219"/>
      <c r="D3624" s="274"/>
    </row>
    <row r="3625" spans="2:4" x14ac:dyDescent="0.25">
      <c r="B3625" s="219"/>
      <c r="D3625" s="274"/>
    </row>
    <row r="3626" spans="2:4" x14ac:dyDescent="0.25">
      <c r="B3626" s="219"/>
      <c r="D3626" s="274"/>
    </row>
    <row r="3627" spans="2:4" x14ac:dyDescent="0.25">
      <c r="B3627" s="219"/>
      <c r="D3627" s="274"/>
    </row>
    <row r="3628" spans="2:4" x14ac:dyDescent="0.25">
      <c r="B3628" s="219"/>
      <c r="D3628" s="274"/>
    </row>
    <row r="3629" spans="2:4" x14ac:dyDescent="0.25">
      <c r="B3629" s="219"/>
      <c r="D3629" s="274"/>
    </row>
    <row r="3630" spans="2:4" x14ac:dyDescent="0.25">
      <c r="B3630" s="219"/>
      <c r="D3630" s="274"/>
    </row>
    <row r="3631" spans="2:4" x14ac:dyDescent="0.25">
      <c r="B3631" s="219"/>
      <c r="D3631" s="274"/>
    </row>
    <row r="3632" spans="2:4" x14ac:dyDescent="0.25">
      <c r="B3632" s="219"/>
      <c r="D3632" s="274"/>
    </row>
    <row r="3633" spans="2:4" x14ac:dyDescent="0.25">
      <c r="B3633" s="219"/>
      <c r="D3633" s="274"/>
    </row>
    <row r="3634" spans="2:4" x14ac:dyDescent="0.25">
      <c r="B3634" s="219"/>
      <c r="D3634" s="274"/>
    </row>
    <row r="3635" spans="2:4" x14ac:dyDescent="0.25">
      <c r="B3635" s="219"/>
      <c r="D3635" s="274"/>
    </row>
    <row r="3636" spans="2:4" x14ac:dyDescent="0.25">
      <c r="B3636" s="219"/>
      <c r="D3636" s="274"/>
    </row>
    <row r="3637" spans="2:4" x14ac:dyDescent="0.25">
      <c r="B3637" s="219"/>
      <c r="D3637" s="274"/>
    </row>
    <row r="3638" spans="2:4" x14ac:dyDescent="0.25">
      <c r="B3638" s="219"/>
      <c r="D3638" s="274"/>
    </row>
    <row r="3639" spans="2:4" x14ac:dyDescent="0.25">
      <c r="B3639" s="219"/>
      <c r="D3639" s="274"/>
    </row>
    <row r="3640" spans="2:4" x14ac:dyDescent="0.25">
      <c r="B3640" s="219"/>
      <c r="D3640" s="274"/>
    </row>
    <row r="3641" spans="2:4" x14ac:dyDescent="0.25">
      <c r="B3641" s="219"/>
      <c r="D3641" s="274"/>
    </row>
    <row r="3642" spans="2:4" x14ac:dyDescent="0.25">
      <c r="B3642" s="219"/>
      <c r="D3642" s="274"/>
    </row>
    <row r="3643" spans="2:4" x14ac:dyDescent="0.25">
      <c r="B3643" s="219"/>
      <c r="D3643" s="274"/>
    </row>
    <row r="3644" spans="2:4" x14ac:dyDescent="0.25">
      <c r="B3644" s="219"/>
      <c r="D3644" s="274"/>
    </row>
    <row r="3645" spans="2:4" x14ac:dyDescent="0.25">
      <c r="B3645" s="219"/>
      <c r="D3645" s="274"/>
    </row>
    <row r="3646" spans="2:4" x14ac:dyDescent="0.25">
      <c r="B3646" s="219"/>
      <c r="D3646" s="274"/>
    </row>
    <row r="3647" spans="2:4" x14ac:dyDescent="0.25">
      <c r="B3647" s="219"/>
      <c r="D3647" s="274"/>
    </row>
    <row r="3648" spans="2:4" x14ac:dyDescent="0.25">
      <c r="B3648" s="219"/>
      <c r="D3648" s="274"/>
    </row>
    <row r="3649" spans="2:4" x14ac:dyDescent="0.25">
      <c r="B3649" s="219"/>
      <c r="D3649" s="274"/>
    </row>
    <row r="3650" spans="2:4" x14ac:dyDescent="0.25">
      <c r="B3650" s="219"/>
      <c r="D3650" s="274"/>
    </row>
    <row r="3651" spans="2:4" x14ac:dyDescent="0.25">
      <c r="B3651" s="219"/>
      <c r="D3651" s="274"/>
    </row>
    <row r="3652" spans="2:4" x14ac:dyDescent="0.25">
      <c r="B3652" s="219"/>
      <c r="D3652" s="274"/>
    </row>
    <row r="3653" spans="2:4" x14ac:dyDescent="0.25">
      <c r="B3653" s="219"/>
      <c r="D3653" s="274"/>
    </row>
    <row r="3654" spans="2:4" x14ac:dyDescent="0.25">
      <c r="B3654" s="219"/>
      <c r="D3654" s="274"/>
    </row>
    <row r="3655" spans="2:4" x14ac:dyDescent="0.25">
      <c r="B3655" s="219"/>
      <c r="D3655" s="274"/>
    </row>
    <row r="3656" spans="2:4" x14ac:dyDescent="0.25">
      <c r="B3656" s="219"/>
      <c r="D3656" s="274"/>
    </row>
    <row r="3657" spans="2:4" x14ac:dyDescent="0.25">
      <c r="B3657" s="219"/>
      <c r="D3657" s="274"/>
    </row>
    <row r="3658" spans="2:4" x14ac:dyDescent="0.25">
      <c r="B3658" s="219"/>
      <c r="D3658" s="274"/>
    </row>
    <row r="3659" spans="2:4" x14ac:dyDescent="0.25">
      <c r="B3659" s="219"/>
      <c r="D3659" s="274"/>
    </row>
    <row r="3660" spans="2:4" x14ac:dyDescent="0.25">
      <c r="B3660" s="219"/>
      <c r="D3660" s="274"/>
    </row>
    <row r="3661" spans="2:4" x14ac:dyDescent="0.25">
      <c r="B3661" s="219"/>
      <c r="D3661" s="274"/>
    </row>
    <row r="3662" spans="2:4" x14ac:dyDescent="0.25">
      <c r="B3662" s="219"/>
      <c r="D3662" s="274"/>
    </row>
    <row r="3663" spans="2:4" x14ac:dyDescent="0.25">
      <c r="B3663" s="219"/>
      <c r="D3663" s="274"/>
    </row>
    <row r="3664" spans="2:4" x14ac:dyDescent="0.25">
      <c r="B3664" s="219"/>
      <c r="D3664" s="274"/>
    </row>
    <row r="3665" spans="2:4" x14ac:dyDescent="0.25">
      <c r="B3665" s="219"/>
      <c r="D3665" s="274"/>
    </row>
    <row r="3666" spans="2:4" x14ac:dyDescent="0.25">
      <c r="B3666" s="219"/>
      <c r="D3666" s="274"/>
    </row>
    <row r="3667" spans="2:4" x14ac:dyDescent="0.25">
      <c r="B3667" s="219"/>
      <c r="D3667" s="274"/>
    </row>
    <row r="3668" spans="2:4" x14ac:dyDescent="0.25">
      <c r="B3668" s="219"/>
      <c r="D3668" s="274"/>
    </row>
    <row r="3669" spans="2:4" x14ac:dyDescent="0.25">
      <c r="B3669" s="219"/>
      <c r="D3669" s="274"/>
    </row>
    <row r="3670" spans="2:4" x14ac:dyDescent="0.25">
      <c r="B3670" s="219"/>
      <c r="D3670" s="274"/>
    </row>
    <row r="3671" spans="2:4" x14ac:dyDescent="0.25">
      <c r="B3671" s="219"/>
      <c r="D3671" s="274"/>
    </row>
    <row r="3672" spans="2:4" x14ac:dyDescent="0.25">
      <c r="B3672" s="219"/>
      <c r="D3672" s="274"/>
    </row>
    <row r="3673" spans="2:4" x14ac:dyDescent="0.25">
      <c r="B3673" s="219"/>
      <c r="D3673" s="274"/>
    </row>
    <row r="3674" spans="2:4" x14ac:dyDescent="0.25">
      <c r="B3674" s="219"/>
      <c r="D3674" s="274"/>
    </row>
    <row r="3675" spans="2:4" x14ac:dyDescent="0.25">
      <c r="B3675" s="219"/>
      <c r="D3675" s="274"/>
    </row>
    <row r="3676" spans="2:4" x14ac:dyDescent="0.25">
      <c r="B3676" s="219"/>
      <c r="D3676" s="274"/>
    </row>
    <row r="3677" spans="2:4" x14ac:dyDescent="0.25">
      <c r="B3677" s="219"/>
      <c r="D3677" s="274"/>
    </row>
    <row r="3678" spans="2:4" x14ac:dyDescent="0.25">
      <c r="B3678" s="219"/>
      <c r="D3678" s="274"/>
    </row>
    <row r="3679" spans="2:4" x14ac:dyDescent="0.25">
      <c r="B3679" s="219"/>
      <c r="D3679" s="274"/>
    </row>
    <row r="3680" spans="2:4" x14ac:dyDescent="0.25">
      <c r="B3680" s="219"/>
      <c r="D3680" s="274"/>
    </row>
    <row r="3681" spans="2:4" x14ac:dyDescent="0.25">
      <c r="B3681" s="219"/>
      <c r="D3681" s="274"/>
    </row>
    <row r="3682" spans="2:4" x14ac:dyDescent="0.25">
      <c r="B3682" s="219"/>
      <c r="D3682" s="274"/>
    </row>
    <row r="3683" spans="2:4" x14ac:dyDescent="0.25">
      <c r="B3683" s="219"/>
      <c r="D3683" s="274"/>
    </row>
    <row r="3684" spans="2:4" x14ac:dyDescent="0.25">
      <c r="B3684" s="219"/>
      <c r="D3684" s="274"/>
    </row>
    <row r="3685" spans="2:4" x14ac:dyDescent="0.25">
      <c r="B3685" s="219"/>
      <c r="D3685" s="274"/>
    </row>
    <row r="3686" spans="2:4" x14ac:dyDescent="0.25">
      <c r="B3686" s="219"/>
      <c r="D3686" s="274"/>
    </row>
    <row r="3687" spans="2:4" x14ac:dyDescent="0.25">
      <c r="B3687" s="219"/>
      <c r="D3687" s="274"/>
    </row>
    <row r="3688" spans="2:4" x14ac:dyDescent="0.25">
      <c r="B3688" s="219"/>
      <c r="D3688" s="274"/>
    </row>
    <row r="3689" spans="2:4" x14ac:dyDescent="0.25">
      <c r="B3689" s="219"/>
      <c r="D3689" s="274"/>
    </row>
    <row r="3690" spans="2:4" x14ac:dyDescent="0.25">
      <c r="B3690" s="219"/>
      <c r="D3690" s="274"/>
    </row>
    <row r="3691" spans="2:4" x14ac:dyDescent="0.25">
      <c r="B3691" s="219"/>
      <c r="D3691" s="274"/>
    </row>
    <row r="3692" spans="2:4" x14ac:dyDescent="0.25">
      <c r="B3692" s="219"/>
      <c r="D3692" s="274"/>
    </row>
    <row r="3693" spans="2:4" x14ac:dyDescent="0.25">
      <c r="B3693" s="219"/>
      <c r="D3693" s="274"/>
    </row>
    <row r="3694" spans="2:4" x14ac:dyDescent="0.25">
      <c r="B3694" s="219"/>
      <c r="D3694" s="274"/>
    </row>
    <row r="3695" spans="2:4" x14ac:dyDescent="0.25">
      <c r="B3695" s="219"/>
      <c r="D3695" s="274"/>
    </row>
    <row r="3696" spans="2:4" x14ac:dyDescent="0.25">
      <c r="B3696" s="219"/>
      <c r="D3696" s="274"/>
    </row>
    <row r="3697" spans="2:4" x14ac:dyDescent="0.25">
      <c r="B3697" s="219"/>
      <c r="D3697" s="274"/>
    </row>
    <row r="3698" spans="2:4" x14ac:dyDescent="0.25">
      <c r="B3698" s="219"/>
      <c r="D3698" s="274"/>
    </row>
    <row r="3699" spans="2:4" x14ac:dyDescent="0.25">
      <c r="B3699" s="219"/>
      <c r="D3699" s="274"/>
    </row>
    <row r="3700" spans="2:4" x14ac:dyDescent="0.25">
      <c r="B3700" s="219"/>
      <c r="D3700" s="274"/>
    </row>
    <row r="3701" spans="2:4" x14ac:dyDescent="0.25">
      <c r="B3701" s="219"/>
      <c r="D3701" s="274"/>
    </row>
    <row r="3702" spans="2:4" x14ac:dyDescent="0.25">
      <c r="B3702" s="219"/>
      <c r="D3702" s="274"/>
    </row>
    <row r="3703" spans="2:4" x14ac:dyDescent="0.25">
      <c r="B3703" s="219"/>
      <c r="D3703" s="274"/>
    </row>
    <row r="3704" spans="2:4" x14ac:dyDescent="0.25">
      <c r="B3704" s="219"/>
      <c r="D3704" s="274"/>
    </row>
    <row r="3705" spans="2:4" x14ac:dyDescent="0.25">
      <c r="B3705" s="219"/>
      <c r="D3705" s="274"/>
    </row>
    <row r="3706" spans="2:4" x14ac:dyDescent="0.25">
      <c r="B3706" s="219"/>
      <c r="D3706" s="274"/>
    </row>
    <row r="3707" spans="2:4" x14ac:dyDescent="0.25">
      <c r="B3707" s="219"/>
      <c r="D3707" s="274"/>
    </row>
    <row r="3708" spans="2:4" x14ac:dyDescent="0.25">
      <c r="B3708" s="219"/>
      <c r="D3708" s="274"/>
    </row>
    <row r="3709" spans="2:4" x14ac:dyDescent="0.25">
      <c r="B3709" s="219"/>
      <c r="D3709" s="274"/>
    </row>
    <row r="3710" spans="2:4" x14ac:dyDescent="0.25">
      <c r="B3710" s="219"/>
      <c r="D3710" s="274"/>
    </row>
    <row r="3711" spans="2:4" x14ac:dyDescent="0.25">
      <c r="B3711" s="219"/>
      <c r="D3711" s="274"/>
    </row>
    <row r="3712" spans="2:4" x14ac:dyDescent="0.25">
      <c r="B3712" s="219"/>
      <c r="D3712" s="274"/>
    </row>
    <row r="3713" spans="2:4" x14ac:dyDescent="0.25">
      <c r="B3713" s="219"/>
      <c r="D3713" s="274"/>
    </row>
    <row r="3714" spans="2:4" x14ac:dyDescent="0.25">
      <c r="B3714" s="219"/>
      <c r="D3714" s="274"/>
    </row>
    <row r="3715" spans="2:4" x14ac:dyDescent="0.25">
      <c r="B3715" s="219"/>
      <c r="D3715" s="274"/>
    </row>
    <row r="3716" spans="2:4" x14ac:dyDescent="0.25">
      <c r="B3716" s="219"/>
      <c r="D3716" s="274"/>
    </row>
    <row r="3717" spans="2:4" x14ac:dyDescent="0.25">
      <c r="B3717" s="219"/>
      <c r="D3717" s="274"/>
    </row>
    <row r="3718" spans="2:4" x14ac:dyDescent="0.25">
      <c r="B3718" s="219"/>
      <c r="D3718" s="274"/>
    </row>
    <row r="3719" spans="2:4" x14ac:dyDescent="0.25">
      <c r="B3719" s="219"/>
      <c r="D3719" s="274"/>
    </row>
    <row r="3720" spans="2:4" x14ac:dyDescent="0.25">
      <c r="B3720" s="219"/>
      <c r="D3720" s="274"/>
    </row>
    <row r="3721" spans="2:4" x14ac:dyDescent="0.25">
      <c r="B3721" s="219"/>
      <c r="D3721" s="274"/>
    </row>
    <row r="3722" spans="2:4" x14ac:dyDescent="0.25">
      <c r="B3722" s="219"/>
      <c r="D3722" s="274"/>
    </row>
    <row r="3723" spans="2:4" x14ac:dyDescent="0.25">
      <c r="B3723" s="219"/>
      <c r="D3723" s="274"/>
    </row>
    <row r="3724" spans="2:4" x14ac:dyDescent="0.25">
      <c r="B3724" s="219"/>
      <c r="D3724" s="274"/>
    </row>
    <row r="3725" spans="2:4" x14ac:dyDescent="0.25">
      <c r="B3725" s="219"/>
      <c r="D3725" s="274"/>
    </row>
    <row r="3726" spans="2:4" x14ac:dyDescent="0.25">
      <c r="B3726" s="219"/>
      <c r="D3726" s="274"/>
    </row>
    <row r="3727" spans="2:4" x14ac:dyDescent="0.25">
      <c r="B3727" s="219"/>
      <c r="D3727" s="274"/>
    </row>
    <row r="3728" spans="2:4" x14ac:dyDescent="0.25">
      <c r="B3728" s="219"/>
      <c r="D3728" s="274"/>
    </row>
    <row r="3729" spans="2:4" x14ac:dyDescent="0.25">
      <c r="B3729" s="219"/>
      <c r="D3729" s="274"/>
    </row>
    <row r="3730" spans="2:4" x14ac:dyDescent="0.25">
      <c r="B3730" s="219"/>
      <c r="D3730" s="274"/>
    </row>
    <row r="3731" spans="2:4" x14ac:dyDescent="0.25">
      <c r="B3731" s="219"/>
      <c r="D3731" s="274"/>
    </row>
    <row r="3732" spans="2:4" x14ac:dyDescent="0.25">
      <c r="B3732" s="219"/>
      <c r="D3732" s="274"/>
    </row>
    <row r="3733" spans="2:4" x14ac:dyDescent="0.25">
      <c r="B3733" s="219"/>
      <c r="D3733" s="274"/>
    </row>
    <row r="3734" spans="2:4" x14ac:dyDescent="0.25">
      <c r="B3734" s="219"/>
      <c r="D3734" s="274"/>
    </row>
    <row r="3735" spans="2:4" x14ac:dyDescent="0.25">
      <c r="B3735" s="219"/>
      <c r="D3735" s="274"/>
    </row>
    <row r="3736" spans="2:4" x14ac:dyDescent="0.25">
      <c r="B3736" s="219"/>
      <c r="D3736" s="274"/>
    </row>
    <row r="3737" spans="2:4" x14ac:dyDescent="0.25">
      <c r="B3737" s="219"/>
      <c r="D3737" s="274"/>
    </row>
    <row r="3738" spans="2:4" x14ac:dyDescent="0.25">
      <c r="B3738" s="219"/>
      <c r="D3738" s="274"/>
    </row>
    <row r="3739" spans="2:4" x14ac:dyDescent="0.25">
      <c r="B3739" s="219"/>
      <c r="D3739" s="274"/>
    </row>
    <row r="3740" spans="2:4" x14ac:dyDescent="0.25">
      <c r="B3740" s="219"/>
      <c r="D3740" s="274"/>
    </row>
    <row r="3741" spans="2:4" x14ac:dyDescent="0.25">
      <c r="B3741" s="219"/>
      <c r="D3741" s="274"/>
    </row>
    <row r="3742" spans="2:4" x14ac:dyDescent="0.25">
      <c r="B3742" s="219"/>
      <c r="D3742" s="274"/>
    </row>
    <row r="3743" spans="2:4" x14ac:dyDescent="0.25">
      <c r="B3743" s="219"/>
      <c r="D3743" s="274"/>
    </row>
    <row r="3744" spans="2:4" x14ac:dyDescent="0.25">
      <c r="B3744" s="219"/>
      <c r="D3744" s="274"/>
    </row>
    <row r="3745" spans="2:4" x14ac:dyDescent="0.25">
      <c r="B3745" s="219"/>
      <c r="D3745" s="274"/>
    </row>
    <row r="3746" spans="2:4" x14ac:dyDescent="0.25">
      <c r="B3746" s="219"/>
      <c r="D3746" s="274"/>
    </row>
    <row r="3747" spans="2:4" x14ac:dyDescent="0.25">
      <c r="B3747" s="219"/>
      <c r="D3747" s="274"/>
    </row>
    <row r="3748" spans="2:4" x14ac:dyDescent="0.25">
      <c r="B3748" s="219"/>
      <c r="D3748" s="274"/>
    </row>
    <row r="3749" spans="2:4" x14ac:dyDescent="0.25">
      <c r="B3749" s="219"/>
      <c r="D3749" s="274"/>
    </row>
    <row r="3750" spans="2:4" x14ac:dyDescent="0.25">
      <c r="B3750" s="219"/>
      <c r="D3750" s="274"/>
    </row>
    <row r="3751" spans="2:4" x14ac:dyDescent="0.25">
      <c r="B3751" s="219"/>
      <c r="D3751" s="274"/>
    </row>
    <row r="3752" spans="2:4" x14ac:dyDescent="0.25">
      <c r="B3752" s="219"/>
      <c r="D3752" s="274"/>
    </row>
    <row r="3753" spans="2:4" x14ac:dyDescent="0.25">
      <c r="B3753" s="219"/>
      <c r="D3753" s="274"/>
    </row>
    <row r="3754" spans="2:4" x14ac:dyDescent="0.25">
      <c r="B3754" s="219"/>
      <c r="D3754" s="274"/>
    </row>
    <row r="3755" spans="2:4" x14ac:dyDescent="0.25">
      <c r="B3755" s="219"/>
      <c r="D3755" s="274"/>
    </row>
    <row r="3756" spans="2:4" x14ac:dyDescent="0.25">
      <c r="B3756" s="219"/>
      <c r="D3756" s="274"/>
    </row>
    <row r="3757" spans="2:4" x14ac:dyDescent="0.25">
      <c r="B3757" s="219"/>
      <c r="D3757" s="274"/>
    </row>
    <row r="3758" spans="2:4" x14ac:dyDescent="0.25">
      <c r="B3758" s="219"/>
      <c r="D3758" s="274"/>
    </row>
    <row r="3759" spans="2:4" x14ac:dyDescent="0.25">
      <c r="B3759" s="219"/>
      <c r="D3759" s="274"/>
    </row>
    <row r="3760" spans="2:4" x14ac:dyDescent="0.25">
      <c r="B3760" s="219"/>
      <c r="D3760" s="274"/>
    </row>
    <row r="3761" spans="2:4" x14ac:dyDescent="0.25">
      <c r="B3761" s="219"/>
      <c r="D3761" s="274"/>
    </row>
    <row r="3762" spans="2:4" x14ac:dyDescent="0.25">
      <c r="B3762" s="219"/>
      <c r="D3762" s="274"/>
    </row>
    <row r="3763" spans="2:4" x14ac:dyDescent="0.25">
      <c r="B3763" s="219"/>
      <c r="D3763" s="274"/>
    </row>
    <row r="3764" spans="2:4" x14ac:dyDescent="0.25">
      <c r="B3764" s="219"/>
      <c r="D3764" s="274"/>
    </row>
    <row r="3765" spans="2:4" x14ac:dyDescent="0.25">
      <c r="B3765" s="219"/>
      <c r="D3765" s="274"/>
    </row>
    <row r="3766" spans="2:4" x14ac:dyDescent="0.25">
      <c r="B3766" s="219"/>
      <c r="D3766" s="274"/>
    </row>
    <row r="3767" spans="2:4" x14ac:dyDescent="0.25">
      <c r="B3767" s="219"/>
      <c r="D3767" s="274"/>
    </row>
    <row r="3768" spans="2:4" x14ac:dyDescent="0.25">
      <c r="B3768" s="219"/>
      <c r="D3768" s="274"/>
    </row>
    <row r="3769" spans="2:4" x14ac:dyDescent="0.25">
      <c r="B3769" s="219"/>
      <c r="D3769" s="274"/>
    </row>
    <row r="3770" spans="2:4" x14ac:dyDescent="0.25">
      <c r="B3770" s="219"/>
      <c r="D3770" s="274"/>
    </row>
    <row r="3771" spans="2:4" x14ac:dyDescent="0.25">
      <c r="B3771" s="219"/>
      <c r="D3771" s="274"/>
    </row>
    <row r="3772" spans="2:4" x14ac:dyDescent="0.25">
      <c r="B3772" s="219"/>
      <c r="D3772" s="274"/>
    </row>
    <row r="3773" spans="2:4" x14ac:dyDescent="0.25">
      <c r="B3773" s="219"/>
      <c r="D3773" s="274"/>
    </row>
    <row r="3774" spans="2:4" x14ac:dyDescent="0.25">
      <c r="B3774" s="219"/>
      <c r="D3774" s="274"/>
    </row>
    <row r="3775" spans="2:4" x14ac:dyDescent="0.25">
      <c r="B3775" s="219"/>
      <c r="D3775" s="274"/>
    </row>
    <row r="3776" spans="2:4" x14ac:dyDescent="0.25">
      <c r="B3776" s="219"/>
      <c r="D3776" s="274"/>
    </row>
    <row r="3777" spans="2:4" x14ac:dyDescent="0.25">
      <c r="B3777" s="219"/>
      <c r="D3777" s="274"/>
    </row>
    <row r="3778" spans="2:4" x14ac:dyDescent="0.25">
      <c r="B3778" s="219"/>
      <c r="D3778" s="274"/>
    </row>
    <row r="3779" spans="2:4" x14ac:dyDescent="0.25">
      <c r="B3779" s="219"/>
      <c r="D3779" s="274"/>
    </row>
    <row r="3780" spans="2:4" x14ac:dyDescent="0.25">
      <c r="B3780" s="219"/>
      <c r="D3780" s="274"/>
    </row>
    <row r="3781" spans="2:4" x14ac:dyDescent="0.25">
      <c r="B3781" s="219"/>
      <c r="D3781" s="274"/>
    </row>
    <row r="3782" spans="2:4" x14ac:dyDescent="0.25">
      <c r="B3782" s="219"/>
      <c r="D3782" s="274"/>
    </row>
    <row r="3783" spans="2:4" x14ac:dyDescent="0.25">
      <c r="B3783" s="219"/>
      <c r="D3783" s="274"/>
    </row>
    <row r="3784" spans="2:4" x14ac:dyDescent="0.25">
      <c r="B3784" s="219"/>
      <c r="D3784" s="274"/>
    </row>
    <row r="3785" spans="2:4" x14ac:dyDescent="0.25">
      <c r="B3785" s="219"/>
      <c r="D3785" s="274"/>
    </row>
    <row r="3786" spans="2:4" x14ac:dyDescent="0.25">
      <c r="B3786" s="219"/>
      <c r="D3786" s="274"/>
    </row>
    <row r="3787" spans="2:4" x14ac:dyDescent="0.25">
      <c r="B3787" s="219"/>
      <c r="D3787" s="274"/>
    </row>
    <row r="3788" spans="2:4" x14ac:dyDescent="0.25">
      <c r="B3788" s="219"/>
      <c r="D3788" s="274"/>
    </row>
    <row r="3789" spans="2:4" x14ac:dyDescent="0.25">
      <c r="B3789" s="219"/>
      <c r="D3789" s="274"/>
    </row>
    <row r="3790" spans="2:4" x14ac:dyDescent="0.25">
      <c r="B3790" s="219"/>
      <c r="D3790" s="274"/>
    </row>
    <row r="3791" spans="2:4" x14ac:dyDescent="0.25">
      <c r="B3791" s="219"/>
      <c r="D3791" s="274"/>
    </row>
    <row r="3792" spans="2:4" x14ac:dyDescent="0.25">
      <c r="B3792" s="219"/>
      <c r="D3792" s="274"/>
    </row>
    <row r="3793" spans="2:4" x14ac:dyDescent="0.25">
      <c r="B3793" s="219"/>
      <c r="D3793" s="274"/>
    </row>
    <row r="3794" spans="2:4" x14ac:dyDescent="0.25">
      <c r="B3794" s="219"/>
      <c r="D3794" s="274"/>
    </row>
    <row r="3795" spans="2:4" x14ac:dyDescent="0.25">
      <c r="B3795" s="219"/>
      <c r="D3795" s="274"/>
    </row>
    <row r="3796" spans="2:4" x14ac:dyDescent="0.25">
      <c r="B3796" s="219"/>
      <c r="D3796" s="274"/>
    </row>
    <row r="3797" spans="2:4" x14ac:dyDescent="0.25">
      <c r="B3797" s="219"/>
      <c r="D3797" s="274"/>
    </row>
    <row r="3798" spans="2:4" x14ac:dyDescent="0.25">
      <c r="B3798" s="219"/>
      <c r="D3798" s="274"/>
    </row>
    <row r="3799" spans="2:4" x14ac:dyDescent="0.25">
      <c r="B3799" s="219"/>
      <c r="D3799" s="274"/>
    </row>
    <row r="3800" spans="2:4" x14ac:dyDescent="0.25">
      <c r="B3800" s="219"/>
      <c r="D3800" s="274"/>
    </row>
    <row r="3801" spans="2:4" x14ac:dyDescent="0.25">
      <c r="B3801" s="219"/>
      <c r="D3801" s="274"/>
    </row>
    <row r="3802" spans="2:4" x14ac:dyDescent="0.25">
      <c r="B3802" s="219"/>
      <c r="D3802" s="274"/>
    </row>
    <row r="3803" spans="2:4" x14ac:dyDescent="0.25">
      <c r="B3803" s="219"/>
      <c r="D3803" s="274"/>
    </row>
    <row r="3804" spans="2:4" x14ac:dyDescent="0.25">
      <c r="B3804" s="219"/>
      <c r="D3804" s="274"/>
    </row>
    <row r="3805" spans="2:4" x14ac:dyDescent="0.25">
      <c r="B3805" s="219"/>
      <c r="D3805" s="274"/>
    </row>
    <row r="3806" spans="2:4" x14ac:dyDescent="0.25">
      <c r="B3806" s="219"/>
      <c r="D3806" s="274"/>
    </row>
    <row r="3807" spans="2:4" x14ac:dyDescent="0.25">
      <c r="B3807" s="219"/>
      <c r="D3807" s="274"/>
    </row>
    <row r="3808" spans="2:4" x14ac:dyDescent="0.25">
      <c r="B3808" s="219"/>
      <c r="D3808" s="274"/>
    </row>
    <row r="3809" spans="2:4" x14ac:dyDescent="0.25">
      <c r="B3809" s="219"/>
      <c r="D3809" s="274"/>
    </row>
    <row r="3810" spans="2:4" x14ac:dyDescent="0.25">
      <c r="B3810" s="219"/>
      <c r="D3810" s="274"/>
    </row>
    <row r="3811" spans="2:4" x14ac:dyDescent="0.25">
      <c r="B3811" s="219"/>
      <c r="D3811" s="274"/>
    </row>
    <row r="3812" spans="2:4" x14ac:dyDescent="0.25">
      <c r="B3812" s="219"/>
      <c r="D3812" s="274"/>
    </row>
    <row r="3813" spans="2:4" x14ac:dyDescent="0.25">
      <c r="B3813" s="219"/>
      <c r="D3813" s="274"/>
    </row>
    <row r="3814" spans="2:4" x14ac:dyDescent="0.25">
      <c r="B3814" s="219"/>
      <c r="D3814" s="274"/>
    </row>
    <row r="3815" spans="2:4" x14ac:dyDescent="0.25">
      <c r="B3815" s="219"/>
      <c r="D3815" s="274"/>
    </row>
    <row r="3816" spans="2:4" x14ac:dyDescent="0.25">
      <c r="B3816" s="219"/>
      <c r="D3816" s="274"/>
    </row>
    <row r="3817" spans="2:4" x14ac:dyDescent="0.25">
      <c r="B3817" s="219"/>
      <c r="D3817" s="274"/>
    </row>
    <row r="3818" spans="2:4" x14ac:dyDescent="0.25">
      <c r="B3818" s="219"/>
      <c r="D3818" s="274"/>
    </row>
    <row r="3819" spans="2:4" x14ac:dyDescent="0.25">
      <c r="B3819" s="219"/>
      <c r="D3819" s="274"/>
    </row>
    <row r="3820" spans="2:4" x14ac:dyDescent="0.25">
      <c r="B3820" s="219"/>
      <c r="D3820" s="274"/>
    </row>
    <row r="3821" spans="2:4" x14ac:dyDescent="0.25">
      <c r="B3821" s="219"/>
      <c r="D3821" s="274"/>
    </row>
    <row r="3822" spans="2:4" x14ac:dyDescent="0.25">
      <c r="B3822" s="219"/>
      <c r="D3822" s="274"/>
    </row>
    <row r="3823" spans="2:4" x14ac:dyDescent="0.25">
      <c r="B3823" s="219"/>
      <c r="D3823" s="274"/>
    </row>
    <row r="3824" spans="2:4" x14ac:dyDescent="0.25">
      <c r="B3824" s="219"/>
      <c r="D3824" s="274"/>
    </row>
    <row r="3825" spans="2:4" x14ac:dyDescent="0.25">
      <c r="B3825" s="219"/>
      <c r="D3825" s="274"/>
    </row>
    <row r="3826" spans="2:4" x14ac:dyDescent="0.25">
      <c r="B3826" s="219"/>
      <c r="D3826" s="274"/>
    </row>
    <row r="3827" spans="2:4" x14ac:dyDescent="0.25">
      <c r="B3827" s="219"/>
      <c r="D3827" s="274"/>
    </row>
    <row r="3828" spans="2:4" x14ac:dyDescent="0.25">
      <c r="B3828" s="219"/>
      <c r="D3828" s="274"/>
    </row>
    <row r="3829" spans="2:4" x14ac:dyDescent="0.25">
      <c r="B3829" s="219"/>
      <c r="D3829" s="274"/>
    </row>
    <row r="3830" spans="2:4" x14ac:dyDescent="0.25">
      <c r="B3830" s="219"/>
      <c r="D3830" s="274"/>
    </row>
    <row r="3831" spans="2:4" x14ac:dyDescent="0.25">
      <c r="B3831" s="219"/>
      <c r="D3831" s="274"/>
    </row>
    <row r="3832" spans="2:4" x14ac:dyDescent="0.25">
      <c r="B3832" s="219"/>
      <c r="D3832" s="274"/>
    </row>
    <row r="3833" spans="2:4" x14ac:dyDescent="0.25">
      <c r="B3833" s="219"/>
      <c r="D3833" s="274"/>
    </row>
    <row r="3834" spans="2:4" x14ac:dyDescent="0.25">
      <c r="B3834" s="219"/>
      <c r="D3834" s="274"/>
    </row>
    <row r="3835" spans="2:4" x14ac:dyDescent="0.25">
      <c r="B3835" s="219"/>
      <c r="D3835" s="274"/>
    </row>
    <row r="3836" spans="2:4" x14ac:dyDescent="0.25">
      <c r="B3836" s="219"/>
      <c r="D3836" s="274"/>
    </row>
    <row r="3837" spans="2:4" x14ac:dyDescent="0.25">
      <c r="B3837" s="219"/>
      <c r="D3837" s="274"/>
    </row>
    <row r="3838" spans="2:4" x14ac:dyDescent="0.25">
      <c r="B3838" s="219"/>
      <c r="D3838" s="274"/>
    </row>
    <row r="3839" spans="2:4" x14ac:dyDescent="0.25">
      <c r="B3839" s="219"/>
      <c r="D3839" s="274"/>
    </row>
    <row r="3840" spans="2:4" x14ac:dyDescent="0.25">
      <c r="B3840" s="219"/>
      <c r="D3840" s="274"/>
    </row>
    <row r="3841" spans="2:4" x14ac:dyDescent="0.25">
      <c r="B3841" s="219"/>
      <c r="D3841" s="274"/>
    </row>
    <row r="3842" spans="2:4" x14ac:dyDescent="0.25">
      <c r="B3842" s="219"/>
      <c r="D3842" s="274"/>
    </row>
    <row r="3843" spans="2:4" x14ac:dyDescent="0.25">
      <c r="B3843" s="219"/>
      <c r="D3843" s="274"/>
    </row>
    <row r="3844" spans="2:4" x14ac:dyDescent="0.25">
      <c r="B3844" s="219"/>
      <c r="D3844" s="274"/>
    </row>
    <row r="3845" spans="2:4" x14ac:dyDescent="0.25">
      <c r="B3845" s="219"/>
      <c r="D3845" s="274"/>
    </row>
    <row r="3846" spans="2:4" x14ac:dyDescent="0.25">
      <c r="B3846" s="219"/>
      <c r="D3846" s="274"/>
    </row>
    <row r="3847" spans="2:4" x14ac:dyDescent="0.25">
      <c r="B3847" s="219"/>
      <c r="D3847" s="274"/>
    </row>
    <row r="3848" spans="2:4" x14ac:dyDescent="0.25">
      <c r="B3848" s="219"/>
      <c r="D3848" s="274"/>
    </row>
    <row r="3849" spans="2:4" x14ac:dyDescent="0.25">
      <c r="B3849" s="219"/>
      <c r="D3849" s="274"/>
    </row>
    <row r="3850" spans="2:4" x14ac:dyDescent="0.25">
      <c r="B3850" s="219"/>
      <c r="D3850" s="274"/>
    </row>
    <row r="3851" spans="2:4" x14ac:dyDescent="0.25">
      <c r="B3851" s="219"/>
      <c r="D3851" s="274"/>
    </row>
    <row r="3852" spans="2:4" x14ac:dyDescent="0.25">
      <c r="B3852" s="219"/>
      <c r="D3852" s="274"/>
    </row>
    <row r="3853" spans="2:4" x14ac:dyDescent="0.25">
      <c r="B3853" s="219"/>
      <c r="D3853" s="274"/>
    </row>
    <row r="3854" spans="2:4" x14ac:dyDescent="0.25">
      <c r="B3854" s="219"/>
      <c r="D3854" s="274"/>
    </row>
    <row r="3855" spans="2:4" x14ac:dyDescent="0.25">
      <c r="B3855" s="219"/>
      <c r="D3855" s="274"/>
    </row>
    <row r="3856" spans="2:4" x14ac:dyDescent="0.25">
      <c r="B3856" s="219"/>
      <c r="D3856" s="274"/>
    </row>
    <row r="3857" spans="2:4" x14ac:dyDescent="0.25">
      <c r="B3857" s="219"/>
      <c r="D3857" s="274"/>
    </row>
    <row r="3858" spans="2:4" x14ac:dyDescent="0.25">
      <c r="B3858" s="219"/>
      <c r="D3858" s="274"/>
    </row>
    <row r="3859" spans="2:4" x14ac:dyDescent="0.25">
      <c r="B3859" s="219"/>
      <c r="D3859" s="274"/>
    </row>
    <row r="3860" spans="2:4" x14ac:dyDescent="0.25">
      <c r="B3860" s="219"/>
      <c r="D3860" s="274"/>
    </row>
    <row r="3861" spans="2:4" x14ac:dyDescent="0.25">
      <c r="B3861" s="219"/>
      <c r="D3861" s="274"/>
    </row>
    <row r="3862" spans="2:4" x14ac:dyDescent="0.25">
      <c r="B3862" s="219"/>
      <c r="D3862" s="274"/>
    </row>
    <row r="3863" spans="2:4" x14ac:dyDescent="0.25">
      <c r="B3863" s="219"/>
      <c r="D3863" s="274"/>
    </row>
    <row r="3864" spans="2:4" x14ac:dyDescent="0.25">
      <c r="B3864" s="219"/>
      <c r="D3864" s="274"/>
    </row>
    <row r="3865" spans="2:4" x14ac:dyDescent="0.25">
      <c r="B3865" s="219"/>
      <c r="D3865" s="274"/>
    </row>
    <row r="3866" spans="2:4" x14ac:dyDescent="0.25">
      <c r="B3866" s="219"/>
      <c r="D3866" s="274"/>
    </row>
    <row r="3867" spans="2:4" x14ac:dyDescent="0.25">
      <c r="B3867" s="219"/>
      <c r="D3867" s="274"/>
    </row>
    <row r="3868" spans="2:4" x14ac:dyDescent="0.25">
      <c r="B3868" s="219"/>
      <c r="D3868" s="274"/>
    </row>
    <row r="3869" spans="2:4" x14ac:dyDescent="0.25">
      <c r="B3869" s="219"/>
      <c r="D3869" s="274"/>
    </row>
    <row r="3870" spans="2:4" x14ac:dyDescent="0.25">
      <c r="B3870" s="219"/>
      <c r="D3870" s="274"/>
    </row>
    <row r="3871" spans="2:4" x14ac:dyDescent="0.25">
      <c r="B3871" s="219"/>
      <c r="D3871" s="274"/>
    </row>
    <row r="3872" spans="2:4" x14ac:dyDescent="0.25">
      <c r="B3872" s="219"/>
      <c r="D3872" s="274"/>
    </row>
    <row r="3873" spans="2:4" x14ac:dyDescent="0.25">
      <c r="B3873" s="219"/>
      <c r="D3873" s="274"/>
    </row>
    <row r="3874" spans="2:4" x14ac:dyDescent="0.25">
      <c r="B3874" s="219"/>
      <c r="D3874" s="274"/>
    </row>
    <row r="3875" spans="2:4" x14ac:dyDescent="0.25">
      <c r="B3875" s="219"/>
      <c r="D3875" s="274"/>
    </row>
    <row r="3876" spans="2:4" x14ac:dyDescent="0.25">
      <c r="B3876" s="219"/>
      <c r="D3876" s="274"/>
    </row>
    <row r="3877" spans="2:4" x14ac:dyDescent="0.25">
      <c r="B3877" s="219"/>
      <c r="D3877" s="274"/>
    </row>
    <row r="3878" spans="2:4" x14ac:dyDescent="0.25">
      <c r="B3878" s="219"/>
      <c r="D3878" s="274"/>
    </row>
    <row r="3879" spans="2:4" x14ac:dyDescent="0.25">
      <c r="B3879" s="219"/>
      <c r="D3879" s="274"/>
    </row>
    <row r="3880" spans="2:4" x14ac:dyDescent="0.25">
      <c r="B3880" s="219"/>
      <c r="D3880" s="274"/>
    </row>
    <row r="3881" spans="2:4" x14ac:dyDescent="0.25">
      <c r="B3881" s="219"/>
      <c r="D3881" s="274"/>
    </row>
    <row r="3882" spans="2:4" x14ac:dyDescent="0.25">
      <c r="B3882" s="219"/>
      <c r="D3882" s="274"/>
    </row>
    <row r="3883" spans="2:4" x14ac:dyDescent="0.25">
      <c r="B3883" s="219"/>
      <c r="D3883" s="274"/>
    </row>
    <row r="3884" spans="2:4" x14ac:dyDescent="0.25">
      <c r="B3884" s="219"/>
      <c r="D3884" s="274"/>
    </row>
    <row r="3885" spans="2:4" x14ac:dyDescent="0.25">
      <c r="B3885" s="219"/>
      <c r="D3885" s="274"/>
    </row>
    <row r="3886" spans="2:4" x14ac:dyDescent="0.25">
      <c r="B3886" s="219"/>
      <c r="D3886" s="274"/>
    </row>
    <row r="3887" spans="2:4" x14ac:dyDescent="0.25">
      <c r="B3887" s="219"/>
      <c r="D3887" s="274"/>
    </row>
    <row r="3888" spans="2:4" x14ac:dyDescent="0.25">
      <c r="B3888" s="219"/>
      <c r="D3888" s="274"/>
    </row>
    <row r="3889" spans="2:4" x14ac:dyDescent="0.25">
      <c r="B3889" s="219"/>
      <c r="D3889" s="274"/>
    </row>
    <row r="3890" spans="2:4" x14ac:dyDescent="0.25">
      <c r="B3890" s="219"/>
      <c r="D3890" s="274"/>
    </row>
    <row r="3891" spans="2:4" x14ac:dyDescent="0.25">
      <c r="B3891" s="219"/>
      <c r="D3891" s="274"/>
    </row>
    <row r="3892" spans="2:4" x14ac:dyDescent="0.25">
      <c r="B3892" s="219"/>
      <c r="D3892" s="274"/>
    </row>
    <row r="3893" spans="2:4" x14ac:dyDescent="0.25">
      <c r="B3893" s="219"/>
      <c r="D3893" s="274"/>
    </row>
    <row r="3894" spans="2:4" x14ac:dyDescent="0.25">
      <c r="B3894" s="219"/>
      <c r="D3894" s="274"/>
    </row>
    <row r="3895" spans="2:4" x14ac:dyDescent="0.25">
      <c r="B3895" s="219"/>
      <c r="D3895" s="274"/>
    </row>
    <row r="3896" spans="2:4" x14ac:dyDescent="0.25">
      <c r="B3896" s="219"/>
      <c r="D3896" s="274"/>
    </row>
    <row r="3897" spans="2:4" x14ac:dyDescent="0.25">
      <c r="B3897" s="219"/>
      <c r="D3897" s="274"/>
    </row>
    <row r="3898" spans="2:4" x14ac:dyDescent="0.25">
      <c r="B3898" s="219"/>
      <c r="D3898" s="274"/>
    </row>
    <row r="3899" spans="2:4" x14ac:dyDescent="0.25">
      <c r="B3899" s="219"/>
      <c r="D3899" s="274"/>
    </row>
    <row r="3900" spans="2:4" x14ac:dyDescent="0.25">
      <c r="B3900" s="219"/>
      <c r="D3900" s="274"/>
    </row>
    <row r="3901" spans="2:4" x14ac:dyDescent="0.25">
      <c r="B3901" s="219"/>
      <c r="D3901" s="274"/>
    </row>
    <row r="3902" spans="2:4" x14ac:dyDescent="0.25">
      <c r="B3902" s="219"/>
      <c r="D3902" s="274"/>
    </row>
    <row r="3903" spans="2:4" x14ac:dyDescent="0.25">
      <c r="B3903" s="219"/>
      <c r="D3903" s="274"/>
    </row>
    <row r="3904" spans="2:4" x14ac:dyDescent="0.25">
      <c r="B3904" s="219"/>
      <c r="D3904" s="274"/>
    </row>
    <row r="3905" spans="2:4" x14ac:dyDescent="0.25">
      <c r="B3905" s="219"/>
      <c r="D3905" s="274"/>
    </row>
    <row r="3906" spans="2:4" x14ac:dyDescent="0.25">
      <c r="B3906" s="219"/>
      <c r="D3906" s="274"/>
    </row>
    <row r="3907" spans="2:4" x14ac:dyDescent="0.25">
      <c r="B3907" s="219"/>
      <c r="D3907" s="274"/>
    </row>
    <row r="3908" spans="2:4" x14ac:dyDescent="0.25">
      <c r="B3908" s="219"/>
      <c r="D3908" s="274"/>
    </row>
    <row r="3909" spans="2:4" x14ac:dyDescent="0.25">
      <c r="B3909" s="219"/>
      <c r="D3909" s="274"/>
    </row>
    <row r="3910" spans="2:4" x14ac:dyDescent="0.25">
      <c r="B3910" s="219"/>
      <c r="D3910" s="274"/>
    </row>
    <row r="3911" spans="2:4" x14ac:dyDescent="0.25">
      <c r="B3911" s="219"/>
      <c r="D3911" s="274"/>
    </row>
    <row r="3912" spans="2:4" x14ac:dyDescent="0.25">
      <c r="B3912" s="219"/>
      <c r="D3912" s="274"/>
    </row>
    <row r="3913" spans="2:4" x14ac:dyDescent="0.25">
      <c r="B3913" s="219"/>
      <c r="D3913" s="274"/>
    </row>
    <row r="3914" spans="2:4" x14ac:dyDescent="0.25">
      <c r="B3914" s="219"/>
      <c r="D3914" s="274"/>
    </row>
    <row r="3915" spans="2:4" x14ac:dyDescent="0.25">
      <c r="B3915" s="219"/>
      <c r="D3915" s="274"/>
    </row>
    <row r="3916" spans="2:4" x14ac:dyDescent="0.25">
      <c r="B3916" s="219"/>
      <c r="D3916" s="274"/>
    </row>
    <row r="3917" spans="2:4" x14ac:dyDescent="0.25">
      <c r="B3917" s="219"/>
      <c r="D3917" s="274"/>
    </row>
    <row r="3918" spans="2:4" x14ac:dyDescent="0.25">
      <c r="B3918" s="219"/>
      <c r="D3918" s="274"/>
    </row>
    <row r="3919" spans="2:4" x14ac:dyDescent="0.25">
      <c r="B3919" s="219"/>
      <c r="D3919" s="274"/>
    </row>
    <row r="3920" spans="2:4" x14ac:dyDescent="0.25">
      <c r="B3920" s="219"/>
      <c r="D3920" s="274"/>
    </row>
    <row r="3921" spans="2:4" x14ac:dyDescent="0.25">
      <c r="B3921" s="219"/>
      <c r="D3921" s="274"/>
    </row>
    <row r="3922" spans="2:4" x14ac:dyDescent="0.25">
      <c r="B3922" s="219"/>
      <c r="D3922" s="274"/>
    </row>
    <row r="3923" spans="2:4" x14ac:dyDescent="0.25">
      <c r="B3923" s="219"/>
      <c r="D3923" s="274"/>
    </row>
    <row r="3924" spans="2:4" x14ac:dyDescent="0.25">
      <c r="B3924" s="219"/>
      <c r="D3924" s="274"/>
    </row>
    <row r="3925" spans="2:4" x14ac:dyDescent="0.25">
      <c r="B3925" s="219"/>
      <c r="D3925" s="274"/>
    </row>
    <row r="3926" spans="2:4" x14ac:dyDescent="0.25">
      <c r="B3926" s="219"/>
      <c r="D3926" s="274"/>
    </row>
    <row r="3927" spans="2:4" x14ac:dyDescent="0.25">
      <c r="B3927" s="219"/>
      <c r="D3927" s="274"/>
    </row>
    <row r="3928" spans="2:4" x14ac:dyDescent="0.25">
      <c r="B3928" s="219"/>
      <c r="D3928" s="274"/>
    </row>
    <row r="3929" spans="2:4" x14ac:dyDescent="0.25">
      <c r="B3929" s="219"/>
      <c r="D3929" s="274"/>
    </row>
    <row r="3930" spans="2:4" x14ac:dyDescent="0.25">
      <c r="B3930" s="219"/>
      <c r="D3930" s="274"/>
    </row>
    <row r="3931" spans="2:4" x14ac:dyDescent="0.25">
      <c r="B3931" s="219"/>
      <c r="D3931" s="274"/>
    </row>
    <row r="3932" spans="2:4" x14ac:dyDescent="0.25">
      <c r="B3932" s="219"/>
      <c r="D3932" s="274"/>
    </row>
    <row r="3933" spans="2:4" x14ac:dyDescent="0.25">
      <c r="B3933" s="219"/>
      <c r="D3933" s="274"/>
    </row>
    <row r="3934" spans="2:4" x14ac:dyDescent="0.25">
      <c r="B3934" s="219"/>
      <c r="D3934" s="274"/>
    </row>
    <row r="3935" spans="2:4" x14ac:dyDescent="0.25">
      <c r="B3935" s="219"/>
      <c r="D3935" s="274"/>
    </row>
    <row r="3936" spans="2:4" x14ac:dyDescent="0.25">
      <c r="B3936" s="219"/>
      <c r="D3936" s="274"/>
    </row>
    <row r="3937" spans="2:4" x14ac:dyDescent="0.25">
      <c r="B3937" s="219"/>
      <c r="D3937" s="274"/>
    </row>
    <row r="3938" spans="2:4" x14ac:dyDescent="0.25">
      <c r="B3938" s="219"/>
      <c r="D3938" s="274"/>
    </row>
    <row r="3939" spans="2:4" x14ac:dyDescent="0.25">
      <c r="B3939" s="219"/>
      <c r="D3939" s="274"/>
    </row>
    <row r="3940" spans="2:4" x14ac:dyDescent="0.25">
      <c r="B3940" s="219"/>
      <c r="D3940" s="274"/>
    </row>
    <row r="3941" spans="2:4" x14ac:dyDescent="0.25">
      <c r="B3941" s="219"/>
      <c r="D3941" s="274"/>
    </row>
    <row r="3942" spans="2:4" x14ac:dyDescent="0.25">
      <c r="B3942" s="219"/>
      <c r="D3942" s="274"/>
    </row>
    <row r="3943" spans="2:4" x14ac:dyDescent="0.25">
      <c r="B3943" s="219"/>
      <c r="D3943" s="274"/>
    </row>
    <row r="3944" spans="2:4" x14ac:dyDescent="0.25">
      <c r="B3944" s="219"/>
      <c r="D3944" s="274"/>
    </row>
    <row r="3945" spans="2:4" x14ac:dyDescent="0.25">
      <c r="B3945" s="219"/>
      <c r="D3945" s="274"/>
    </row>
    <row r="3946" spans="2:4" x14ac:dyDescent="0.25">
      <c r="B3946" s="219"/>
      <c r="D3946" s="274"/>
    </row>
    <row r="3947" spans="2:4" x14ac:dyDescent="0.25">
      <c r="B3947" s="219"/>
      <c r="D3947" s="274"/>
    </row>
    <row r="3948" spans="2:4" x14ac:dyDescent="0.25">
      <c r="B3948" s="219"/>
      <c r="D3948" s="274"/>
    </row>
    <row r="3949" spans="2:4" x14ac:dyDescent="0.25">
      <c r="B3949" s="219"/>
      <c r="D3949" s="274"/>
    </row>
    <row r="3950" spans="2:4" x14ac:dyDescent="0.25">
      <c r="B3950" s="219"/>
      <c r="D3950" s="274"/>
    </row>
    <row r="3951" spans="2:4" x14ac:dyDescent="0.25">
      <c r="B3951" s="219"/>
      <c r="D3951" s="274"/>
    </row>
    <row r="3952" spans="2:4" x14ac:dyDescent="0.25">
      <c r="B3952" s="219"/>
      <c r="D3952" s="274"/>
    </row>
    <row r="3953" spans="2:4" x14ac:dyDescent="0.25">
      <c r="B3953" s="219"/>
      <c r="D3953" s="274"/>
    </row>
    <row r="3954" spans="2:4" x14ac:dyDescent="0.25">
      <c r="B3954" s="219"/>
      <c r="D3954" s="274"/>
    </row>
    <row r="3955" spans="2:4" x14ac:dyDescent="0.25">
      <c r="B3955" s="219"/>
      <c r="D3955" s="274"/>
    </row>
    <row r="3956" spans="2:4" x14ac:dyDescent="0.25">
      <c r="B3956" s="219"/>
      <c r="D3956" s="274"/>
    </row>
    <row r="3957" spans="2:4" x14ac:dyDescent="0.25">
      <c r="B3957" s="219"/>
      <c r="D3957" s="274"/>
    </row>
    <row r="3958" spans="2:4" x14ac:dyDescent="0.25">
      <c r="B3958" s="219"/>
      <c r="D3958" s="274"/>
    </row>
    <row r="3959" spans="2:4" x14ac:dyDescent="0.25">
      <c r="B3959" s="219"/>
      <c r="D3959" s="274"/>
    </row>
    <row r="3960" spans="2:4" x14ac:dyDescent="0.25">
      <c r="B3960" s="219"/>
      <c r="D3960" s="274"/>
    </row>
    <row r="3961" spans="2:4" x14ac:dyDescent="0.25">
      <c r="B3961" s="219"/>
      <c r="D3961" s="274"/>
    </row>
    <row r="3962" spans="2:4" x14ac:dyDescent="0.25">
      <c r="B3962" s="219"/>
      <c r="D3962" s="274"/>
    </row>
    <row r="3963" spans="2:4" x14ac:dyDescent="0.25">
      <c r="B3963" s="219"/>
      <c r="D3963" s="274"/>
    </row>
    <row r="3964" spans="2:4" x14ac:dyDescent="0.25">
      <c r="B3964" s="219"/>
      <c r="D3964" s="274"/>
    </row>
    <row r="3965" spans="2:4" x14ac:dyDescent="0.25">
      <c r="B3965" s="219"/>
      <c r="D3965" s="274"/>
    </row>
    <row r="3966" spans="2:4" x14ac:dyDescent="0.25">
      <c r="B3966" s="219"/>
      <c r="D3966" s="274"/>
    </row>
    <row r="3967" spans="2:4" x14ac:dyDescent="0.25">
      <c r="B3967" s="219"/>
      <c r="D3967" s="274"/>
    </row>
    <row r="3968" spans="2:4" x14ac:dyDescent="0.25">
      <c r="B3968" s="219"/>
      <c r="D3968" s="274"/>
    </row>
    <row r="3969" spans="2:4" x14ac:dyDescent="0.25">
      <c r="B3969" s="219"/>
      <c r="D3969" s="274"/>
    </row>
    <row r="3970" spans="2:4" x14ac:dyDescent="0.25">
      <c r="B3970" s="219"/>
      <c r="D3970" s="274"/>
    </row>
    <row r="3971" spans="2:4" x14ac:dyDescent="0.25">
      <c r="B3971" s="219"/>
      <c r="D3971" s="274"/>
    </row>
    <row r="3972" spans="2:4" x14ac:dyDescent="0.25">
      <c r="B3972" s="219"/>
      <c r="D3972" s="274"/>
    </row>
    <row r="3973" spans="2:4" x14ac:dyDescent="0.25">
      <c r="B3973" s="219"/>
      <c r="D3973" s="274"/>
    </row>
    <row r="3974" spans="2:4" x14ac:dyDescent="0.25">
      <c r="B3974" s="219"/>
      <c r="D3974" s="274"/>
    </row>
    <row r="3975" spans="2:4" x14ac:dyDescent="0.25">
      <c r="B3975" s="219"/>
      <c r="D3975" s="274"/>
    </row>
    <row r="3976" spans="2:4" x14ac:dyDescent="0.25">
      <c r="B3976" s="219"/>
      <c r="D3976" s="274"/>
    </row>
    <row r="3977" spans="2:4" x14ac:dyDescent="0.25">
      <c r="B3977" s="219"/>
      <c r="D3977" s="274"/>
    </row>
    <row r="3978" spans="2:4" x14ac:dyDescent="0.25">
      <c r="B3978" s="219"/>
      <c r="D3978" s="274"/>
    </row>
    <row r="3979" spans="2:4" x14ac:dyDescent="0.25">
      <c r="B3979" s="219"/>
      <c r="D3979" s="274"/>
    </row>
    <row r="3980" spans="2:4" x14ac:dyDescent="0.25">
      <c r="B3980" s="219"/>
      <c r="D3980" s="274"/>
    </row>
    <row r="3981" spans="2:4" x14ac:dyDescent="0.25">
      <c r="B3981" s="219"/>
      <c r="D3981" s="274"/>
    </row>
    <row r="3982" spans="2:4" x14ac:dyDescent="0.25">
      <c r="B3982" s="219"/>
      <c r="D3982" s="274"/>
    </row>
    <row r="3983" spans="2:4" x14ac:dyDescent="0.25">
      <c r="B3983" s="219"/>
      <c r="D3983" s="274"/>
    </row>
    <row r="3984" spans="2:4" x14ac:dyDescent="0.25">
      <c r="B3984" s="219"/>
      <c r="D3984" s="274"/>
    </row>
    <row r="3985" spans="2:4" x14ac:dyDescent="0.25">
      <c r="B3985" s="219"/>
      <c r="D3985" s="274"/>
    </row>
    <row r="3986" spans="2:4" x14ac:dyDescent="0.25">
      <c r="B3986" s="219"/>
      <c r="D3986" s="274"/>
    </row>
    <row r="3987" spans="2:4" x14ac:dyDescent="0.25">
      <c r="B3987" s="219"/>
      <c r="D3987" s="274"/>
    </row>
    <row r="3988" spans="2:4" x14ac:dyDescent="0.25">
      <c r="B3988" s="219"/>
      <c r="D3988" s="274"/>
    </row>
    <row r="3989" spans="2:4" x14ac:dyDescent="0.25">
      <c r="B3989" s="219"/>
      <c r="D3989" s="274"/>
    </row>
    <row r="3990" spans="2:4" x14ac:dyDescent="0.25">
      <c r="B3990" s="219"/>
      <c r="D3990" s="274"/>
    </row>
    <row r="3991" spans="2:4" x14ac:dyDescent="0.25">
      <c r="B3991" s="219"/>
      <c r="D3991" s="274"/>
    </row>
    <row r="3992" spans="2:4" x14ac:dyDescent="0.25">
      <c r="B3992" s="219"/>
      <c r="D3992" s="274"/>
    </row>
    <row r="3993" spans="2:4" x14ac:dyDescent="0.25">
      <c r="B3993" s="219"/>
      <c r="D3993" s="274"/>
    </row>
    <row r="3994" spans="2:4" x14ac:dyDescent="0.25">
      <c r="B3994" s="219"/>
      <c r="D3994" s="274"/>
    </row>
    <row r="3995" spans="2:4" x14ac:dyDescent="0.25">
      <c r="B3995" s="219"/>
      <c r="D3995" s="274"/>
    </row>
    <row r="3996" spans="2:4" x14ac:dyDescent="0.25">
      <c r="B3996" s="219"/>
      <c r="D3996" s="274"/>
    </row>
    <row r="3997" spans="2:4" x14ac:dyDescent="0.25">
      <c r="B3997" s="219"/>
      <c r="D3997" s="274"/>
    </row>
    <row r="3998" spans="2:4" x14ac:dyDescent="0.25">
      <c r="B3998" s="219"/>
      <c r="D3998" s="274"/>
    </row>
    <row r="3999" spans="2:4" x14ac:dyDescent="0.25">
      <c r="B3999" s="219"/>
      <c r="D3999" s="274"/>
    </row>
    <row r="4000" spans="2:4" x14ac:dyDescent="0.25">
      <c r="B4000" s="219"/>
      <c r="D4000" s="274"/>
    </row>
    <row r="4001" spans="2:4" x14ac:dyDescent="0.25">
      <c r="B4001" s="219"/>
      <c r="D4001" s="274"/>
    </row>
    <row r="4002" spans="2:4" x14ac:dyDescent="0.25">
      <c r="B4002" s="219"/>
      <c r="D4002" s="274"/>
    </row>
    <row r="4003" spans="2:4" x14ac:dyDescent="0.25">
      <c r="B4003" s="219"/>
      <c r="D4003" s="274"/>
    </row>
    <row r="4004" spans="2:4" x14ac:dyDescent="0.25">
      <c r="B4004" s="219"/>
      <c r="D4004" s="274"/>
    </row>
    <row r="4005" spans="2:4" x14ac:dyDescent="0.25">
      <c r="B4005" s="219"/>
      <c r="D4005" s="274"/>
    </row>
    <row r="4006" spans="2:4" x14ac:dyDescent="0.25">
      <c r="B4006" s="219"/>
      <c r="D4006" s="274"/>
    </row>
    <row r="4007" spans="2:4" x14ac:dyDescent="0.25">
      <c r="B4007" s="219"/>
      <c r="D4007" s="274"/>
    </row>
    <row r="4008" spans="2:4" x14ac:dyDescent="0.25">
      <c r="B4008" s="219"/>
      <c r="D4008" s="274"/>
    </row>
    <row r="4009" spans="2:4" x14ac:dyDescent="0.25">
      <c r="B4009" s="219"/>
      <c r="D4009" s="274"/>
    </row>
    <row r="4010" spans="2:4" x14ac:dyDescent="0.25">
      <c r="B4010" s="219"/>
      <c r="D4010" s="274"/>
    </row>
    <row r="4011" spans="2:4" x14ac:dyDescent="0.25">
      <c r="B4011" s="219"/>
      <c r="D4011" s="274"/>
    </row>
    <row r="4012" spans="2:4" x14ac:dyDescent="0.25">
      <c r="B4012" s="219"/>
      <c r="D4012" s="274"/>
    </row>
    <row r="4013" spans="2:4" x14ac:dyDescent="0.25">
      <c r="B4013" s="219"/>
      <c r="D4013" s="274"/>
    </row>
    <row r="4014" spans="2:4" x14ac:dyDescent="0.25">
      <c r="B4014" s="219"/>
      <c r="D4014" s="274"/>
    </row>
    <row r="4015" spans="2:4" x14ac:dyDescent="0.25">
      <c r="B4015" s="219"/>
      <c r="D4015" s="274"/>
    </row>
    <row r="4016" spans="2:4" x14ac:dyDescent="0.25">
      <c r="B4016" s="219"/>
      <c r="D4016" s="274"/>
    </row>
    <row r="4017" spans="2:4" x14ac:dyDescent="0.25">
      <c r="B4017" s="219"/>
      <c r="D4017" s="274"/>
    </row>
    <row r="4018" spans="2:4" x14ac:dyDescent="0.25">
      <c r="B4018" s="219"/>
      <c r="D4018" s="274"/>
    </row>
    <row r="4019" spans="2:4" x14ac:dyDescent="0.25">
      <c r="B4019" s="219"/>
      <c r="D4019" s="274"/>
    </row>
    <row r="4020" spans="2:4" x14ac:dyDescent="0.25">
      <c r="B4020" s="219"/>
      <c r="D4020" s="274"/>
    </row>
    <row r="4021" spans="2:4" x14ac:dyDescent="0.25">
      <c r="B4021" s="219"/>
      <c r="D4021" s="274"/>
    </row>
    <row r="4022" spans="2:4" x14ac:dyDescent="0.25">
      <c r="B4022" s="219"/>
      <c r="D4022" s="274"/>
    </row>
    <row r="4023" spans="2:4" x14ac:dyDescent="0.25">
      <c r="B4023" s="219"/>
      <c r="D4023" s="274"/>
    </row>
    <row r="4024" spans="2:4" x14ac:dyDescent="0.25">
      <c r="B4024" s="219"/>
      <c r="D4024" s="274"/>
    </row>
    <row r="4025" spans="2:4" x14ac:dyDescent="0.25">
      <c r="B4025" s="219"/>
      <c r="D4025" s="274"/>
    </row>
    <row r="4026" spans="2:4" x14ac:dyDescent="0.25">
      <c r="B4026" s="219"/>
      <c r="D4026" s="274"/>
    </row>
    <row r="4027" spans="2:4" x14ac:dyDescent="0.25">
      <c r="B4027" s="219"/>
      <c r="D4027" s="274"/>
    </row>
    <row r="4028" spans="2:4" x14ac:dyDescent="0.25">
      <c r="B4028" s="219"/>
      <c r="D4028" s="274"/>
    </row>
    <row r="4029" spans="2:4" x14ac:dyDescent="0.25">
      <c r="B4029" s="219"/>
      <c r="D4029" s="274"/>
    </row>
    <row r="4030" spans="2:4" x14ac:dyDescent="0.25">
      <c r="B4030" s="219"/>
      <c r="D4030" s="274"/>
    </row>
    <row r="4031" spans="2:4" x14ac:dyDescent="0.25">
      <c r="B4031" s="219"/>
      <c r="D4031" s="274"/>
    </row>
    <row r="4032" spans="2:4" x14ac:dyDescent="0.25">
      <c r="B4032" s="219"/>
      <c r="D4032" s="274"/>
    </row>
    <row r="4033" spans="2:4" x14ac:dyDescent="0.25">
      <c r="B4033" s="219"/>
      <c r="D4033" s="274"/>
    </row>
    <row r="4034" spans="2:4" x14ac:dyDescent="0.25">
      <c r="B4034" s="219"/>
      <c r="D4034" s="274"/>
    </row>
    <row r="4035" spans="2:4" x14ac:dyDescent="0.25">
      <c r="B4035" s="219"/>
      <c r="D4035" s="274"/>
    </row>
    <row r="4036" spans="2:4" x14ac:dyDescent="0.25">
      <c r="B4036" s="219"/>
      <c r="D4036" s="274"/>
    </row>
    <row r="4037" spans="2:4" x14ac:dyDescent="0.25">
      <c r="B4037" s="219"/>
      <c r="D4037" s="274"/>
    </row>
    <row r="4038" spans="2:4" x14ac:dyDescent="0.25">
      <c r="B4038" s="219"/>
      <c r="D4038" s="274"/>
    </row>
    <row r="4039" spans="2:4" x14ac:dyDescent="0.25">
      <c r="B4039" s="219"/>
      <c r="D4039" s="274"/>
    </row>
    <row r="4040" spans="2:4" x14ac:dyDescent="0.25">
      <c r="B4040" s="219"/>
      <c r="D4040" s="274"/>
    </row>
    <row r="4041" spans="2:4" x14ac:dyDescent="0.25">
      <c r="B4041" s="219"/>
      <c r="D4041" s="274"/>
    </row>
    <row r="4042" spans="2:4" x14ac:dyDescent="0.25">
      <c r="B4042" s="219"/>
      <c r="D4042" s="274"/>
    </row>
    <row r="4043" spans="2:4" x14ac:dyDescent="0.25">
      <c r="B4043" s="219"/>
      <c r="D4043" s="274"/>
    </row>
    <row r="4044" spans="2:4" x14ac:dyDescent="0.25">
      <c r="B4044" s="219"/>
      <c r="D4044" s="274"/>
    </row>
    <row r="4045" spans="2:4" x14ac:dyDescent="0.25">
      <c r="B4045" s="219"/>
      <c r="D4045" s="274"/>
    </row>
    <row r="4046" spans="2:4" x14ac:dyDescent="0.25">
      <c r="B4046" s="219"/>
      <c r="D4046" s="274"/>
    </row>
    <row r="4047" spans="2:4" x14ac:dyDescent="0.25">
      <c r="B4047" s="219"/>
      <c r="D4047" s="274"/>
    </row>
    <row r="4048" spans="2:4" x14ac:dyDescent="0.25">
      <c r="B4048" s="219"/>
      <c r="D4048" s="274"/>
    </row>
    <row r="4049" spans="2:4" x14ac:dyDescent="0.25">
      <c r="B4049" s="219"/>
      <c r="D4049" s="274"/>
    </row>
    <row r="4050" spans="2:4" x14ac:dyDescent="0.25">
      <c r="B4050" s="219"/>
      <c r="D4050" s="274"/>
    </row>
    <row r="4051" spans="2:4" x14ac:dyDescent="0.25">
      <c r="B4051" s="219"/>
      <c r="D4051" s="274"/>
    </row>
    <row r="4052" spans="2:4" x14ac:dyDescent="0.25">
      <c r="B4052" s="219"/>
      <c r="D4052" s="274"/>
    </row>
    <row r="4053" spans="2:4" x14ac:dyDescent="0.25">
      <c r="B4053" s="219"/>
      <c r="D4053" s="274"/>
    </row>
    <row r="4054" spans="2:4" x14ac:dyDescent="0.25">
      <c r="B4054" s="219"/>
      <c r="D4054" s="274"/>
    </row>
    <row r="4055" spans="2:4" x14ac:dyDescent="0.25">
      <c r="B4055" s="219"/>
      <c r="D4055" s="274"/>
    </row>
    <row r="4056" spans="2:4" x14ac:dyDescent="0.25">
      <c r="B4056" s="219"/>
      <c r="D4056" s="274"/>
    </row>
    <row r="4057" spans="2:4" x14ac:dyDescent="0.25">
      <c r="B4057" s="219"/>
      <c r="D4057" s="274"/>
    </row>
    <row r="4058" spans="2:4" x14ac:dyDescent="0.25">
      <c r="B4058" s="219"/>
      <c r="D4058" s="274"/>
    </row>
    <row r="4059" spans="2:4" x14ac:dyDescent="0.25">
      <c r="B4059" s="219"/>
      <c r="D4059" s="274"/>
    </row>
    <row r="4060" spans="2:4" x14ac:dyDescent="0.25">
      <c r="B4060" s="219"/>
      <c r="D4060" s="274"/>
    </row>
    <row r="4061" spans="2:4" x14ac:dyDescent="0.25">
      <c r="B4061" s="219"/>
      <c r="D4061" s="274"/>
    </row>
    <row r="4062" spans="2:4" x14ac:dyDescent="0.25">
      <c r="B4062" s="219"/>
      <c r="D4062" s="274"/>
    </row>
    <row r="4063" spans="2:4" x14ac:dyDescent="0.25">
      <c r="B4063" s="219"/>
      <c r="D4063" s="274"/>
    </row>
    <row r="4064" spans="2:4" x14ac:dyDescent="0.25">
      <c r="B4064" s="219"/>
      <c r="D4064" s="274"/>
    </row>
    <row r="4065" spans="2:4" x14ac:dyDescent="0.25">
      <c r="B4065" s="219"/>
      <c r="D4065" s="274"/>
    </row>
    <row r="4066" spans="2:4" x14ac:dyDescent="0.25">
      <c r="B4066" s="219"/>
      <c r="D4066" s="274"/>
    </row>
    <row r="4067" spans="2:4" x14ac:dyDescent="0.25">
      <c r="B4067" s="219"/>
      <c r="D4067" s="274"/>
    </row>
    <row r="4068" spans="2:4" x14ac:dyDescent="0.25">
      <c r="B4068" s="219"/>
      <c r="D4068" s="274"/>
    </row>
    <row r="4069" spans="2:4" x14ac:dyDescent="0.25">
      <c r="B4069" s="219"/>
      <c r="D4069" s="274"/>
    </row>
    <row r="4070" spans="2:4" x14ac:dyDescent="0.25">
      <c r="B4070" s="219"/>
      <c r="D4070" s="274"/>
    </row>
    <row r="4071" spans="2:4" x14ac:dyDescent="0.25">
      <c r="B4071" s="219"/>
      <c r="D4071" s="274"/>
    </row>
    <row r="4072" spans="2:4" x14ac:dyDescent="0.25">
      <c r="B4072" s="219"/>
      <c r="D4072" s="274"/>
    </row>
    <row r="4073" spans="2:4" x14ac:dyDescent="0.25">
      <c r="B4073" s="219"/>
      <c r="D4073" s="274"/>
    </row>
    <row r="4074" spans="2:4" x14ac:dyDescent="0.25">
      <c r="B4074" s="219"/>
      <c r="D4074" s="274"/>
    </row>
    <row r="4075" spans="2:4" x14ac:dyDescent="0.25">
      <c r="B4075" s="219"/>
      <c r="D4075" s="274"/>
    </row>
    <row r="4076" spans="2:4" x14ac:dyDescent="0.25">
      <c r="B4076" s="219"/>
      <c r="D4076" s="274"/>
    </row>
    <row r="4077" spans="2:4" x14ac:dyDescent="0.25">
      <c r="B4077" s="219"/>
      <c r="D4077" s="274"/>
    </row>
    <row r="4078" spans="2:4" x14ac:dyDescent="0.25">
      <c r="B4078" s="219"/>
      <c r="D4078" s="274"/>
    </row>
    <row r="4079" spans="2:4" x14ac:dyDescent="0.25">
      <c r="B4079" s="219"/>
      <c r="D4079" s="274"/>
    </row>
    <row r="4080" spans="2:4" x14ac:dyDescent="0.25">
      <c r="B4080" s="219"/>
      <c r="D4080" s="274"/>
    </row>
    <row r="4081" spans="2:4" x14ac:dyDescent="0.25">
      <c r="B4081" s="219"/>
      <c r="D4081" s="274"/>
    </row>
    <row r="4082" spans="2:4" x14ac:dyDescent="0.25">
      <c r="B4082" s="219"/>
      <c r="D4082" s="274"/>
    </row>
    <row r="4083" spans="2:4" x14ac:dyDescent="0.25">
      <c r="B4083" s="219"/>
      <c r="D4083" s="274"/>
    </row>
    <row r="4084" spans="2:4" x14ac:dyDescent="0.25">
      <c r="B4084" s="219"/>
      <c r="D4084" s="274"/>
    </row>
    <row r="4085" spans="2:4" x14ac:dyDescent="0.25">
      <c r="B4085" s="219"/>
      <c r="D4085" s="274"/>
    </row>
    <row r="4086" spans="2:4" x14ac:dyDescent="0.25">
      <c r="B4086" s="219"/>
      <c r="D4086" s="274"/>
    </row>
    <row r="4087" spans="2:4" x14ac:dyDescent="0.25">
      <c r="B4087" s="219"/>
      <c r="D4087" s="274"/>
    </row>
    <row r="4088" spans="2:4" x14ac:dyDescent="0.25">
      <c r="B4088" s="219"/>
      <c r="D4088" s="274"/>
    </row>
    <row r="4089" spans="2:4" x14ac:dyDescent="0.25">
      <c r="B4089" s="219"/>
      <c r="D4089" s="274"/>
    </row>
    <row r="4090" spans="2:4" x14ac:dyDescent="0.25">
      <c r="B4090" s="219"/>
      <c r="D4090" s="274"/>
    </row>
    <row r="4091" spans="2:4" x14ac:dyDescent="0.25">
      <c r="B4091" s="219"/>
      <c r="D4091" s="274"/>
    </row>
    <row r="4092" spans="2:4" x14ac:dyDescent="0.25">
      <c r="B4092" s="219"/>
      <c r="D4092" s="274"/>
    </row>
    <row r="4093" spans="2:4" x14ac:dyDescent="0.25">
      <c r="B4093" s="219"/>
      <c r="D4093" s="274"/>
    </row>
    <row r="4094" spans="2:4" x14ac:dyDescent="0.25">
      <c r="B4094" s="219"/>
      <c r="D4094" s="274"/>
    </row>
    <row r="4095" spans="2:4" x14ac:dyDescent="0.25">
      <c r="B4095" s="219"/>
      <c r="D4095" s="274"/>
    </row>
    <row r="4096" spans="2:4" x14ac:dyDescent="0.25">
      <c r="B4096" s="219"/>
      <c r="D4096" s="274"/>
    </row>
    <row r="4097" spans="2:4" x14ac:dyDescent="0.25">
      <c r="B4097" s="219"/>
      <c r="D4097" s="274"/>
    </row>
    <row r="4098" spans="2:4" x14ac:dyDescent="0.25">
      <c r="B4098" s="219"/>
      <c r="D4098" s="274"/>
    </row>
    <row r="4099" spans="2:4" x14ac:dyDescent="0.25">
      <c r="B4099" s="219"/>
      <c r="D4099" s="274"/>
    </row>
    <row r="4100" spans="2:4" x14ac:dyDescent="0.25">
      <c r="B4100" s="219"/>
      <c r="D4100" s="274"/>
    </row>
    <row r="4101" spans="2:4" x14ac:dyDescent="0.25">
      <c r="B4101" s="219"/>
      <c r="D4101" s="274"/>
    </row>
    <row r="4102" spans="2:4" x14ac:dyDescent="0.25">
      <c r="B4102" s="219"/>
      <c r="D4102" s="274"/>
    </row>
    <row r="4103" spans="2:4" x14ac:dyDescent="0.25">
      <c r="B4103" s="219"/>
      <c r="D4103" s="274"/>
    </row>
    <row r="4104" spans="2:4" x14ac:dyDescent="0.25">
      <c r="B4104" s="219"/>
      <c r="D4104" s="274"/>
    </row>
    <row r="4105" spans="2:4" x14ac:dyDescent="0.25">
      <c r="B4105" s="219"/>
      <c r="D4105" s="274"/>
    </row>
    <row r="4106" spans="2:4" x14ac:dyDescent="0.25">
      <c r="B4106" s="219"/>
      <c r="D4106" s="274"/>
    </row>
    <row r="4107" spans="2:4" x14ac:dyDescent="0.25">
      <c r="B4107" s="219"/>
      <c r="D4107" s="274"/>
    </row>
    <row r="4108" spans="2:4" x14ac:dyDescent="0.25">
      <c r="B4108" s="219"/>
      <c r="D4108" s="274"/>
    </row>
    <row r="4109" spans="2:4" x14ac:dyDescent="0.25">
      <c r="B4109" s="219"/>
      <c r="D4109" s="274"/>
    </row>
    <row r="4110" spans="2:4" x14ac:dyDescent="0.25">
      <c r="B4110" s="219"/>
      <c r="D4110" s="274"/>
    </row>
    <row r="4111" spans="2:4" x14ac:dyDescent="0.25">
      <c r="B4111" s="219"/>
      <c r="D4111" s="274"/>
    </row>
    <row r="4112" spans="2:4" x14ac:dyDescent="0.25">
      <c r="B4112" s="219"/>
      <c r="D4112" s="274"/>
    </row>
    <row r="4113" spans="2:4" x14ac:dyDescent="0.25">
      <c r="B4113" s="219"/>
      <c r="D4113" s="274"/>
    </row>
    <row r="4114" spans="2:4" x14ac:dyDescent="0.25">
      <c r="B4114" s="219"/>
      <c r="D4114" s="274"/>
    </row>
    <row r="4115" spans="2:4" x14ac:dyDescent="0.25">
      <c r="B4115" s="219"/>
      <c r="D4115" s="274"/>
    </row>
    <row r="4116" spans="2:4" x14ac:dyDescent="0.25">
      <c r="B4116" s="219"/>
      <c r="D4116" s="274"/>
    </row>
    <row r="4117" spans="2:4" x14ac:dyDescent="0.25">
      <c r="B4117" s="219"/>
      <c r="D4117" s="274"/>
    </row>
    <row r="4118" spans="2:4" x14ac:dyDescent="0.25">
      <c r="B4118" s="219"/>
      <c r="D4118" s="274"/>
    </row>
    <row r="4119" spans="2:4" x14ac:dyDescent="0.25">
      <c r="B4119" s="219"/>
      <c r="D4119" s="274"/>
    </row>
    <row r="4120" spans="2:4" x14ac:dyDescent="0.25">
      <c r="B4120" s="219"/>
      <c r="D4120" s="274"/>
    </row>
    <row r="4121" spans="2:4" x14ac:dyDescent="0.25">
      <c r="B4121" s="219"/>
      <c r="D4121" s="274"/>
    </row>
    <row r="4122" spans="2:4" x14ac:dyDescent="0.25">
      <c r="B4122" s="219"/>
      <c r="D4122" s="274"/>
    </row>
    <row r="4123" spans="2:4" x14ac:dyDescent="0.25">
      <c r="B4123" s="219"/>
      <c r="D4123" s="274"/>
    </row>
    <row r="4124" spans="2:4" x14ac:dyDescent="0.25">
      <c r="B4124" s="219"/>
      <c r="D4124" s="274"/>
    </row>
    <row r="4125" spans="2:4" x14ac:dyDescent="0.25">
      <c r="B4125" s="219"/>
      <c r="D4125" s="274"/>
    </row>
    <row r="4126" spans="2:4" x14ac:dyDescent="0.25">
      <c r="B4126" s="219"/>
      <c r="D4126" s="274"/>
    </row>
    <row r="4127" spans="2:4" x14ac:dyDescent="0.25">
      <c r="B4127" s="219"/>
      <c r="D4127" s="274"/>
    </row>
    <row r="4128" spans="2:4" x14ac:dyDescent="0.25">
      <c r="B4128" s="219"/>
      <c r="D4128" s="274"/>
    </row>
    <row r="4129" spans="2:4" x14ac:dyDescent="0.25">
      <c r="B4129" s="219"/>
      <c r="D4129" s="274"/>
    </row>
    <row r="4130" spans="2:4" x14ac:dyDescent="0.25">
      <c r="B4130" s="219"/>
      <c r="D4130" s="274"/>
    </row>
    <row r="4131" spans="2:4" x14ac:dyDescent="0.25">
      <c r="B4131" s="219"/>
      <c r="D4131" s="274"/>
    </row>
    <row r="4132" spans="2:4" x14ac:dyDescent="0.25">
      <c r="B4132" s="219"/>
      <c r="D4132" s="274"/>
    </row>
    <row r="4133" spans="2:4" x14ac:dyDescent="0.25">
      <c r="B4133" s="219"/>
      <c r="D4133" s="274"/>
    </row>
    <row r="4134" spans="2:4" x14ac:dyDescent="0.25">
      <c r="B4134" s="219"/>
      <c r="D4134" s="274"/>
    </row>
    <row r="4135" spans="2:4" x14ac:dyDescent="0.25">
      <c r="B4135" s="219"/>
      <c r="D4135" s="274"/>
    </row>
    <row r="4136" spans="2:4" x14ac:dyDescent="0.25">
      <c r="B4136" s="219"/>
      <c r="D4136" s="274"/>
    </row>
    <row r="4137" spans="2:4" x14ac:dyDescent="0.25">
      <c r="B4137" s="219"/>
      <c r="D4137" s="274"/>
    </row>
    <row r="4138" spans="2:4" x14ac:dyDescent="0.25">
      <c r="B4138" s="219"/>
      <c r="D4138" s="274"/>
    </row>
    <row r="4139" spans="2:4" x14ac:dyDescent="0.25">
      <c r="B4139" s="219"/>
      <c r="D4139" s="274"/>
    </row>
    <row r="4140" spans="2:4" x14ac:dyDescent="0.25">
      <c r="B4140" s="219"/>
      <c r="D4140" s="274"/>
    </row>
    <row r="4141" spans="2:4" x14ac:dyDescent="0.25">
      <c r="B4141" s="219"/>
      <c r="D4141" s="274"/>
    </row>
    <row r="4142" spans="2:4" x14ac:dyDescent="0.25">
      <c r="B4142" s="219"/>
      <c r="D4142" s="274"/>
    </row>
    <row r="4143" spans="2:4" x14ac:dyDescent="0.25">
      <c r="B4143" s="219"/>
      <c r="D4143" s="274"/>
    </row>
    <row r="4144" spans="2:4" x14ac:dyDescent="0.25">
      <c r="B4144" s="219"/>
      <c r="D4144" s="274"/>
    </row>
    <row r="4145" spans="2:4" x14ac:dyDescent="0.25">
      <c r="B4145" s="219"/>
      <c r="D4145" s="274"/>
    </row>
    <row r="4146" spans="2:4" x14ac:dyDescent="0.25">
      <c r="B4146" s="219"/>
      <c r="D4146" s="274"/>
    </row>
    <row r="4147" spans="2:4" x14ac:dyDescent="0.25">
      <c r="B4147" s="219"/>
      <c r="D4147" s="274"/>
    </row>
    <row r="4148" spans="2:4" x14ac:dyDescent="0.25">
      <c r="B4148" s="219"/>
      <c r="D4148" s="274"/>
    </row>
    <row r="4149" spans="2:4" x14ac:dyDescent="0.25">
      <c r="B4149" s="219"/>
      <c r="D4149" s="274"/>
    </row>
    <row r="4150" spans="2:4" x14ac:dyDescent="0.25">
      <c r="B4150" s="219"/>
      <c r="D4150" s="274"/>
    </row>
    <row r="4151" spans="2:4" x14ac:dyDescent="0.25">
      <c r="B4151" s="219"/>
      <c r="D4151" s="274"/>
    </row>
    <row r="4152" spans="2:4" x14ac:dyDescent="0.25">
      <c r="B4152" s="219"/>
      <c r="D4152" s="274"/>
    </row>
    <row r="4153" spans="2:4" x14ac:dyDescent="0.25">
      <c r="B4153" s="219"/>
      <c r="D4153" s="274"/>
    </row>
    <row r="4154" spans="2:4" x14ac:dyDescent="0.25">
      <c r="B4154" s="219"/>
      <c r="D4154" s="274"/>
    </row>
    <row r="4155" spans="2:4" x14ac:dyDescent="0.25">
      <c r="B4155" s="219"/>
      <c r="D4155" s="274"/>
    </row>
    <row r="4156" spans="2:4" x14ac:dyDescent="0.25">
      <c r="B4156" s="219"/>
      <c r="D4156" s="274"/>
    </row>
    <row r="4157" spans="2:4" x14ac:dyDescent="0.25">
      <c r="B4157" s="219"/>
      <c r="D4157" s="274"/>
    </row>
    <row r="4158" spans="2:4" x14ac:dyDescent="0.25">
      <c r="B4158" s="219"/>
      <c r="D4158" s="274"/>
    </row>
    <row r="4159" spans="2:4" x14ac:dyDescent="0.25">
      <c r="B4159" s="219"/>
      <c r="D4159" s="274"/>
    </row>
    <row r="4160" spans="2:4" x14ac:dyDescent="0.25">
      <c r="B4160" s="219"/>
      <c r="D4160" s="274"/>
    </row>
    <row r="4161" spans="2:4" x14ac:dyDescent="0.25">
      <c r="B4161" s="219"/>
      <c r="D4161" s="274"/>
    </row>
    <row r="4162" spans="2:4" x14ac:dyDescent="0.25">
      <c r="B4162" s="219"/>
      <c r="D4162" s="274"/>
    </row>
    <row r="4163" spans="2:4" x14ac:dyDescent="0.25">
      <c r="B4163" s="219"/>
      <c r="D4163" s="274"/>
    </row>
    <row r="4164" spans="2:4" x14ac:dyDescent="0.25">
      <c r="B4164" s="219"/>
      <c r="D4164" s="274"/>
    </row>
    <row r="4165" spans="2:4" x14ac:dyDescent="0.25">
      <c r="B4165" s="219"/>
      <c r="D4165" s="274"/>
    </row>
    <row r="4166" spans="2:4" x14ac:dyDescent="0.25">
      <c r="B4166" s="219"/>
      <c r="D4166" s="274"/>
    </row>
    <row r="4167" spans="2:4" x14ac:dyDescent="0.25">
      <c r="B4167" s="219"/>
      <c r="D4167" s="274"/>
    </row>
    <row r="4168" spans="2:4" x14ac:dyDescent="0.25">
      <c r="B4168" s="219"/>
      <c r="D4168" s="274"/>
    </row>
    <row r="4169" spans="2:4" x14ac:dyDescent="0.25">
      <c r="B4169" s="219"/>
      <c r="D4169" s="274"/>
    </row>
    <row r="4170" spans="2:4" x14ac:dyDescent="0.25">
      <c r="B4170" s="219"/>
      <c r="D4170" s="274"/>
    </row>
    <row r="4171" spans="2:4" x14ac:dyDescent="0.25">
      <c r="B4171" s="219"/>
      <c r="D4171" s="274"/>
    </row>
    <row r="4172" spans="2:4" x14ac:dyDescent="0.25">
      <c r="B4172" s="219"/>
      <c r="D4172" s="274"/>
    </row>
    <row r="4173" spans="2:4" x14ac:dyDescent="0.25">
      <c r="B4173" s="219"/>
      <c r="D4173" s="274"/>
    </row>
    <row r="4174" spans="2:4" x14ac:dyDescent="0.25">
      <c r="B4174" s="219"/>
      <c r="D4174" s="274"/>
    </row>
    <row r="4175" spans="2:4" x14ac:dyDescent="0.25">
      <c r="B4175" s="219"/>
      <c r="D4175" s="274"/>
    </row>
    <row r="4176" spans="2:4" x14ac:dyDescent="0.25">
      <c r="B4176" s="219"/>
      <c r="D4176" s="274"/>
    </row>
    <row r="4177" spans="2:4" x14ac:dyDescent="0.25">
      <c r="B4177" s="219"/>
      <c r="D4177" s="274"/>
    </row>
    <row r="4178" spans="2:4" x14ac:dyDescent="0.25">
      <c r="B4178" s="219"/>
      <c r="D4178" s="274"/>
    </row>
    <row r="4179" spans="2:4" x14ac:dyDescent="0.25">
      <c r="B4179" s="219"/>
      <c r="D4179" s="274"/>
    </row>
    <row r="4180" spans="2:4" x14ac:dyDescent="0.25">
      <c r="B4180" s="219"/>
      <c r="D4180" s="274"/>
    </row>
    <row r="4181" spans="2:4" x14ac:dyDescent="0.25">
      <c r="B4181" s="219"/>
      <c r="D4181" s="274"/>
    </row>
    <row r="4182" spans="2:4" x14ac:dyDescent="0.25">
      <c r="B4182" s="219"/>
      <c r="D4182" s="274"/>
    </row>
    <row r="4183" spans="2:4" x14ac:dyDescent="0.25">
      <c r="B4183" s="219"/>
      <c r="D4183" s="274"/>
    </row>
    <row r="4184" spans="2:4" x14ac:dyDescent="0.25">
      <c r="B4184" s="219"/>
      <c r="D4184" s="274"/>
    </row>
    <row r="4185" spans="2:4" x14ac:dyDescent="0.25">
      <c r="B4185" s="219"/>
      <c r="D4185" s="274"/>
    </row>
    <row r="4186" spans="2:4" x14ac:dyDescent="0.25">
      <c r="B4186" s="219"/>
      <c r="D4186" s="274"/>
    </row>
    <row r="4187" spans="2:4" x14ac:dyDescent="0.25">
      <c r="B4187" s="219"/>
      <c r="D4187" s="274"/>
    </row>
    <row r="4188" spans="2:4" x14ac:dyDescent="0.25">
      <c r="B4188" s="219"/>
      <c r="D4188" s="274"/>
    </row>
    <row r="4189" spans="2:4" x14ac:dyDescent="0.25">
      <c r="B4189" s="219"/>
      <c r="D4189" s="274"/>
    </row>
    <row r="4190" spans="2:4" x14ac:dyDescent="0.25">
      <c r="B4190" s="219"/>
      <c r="D4190" s="274"/>
    </row>
    <row r="4191" spans="2:4" x14ac:dyDescent="0.25">
      <c r="B4191" s="219"/>
      <c r="D4191" s="274"/>
    </row>
    <row r="4192" spans="2:4" x14ac:dyDescent="0.25">
      <c r="B4192" s="219"/>
      <c r="D4192" s="274"/>
    </row>
    <row r="4193" spans="2:4" x14ac:dyDescent="0.25">
      <c r="B4193" s="219"/>
      <c r="D4193" s="274"/>
    </row>
    <row r="4194" spans="2:4" x14ac:dyDescent="0.25">
      <c r="B4194" s="219"/>
      <c r="D4194" s="274"/>
    </row>
    <row r="4195" spans="2:4" x14ac:dyDescent="0.25">
      <c r="B4195" s="219"/>
      <c r="D4195" s="274"/>
    </row>
    <row r="4196" spans="2:4" x14ac:dyDescent="0.25">
      <c r="B4196" s="219"/>
      <c r="D4196" s="274"/>
    </row>
    <row r="4197" spans="2:4" x14ac:dyDescent="0.25">
      <c r="B4197" s="219"/>
      <c r="D4197" s="274"/>
    </row>
    <row r="4198" spans="2:4" x14ac:dyDescent="0.25">
      <c r="B4198" s="219"/>
      <c r="D4198" s="274"/>
    </row>
    <row r="4199" spans="2:4" x14ac:dyDescent="0.25">
      <c r="B4199" s="219"/>
      <c r="D4199" s="274"/>
    </row>
    <row r="4200" spans="2:4" x14ac:dyDescent="0.25">
      <c r="B4200" s="219"/>
      <c r="D4200" s="274"/>
    </row>
    <row r="4201" spans="2:4" x14ac:dyDescent="0.25">
      <c r="B4201" s="219"/>
      <c r="D4201" s="274"/>
    </row>
    <row r="4202" spans="2:4" x14ac:dyDescent="0.25">
      <c r="B4202" s="219"/>
      <c r="D4202" s="274"/>
    </row>
    <row r="4203" spans="2:4" x14ac:dyDescent="0.25">
      <c r="B4203" s="219"/>
      <c r="D4203" s="274"/>
    </row>
    <row r="4204" spans="2:4" x14ac:dyDescent="0.25">
      <c r="B4204" s="219"/>
      <c r="D4204" s="274"/>
    </row>
    <row r="4205" spans="2:4" x14ac:dyDescent="0.25">
      <c r="B4205" s="219"/>
      <c r="D4205" s="274"/>
    </row>
    <row r="4206" spans="2:4" x14ac:dyDescent="0.25">
      <c r="B4206" s="219"/>
      <c r="D4206" s="274"/>
    </row>
    <row r="4207" spans="2:4" x14ac:dyDescent="0.25">
      <c r="B4207" s="219"/>
      <c r="D4207" s="274"/>
    </row>
    <row r="4208" spans="2:4" x14ac:dyDescent="0.25">
      <c r="B4208" s="219"/>
      <c r="D4208" s="274"/>
    </row>
    <row r="4209" spans="2:4" x14ac:dyDescent="0.25">
      <c r="B4209" s="219"/>
      <c r="D4209" s="274"/>
    </row>
    <row r="4210" spans="2:4" x14ac:dyDescent="0.25">
      <c r="B4210" s="219"/>
      <c r="D4210" s="274"/>
    </row>
    <row r="4211" spans="2:4" x14ac:dyDescent="0.25">
      <c r="B4211" s="219"/>
      <c r="D4211" s="274"/>
    </row>
    <row r="4212" spans="2:4" x14ac:dyDescent="0.25">
      <c r="B4212" s="219"/>
      <c r="D4212" s="274"/>
    </row>
    <row r="4213" spans="2:4" x14ac:dyDescent="0.25">
      <c r="B4213" s="219"/>
      <c r="D4213" s="274"/>
    </row>
    <row r="4214" spans="2:4" x14ac:dyDescent="0.25">
      <c r="B4214" s="219"/>
      <c r="D4214" s="274"/>
    </row>
    <row r="4215" spans="2:4" x14ac:dyDescent="0.25">
      <c r="B4215" s="219"/>
      <c r="D4215" s="274"/>
    </row>
    <row r="4216" spans="2:4" x14ac:dyDescent="0.25">
      <c r="B4216" s="219"/>
      <c r="D4216" s="274"/>
    </row>
    <row r="4217" spans="2:4" x14ac:dyDescent="0.25">
      <c r="B4217" s="219"/>
      <c r="D4217" s="274"/>
    </row>
    <row r="4218" spans="2:4" x14ac:dyDescent="0.25">
      <c r="B4218" s="219"/>
      <c r="D4218" s="274"/>
    </row>
    <row r="4219" spans="2:4" x14ac:dyDescent="0.25">
      <c r="B4219" s="219"/>
      <c r="D4219" s="274"/>
    </row>
    <row r="4220" spans="2:4" x14ac:dyDescent="0.25">
      <c r="B4220" s="219"/>
      <c r="D4220" s="274"/>
    </row>
    <row r="4221" spans="2:4" x14ac:dyDescent="0.25">
      <c r="B4221" s="219"/>
      <c r="D4221" s="274"/>
    </row>
    <row r="4222" spans="2:4" x14ac:dyDescent="0.25">
      <c r="B4222" s="219"/>
      <c r="D4222" s="274"/>
    </row>
    <row r="4223" spans="2:4" x14ac:dyDescent="0.25">
      <c r="B4223" s="219"/>
      <c r="D4223" s="274"/>
    </row>
    <row r="4224" spans="2:4" x14ac:dyDescent="0.25">
      <c r="B4224" s="219"/>
      <c r="D4224" s="274"/>
    </row>
    <row r="4225" spans="2:4" x14ac:dyDescent="0.25">
      <c r="B4225" s="219"/>
      <c r="D4225" s="274"/>
    </row>
    <row r="4226" spans="2:4" x14ac:dyDescent="0.25">
      <c r="B4226" s="219"/>
      <c r="D4226" s="274"/>
    </row>
    <row r="4227" spans="2:4" x14ac:dyDescent="0.25">
      <c r="B4227" s="219"/>
      <c r="D4227" s="274"/>
    </row>
    <row r="4228" spans="2:4" x14ac:dyDescent="0.25">
      <c r="B4228" s="219"/>
      <c r="D4228" s="274"/>
    </row>
    <row r="4229" spans="2:4" x14ac:dyDescent="0.25">
      <c r="B4229" s="219"/>
      <c r="D4229" s="274"/>
    </row>
    <row r="4230" spans="2:4" x14ac:dyDescent="0.25">
      <c r="B4230" s="219"/>
      <c r="D4230" s="274"/>
    </row>
    <row r="4231" spans="2:4" x14ac:dyDescent="0.25">
      <c r="B4231" s="219"/>
      <c r="D4231" s="274"/>
    </row>
    <row r="4232" spans="2:4" x14ac:dyDescent="0.25">
      <c r="B4232" s="219"/>
      <c r="D4232" s="274"/>
    </row>
    <row r="4233" spans="2:4" x14ac:dyDescent="0.25">
      <c r="B4233" s="219"/>
      <c r="D4233" s="274"/>
    </row>
    <row r="4234" spans="2:4" x14ac:dyDescent="0.25">
      <c r="B4234" s="219"/>
      <c r="D4234" s="274"/>
    </row>
    <row r="4235" spans="2:4" x14ac:dyDescent="0.25">
      <c r="B4235" s="219"/>
      <c r="D4235" s="274"/>
    </row>
    <row r="4236" spans="2:4" x14ac:dyDescent="0.25">
      <c r="B4236" s="219"/>
      <c r="D4236" s="274"/>
    </row>
    <row r="4237" spans="2:4" x14ac:dyDescent="0.25">
      <c r="B4237" s="219"/>
      <c r="D4237" s="274"/>
    </row>
    <row r="4238" spans="2:4" x14ac:dyDescent="0.25">
      <c r="B4238" s="219"/>
      <c r="D4238" s="274"/>
    </row>
    <row r="4239" spans="2:4" x14ac:dyDescent="0.25">
      <c r="B4239" s="219"/>
      <c r="D4239" s="274"/>
    </row>
    <row r="4240" spans="2:4" x14ac:dyDescent="0.25">
      <c r="B4240" s="219"/>
      <c r="D4240" s="274"/>
    </row>
    <row r="4241" spans="2:4" x14ac:dyDescent="0.25">
      <c r="B4241" s="219"/>
      <c r="D4241" s="274"/>
    </row>
    <row r="4242" spans="2:4" x14ac:dyDescent="0.25">
      <c r="B4242" s="219"/>
      <c r="D4242" s="274"/>
    </row>
    <row r="4243" spans="2:4" x14ac:dyDescent="0.25">
      <c r="B4243" s="219"/>
      <c r="D4243" s="274"/>
    </row>
    <row r="4244" spans="2:4" x14ac:dyDescent="0.25">
      <c r="B4244" s="219"/>
      <c r="D4244" s="274"/>
    </row>
    <row r="4245" spans="2:4" x14ac:dyDescent="0.25">
      <c r="B4245" s="219"/>
      <c r="D4245" s="274"/>
    </row>
    <row r="4246" spans="2:4" x14ac:dyDescent="0.25">
      <c r="B4246" s="219"/>
      <c r="D4246" s="274"/>
    </row>
    <row r="4247" spans="2:4" x14ac:dyDescent="0.25">
      <c r="B4247" s="219"/>
      <c r="D4247" s="274"/>
    </row>
    <row r="4248" spans="2:4" x14ac:dyDescent="0.25">
      <c r="B4248" s="219"/>
      <c r="D4248" s="274"/>
    </row>
    <row r="4249" spans="2:4" x14ac:dyDescent="0.25">
      <c r="B4249" s="219"/>
      <c r="D4249" s="274"/>
    </row>
    <row r="4250" spans="2:4" x14ac:dyDescent="0.25">
      <c r="B4250" s="219"/>
      <c r="D4250" s="274"/>
    </row>
    <row r="4251" spans="2:4" x14ac:dyDescent="0.25">
      <c r="B4251" s="219"/>
      <c r="D4251" s="274"/>
    </row>
    <row r="4252" spans="2:4" x14ac:dyDescent="0.25">
      <c r="B4252" s="219"/>
      <c r="D4252" s="274"/>
    </row>
    <row r="4253" spans="2:4" x14ac:dyDescent="0.25">
      <c r="B4253" s="219"/>
      <c r="D4253" s="274"/>
    </row>
    <row r="4254" spans="2:4" x14ac:dyDescent="0.25">
      <c r="B4254" s="219"/>
      <c r="D4254" s="274"/>
    </row>
    <row r="4255" spans="2:4" x14ac:dyDescent="0.25">
      <c r="B4255" s="219"/>
      <c r="D4255" s="274"/>
    </row>
    <row r="4256" spans="2:4" x14ac:dyDescent="0.25">
      <c r="B4256" s="219"/>
      <c r="D4256" s="274"/>
    </row>
    <row r="4257" spans="2:4" x14ac:dyDescent="0.25">
      <c r="B4257" s="219"/>
      <c r="D4257" s="274"/>
    </row>
    <row r="4258" spans="2:4" x14ac:dyDescent="0.25">
      <c r="B4258" s="219"/>
      <c r="D4258" s="274"/>
    </row>
    <row r="4259" spans="2:4" x14ac:dyDescent="0.25">
      <c r="B4259" s="219"/>
      <c r="D4259" s="274"/>
    </row>
    <row r="4260" spans="2:4" x14ac:dyDescent="0.25">
      <c r="B4260" s="219"/>
      <c r="D4260" s="274"/>
    </row>
    <row r="4261" spans="2:4" x14ac:dyDescent="0.25">
      <c r="B4261" s="219"/>
      <c r="D4261" s="274"/>
    </row>
    <row r="4262" spans="2:4" x14ac:dyDescent="0.25">
      <c r="B4262" s="219"/>
      <c r="D4262" s="274"/>
    </row>
    <row r="4263" spans="2:4" x14ac:dyDescent="0.25">
      <c r="B4263" s="219"/>
      <c r="D4263" s="274"/>
    </row>
    <row r="4264" spans="2:4" x14ac:dyDescent="0.25">
      <c r="B4264" s="219"/>
      <c r="D4264" s="274"/>
    </row>
    <row r="4265" spans="2:4" x14ac:dyDescent="0.25">
      <c r="B4265" s="219"/>
      <c r="D4265" s="274"/>
    </row>
    <row r="4266" spans="2:4" x14ac:dyDescent="0.25">
      <c r="B4266" s="219"/>
      <c r="D4266" s="274"/>
    </row>
    <row r="4267" spans="2:4" x14ac:dyDescent="0.25">
      <c r="B4267" s="219"/>
      <c r="D4267" s="274"/>
    </row>
    <row r="4268" spans="2:4" x14ac:dyDescent="0.25">
      <c r="B4268" s="219"/>
      <c r="D4268" s="274"/>
    </row>
    <row r="4269" spans="2:4" x14ac:dyDescent="0.25">
      <c r="B4269" s="219"/>
      <c r="D4269" s="274"/>
    </row>
    <row r="4270" spans="2:4" x14ac:dyDescent="0.25">
      <c r="B4270" s="219"/>
      <c r="D4270" s="274"/>
    </row>
    <row r="4271" spans="2:4" x14ac:dyDescent="0.25">
      <c r="B4271" s="219"/>
      <c r="D4271" s="274"/>
    </row>
    <row r="4272" spans="2:4" x14ac:dyDescent="0.25">
      <c r="B4272" s="219"/>
      <c r="D4272" s="274"/>
    </row>
    <row r="4273" spans="2:4" x14ac:dyDescent="0.25">
      <c r="B4273" s="219"/>
      <c r="D4273" s="274"/>
    </row>
    <row r="4274" spans="2:4" x14ac:dyDescent="0.25">
      <c r="B4274" s="219"/>
      <c r="D4274" s="274"/>
    </row>
    <row r="4275" spans="2:4" x14ac:dyDescent="0.25">
      <c r="B4275" s="219"/>
      <c r="D4275" s="274"/>
    </row>
    <row r="4276" spans="2:4" x14ac:dyDescent="0.25">
      <c r="B4276" s="219"/>
      <c r="D4276" s="274"/>
    </row>
    <row r="4277" spans="2:4" x14ac:dyDescent="0.25">
      <c r="B4277" s="219"/>
      <c r="D4277" s="274"/>
    </row>
    <row r="4278" spans="2:4" x14ac:dyDescent="0.25">
      <c r="B4278" s="219"/>
      <c r="D4278" s="274"/>
    </row>
    <row r="4279" spans="2:4" x14ac:dyDescent="0.25">
      <c r="B4279" s="219"/>
      <c r="D4279" s="274"/>
    </row>
    <row r="4280" spans="2:4" x14ac:dyDescent="0.25">
      <c r="B4280" s="219"/>
      <c r="D4280" s="274"/>
    </row>
    <row r="4281" spans="2:4" x14ac:dyDescent="0.25">
      <c r="B4281" s="219"/>
      <c r="D4281" s="274"/>
    </row>
    <row r="4282" spans="2:4" x14ac:dyDescent="0.25">
      <c r="B4282" s="219"/>
      <c r="D4282" s="274"/>
    </row>
    <row r="4283" spans="2:4" x14ac:dyDescent="0.25">
      <c r="B4283" s="219"/>
      <c r="D4283" s="274"/>
    </row>
    <row r="4284" spans="2:4" x14ac:dyDescent="0.25">
      <c r="B4284" s="219"/>
      <c r="D4284" s="274"/>
    </row>
    <row r="4285" spans="2:4" x14ac:dyDescent="0.25">
      <c r="B4285" s="219"/>
      <c r="D4285" s="274"/>
    </row>
    <row r="4286" spans="2:4" x14ac:dyDescent="0.25">
      <c r="B4286" s="219"/>
      <c r="D4286" s="274"/>
    </row>
    <row r="4287" spans="2:4" x14ac:dyDescent="0.25">
      <c r="B4287" s="219"/>
      <c r="D4287" s="274"/>
    </row>
    <row r="4288" spans="2:4" x14ac:dyDescent="0.25">
      <c r="B4288" s="219"/>
      <c r="D4288" s="274"/>
    </row>
    <row r="4289" spans="2:4" x14ac:dyDescent="0.25">
      <c r="B4289" s="219"/>
      <c r="D4289" s="274"/>
    </row>
    <row r="4290" spans="2:4" x14ac:dyDescent="0.25">
      <c r="B4290" s="219"/>
      <c r="D4290" s="274"/>
    </row>
    <row r="4291" spans="2:4" x14ac:dyDescent="0.25">
      <c r="B4291" s="219"/>
      <c r="D4291" s="274"/>
    </row>
    <row r="4292" spans="2:4" x14ac:dyDescent="0.25">
      <c r="B4292" s="219"/>
      <c r="D4292" s="274"/>
    </row>
    <row r="4293" spans="2:4" x14ac:dyDescent="0.25">
      <c r="B4293" s="219"/>
      <c r="D4293" s="274"/>
    </row>
    <row r="4294" spans="2:4" x14ac:dyDescent="0.25">
      <c r="B4294" s="219"/>
      <c r="D4294" s="274"/>
    </row>
    <row r="4295" spans="2:4" x14ac:dyDescent="0.25">
      <c r="B4295" s="219"/>
      <c r="D4295" s="274"/>
    </row>
    <row r="4296" spans="2:4" x14ac:dyDescent="0.25">
      <c r="B4296" s="219"/>
      <c r="D4296" s="274"/>
    </row>
    <row r="4297" spans="2:4" x14ac:dyDescent="0.25">
      <c r="B4297" s="219"/>
      <c r="D4297" s="274"/>
    </row>
    <row r="4298" spans="2:4" x14ac:dyDescent="0.25">
      <c r="B4298" s="219"/>
      <c r="D4298" s="274"/>
    </row>
    <row r="4299" spans="2:4" x14ac:dyDescent="0.25">
      <c r="B4299" s="219"/>
      <c r="D4299" s="274"/>
    </row>
    <row r="4300" spans="2:4" x14ac:dyDescent="0.25">
      <c r="B4300" s="219"/>
      <c r="D4300" s="274"/>
    </row>
    <row r="4301" spans="2:4" x14ac:dyDescent="0.25">
      <c r="B4301" s="219"/>
      <c r="D4301" s="274"/>
    </row>
    <row r="4302" spans="2:4" x14ac:dyDescent="0.25">
      <c r="B4302" s="219"/>
      <c r="D4302" s="274"/>
    </row>
    <row r="4303" spans="2:4" x14ac:dyDescent="0.25">
      <c r="B4303" s="219"/>
      <c r="D4303" s="274"/>
    </row>
    <row r="4304" spans="2:4" x14ac:dyDescent="0.25">
      <c r="B4304" s="219"/>
      <c r="D4304" s="274"/>
    </row>
    <row r="4305" spans="2:4" x14ac:dyDescent="0.25">
      <c r="B4305" s="219"/>
      <c r="D4305" s="274"/>
    </row>
    <row r="4306" spans="2:4" x14ac:dyDescent="0.25">
      <c r="B4306" s="219"/>
      <c r="D4306" s="274"/>
    </row>
    <row r="4307" spans="2:4" x14ac:dyDescent="0.25">
      <c r="B4307" s="219"/>
      <c r="D4307" s="274"/>
    </row>
    <row r="4308" spans="2:4" x14ac:dyDescent="0.25">
      <c r="B4308" s="219"/>
      <c r="D4308" s="274"/>
    </row>
    <row r="4309" spans="2:4" x14ac:dyDescent="0.25">
      <c r="B4309" s="219"/>
      <c r="D4309" s="274"/>
    </row>
    <row r="4310" spans="2:4" x14ac:dyDescent="0.25">
      <c r="B4310" s="219"/>
      <c r="D4310" s="274"/>
    </row>
    <row r="4311" spans="2:4" x14ac:dyDescent="0.25">
      <c r="B4311" s="219"/>
      <c r="D4311" s="274"/>
    </row>
    <row r="4312" spans="2:4" x14ac:dyDescent="0.25">
      <c r="B4312" s="219"/>
      <c r="D4312" s="274"/>
    </row>
    <row r="4313" spans="2:4" x14ac:dyDescent="0.25">
      <c r="B4313" s="219"/>
      <c r="D4313" s="274"/>
    </row>
    <row r="4314" spans="2:4" x14ac:dyDescent="0.25">
      <c r="B4314" s="219"/>
      <c r="D4314" s="274"/>
    </row>
    <row r="4315" spans="2:4" x14ac:dyDescent="0.25">
      <c r="B4315" s="219"/>
      <c r="D4315" s="274"/>
    </row>
    <row r="4316" spans="2:4" x14ac:dyDescent="0.25">
      <c r="B4316" s="219"/>
      <c r="D4316" s="274"/>
    </row>
    <row r="4317" spans="2:4" x14ac:dyDescent="0.25">
      <c r="B4317" s="219"/>
      <c r="D4317" s="274"/>
    </row>
    <row r="4318" spans="2:4" x14ac:dyDescent="0.25">
      <c r="B4318" s="219"/>
      <c r="D4318" s="274"/>
    </row>
    <row r="4319" spans="2:4" x14ac:dyDescent="0.25">
      <c r="B4319" s="219"/>
      <c r="D4319" s="274"/>
    </row>
    <row r="4320" spans="2:4" x14ac:dyDescent="0.25">
      <c r="B4320" s="219"/>
      <c r="D4320" s="274"/>
    </row>
    <row r="4321" spans="2:4" x14ac:dyDescent="0.25">
      <c r="B4321" s="219"/>
      <c r="D4321" s="274"/>
    </row>
    <row r="4322" spans="2:4" x14ac:dyDescent="0.25">
      <c r="B4322" s="219"/>
      <c r="D4322" s="274"/>
    </row>
    <row r="4323" spans="2:4" x14ac:dyDescent="0.25">
      <c r="B4323" s="219"/>
      <c r="D4323" s="274"/>
    </row>
    <row r="4324" spans="2:4" x14ac:dyDescent="0.25">
      <c r="B4324" s="219"/>
      <c r="D4324" s="274"/>
    </row>
    <row r="4325" spans="2:4" x14ac:dyDescent="0.25">
      <c r="B4325" s="219"/>
      <c r="D4325" s="274"/>
    </row>
    <row r="4326" spans="2:4" x14ac:dyDescent="0.25">
      <c r="B4326" s="219"/>
      <c r="D4326" s="274"/>
    </row>
    <row r="4327" spans="2:4" x14ac:dyDescent="0.25">
      <c r="B4327" s="219"/>
      <c r="D4327" s="274"/>
    </row>
    <row r="4328" spans="2:4" x14ac:dyDescent="0.25">
      <c r="B4328" s="219"/>
      <c r="D4328" s="274"/>
    </row>
    <row r="4329" spans="2:4" x14ac:dyDescent="0.25">
      <c r="B4329" s="219"/>
      <c r="D4329" s="274"/>
    </row>
    <row r="4330" spans="2:4" x14ac:dyDescent="0.25">
      <c r="B4330" s="219"/>
      <c r="D4330" s="274"/>
    </row>
    <row r="4331" spans="2:4" x14ac:dyDescent="0.25">
      <c r="B4331" s="219"/>
      <c r="D4331" s="274"/>
    </row>
    <row r="4332" spans="2:4" x14ac:dyDescent="0.25">
      <c r="B4332" s="219"/>
      <c r="D4332" s="274"/>
    </row>
    <row r="4333" spans="2:4" x14ac:dyDescent="0.25">
      <c r="B4333" s="219"/>
      <c r="D4333" s="274"/>
    </row>
    <row r="4334" spans="2:4" x14ac:dyDescent="0.25">
      <c r="B4334" s="219"/>
      <c r="D4334" s="274"/>
    </row>
    <row r="4335" spans="2:4" x14ac:dyDescent="0.25">
      <c r="B4335" s="219"/>
      <c r="D4335" s="274"/>
    </row>
    <row r="4336" spans="2:4" x14ac:dyDescent="0.25">
      <c r="B4336" s="219"/>
      <c r="D4336" s="274"/>
    </row>
    <row r="4337" spans="2:4" x14ac:dyDescent="0.25">
      <c r="B4337" s="219"/>
      <c r="D4337" s="274"/>
    </row>
    <row r="4338" spans="2:4" x14ac:dyDescent="0.25">
      <c r="B4338" s="219"/>
      <c r="D4338" s="274"/>
    </row>
    <row r="4339" spans="2:4" x14ac:dyDescent="0.25">
      <c r="B4339" s="219"/>
      <c r="D4339" s="274"/>
    </row>
    <row r="4340" spans="2:4" x14ac:dyDescent="0.25">
      <c r="B4340" s="219"/>
      <c r="D4340" s="274"/>
    </row>
    <row r="4341" spans="2:4" x14ac:dyDescent="0.25">
      <c r="B4341" s="219"/>
      <c r="D4341" s="274"/>
    </row>
    <row r="4342" spans="2:4" x14ac:dyDescent="0.25">
      <c r="B4342" s="219"/>
      <c r="D4342" s="274"/>
    </row>
    <row r="4343" spans="2:4" x14ac:dyDescent="0.25">
      <c r="B4343" s="219"/>
      <c r="D4343" s="274"/>
    </row>
    <row r="4344" spans="2:4" x14ac:dyDescent="0.25">
      <c r="B4344" s="219"/>
      <c r="D4344" s="274"/>
    </row>
    <row r="4345" spans="2:4" x14ac:dyDescent="0.25">
      <c r="B4345" s="219"/>
      <c r="D4345" s="274"/>
    </row>
    <row r="4346" spans="2:4" x14ac:dyDescent="0.25">
      <c r="B4346" s="219"/>
      <c r="D4346" s="274"/>
    </row>
    <row r="4347" spans="2:4" x14ac:dyDescent="0.25">
      <c r="B4347" s="219"/>
      <c r="D4347" s="274"/>
    </row>
    <row r="4348" spans="2:4" x14ac:dyDescent="0.25">
      <c r="B4348" s="219"/>
      <c r="D4348" s="274"/>
    </row>
    <row r="4349" spans="2:4" x14ac:dyDescent="0.25">
      <c r="B4349" s="219"/>
      <c r="D4349" s="274"/>
    </row>
    <row r="4350" spans="2:4" x14ac:dyDescent="0.25">
      <c r="B4350" s="219"/>
      <c r="D4350" s="274"/>
    </row>
    <row r="4351" spans="2:4" x14ac:dyDescent="0.25">
      <c r="B4351" s="219"/>
      <c r="D4351" s="274"/>
    </row>
    <row r="4352" spans="2:4" x14ac:dyDescent="0.25">
      <c r="B4352" s="219"/>
      <c r="D4352" s="274"/>
    </row>
    <row r="4353" spans="2:4" x14ac:dyDescent="0.25">
      <c r="B4353" s="219"/>
      <c r="D4353" s="274"/>
    </row>
    <row r="4354" spans="2:4" x14ac:dyDescent="0.25">
      <c r="B4354" s="219"/>
      <c r="D4354" s="274"/>
    </row>
    <row r="4355" spans="2:4" x14ac:dyDescent="0.25">
      <c r="B4355" s="219"/>
      <c r="D4355" s="274"/>
    </row>
    <row r="4356" spans="2:4" x14ac:dyDescent="0.25">
      <c r="B4356" s="219"/>
      <c r="D4356" s="274"/>
    </row>
    <row r="4357" spans="2:4" x14ac:dyDescent="0.25">
      <c r="B4357" s="219"/>
      <c r="D4357" s="274"/>
    </row>
    <row r="4358" spans="2:4" x14ac:dyDescent="0.25">
      <c r="B4358" s="219"/>
      <c r="D4358" s="274"/>
    </row>
    <row r="4359" spans="2:4" x14ac:dyDescent="0.25">
      <c r="B4359" s="219"/>
      <c r="D4359" s="274"/>
    </row>
    <row r="4360" spans="2:4" x14ac:dyDescent="0.25">
      <c r="B4360" s="219"/>
      <c r="D4360" s="274"/>
    </row>
    <row r="4361" spans="2:4" x14ac:dyDescent="0.25">
      <c r="B4361" s="219"/>
      <c r="D4361" s="274"/>
    </row>
    <row r="4362" spans="2:4" x14ac:dyDescent="0.25">
      <c r="B4362" s="219"/>
      <c r="D4362" s="274"/>
    </row>
    <row r="4363" spans="2:4" x14ac:dyDescent="0.25">
      <c r="B4363" s="219"/>
      <c r="D4363" s="274"/>
    </row>
    <row r="4364" spans="2:4" x14ac:dyDescent="0.25">
      <c r="B4364" s="219"/>
      <c r="D4364" s="274"/>
    </row>
    <row r="4365" spans="2:4" x14ac:dyDescent="0.25">
      <c r="B4365" s="219"/>
      <c r="D4365" s="274"/>
    </row>
    <row r="4366" spans="2:4" x14ac:dyDescent="0.25">
      <c r="B4366" s="219"/>
      <c r="D4366" s="274"/>
    </row>
    <row r="4367" spans="2:4" x14ac:dyDescent="0.25">
      <c r="B4367" s="219"/>
      <c r="D4367" s="274"/>
    </row>
    <row r="4368" spans="2:4" x14ac:dyDescent="0.25">
      <c r="B4368" s="219"/>
      <c r="D4368" s="274"/>
    </row>
    <row r="4369" spans="2:4" x14ac:dyDescent="0.25">
      <c r="B4369" s="219"/>
      <c r="D4369" s="274"/>
    </row>
    <row r="4370" spans="2:4" x14ac:dyDescent="0.25">
      <c r="B4370" s="219"/>
      <c r="D4370" s="274"/>
    </row>
    <row r="4371" spans="2:4" x14ac:dyDescent="0.25">
      <c r="B4371" s="219"/>
      <c r="D4371" s="274"/>
    </row>
    <row r="4372" spans="2:4" x14ac:dyDescent="0.25">
      <c r="B4372" s="219"/>
      <c r="D4372" s="274"/>
    </row>
    <row r="4373" spans="2:4" x14ac:dyDescent="0.25">
      <c r="B4373" s="219"/>
      <c r="D4373" s="274"/>
    </row>
    <row r="4374" spans="2:4" x14ac:dyDescent="0.25">
      <c r="B4374" s="219"/>
      <c r="D4374" s="274"/>
    </row>
    <row r="4375" spans="2:4" x14ac:dyDescent="0.25">
      <c r="B4375" s="219"/>
      <c r="D4375" s="274"/>
    </row>
    <row r="4376" spans="2:4" x14ac:dyDescent="0.25">
      <c r="B4376" s="219"/>
      <c r="D4376" s="274"/>
    </row>
    <row r="4377" spans="2:4" x14ac:dyDescent="0.25">
      <c r="B4377" s="219"/>
      <c r="D4377" s="274"/>
    </row>
    <row r="4378" spans="2:4" x14ac:dyDescent="0.25">
      <c r="B4378" s="219"/>
      <c r="D4378" s="274"/>
    </row>
    <row r="4379" spans="2:4" x14ac:dyDescent="0.25">
      <c r="B4379" s="219"/>
      <c r="D4379" s="274"/>
    </row>
    <row r="4380" spans="2:4" x14ac:dyDescent="0.25">
      <c r="B4380" s="219"/>
      <c r="D4380" s="274"/>
    </row>
    <row r="4381" spans="2:4" x14ac:dyDescent="0.25">
      <c r="B4381" s="219"/>
      <c r="D4381" s="274"/>
    </row>
    <row r="4382" spans="2:4" x14ac:dyDescent="0.25">
      <c r="B4382" s="219"/>
      <c r="D4382" s="274"/>
    </row>
    <row r="4383" spans="2:4" x14ac:dyDescent="0.25">
      <c r="B4383" s="219"/>
      <c r="D4383" s="274"/>
    </row>
    <row r="4384" spans="2:4" x14ac:dyDescent="0.25">
      <c r="B4384" s="219"/>
      <c r="D4384" s="274"/>
    </row>
    <row r="4385" spans="2:4" x14ac:dyDescent="0.25">
      <c r="B4385" s="219"/>
      <c r="D4385" s="274"/>
    </row>
    <row r="4386" spans="2:4" x14ac:dyDescent="0.25">
      <c r="B4386" s="219"/>
      <c r="D4386" s="274"/>
    </row>
    <row r="4387" spans="2:4" x14ac:dyDescent="0.25">
      <c r="B4387" s="219"/>
      <c r="D4387" s="274"/>
    </row>
    <row r="4388" spans="2:4" x14ac:dyDescent="0.25">
      <c r="B4388" s="219"/>
      <c r="D4388" s="274"/>
    </row>
    <row r="4389" spans="2:4" x14ac:dyDescent="0.25">
      <c r="B4389" s="219"/>
      <c r="D4389" s="274"/>
    </row>
    <row r="4390" spans="2:4" x14ac:dyDescent="0.25">
      <c r="B4390" s="219"/>
      <c r="D4390" s="274"/>
    </row>
    <row r="4391" spans="2:4" x14ac:dyDescent="0.25">
      <c r="B4391" s="219"/>
      <c r="D4391" s="274"/>
    </row>
    <row r="4392" spans="2:4" x14ac:dyDescent="0.25">
      <c r="B4392" s="219"/>
      <c r="D4392" s="274"/>
    </row>
    <row r="4393" spans="2:4" x14ac:dyDescent="0.25">
      <c r="B4393" s="219"/>
      <c r="D4393" s="274"/>
    </row>
    <row r="4394" spans="2:4" x14ac:dyDescent="0.25">
      <c r="B4394" s="219"/>
      <c r="D4394" s="274"/>
    </row>
    <row r="4395" spans="2:4" x14ac:dyDescent="0.25">
      <c r="B4395" s="219"/>
      <c r="D4395" s="274"/>
    </row>
    <row r="4396" spans="2:4" x14ac:dyDescent="0.25">
      <c r="B4396" s="219"/>
      <c r="D4396" s="274"/>
    </row>
    <row r="4397" spans="2:4" x14ac:dyDescent="0.25">
      <c r="B4397" s="219"/>
      <c r="D4397" s="274"/>
    </row>
    <row r="4398" spans="2:4" x14ac:dyDescent="0.25">
      <c r="B4398" s="219"/>
      <c r="D4398" s="274"/>
    </row>
    <row r="4399" spans="2:4" x14ac:dyDescent="0.25">
      <c r="B4399" s="219"/>
      <c r="D4399" s="274"/>
    </row>
    <row r="4400" spans="2:4" x14ac:dyDescent="0.25">
      <c r="B4400" s="219"/>
      <c r="D4400" s="274"/>
    </row>
    <row r="4401" spans="2:4" x14ac:dyDescent="0.25">
      <c r="B4401" s="219"/>
      <c r="D4401" s="274"/>
    </row>
    <row r="4402" spans="2:4" x14ac:dyDescent="0.25">
      <c r="B4402" s="219"/>
      <c r="D4402" s="274"/>
    </row>
    <row r="4403" spans="2:4" x14ac:dyDescent="0.25">
      <c r="B4403" s="219"/>
      <c r="D4403" s="274"/>
    </row>
    <row r="4404" spans="2:4" x14ac:dyDescent="0.25">
      <c r="B4404" s="219"/>
      <c r="D4404" s="274"/>
    </row>
    <row r="4405" spans="2:4" x14ac:dyDescent="0.25">
      <c r="B4405" s="219"/>
      <c r="D4405" s="274"/>
    </row>
    <row r="4406" spans="2:4" x14ac:dyDescent="0.25">
      <c r="B4406" s="219"/>
      <c r="D4406" s="274"/>
    </row>
    <row r="4407" spans="2:4" x14ac:dyDescent="0.25">
      <c r="B4407" s="219"/>
      <c r="D4407" s="274"/>
    </row>
    <row r="4408" spans="2:4" x14ac:dyDescent="0.25">
      <c r="B4408" s="219"/>
      <c r="D4408" s="274"/>
    </row>
    <row r="4409" spans="2:4" x14ac:dyDescent="0.25">
      <c r="B4409" s="219"/>
      <c r="D4409" s="274"/>
    </row>
    <row r="4410" spans="2:4" x14ac:dyDescent="0.25">
      <c r="B4410" s="219"/>
      <c r="D4410" s="274"/>
    </row>
    <row r="4411" spans="2:4" x14ac:dyDescent="0.25">
      <c r="B4411" s="219"/>
      <c r="D4411" s="274"/>
    </row>
    <row r="4412" spans="2:4" x14ac:dyDescent="0.25">
      <c r="B4412" s="219"/>
      <c r="D4412" s="274"/>
    </row>
    <row r="4413" spans="2:4" x14ac:dyDescent="0.25">
      <c r="B4413" s="219"/>
      <c r="D4413" s="274"/>
    </row>
    <row r="4414" spans="2:4" x14ac:dyDescent="0.25">
      <c r="B4414" s="219"/>
      <c r="D4414" s="274"/>
    </row>
    <row r="4415" spans="2:4" x14ac:dyDescent="0.25">
      <c r="B4415" s="219"/>
      <c r="D4415" s="274"/>
    </row>
    <row r="4416" spans="2:4" x14ac:dyDescent="0.25">
      <c r="B4416" s="219"/>
      <c r="D4416" s="274"/>
    </row>
    <row r="4417" spans="2:4" x14ac:dyDescent="0.25">
      <c r="B4417" s="219"/>
      <c r="D4417" s="274"/>
    </row>
    <row r="4418" spans="2:4" x14ac:dyDescent="0.25">
      <c r="B4418" s="219"/>
      <c r="D4418" s="274"/>
    </row>
    <row r="4419" spans="2:4" x14ac:dyDescent="0.25">
      <c r="B4419" s="219"/>
      <c r="D4419" s="274"/>
    </row>
    <row r="4420" spans="2:4" x14ac:dyDescent="0.25">
      <c r="B4420" s="219"/>
      <c r="D4420" s="274"/>
    </row>
    <row r="4421" spans="2:4" x14ac:dyDescent="0.25">
      <c r="B4421" s="219"/>
      <c r="D4421" s="274"/>
    </row>
    <row r="4422" spans="2:4" x14ac:dyDescent="0.25">
      <c r="B4422" s="219"/>
      <c r="D4422" s="274"/>
    </row>
    <row r="4423" spans="2:4" x14ac:dyDescent="0.25">
      <c r="B4423" s="219"/>
      <c r="D4423" s="274"/>
    </row>
    <row r="4424" spans="2:4" x14ac:dyDescent="0.25">
      <c r="B4424" s="219"/>
      <c r="D4424" s="274"/>
    </row>
    <row r="4425" spans="2:4" x14ac:dyDescent="0.25">
      <c r="B4425" s="219"/>
      <c r="D4425" s="274"/>
    </row>
    <row r="4426" spans="2:4" x14ac:dyDescent="0.25">
      <c r="B4426" s="219"/>
      <c r="D4426" s="274"/>
    </row>
    <row r="4427" spans="2:4" x14ac:dyDescent="0.25">
      <c r="B4427" s="219"/>
      <c r="D4427" s="274"/>
    </row>
    <row r="4428" spans="2:4" x14ac:dyDescent="0.25">
      <c r="B4428" s="219"/>
      <c r="D4428" s="274"/>
    </row>
    <row r="4429" spans="2:4" x14ac:dyDescent="0.25">
      <c r="B4429" s="219"/>
      <c r="D4429" s="274"/>
    </row>
    <row r="4430" spans="2:4" x14ac:dyDescent="0.25">
      <c r="B4430" s="219"/>
      <c r="D4430" s="274"/>
    </row>
    <row r="4431" spans="2:4" x14ac:dyDescent="0.25">
      <c r="B4431" s="219"/>
      <c r="D4431" s="274"/>
    </row>
    <row r="4432" spans="2:4" x14ac:dyDescent="0.25">
      <c r="B4432" s="219"/>
      <c r="D4432" s="274"/>
    </row>
    <row r="4433" spans="2:4" x14ac:dyDescent="0.25">
      <c r="B4433" s="219"/>
      <c r="D4433" s="274"/>
    </row>
    <row r="4434" spans="2:4" x14ac:dyDescent="0.25">
      <c r="B4434" s="219"/>
      <c r="D4434" s="274"/>
    </row>
    <row r="4435" spans="2:4" x14ac:dyDescent="0.25">
      <c r="B4435" s="219"/>
      <c r="D4435" s="274"/>
    </row>
    <row r="4436" spans="2:4" x14ac:dyDescent="0.25">
      <c r="B4436" s="219"/>
      <c r="D4436" s="274"/>
    </row>
    <row r="4437" spans="2:4" x14ac:dyDescent="0.25">
      <c r="B4437" s="219"/>
      <c r="D4437" s="274"/>
    </row>
    <row r="4438" spans="2:4" x14ac:dyDescent="0.25">
      <c r="B4438" s="219"/>
      <c r="D4438" s="274"/>
    </row>
    <row r="4439" spans="2:4" x14ac:dyDescent="0.25">
      <c r="B4439" s="219"/>
      <c r="D4439" s="274"/>
    </row>
    <row r="4440" spans="2:4" x14ac:dyDescent="0.25">
      <c r="B4440" s="219"/>
      <c r="D4440" s="274"/>
    </row>
    <row r="4441" spans="2:4" x14ac:dyDescent="0.25">
      <c r="B4441" s="219"/>
      <c r="D4441" s="274"/>
    </row>
    <row r="4442" spans="2:4" x14ac:dyDescent="0.25">
      <c r="B4442" s="219"/>
      <c r="D4442" s="274"/>
    </row>
    <row r="4443" spans="2:4" x14ac:dyDescent="0.25">
      <c r="B4443" s="219"/>
      <c r="D4443" s="274"/>
    </row>
    <row r="4444" spans="2:4" x14ac:dyDescent="0.25">
      <c r="B4444" s="219"/>
      <c r="D4444" s="274"/>
    </row>
    <row r="4445" spans="2:4" x14ac:dyDescent="0.25">
      <c r="B4445" s="219"/>
      <c r="D4445" s="274"/>
    </row>
    <row r="4446" spans="2:4" x14ac:dyDescent="0.25">
      <c r="B4446" s="219"/>
      <c r="D4446" s="274"/>
    </row>
    <row r="4447" spans="2:4" x14ac:dyDescent="0.25">
      <c r="B4447" s="219"/>
      <c r="D4447" s="274"/>
    </row>
    <row r="4448" spans="2:4" x14ac:dyDescent="0.25">
      <c r="B4448" s="219"/>
      <c r="D4448" s="274"/>
    </row>
    <row r="4449" spans="2:4" x14ac:dyDescent="0.25">
      <c r="B4449" s="219"/>
      <c r="D4449" s="274"/>
    </row>
    <row r="4450" spans="2:4" x14ac:dyDescent="0.25">
      <c r="B4450" s="219"/>
      <c r="D4450" s="274"/>
    </row>
    <row r="4451" spans="2:4" x14ac:dyDescent="0.25">
      <c r="B4451" s="219"/>
      <c r="D4451" s="274"/>
    </row>
    <row r="4452" spans="2:4" x14ac:dyDescent="0.25">
      <c r="B4452" s="219"/>
      <c r="D4452" s="274"/>
    </row>
    <row r="4453" spans="2:4" x14ac:dyDescent="0.25">
      <c r="B4453" s="219"/>
      <c r="D4453" s="274"/>
    </row>
    <row r="4454" spans="2:4" x14ac:dyDescent="0.25">
      <c r="B4454" s="219"/>
      <c r="D4454" s="274"/>
    </row>
    <row r="4455" spans="2:4" x14ac:dyDescent="0.25">
      <c r="B4455" s="219"/>
      <c r="D4455" s="274"/>
    </row>
    <row r="4456" spans="2:4" x14ac:dyDescent="0.25">
      <c r="B4456" s="219"/>
      <c r="D4456" s="274"/>
    </row>
    <row r="4457" spans="2:4" x14ac:dyDescent="0.25">
      <c r="B4457" s="219"/>
      <c r="D4457" s="274"/>
    </row>
    <row r="4458" spans="2:4" x14ac:dyDescent="0.25">
      <c r="B4458" s="219"/>
      <c r="D4458" s="274"/>
    </row>
    <row r="4459" spans="2:4" x14ac:dyDescent="0.25">
      <c r="B4459" s="219"/>
      <c r="D4459" s="274"/>
    </row>
    <row r="4460" spans="2:4" x14ac:dyDescent="0.25">
      <c r="B4460" s="219"/>
      <c r="D4460" s="274"/>
    </row>
    <row r="4461" spans="2:4" x14ac:dyDescent="0.25">
      <c r="B4461" s="219"/>
      <c r="D4461" s="274"/>
    </row>
    <row r="4462" spans="2:4" x14ac:dyDescent="0.25">
      <c r="B4462" s="219"/>
      <c r="D4462" s="274"/>
    </row>
    <row r="4463" spans="2:4" x14ac:dyDescent="0.25">
      <c r="B4463" s="219"/>
      <c r="D4463" s="274"/>
    </row>
    <row r="4464" spans="2:4" x14ac:dyDescent="0.25">
      <c r="B4464" s="219"/>
      <c r="D4464" s="274"/>
    </row>
    <row r="4465" spans="2:4" x14ac:dyDescent="0.25">
      <c r="B4465" s="219"/>
      <c r="D4465" s="274"/>
    </row>
    <row r="4466" spans="2:4" x14ac:dyDescent="0.25">
      <c r="B4466" s="219"/>
      <c r="D4466" s="274"/>
    </row>
    <row r="4467" spans="2:4" x14ac:dyDescent="0.25">
      <c r="B4467" s="219"/>
      <c r="D4467" s="274"/>
    </row>
    <row r="4468" spans="2:4" x14ac:dyDescent="0.25">
      <c r="B4468" s="219"/>
      <c r="D4468" s="274"/>
    </row>
    <row r="4469" spans="2:4" x14ac:dyDescent="0.25">
      <c r="B4469" s="219"/>
      <c r="D4469" s="274"/>
    </row>
    <row r="4470" spans="2:4" x14ac:dyDescent="0.25">
      <c r="B4470" s="219"/>
      <c r="D4470" s="274"/>
    </row>
    <row r="4471" spans="2:4" x14ac:dyDescent="0.25">
      <c r="B4471" s="219"/>
      <c r="D4471" s="274"/>
    </row>
    <row r="4472" spans="2:4" x14ac:dyDescent="0.25">
      <c r="B4472" s="219"/>
      <c r="D4472" s="274"/>
    </row>
    <row r="4473" spans="2:4" x14ac:dyDescent="0.25">
      <c r="B4473" s="219"/>
      <c r="D4473" s="274"/>
    </row>
    <row r="4474" spans="2:4" x14ac:dyDescent="0.25">
      <c r="B4474" s="219"/>
      <c r="D4474" s="274"/>
    </row>
    <row r="4475" spans="2:4" x14ac:dyDescent="0.25">
      <c r="B4475" s="219"/>
      <c r="D4475" s="274"/>
    </row>
    <row r="4476" spans="2:4" x14ac:dyDescent="0.25">
      <c r="B4476" s="219"/>
      <c r="D4476" s="274"/>
    </row>
    <row r="4477" spans="2:4" x14ac:dyDescent="0.25">
      <c r="B4477" s="219"/>
      <c r="D4477" s="274"/>
    </row>
    <row r="4478" spans="2:4" x14ac:dyDescent="0.25">
      <c r="B4478" s="219"/>
      <c r="D4478" s="274"/>
    </row>
    <row r="4479" spans="2:4" x14ac:dyDescent="0.25">
      <c r="B4479" s="219"/>
      <c r="D4479" s="274"/>
    </row>
    <row r="4480" spans="2:4" x14ac:dyDescent="0.25">
      <c r="B4480" s="219"/>
      <c r="D4480" s="274"/>
    </row>
    <row r="4481" spans="2:4" x14ac:dyDescent="0.25">
      <c r="B4481" s="219"/>
      <c r="D4481" s="274"/>
    </row>
    <row r="4482" spans="2:4" x14ac:dyDescent="0.25">
      <c r="B4482" s="219"/>
      <c r="D4482" s="274"/>
    </row>
    <row r="4483" spans="2:4" x14ac:dyDescent="0.25">
      <c r="B4483" s="219"/>
      <c r="D4483" s="274"/>
    </row>
    <row r="4484" spans="2:4" x14ac:dyDescent="0.25">
      <c r="B4484" s="219"/>
      <c r="D4484" s="274"/>
    </row>
    <row r="4485" spans="2:4" x14ac:dyDescent="0.25">
      <c r="B4485" s="219"/>
      <c r="D4485" s="274"/>
    </row>
    <row r="4486" spans="2:4" x14ac:dyDescent="0.25">
      <c r="B4486" s="219"/>
      <c r="D4486" s="274"/>
    </row>
    <row r="4487" spans="2:4" x14ac:dyDescent="0.25">
      <c r="B4487" s="219"/>
      <c r="D4487" s="274"/>
    </row>
    <row r="4488" spans="2:4" x14ac:dyDescent="0.25">
      <c r="B4488" s="219"/>
      <c r="D4488" s="274"/>
    </row>
    <row r="4489" spans="2:4" x14ac:dyDescent="0.25">
      <c r="B4489" s="219"/>
      <c r="D4489" s="274"/>
    </row>
    <row r="4490" spans="2:4" x14ac:dyDescent="0.25">
      <c r="B4490" s="219"/>
      <c r="D4490" s="274"/>
    </row>
    <row r="4491" spans="2:4" x14ac:dyDescent="0.25">
      <c r="B4491" s="219"/>
      <c r="D4491" s="274"/>
    </row>
    <row r="4492" spans="2:4" x14ac:dyDescent="0.25">
      <c r="B4492" s="219"/>
      <c r="D4492" s="274"/>
    </row>
    <row r="4493" spans="2:4" x14ac:dyDescent="0.25">
      <c r="B4493" s="219"/>
      <c r="D4493" s="274"/>
    </row>
    <row r="4494" spans="2:4" x14ac:dyDescent="0.25">
      <c r="B4494" s="219"/>
      <c r="D4494" s="274"/>
    </row>
    <row r="4495" spans="2:4" x14ac:dyDescent="0.25">
      <c r="B4495" s="219"/>
      <c r="D4495" s="274"/>
    </row>
    <row r="4496" spans="2:4" x14ac:dyDescent="0.25">
      <c r="B4496" s="219"/>
      <c r="D4496" s="274"/>
    </row>
    <row r="4497" spans="2:4" x14ac:dyDescent="0.25">
      <c r="B4497" s="219"/>
      <c r="D4497" s="274"/>
    </row>
    <row r="4498" spans="2:4" x14ac:dyDescent="0.25">
      <c r="B4498" s="219"/>
      <c r="D4498" s="274"/>
    </row>
    <row r="4499" spans="2:4" x14ac:dyDescent="0.25">
      <c r="B4499" s="219"/>
      <c r="D4499" s="274"/>
    </row>
    <row r="4500" spans="2:4" x14ac:dyDescent="0.25">
      <c r="B4500" s="219"/>
      <c r="D4500" s="274"/>
    </row>
    <row r="4501" spans="2:4" x14ac:dyDescent="0.25">
      <c r="B4501" s="219"/>
      <c r="D4501" s="274"/>
    </row>
    <row r="4502" spans="2:4" x14ac:dyDescent="0.25">
      <c r="B4502" s="219"/>
      <c r="D4502" s="274"/>
    </row>
    <row r="4503" spans="2:4" x14ac:dyDescent="0.25">
      <c r="B4503" s="219"/>
      <c r="D4503" s="274"/>
    </row>
    <row r="4504" spans="2:4" x14ac:dyDescent="0.25">
      <c r="B4504" s="219"/>
      <c r="D4504" s="274"/>
    </row>
    <row r="4505" spans="2:4" x14ac:dyDescent="0.25">
      <c r="B4505" s="219"/>
      <c r="D4505" s="274"/>
    </row>
    <row r="4506" spans="2:4" x14ac:dyDescent="0.25">
      <c r="B4506" s="219"/>
      <c r="D4506" s="274"/>
    </row>
    <row r="4507" spans="2:4" x14ac:dyDescent="0.25">
      <c r="B4507" s="219"/>
      <c r="D4507" s="274"/>
    </row>
    <row r="4508" spans="2:4" x14ac:dyDescent="0.25">
      <c r="B4508" s="219"/>
      <c r="D4508" s="274"/>
    </row>
    <row r="4509" spans="2:4" x14ac:dyDescent="0.25">
      <c r="B4509" s="219"/>
      <c r="D4509" s="274"/>
    </row>
    <row r="4510" spans="2:4" x14ac:dyDescent="0.25">
      <c r="B4510" s="219"/>
      <c r="D4510" s="274"/>
    </row>
    <row r="4511" spans="2:4" x14ac:dyDescent="0.25">
      <c r="B4511" s="219"/>
      <c r="D4511" s="274"/>
    </row>
    <row r="4512" spans="2:4" x14ac:dyDescent="0.25">
      <c r="B4512" s="219"/>
      <c r="D4512" s="274"/>
    </row>
    <row r="4513" spans="2:4" x14ac:dyDescent="0.25">
      <c r="B4513" s="219"/>
      <c r="D4513" s="274"/>
    </row>
    <row r="4514" spans="2:4" x14ac:dyDescent="0.25">
      <c r="B4514" s="219"/>
      <c r="D4514" s="274"/>
    </row>
    <row r="4515" spans="2:4" x14ac:dyDescent="0.25">
      <c r="B4515" s="219"/>
      <c r="D4515" s="274"/>
    </row>
    <row r="4516" spans="2:4" x14ac:dyDescent="0.25">
      <c r="B4516" s="219"/>
      <c r="D4516" s="274"/>
    </row>
    <row r="4517" spans="2:4" x14ac:dyDescent="0.25">
      <c r="B4517" s="219"/>
      <c r="D4517" s="274"/>
    </row>
    <row r="4518" spans="2:4" x14ac:dyDescent="0.25">
      <c r="B4518" s="219"/>
      <c r="D4518" s="274"/>
    </row>
    <row r="4519" spans="2:4" x14ac:dyDescent="0.25">
      <c r="B4519" s="219"/>
      <c r="D4519" s="274"/>
    </row>
    <row r="4520" spans="2:4" x14ac:dyDescent="0.25">
      <c r="B4520" s="219"/>
      <c r="D4520" s="274"/>
    </row>
    <row r="4521" spans="2:4" x14ac:dyDescent="0.25">
      <c r="B4521" s="219"/>
      <c r="D4521" s="274"/>
    </row>
    <row r="4522" spans="2:4" x14ac:dyDescent="0.25">
      <c r="B4522" s="219"/>
      <c r="D4522" s="274"/>
    </row>
    <row r="4523" spans="2:4" x14ac:dyDescent="0.25">
      <c r="B4523" s="219"/>
      <c r="D4523" s="274"/>
    </row>
    <row r="4524" spans="2:4" x14ac:dyDescent="0.25">
      <c r="B4524" s="219"/>
      <c r="D4524" s="274"/>
    </row>
    <row r="4525" spans="2:4" x14ac:dyDescent="0.25">
      <c r="B4525" s="219"/>
      <c r="D4525" s="274"/>
    </row>
    <row r="4526" spans="2:4" x14ac:dyDescent="0.25">
      <c r="B4526" s="219"/>
      <c r="D4526" s="274"/>
    </row>
    <row r="4527" spans="2:4" x14ac:dyDescent="0.25">
      <c r="B4527" s="219"/>
      <c r="D4527" s="274"/>
    </row>
    <row r="4528" spans="2:4" x14ac:dyDescent="0.25">
      <c r="B4528" s="219"/>
      <c r="D4528" s="274"/>
    </row>
    <row r="4529" spans="2:4" x14ac:dyDescent="0.25">
      <c r="B4529" s="219"/>
      <c r="D4529" s="274"/>
    </row>
    <row r="4530" spans="2:4" x14ac:dyDescent="0.25">
      <c r="B4530" s="219"/>
      <c r="D4530" s="274"/>
    </row>
    <row r="4531" spans="2:4" x14ac:dyDescent="0.25">
      <c r="B4531" s="219"/>
      <c r="D4531" s="274"/>
    </row>
    <row r="4532" spans="2:4" x14ac:dyDescent="0.25">
      <c r="B4532" s="219"/>
      <c r="D4532" s="274"/>
    </row>
    <row r="4533" spans="2:4" x14ac:dyDescent="0.25">
      <c r="B4533" s="219"/>
      <c r="D4533" s="274"/>
    </row>
    <row r="4534" spans="2:4" x14ac:dyDescent="0.25">
      <c r="B4534" s="219"/>
      <c r="D4534" s="274"/>
    </row>
    <row r="4535" spans="2:4" x14ac:dyDescent="0.25">
      <c r="B4535" s="219"/>
      <c r="D4535" s="274"/>
    </row>
    <row r="4536" spans="2:4" x14ac:dyDescent="0.25">
      <c r="B4536" s="219"/>
      <c r="D4536" s="274"/>
    </row>
    <row r="4537" spans="2:4" x14ac:dyDescent="0.25">
      <c r="B4537" s="219"/>
      <c r="D4537" s="274"/>
    </row>
    <row r="4538" spans="2:4" x14ac:dyDescent="0.25">
      <c r="B4538" s="219"/>
      <c r="D4538" s="274"/>
    </row>
    <row r="4539" spans="2:4" x14ac:dyDescent="0.25">
      <c r="B4539" s="219"/>
      <c r="D4539" s="274"/>
    </row>
    <row r="4540" spans="2:4" x14ac:dyDescent="0.25">
      <c r="B4540" s="219"/>
      <c r="D4540" s="274"/>
    </row>
    <row r="4541" spans="2:4" x14ac:dyDescent="0.25">
      <c r="B4541" s="219"/>
      <c r="D4541" s="274"/>
    </row>
    <row r="4542" spans="2:4" x14ac:dyDescent="0.25">
      <c r="B4542" s="219"/>
      <c r="D4542" s="274"/>
    </row>
    <row r="4543" spans="2:4" x14ac:dyDescent="0.25">
      <c r="B4543" s="219"/>
      <c r="D4543" s="274"/>
    </row>
    <row r="4544" spans="2:4" x14ac:dyDescent="0.25">
      <c r="B4544" s="219"/>
      <c r="D4544" s="274"/>
    </row>
    <row r="4545" spans="2:4" x14ac:dyDescent="0.25">
      <c r="B4545" s="219"/>
      <c r="D4545" s="274"/>
    </row>
    <row r="4546" spans="2:4" x14ac:dyDescent="0.25">
      <c r="B4546" s="219"/>
      <c r="D4546" s="274"/>
    </row>
    <row r="4547" spans="2:4" x14ac:dyDescent="0.25">
      <c r="B4547" s="219"/>
      <c r="D4547" s="274"/>
    </row>
    <row r="4548" spans="2:4" x14ac:dyDescent="0.25">
      <c r="B4548" s="219"/>
      <c r="D4548" s="274"/>
    </row>
    <row r="4549" spans="2:4" x14ac:dyDescent="0.25">
      <c r="B4549" s="219"/>
      <c r="D4549" s="274"/>
    </row>
    <row r="4550" spans="2:4" x14ac:dyDescent="0.25">
      <c r="B4550" s="219"/>
      <c r="D4550" s="274"/>
    </row>
    <row r="4551" spans="2:4" x14ac:dyDescent="0.25">
      <c r="B4551" s="219"/>
      <c r="D4551" s="274"/>
    </row>
    <row r="4552" spans="2:4" x14ac:dyDescent="0.25">
      <c r="B4552" s="219"/>
      <c r="D4552" s="274"/>
    </row>
    <row r="4553" spans="2:4" x14ac:dyDescent="0.25">
      <c r="B4553" s="219"/>
      <c r="D4553" s="274"/>
    </row>
    <row r="4554" spans="2:4" x14ac:dyDescent="0.25">
      <c r="B4554" s="219"/>
      <c r="D4554" s="274"/>
    </row>
    <row r="4555" spans="2:4" x14ac:dyDescent="0.25">
      <c r="B4555" s="219"/>
      <c r="D4555" s="274"/>
    </row>
    <row r="4556" spans="2:4" x14ac:dyDescent="0.25">
      <c r="B4556" s="219"/>
      <c r="D4556" s="274"/>
    </row>
    <row r="4557" spans="2:4" x14ac:dyDescent="0.25">
      <c r="B4557" s="219"/>
      <c r="D4557" s="274"/>
    </row>
    <row r="4558" spans="2:4" x14ac:dyDescent="0.25">
      <c r="B4558" s="219"/>
      <c r="D4558" s="274"/>
    </row>
    <row r="4559" spans="2:4" x14ac:dyDescent="0.25">
      <c r="B4559" s="219"/>
      <c r="D4559" s="274"/>
    </row>
    <row r="4560" spans="2:4" x14ac:dyDescent="0.25">
      <c r="B4560" s="219"/>
      <c r="D4560" s="274"/>
    </row>
    <row r="4561" spans="2:4" x14ac:dyDescent="0.25">
      <c r="B4561" s="219"/>
      <c r="D4561" s="274"/>
    </row>
    <row r="4562" spans="2:4" x14ac:dyDescent="0.25">
      <c r="B4562" s="219"/>
      <c r="D4562" s="274"/>
    </row>
    <row r="4563" spans="2:4" x14ac:dyDescent="0.25">
      <c r="B4563" s="219"/>
      <c r="D4563" s="274"/>
    </row>
    <row r="4564" spans="2:4" x14ac:dyDescent="0.25">
      <c r="B4564" s="219"/>
      <c r="D4564" s="274"/>
    </row>
    <row r="4565" spans="2:4" x14ac:dyDescent="0.25">
      <c r="B4565" s="219"/>
      <c r="D4565" s="274"/>
    </row>
    <row r="4566" spans="2:4" x14ac:dyDescent="0.25">
      <c r="B4566" s="219"/>
      <c r="D4566" s="274"/>
    </row>
    <row r="4567" spans="2:4" x14ac:dyDescent="0.25">
      <c r="B4567" s="219"/>
      <c r="D4567" s="274"/>
    </row>
    <row r="4568" spans="2:4" x14ac:dyDescent="0.25">
      <c r="B4568" s="219"/>
      <c r="D4568" s="274"/>
    </row>
    <row r="4569" spans="2:4" x14ac:dyDescent="0.25">
      <c r="B4569" s="219"/>
      <c r="D4569" s="274"/>
    </row>
    <row r="4570" spans="2:4" x14ac:dyDescent="0.25">
      <c r="B4570" s="219"/>
      <c r="D4570" s="274"/>
    </row>
    <row r="4571" spans="2:4" x14ac:dyDescent="0.25">
      <c r="B4571" s="219"/>
      <c r="D4571" s="274"/>
    </row>
    <row r="4572" spans="2:4" x14ac:dyDescent="0.25">
      <c r="B4572" s="219"/>
      <c r="D4572" s="274"/>
    </row>
    <row r="4573" spans="2:4" x14ac:dyDescent="0.25">
      <c r="B4573" s="219"/>
      <c r="D4573" s="274"/>
    </row>
    <row r="4574" spans="2:4" x14ac:dyDescent="0.25">
      <c r="B4574" s="219"/>
      <c r="D4574" s="274"/>
    </row>
    <row r="4575" spans="2:4" x14ac:dyDescent="0.25">
      <c r="B4575" s="219"/>
      <c r="D4575" s="274"/>
    </row>
    <row r="4576" spans="2:4" x14ac:dyDescent="0.25">
      <c r="B4576" s="219"/>
      <c r="D4576" s="274"/>
    </row>
    <row r="4577" spans="2:4" x14ac:dyDescent="0.25">
      <c r="B4577" s="219"/>
      <c r="D4577" s="274"/>
    </row>
    <row r="4578" spans="2:4" x14ac:dyDescent="0.25">
      <c r="B4578" s="219"/>
      <c r="D4578" s="274"/>
    </row>
    <row r="4579" spans="2:4" x14ac:dyDescent="0.25">
      <c r="B4579" s="219"/>
      <c r="D4579" s="274"/>
    </row>
    <row r="4580" spans="2:4" x14ac:dyDescent="0.25">
      <c r="B4580" s="219"/>
      <c r="D4580" s="274"/>
    </row>
    <row r="4581" spans="2:4" x14ac:dyDescent="0.25">
      <c r="B4581" s="219"/>
      <c r="D4581" s="274"/>
    </row>
    <row r="4582" spans="2:4" x14ac:dyDescent="0.25">
      <c r="B4582" s="219"/>
      <c r="D4582" s="274"/>
    </row>
    <row r="4583" spans="2:4" x14ac:dyDescent="0.25">
      <c r="B4583" s="219"/>
      <c r="D4583" s="274"/>
    </row>
    <row r="4584" spans="2:4" x14ac:dyDescent="0.25">
      <c r="B4584" s="219"/>
      <c r="D4584" s="274"/>
    </row>
    <row r="4585" spans="2:4" x14ac:dyDescent="0.25">
      <c r="B4585" s="219"/>
      <c r="D4585" s="274"/>
    </row>
    <row r="4586" spans="2:4" x14ac:dyDescent="0.25">
      <c r="B4586" s="219"/>
      <c r="D4586" s="274"/>
    </row>
    <row r="4587" spans="2:4" x14ac:dyDescent="0.25">
      <c r="B4587" s="219"/>
      <c r="D4587" s="274"/>
    </row>
    <row r="4588" spans="2:4" x14ac:dyDescent="0.25">
      <c r="B4588" s="219"/>
      <c r="D4588" s="274"/>
    </row>
    <row r="4589" spans="2:4" x14ac:dyDescent="0.25">
      <c r="B4589" s="219"/>
      <c r="D4589" s="274"/>
    </row>
    <row r="4590" spans="2:4" x14ac:dyDescent="0.25">
      <c r="B4590" s="219"/>
      <c r="D4590" s="274"/>
    </row>
    <row r="4591" spans="2:4" x14ac:dyDescent="0.25">
      <c r="B4591" s="219"/>
      <c r="D4591" s="274"/>
    </row>
    <row r="4592" spans="2:4" x14ac:dyDescent="0.25">
      <c r="B4592" s="219"/>
      <c r="D4592" s="274"/>
    </row>
    <row r="4593" spans="2:4" x14ac:dyDescent="0.25">
      <c r="B4593" s="219"/>
      <c r="D4593" s="274"/>
    </row>
    <row r="4594" spans="2:4" x14ac:dyDescent="0.25">
      <c r="B4594" s="219"/>
      <c r="D4594" s="274"/>
    </row>
    <row r="4595" spans="2:4" x14ac:dyDescent="0.25">
      <c r="B4595" s="219"/>
      <c r="D4595" s="274"/>
    </row>
    <row r="4596" spans="2:4" x14ac:dyDescent="0.25">
      <c r="B4596" s="219"/>
      <c r="D4596" s="274"/>
    </row>
    <row r="4597" spans="2:4" x14ac:dyDescent="0.25">
      <c r="B4597" s="219"/>
      <c r="D4597" s="274"/>
    </row>
    <row r="4598" spans="2:4" x14ac:dyDescent="0.25">
      <c r="B4598" s="219"/>
      <c r="D4598" s="274"/>
    </row>
    <row r="4599" spans="2:4" x14ac:dyDescent="0.25">
      <c r="B4599" s="219"/>
      <c r="D4599" s="274"/>
    </row>
    <row r="4600" spans="2:4" x14ac:dyDescent="0.25">
      <c r="B4600" s="219"/>
      <c r="D4600" s="274"/>
    </row>
    <row r="4601" spans="2:4" x14ac:dyDescent="0.25">
      <c r="B4601" s="219"/>
      <c r="D4601" s="274"/>
    </row>
    <row r="4602" spans="2:4" x14ac:dyDescent="0.25">
      <c r="B4602" s="219"/>
      <c r="D4602" s="274"/>
    </row>
    <row r="4603" spans="2:4" x14ac:dyDescent="0.25">
      <c r="B4603" s="219"/>
      <c r="D4603" s="274"/>
    </row>
    <row r="4604" spans="2:4" x14ac:dyDescent="0.25">
      <c r="B4604" s="219"/>
      <c r="D4604" s="274"/>
    </row>
    <row r="4605" spans="2:4" x14ac:dyDescent="0.25">
      <c r="B4605" s="219"/>
      <c r="D4605" s="274"/>
    </row>
    <row r="4606" spans="2:4" x14ac:dyDescent="0.25">
      <c r="B4606" s="219"/>
      <c r="D4606" s="274"/>
    </row>
    <row r="4607" spans="2:4" x14ac:dyDescent="0.25">
      <c r="B4607" s="219"/>
      <c r="D4607" s="274"/>
    </row>
    <row r="4608" spans="2:4" x14ac:dyDescent="0.25">
      <c r="B4608" s="219"/>
      <c r="D4608" s="274"/>
    </row>
    <row r="4609" spans="2:4" x14ac:dyDescent="0.25">
      <c r="B4609" s="219"/>
      <c r="D4609" s="274"/>
    </row>
    <row r="4610" spans="2:4" x14ac:dyDescent="0.25">
      <c r="B4610" s="219"/>
      <c r="D4610" s="274"/>
    </row>
    <row r="4611" spans="2:4" x14ac:dyDescent="0.25">
      <c r="B4611" s="219"/>
      <c r="D4611" s="274"/>
    </row>
    <row r="4612" spans="2:4" x14ac:dyDescent="0.25">
      <c r="B4612" s="219"/>
      <c r="D4612" s="274"/>
    </row>
    <row r="4613" spans="2:4" x14ac:dyDescent="0.25">
      <c r="B4613" s="219"/>
      <c r="D4613" s="274"/>
    </row>
    <row r="4614" spans="2:4" x14ac:dyDescent="0.25">
      <c r="B4614" s="219"/>
      <c r="D4614" s="274"/>
    </row>
    <row r="4615" spans="2:4" x14ac:dyDescent="0.25">
      <c r="B4615" s="219"/>
      <c r="D4615" s="274"/>
    </row>
    <row r="4616" spans="2:4" x14ac:dyDescent="0.25">
      <c r="B4616" s="219"/>
      <c r="D4616" s="274"/>
    </row>
    <row r="4617" spans="2:4" x14ac:dyDescent="0.25">
      <c r="B4617" s="219"/>
      <c r="D4617" s="274"/>
    </row>
    <row r="4618" spans="2:4" x14ac:dyDescent="0.25">
      <c r="B4618" s="219"/>
      <c r="D4618" s="274"/>
    </row>
    <row r="4619" spans="2:4" x14ac:dyDescent="0.25">
      <c r="B4619" s="219"/>
      <c r="D4619" s="274"/>
    </row>
    <row r="4620" spans="2:4" x14ac:dyDescent="0.25">
      <c r="B4620" s="219"/>
      <c r="D4620" s="274"/>
    </row>
    <row r="4621" spans="2:4" x14ac:dyDescent="0.25">
      <c r="B4621" s="219"/>
      <c r="D4621" s="274"/>
    </row>
    <row r="4622" spans="2:4" x14ac:dyDescent="0.25">
      <c r="B4622" s="219"/>
      <c r="D4622" s="274"/>
    </row>
    <row r="4623" spans="2:4" x14ac:dyDescent="0.25">
      <c r="B4623" s="219"/>
      <c r="D4623" s="274"/>
    </row>
    <row r="4624" spans="2:4" x14ac:dyDescent="0.25">
      <c r="B4624" s="219"/>
      <c r="D4624" s="274"/>
    </row>
    <row r="4625" spans="2:4" x14ac:dyDescent="0.25">
      <c r="B4625" s="219"/>
      <c r="D4625" s="274"/>
    </row>
    <row r="4626" spans="2:4" x14ac:dyDescent="0.25">
      <c r="B4626" s="219"/>
      <c r="D4626" s="274"/>
    </row>
    <row r="4627" spans="2:4" x14ac:dyDescent="0.25">
      <c r="B4627" s="219"/>
      <c r="D4627" s="274"/>
    </row>
    <row r="4628" spans="2:4" x14ac:dyDescent="0.25">
      <c r="B4628" s="219"/>
      <c r="D4628" s="274"/>
    </row>
    <row r="4629" spans="2:4" x14ac:dyDescent="0.25">
      <c r="B4629" s="219"/>
      <c r="D4629" s="274"/>
    </row>
    <row r="4630" spans="2:4" x14ac:dyDescent="0.25">
      <c r="B4630" s="219"/>
      <c r="D4630" s="274"/>
    </row>
    <row r="4631" spans="2:4" x14ac:dyDescent="0.25">
      <c r="B4631" s="219"/>
      <c r="D4631" s="274"/>
    </row>
    <row r="4632" spans="2:4" x14ac:dyDescent="0.25">
      <c r="B4632" s="219"/>
      <c r="D4632" s="274"/>
    </row>
    <row r="4633" spans="2:4" x14ac:dyDescent="0.25">
      <c r="B4633" s="219"/>
      <c r="D4633" s="274"/>
    </row>
    <row r="4634" spans="2:4" x14ac:dyDescent="0.25">
      <c r="B4634" s="219"/>
      <c r="D4634" s="274"/>
    </row>
    <row r="4635" spans="2:4" x14ac:dyDescent="0.25">
      <c r="B4635" s="219"/>
      <c r="D4635" s="274"/>
    </row>
    <row r="4636" spans="2:4" x14ac:dyDescent="0.25">
      <c r="B4636" s="219"/>
      <c r="D4636" s="274"/>
    </row>
    <row r="4637" spans="2:4" x14ac:dyDescent="0.25">
      <c r="B4637" s="219"/>
      <c r="D4637" s="274"/>
    </row>
    <row r="4638" spans="2:4" x14ac:dyDescent="0.25">
      <c r="B4638" s="219"/>
      <c r="D4638" s="274"/>
    </row>
    <row r="4639" spans="2:4" x14ac:dyDescent="0.25">
      <c r="B4639" s="219"/>
      <c r="D4639" s="274"/>
    </row>
    <row r="4640" spans="2:4" x14ac:dyDescent="0.25">
      <c r="B4640" s="219"/>
      <c r="D4640" s="274"/>
    </row>
    <row r="4641" spans="2:4" x14ac:dyDescent="0.25">
      <c r="B4641" s="219"/>
      <c r="D4641" s="274"/>
    </row>
    <row r="4642" spans="2:4" x14ac:dyDescent="0.25">
      <c r="B4642" s="219"/>
      <c r="D4642" s="274"/>
    </row>
    <row r="4643" spans="2:4" x14ac:dyDescent="0.25">
      <c r="B4643" s="219"/>
      <c r="D4643" s="274"/>
    </row>
    <row r="4644" spans="2:4" x14ac:dyDescent="0.25">
      <c r="B4644" s="219"/>
      <c r="D4644" s="274"/>
    </row>
    <row r="4645" spans="2:4" x14ac:dyDescent="0.25">
      <c r="B4645" s="219"/>
      <c r="D4645" s="274"/>
    </row>
    <row r="4646" spans="2:4" x14ac:dyDescent="0.25">
      <c r="B4646" s="219"/>
      <c r="D4646" s="274"/>
    </row>
    <row r="4647" spans="2:4" x14ac:dyDescent="0.25">
      <c r="B4647" s="219"/>
      <c r="D4647" s="274"/>
    </row>
    <row r="4648" spans="2:4" x14ac:dyDescent="0.25">
      <c r="B4648" s="219"/>
      <c r="D4648" s="274"/>
    </row>
    <row r="4649" spans="2:4" x14ac:dyDescent="0.25">
      <c r="B4649" s="219"/>
      <c r="D4649" s="274"/>
    </row>
    <row r="4650" spans="2:4" x14ac:dyDescent="0.25">
      <c r="B4650" s="219"/>
      <c r="D4650" s="274"/>
    </row>
    <row r="4651" spans="2:4" x14ac:dyDescent="0.25">
      <c r="B4651" s="219"/>
      <c r="D4651" s="274"/>
    </row>
    <row r="4652" spans="2:4" x14ac:dyDescent="0.25">
      <c r="B4652" s="219"/>
      <c r="D4652" s="274"/>
    </row>
    <row r="4653" spans="2:4" x14ac:dyDescent="0.25">
      <c r="B4653" s="219"/>
      <c r="D4653" s="274"/>
    </row>
    <row r="4654" spans="2:4" x14ac:dyDescent="0.25">
      <c r="B4654" s="219"/>
      <c r="D4654" s="274"/>
    </row>
    <row r="4655" spans="2:4" x14ac:dyDescent="0.25">
      <c r="B4655" s="219"/>
      <c r="D4655" s="274"/>
    </row>
    <row r="4656" spans="2:4" x14ac:dyDescent="0.25">
      <c r="B4656" s="219"/>
      <c r="D4656" s="274"/>
    </row>
    <row r="4657" spans="2:4" x14ac:dyDescent="0.25">
      <c r="B4657" s="219"/>
      <c r="D4657" s="274"/>
    </row>
    <row r="4658" spans="2:4" x14ac:dyDescent="0.25">
      <c r="B4658" s="219"/>
      <c r="D4658" s="274"/>
    </row>
    <row r="4659" spans="2:4" x14ac:dyDescent="0.25">
      <c r="B4659" s="219"/>
      <c r="D4659" s="274"/>
    </row>
    <row r="4660" spans="2:4" x14ac:dyDescent="0.25">
      <c r="B4660" s="219"/>
      <c r="D4660" s="274"/>
    </row>
    <row r="4661" spans="2:4" x14ac:dyDescent="0.25">
      <c r="B4661" s="219"/>
      <c r="D4661" s="274"/>
    </row>
    <row r="4662" spans="2:4" x14ac:dyDescent="0.25">
      <c r="B4662" s="219"/>
      <c r="D4662" s="274"/>
    </row>
    <row r="4663" spans="2:4" x14ac:dyDescent="0.25">
      <c r="B4663" s="219"/>
      <c r="D4663" s="274"/>
    </row>
    <row r="4664" spans="2:4" x14ac:dyDescent="0.25">
      <c r="B4664" s="219"/>
      <c r="D4664" s="274"/>
    </row>
    <row r="4665" spans="2:4" x14ac:dyDescent="0.25">
      <c r="B4665" s="219"/>
      <c r="D4665" s="274"/>
    </row>
    <row r="4666" spans="2:4" x14ac:dyDescent="0.25">
      <c r="B4666" s="219"/>
      <c r="D4666" s="274"/>
    </row>
    <row r="4667" spans="2:4" x14ac:dyDescent="0.25">
      <c r="B4667" s="219"/>
      <c r="D4667" s="274"/>
    </row>
    <row r="4668" spans="2:4" x14ac:dyDescent="0.25">
      <c r="B4668" s="219"/>
      <c r="D4668" s="274"/>
    </row>
    <row r="4669" spans="2:4" x14ac:dyDescent="0.25">
      <c r="B4669" s="219"/>
      <c r="D4669" s="274"/>
    </row>
    <row r="4670" spans="2:4" x14ac:dyDescent="0.25">
      <c r="B4670" s="219"/>
      <c r="D4670" s="274"/>
    </row>
    <row r="4671" spans="2:4" x14ac:dyDescent="0.25">
      <c r="B4671" s="219"/>
      <c r="D4671" s="274"/>
    </row>
    <row r="4672" spans="2:4" x14ac:dyDescent="0.25">
      <c r="B4672" s="219"/>
      <c r="D4672" s="274"/>
    </row>
    <row r="4673" spans="2:4" x14ac:dyDescent="0.25">
      <c r="B4673" s="219"/>
      <c r="D4673" s="274"/>
    </row>
    <row r="4674" spans="2:4" x14ac:dyDescent="0.25">
      <c r="B4674" s="219"/>
      <c r="D4674" s="274"/>
    </row>
    <row r="4675" spans="2:4" x14ac:dyDescent="0.25">
      <c r="B4675" s="219"/>
      <c r="D4675" s="274"/>
    </row>
    <row r="4676" spans="2:4" x14ac:dyDescent="0.25">
      <c r="B4676" s="219"/>
      <c r="D4676" s="274"/>
    </row>
    <row r="4677" spans="2:4" x14ac:dyDescent="0.25">
      <c r="B4677" s="219"/>
      <c r="D4677" s="274"/>
    </row>
    <row r="4678" spans="2:4" x14ac:dyDescent="0.25">
      <c r="B4678" s="219"/>
      <c r="D4678" s="274"/>
    </row>
    <row r="4679" spans="2:4" x14ac:dyDescent="0.25">
      <c r="B4679" s="219"/>
      <c r="D4679" s="274"/>
    </row>
    <row r="4680" spans="2:4" x14ac:dyDescent="0.25">
      <c r="B4680" s="219"/>
      <c r="D4680" s="274"/>
    </row>
    <row r="4681" spans="2:4" x14ac:dyDescent="0.25">
      <c r="B4681" s="219"/>
      <c r="D4681" s="274"/>
    </row>
    <row r="4682" spans="2:4" x14ac:dyDescent="0.25">
      <c r="B4682" s="219"/>
      <c r="D4682" s="274"/>
    </row>
    <row r="4683" spans="2:4" x14ac:dyDescent="0.25">
      <c r="B4683" s="219"/>
      <c r="D4683" s="274"/>
    </row>
    <row r="4684" spans="2:4" x14ac:dyDescent="0.25">
      <c r="B4684" s="219"/>
      <c r="D4684" s="274"/>
    </row>
    <row r="4685" spans="2:4" x14ac:dyDescent="0.25">
      <c r="B4685" s="219"/>
      <c r="D4685" s="274"/>
    </row>
    <row r="4686" spans="2:4" x14ac:dyDescent="0.25">
      <c r="B4686" s="219"/>
      <c r="D4686" s="274"/>
    </row>
    <row r="4687" spans="2:4" x14ac:dyDescent="0.25">
      <c r="B4687" s="219"/>
      <c r="D4687" s="274"/>
    </row>
    <row r="4688" spans="2:4" x14ac:dyDescent="0.25">
      <c r="B4688" s="219"/>
      <c r="D4688" s="274"/>
    </row>
    <row r="4689" spans="2:4" x14ac:dyDescent="0.25">
      <c r="B4689" s="219"/>
      <c r="D4689" s="274"/>
    </row>
    <row r="4690" spans="2:4" x14ac:dyDescent="0.25">
      <c r="B4690" s="219"/>
      <c r="D4690" s="274"/>
    </row>
    <row r="4691" spans="2:4" x14ac:dyDescent="0.25">
      <c r="B4691" s="219"/>
      <c r="D4691" s="274"/>
    </row>
    <row r="4692" spans="2:4" x14ac:dyDescent="0.25">
      <c r="B4692" s="219"/>
      <c r="D4692" s="274"/>
    </row>
    <row r="4693" spans="2:4" x14ac:dyDescent="0.25">
      <c r="B4693" s="219"/>
      <c r="D4693" s="274"/>
    </row>
    <row r="4694" spans="2:4" x14ac:dyDescent="0.25">
      <c r="B4694" s="219"/>
      <c r="D4694" s="274"/>
    </row>
    <row r="4695" spans="2:4" x14ac:dyDescent="0.25">
      <c r="B4695" s="219"/>
      <c r="D4695" s="274"/>
    </row>
    <row r="4696" spans="2:4" x14ac:dyDescent="0.25">
      <c r="B4696" s="219"/>
      <c r="D4696" s="274"/>
    </row>
    <row r="4697" spans="2:4" x14ac:dyDescent="0.25">
      <c r="B4697" s="219"/>
      <c r="D4697" s="274"/>
    </row>
    <row r="4698" spans="2:4" x14ac:dyDescent="0.25">
      <c r="B4698" s="219"/>
      <c r="D4698" s="274"/>
    </row>
    <row r="4699" spans="2:4" x14ac:dyDescent="0.25">
      <c r="B4699" s="219"/>
      <c r="D4699" s="274"/>
    </row>
    <row r="4700" spans="2:4" x14ac:dyDescent="0.25">
      <c r="B4700" s="219"/>
      <c r="D4700" s="274"/>
    </row>
    <row r="4701" spans="2:4" x14ac:dyDescent="0.25">
      <c r="B4701" s="219"/>
      <c r="D4701" s="274"/>
    </row>
    <row r="4702" spans="2:4" x14ac:dyDescent="0.25">
      <c r="B4702" s="219"/>
      <c r="D4702" s="274"/>
    </row>
    <row r="4703" spans="2:4" x14ac:dyDescent="0.25">
      <c r="B4703" s="219"/>
      <c r="D4703" s="274"/>
    </row>
    <row r="4704" spans="2:4" x14ac:dyDescent="0.25">
      <c r="B4704" s="219"/>
      <c r="D4704" s="274"/>
    </row>
    <row r="4705" spans="2:4" x14ac:dyDescent="0.25">
      <c r="B4705" s="219"/>
      <c r="D4705" s="274"/>
    </row>
    <row r="4706" spans="2:4" x14ac:dyDescent="0.25">
      <c r="B4706" s="219"/>
      <c r="D4706" s="274"/>
    </row>
    <row r="4707" spans="2:4" x14ac:dyDescent="0.25">
      <c r="B4707" s="219"/>
      <c r="D4707" s="274"/>
    </row>
    <row r="4708" spans="2:4" x14ac:dyDescent="0.25">
      <c r="B4708" s="219"/>
      <c r="D4708" s="274"/>
    </row>
    <row r="4709" spans="2:4" x14ac:dyDescent="0.25">
      <c r="B4709" s="219"/>
      <c r="D4709" s="274"/>
    </row>
    <row r="4710" spans="2:4" x14ac:dyDescent="0.25">
      <c r="B4710" s="219"/>
      <c r="D4710" s="274"/>
    </row>
    <row r="4711" spans="2:4" x14ac:dyDescent="0.25">
      <c r="B4711" s="219"/>
      <c r="D4711" s="274"/>
    </row>
    <row r="4712" spans="2:4" x14ac:dyDescent="0.25">
      <c r="B4712" s="219"/>
      <c r="D4712" s="274"/>
    </row>
    <row r="4713" spans="2:4" x14ac:dyDescent="0.25">
      <c r="B4713" s="219"/>
      <c r="D4713" s="274"/>
    </row>
    <row r="4714" spans="2:4" x14ac:dyDescent="0.25">
      <c r="B4714" s="219"/>
      <c r="D4714" s="274"/>
    </row>
    <row r="4715" spans="2:4" x14ac:dyDescent="0.25">
      <c r="B4715" s="219"/>
      <c r="D4715" s="274"/>
    </row>
    <row r="4716" spans="2:4" x14ac:dyDescent="0.25">
      <c r="B4716" s="219"/>
      <c r="D4716" s="274"/>
    </row>
    <row r="4717" spans="2:4" x14ac:dyDescent="0.25">
      <c r="B4717" s="219"/>
      <c r="D4717" s="274"/>
    </row>
    <row r="4718" spans="2:4" x14ac:dyDescent="0.25">
      <c r="B4718" s="219"/>
      <c r="D4718" s="274"/>
    </row>
    <row r="4719" spans="2:4" x14ac:dyDescent="0.25">
      <c r="B4719" s="219"/>
      <c r="D4719" s="274"/>
    </row>
    <row r="4720" spans="2:4" x14ac:dyDescent="0.25">
      <c r="B4720" s="219"/>
      <c r="D4720" s="274"/>
    </row>
    <row r="4721" spans="2:4" x14ac:dyDescent="0.25">
      <c r="B4721" s="219"/>
      <c r="D4721" s="274"/>
    </row>
    <row r="4722" spans="2:4" x14ac:dyDescent="0.25">
      <c r="B4722" s="219"/>
      <c r="D4722" s="274"/>
    </row>
    <row r="4723" spans="2:4" x14ac:dyDescent="0.25">
      <c r="B4723" s="219"/>
      <c r="D4723" s="274"/>
    </row>
    <row r="4724" spans="2:4" x14ac:dyDescent="0.25">
      <c r="B4724" s="219"/>
      <c r="D4724" s="274"/>
    </row>
    <row r="4725" spans="2:4" x14ac:dyDescent="0.25">
      <c r="B4725" s="219"/>
      <c r="D4725" s="274"/>
    </row>
    <row r="4726" spans="2:4" x14ac:dyDescent="0.25">
      <c r="B4726" s="219"/>
      <c r="D4726" s="274"/>
    </row>
    <row r="4727" spans="2:4" x14ac:dyDescent="0.25">
      <c r="B4727" s="219"/>
      <c r="D4727" s="274"/>
    </row>
    <row r="4728" spans="2:4" x14ac:dyDescent="0.25">
      <c r="B4728" s="219"/>
      <c r="D4728" s="274"/>
    </row>
    <row r="4729" spans="2:4" x14ac:dyDescent="0.25">
      <c r="B4729" s="219"/>
      <c r="D4729" s="274"/>
    </row>
    <row r="4730" spans="2:4" x14ac:dyDescent="0.25">
      <c r="B4730" s="219"/>
      <c r="D4730" s="274"/>
    </row>
    <row r="4731" spans="2:4" x14ac:dyDescent="0.25">
      <c r="B4731" s="219"/>
      <c r="D4731" s="274"/>
    </row>
    <row r="4732" spans="2:4" x14ac:dyDescent="0.25">
      <c r="B4732" s="219"/>
      <c r="D4732" s="274"/>
    </row>
    <row r="4733" spans="2:4" x14ac:dyDescent="0.25">
      <c r="B4733" s="219"/>
      <c r="D4733" s="274"/>
    </row>
    <row r="4734" spans="2:4" x14ac:dyDescent="0.25">
      <c r="B4734" s="219"/>
      <c r="D4734" s="274"/>
    </row>
    <row r="4735" spans="2:4" x14ac:dyDescent="0.25">
      <c r="B4735" s="219"/>
      <c r="D4735" s="274"/>
    </row>
    <row r="4736" spans="2:4" x14ac:dyDescent="0.25">
      <c r="B4736" s="219"/>
      <c r="D4736" s="274"/>
    </row>
    <row r="4737" spans="2:4" x14ac:dyDescent="0.25">
      <c r="B4737" s="219"/>
      <c r="D4737" s="274"/>
    </row>
    <row r="4738" spans="2:4" x14ac:dyDescent="0.25">
      <c r="B4738" s="219"/>
      <c r="D4738" s="274"/>
    </row>
    <row r="4739" spans="2:4" x14ac:dyDescent="0.25">
      <c r="B4739" s="219"/>
      <c r="D4739" s="274"/>
    </row>
    <row r="4740" spans="2:4" x14ac:dyDescent="0.25">
      <c r="B4740" s="219"/>
      <c r="D4740" s="274"/>
    </row>
    <row r="4741" spans="2:4" x14ac:dyDescent="0.25">
      <c r="B4741" s="219"/>
      <c r="D4741" s="274"/>
    </row>
    <row r="4742" spans="2:4" x14ac:dyDescent="0.25">
      <c r="B4742" s="219"/>
      <c r="D4742" s="274"/>
    </row>
    <row r="4743" spans="2:4" x14ac:dyDescent="0.25">
      <c r="B4743" s="219"/>
      <c r="D4743" s="274"/>
    </row>
    <row r="4744" spans="2:4" x14ac:dyDescent="0.25">
      <c r="B4744" s="219"/>
      <c r="D4744" s="274"/>
    </row>
    <row r="4745" spans="2:4" x14ac:dyDescent="0.25">
      <c r="B4745" s="219"/>
      <c r="D4745" s="274"/>
    </row>
    <row r="4746" spans="2:4" x14ac:dyDescent="0.25">
      <c r="B4746" s="219"/>
      <c r="D4746" s="274"/>
    </row>
    <row r="4747" spans="2:4" x14ac:dyDescent="0.25">
      <c r="B4747" s="219"/>
      <c r="D4747" s="274"/>
    </row>
    <row r="4748" spans="2:4" x14ac:dyDescent="0.25">
      <c r="B4748" s="219"/>
      <c r="D4748" s="274"/>
    </row>
    <row r="4749" spans="2:4" x14ac:dyDescent="0.25">
      <c r="B4749" s="219"/>
      <c r="D4749" s="274"/>
    </row>
    <row r="4750" spans="2:4" x14ac:dyDescent="0.25">
      <c r="B4750" s="219"/>
      <c r="D4750" s="274"/>
    </row>
    <row r="4751" spans="2:4" x14ac:dyDescent="0.25">
      <c r="B4751" s="219"/>
      <c r="D4751" s="274"/>
    </row>
    <row r="4752" spans="2:4" x14ac:dyDescent="0.25">
      <c r="B4752" s="219"/>
      <c r="D4752" s="274"/>
    </row>
    <row r="4753" spans="2:4" x14ac:dyDescent="0.25">
      <c r="B4753" s="219"/>
      <c r="D4753" s="274"/>
    </row>
    <row r="4754" spans="2:4" x14ac:dyDescent="0.25">
      <c r="B4754" s="219"/>
      <c r="D4754" s="274"/>
    </row>
    <row r="4755" spans="2:4" x14ac:dyDescent="0.25">
      <c r="B4755" s="219"/>
      <c r="D4755" s="274"/>
    </row>
    <row r="4756" spans="2:4" x14ac:dyDescent="0.25">
      <c r="B4756" s="219"/>
      <c r="D4756" s="274"/>
    </row>
    <row r="4757" spans="2:4" x14ac:dyDescent="0.25">
      <c r="B4757" s="219"/>
      <c r="D4757" s="274"/>
    </row>
    <row r="4758" spans="2:4" x14ac:dyDescent="0.25">
      <c r="B4758" s="219"/>
      <c r="D4758" s="274"/>
    </row>
    <row r="4759" spans="2:4" x14ac:dyDescent="0.25">
      <c r="B4759" s="219"/>
      <c r="D4759" s="274"/>
    </row>
    <row r="4760" spans="2:4" x14ac:dyDescent="0.25">
      <c r="B4760" s="219"/>
      <c r="D4760" s="274"/>
    </row>
    <row r="4761" spans="2:4" x14ac:dyDescent="0.25">
      <c r="B4761" s="219"/>
      <c r="D4761" s="274"/>
    </row>
    <row r="4762" spans="2:4" x14ac:dyDescent="0.25">
      <c r="B4762" s="219"/>
      <c r="D4762" s="274"/>
    </row>
    <row r="4763" spans="2:4" x14ac:dyDescent="0.25">
      <c r="B4763" s="219"/>
      <c r="D4763" s="274"/>
    </row>
    <row r="4764" spans="2:4" x14ac:dyDescent="0.25">
      <c r="B4764" s="219"/>
      <c r="D4764" s="274"/>
    </row>
    <row r="4765" spans="2:4" x14ac:dyDescent="0.25">
      <c r="B4765" s="219"/>
      <c r="D4765" s="274"/>
    </row>
    <row r="4766" spans="2:4" x14ac:dyDescent="0.25">
      <c r="B4766" s="219"/>
      <c r="D4766" s="274"/>
    </row>
    <row r="4767" spans="2:4" x14ac:dyDescent="0.25">
      <c r="B4767" s="219"/>
      <c r="D4767" s="274"/>
    </row>
    <row r="4768" spans="2:4" x14ac:dyDescent="0.25">
      <c r="B4768" s="219"/>
      <c r="D4768" s="274"/>
    </row>
    <row r="4769" spans="2:4" x14ac:dyDescent="0.25">
      <c r="B4769" s="219"/>
      <c r="D4769" s="274"/>
    </row>
    <row r="4770" spans="2:4" x14ac:dyDescent="0.25">
      <c r="B4770" s="219"/>
      <c r="D4770" s="274"/>
    </row>
    <row r="4771" spans="2:4" x14ac:dyDescent="0.25">
      <c r="B4771" s="219"/>
      <c r="D4771" s="274"/>
    </row>
    <row r="4772" spans="2:4" x14ac:dyDescent="0.25">
      <c r="B4772" s="219"/>
      <c r="D4772" s="274"/>
    </row>
    <row r="4773" spans="2:4" x14ac:dyDescent="0.25">
      <c r="B4773" s="219"/>
      <c r="D4773" s="274"/>
    </row>
    <row r="4774" spans="2:4" x14ac:dyDescent="0.25">
      <c r="B4774" s="219"/>
      <c r="D4774" s="274"/>
    </row>
    <row r="4775" spans="2:4" x14ac:dyDescent="0.25">
      <c r="B4775" s="219"/>
      <c r="D4775" s="274"/>
    </row>
    <row r="4776" spans="2:4" x14ac:dyDescent="0.25">
      <c r="B4776" s="219"/>
      <c r="D4776" s="274"/>
    </row>
    <row r="4777" spans="2:4" x14ac:dyDescent="0.25">
      <c r="B4777" s="219"/>
      <c r="D4777" s="274"/>
    </row>
    <row r="4778" spans="2:4" x14ac:dyDescent="0.25">
      <c r="B4778" s="219"/>
      <c r="D4778" s="274"/>
    </row>
    <row r="4779" spans="2:4" x14ac:dyDescent="0.25">
      <c r="B4779" s="219"/>
      <c r="D4779" s="274"/>
    </row>
    <row r="4780" spans="2:4" x14ac:dyDescent="0.25">
      <c r="B4780" s="219"/>
      <c r="D4780" s="274"/>
    </row>
    <row r="4781" spans="2:4" x14ac:dyDescent="0.25">
      <c r="B4781" s="219"/>
      <c r="D4781" s="274"/>
    </row>
    <row r="4782" spans="2:4" x14ac:dyDescent="0.25">
      <c r="B4782" s="219"/>
      <c r="D4782" s="274"/>
    </row>
    <row r="4783" spans="2:4" x14ac:dyDescent="0.25">
      <c r="B4783" s="219"/>
      <c r="D4783" s="274"/>
    </row>
    <row r="4784" spans="2:4" x14ac:dyDescent="0.25">
      <c r="B4784" s="219"/>
      <c r="D4784" s="274"/>
    </row>
    <row r="4785" spans="2:4" x14ac:dyDescent="0.25">
      <c r="B4785" s="219"/>
      <c r="D4785" s="274"/>
    </row>
    <row r="4786" spans="2:4" x14ac:dyDescent="0.25">
      <c r="B4786" s="219"/>
      <c r="D4786" s="274"/>
    </row>
    <row r="4787" spans="2:4" x14ac:dyDescent="0.25">
      <c r="B4787" s="219"/>
      <c r="D4787" s="274"/>
    </row>
    <row r="4788" spans="2:4" x14ac:dyDescent="0.25">
      <c r="B4788" s="219"/>
      <c r="D4788" s="274"/>
    </row>
    <row r="4789" spans="2:4" x14ac:dyDescent="0.25">
      <c r="B4789" s="219"/>
      <c r="D4789" s="274"/>
    </row>
    <row r="4790" spans="2:4" x14ac:dyDescent="0.25">
      <c r="B4790" s="219"/>
      <c r="D4790" s="274"/>
    </row>
    <row r="4791" spans="2:4" x14ac:dyDescent="0.25">
      <c r="B4791" s="219"/>
      <c r="D4791" s="274"/>
    </row>
    <row r="4792" spans="2:4" x14ac:dyDescent="0.25">
      <c r="B4792" s="219"/>
      <c r="D4792" s="274"/>
    </row>
    <row r="4793" spans="2:4" x14ac:dyDescent="0.25">
      <c r="B4793" s="219"/>
      <c r="D4793" s="274"/>
    </row>
    <row r="4794" spans="2:4" x14ac:dyDescent="0.25">
      <c r="B4794" s="219"/>
      <c r="D4794" s="274"/>
    </row>
    <row r="4795" spans="2:4" x14ac:dyDescent="0.25">
      <c r="B4795" s="219"/>
      <c r="D4795" s="274"/>
    </row>
    <row r="4796" spans="2:4" x14ac:dyDescent="0.25">
      <c r="B4796" s="219"/>
      <c r="D4796" s="274"/>
    </row>
    <row r="4797" spans="2:4" x14ac:dyDescent="0.25">
      <c r="B4797" s="219"/>
      <c r="D4797" s="274"/>
    </row>
    <row r="4798" spans="2:4" x14ac:dyDescent="0.25">
      <c r="B4798" s="219"/>
      <c r="D4798" s="274"/>
    </row>
    <row r="4799" spans="2:4" x14ac:dyDescent="0.25">
      <c r="B4799" s="219"/>
      <c r="D4799" s="274"/>
    </row>
    <row r="4800" spans="2:4" x14ac:dyDescent="0.25">
      <c r="B4800" s="219"/>
      <c r="D4800" s="274"/>
    </row>
    <row r="4801" spans="2:4" x14ac:dyDescent="0.25">
      <c r="B4801" s="219"/>
      <c r="D4801" s="274"/>
    </row>
    <row r="4802" spans="2:4" x14ac:dyDescent="0.25">
      <c r="B4802" s="219"/>
      <c r="D4802" s="274"/>
    </row>
    <row r="4803" spans="2:4" x14ac:dyDescent="0.25">
      <c r="B4803" s="219"/>
      <c r="D4803" s="274"/>
    </row>
    <row r="4804" spans="2:4" x14ac:dyDescent="0.25">
      <c r="B4804" s="219"/>
      <c r="D4804" s="274"/>
    </row>
    <row r="4805" spans="2:4" x14ac:dyDescent="0.25">
      <c r="B4805" s="219"/>
      <c r="D4805" s="274"/>
    </row>
    <row r="4806" spans="2:4" x14ac:dyDescent="0.25">
      <c r="B4806" s="219"/>
      <c r="D4806" s="274"/>
    </row>
    <row r="4807" spans="2:4" x14ac:dyDescent="0.25">
      <c r="B4807" s="219"/>
      <c r="D4807" s="274"/>
    </row>
    <row r="4808" spans="2:4" x14ac:dyDescent="0.25">
      <c r="B4808" s="219"/>
      <c r="D4808" s="274"/>
    </row>
    <row r="4809" spans="2:4" x14ac:dyDescent="0.25">
      <c r="B4809" s="219"/>
      <c r="D4809" s="274"/>
    </row>
    <row r="4810" spans="2:4" x14ac:dyDescent="0.25">
      <c r="B4810" s="219"/>
      <c r="D4810" s="274"/>
    </row>
    <row r="4811" spans="2:4" x14ac:dyDescent="0.25">
      <c r="B4811" s="219"/>
      <c r="D4811" s="274"/>
    </row>
    <row r="4812" spans="2:4" x14ac:dyDescent="0.25">
      <c r="B4812" s="219"/>
      <c r="D4812" s="274"/>
    </row>
    <row r="4813" spans="2:4" x14ac:dyDescent="0.25">
      <c r="B4813" s="219"/>
      <c r="D4813" s="274"/>
    </row>
    <row r="4814" spans="2:4" x14ac:dyDescent="0.25">
      <c r="B4814" s="219"/>
      <c r="D4814" s="274"/>
    </row>
    <row r="4815" spans="2:4" x14ac:dyDescent="0.25">
      <c r="B4815" s="219"/>
      <c r="D4815" s="274"/>
    </row>
    <row r="4816" spans="2:4" x14ac:dyDescent="0.25">
      <c r="B4816" s="219"/>
      <c r="D4816" s="274"/>
    </row>
    <row r="4817" spans="2:4" x14ac:dyDescent="0.25">
      <c r="B4817" s="219"/>
      <c r="D4817" s="274"/>
    </row>
    <row r="4818" spans="2:4" x14ac:dyDescent="0.25">
      <c r="B4818" s="219"/>
      <c r="D4818" s="274"/>
    </row>
    <row r="4819" spans="2:4" x14ac:dyDescent="0.25">
      <c r="B4819" s="219"/>
      <c r="D4819" s="274"/>
    </row>
    <row r="4820" spans="2:4" x14ac:dyDescent="0.25">
      <c r="B4820" s="219"/>
      <c r="D4820" s="274"/>
    </row>
    <row r="4821" spans="2:4" x14ac:dyDescent="0.25">
      <c r="B4821" s="219"/>
      <c r="D4821" s="274"/>
    </row>
    <row r="4822" spans="2:4" x14ac:dyDescent="0.25">
      <c r="B4822" s="219"/>
      <c r="D4822" s="274"/>
    </row>
    <row r="4823" spans="2:4" x14ac:dyDescent="0.25">
      <c r="B4823" s="219"/>
      <c r="D4823" s="274"/>
    </row>
    <row r="4824" spans="2:4" x14ac:dyDescent="0.25">
      <c r="B4824" s="219"/>
      <c r="D4824" s="274"/>
    </row>
    <row r="4825" spans="2:4" x14ac:dyDescent="0.25">
      <c r="B4825" s="219"/>
      <c r="D4825" s="274"/>
    </row>
    <row r="4826" spans="2:4" x14ac:dyDescent="0.25">
      <c r="B4826" s="219"/>
      <c r="D4826" s="274"/>
    </row>
    <row r="4827" spans="2:4" x14ac:dyDescent="0.25">
      <c r="B4827" s="219"/>
      <c r="D4827" s="274"/>
    </row>
    <row r="4828" spans="2:4" x14ac:dyDescent="0.25">
      <c r="B4828" s="219"/>
      <c r="D4828" s="274"/>
    </row>
    <row r="4829" spans="2:4" x14ac:dyDescent="0.25">
      <c r="B4829" s="219"/>
      <c r="D4829" s="274"/>
    </row>
    <row r="4830" spans="2:4" x14ac:dyDescent="0.25">
      <c r="B4830" s="219"/>
      <c r="D4830" s="274"/>
    </row>
    <row r="4831" spans="2:4" x14ac:dyDescent="0.25">
      <c r="B4831" s="219"/>
      <c r="D4831" s="274"/>
    </row>
    <row r="4832" spans="2:4" x14ac:dyDescent="0.25">
      <c r="B4832" s="219"/>
      <c r="D4832" s="274"/>
    </row>
    <row r="4833" spans="2:4" x14ac:dyDescent="0.25">
      <c r="B4833" s="219"/>
      <c r="D4833" s="274"/>
    </row>
    <row r="4834" spans="2:4" x14ac:dyDescent="0.25">
      <c r="B4834" s="219"/>
      <c r="D4834" s="274"/>
    </row>
    <row r="4835" spans="2:4" x14ac:dyDescent="0.25">
      <c r="B4835" s="219"/>
      <c r="D4835" s="274"/>
    </row>
    <row r="4836" spans="2:4" x14ac:dyDescent="0.25">
      <c r="B4836" s="219"/>
      <c r="D4836" s="274"/>
    </row>
    <row r="4837" spans="2:4" x14ac:dyDescent="0.25">
      <c r="B4837" s="219"/>
      <c r="D4837" s="274"/>
    </row>
    <row r="4838" spans="2:4" x14ac:dyDescent="0.25">
      <c r="B4838" s="219"/>
      <c r="D4838" s="274"/>
    </row>
    <row r="4839" spans="2:4" x14ac:dyDescent="0.25">
      <c r="B4839" s="219"/>
      <c r="D4839" s="274"/>
    </row>
    <row r="4840" spans="2:4" x14ac:dyDescent="0.25">
      <c r="B4840" s="219"/>
      <c r="D4840" s="274"/>
    </row>
    <row r="4841" spans="2:4" x14ac:dyDescent="0.25">
      <c r="B4841" s="219"/>
      <c r="D4841" s="274"/>
    </row>
    <row r="4842" spans="2:4" x14ac:dyDescent="0.25">
      <c r="B4842" s="219"/>
      <c r="D4842" s="274"/>
    </row>
    <row r="4843" spans="2:4" x14ac:dyDescent="0.25">
      <c r="B4843" s="219"/>
      <c r="D4843" s="274"/>
    </row>
    <row r="4844" spans="2:4" x14ac:dyDescent="0.25">
      <c r="B4844" s="219"/>
      <c r="D4844" s="274"/>
    </row>
    <row r="4845" spans="2:4" x14ac:dyDescent="0.25">
      <c r="B4845" s="219"/>
      <c r="D4845" s="274"/>
    </row>
    <row r="4846" spans="2:4" x14ac:dyDescent="0.25">
      <c r="B4846" s="219"/>
      <c r="D4846" s="274"/>
    </row>
    <row r="4847" spans="2:4" x14ac:dyDescent="0.25">
      <c r="B4847" s="219"/>
      <c r="D4847" s="274"/>
    </row>
    <row r="4848" spans="2:4" x14ac:dyDescent="0.25">
      <c r="B4848" s="219"/>
      <c r="D4848" s="274"/>
    </row>
    <row r="4849" spans="2:4" x14ac:dyDescent="0.25">
      <c r="B4849" s="219"/>
      <c r="D4849" s="274"/>
    </row>
    <row r="4850" spans="2:4" x14ac:dyDescent="0.25">
      <c r="B4850" s="219"/>
      <c r="D4850" s="274"/>
    </row>
    <row r="4851" spans="2:4" x14ac:dyDescent="0.25">
      <c r="B4851" s="219"/>
      <c r="D4851" s="274"/>
    </row>
    <row r="4852" spans="2:4" x14ac:dyDescent="0.25">
      <c r="B4852" s="219"/>
      <c r="D4852" s="274"/>
    </row>
    <row r="4853" spans="2:4" x14ac:dyDescent="0.25">
      <c r="B4853" s="219"/>
      <c r="D4853" s="274"/>
    </row>
    <row r="4854" spans="2:4" x14ac:dyDescent="0.25">
      <c r="B4854" s="219"/>
      <c r="D4854" s="274"/>
    </row>
    <row r="4855" spans="2:4" x14ac:dyDescent="0.25">
      <c r="B4855" s="219"/>
      <c r="D4855" s="274"/>
    </row>
    <row r="4856" spans="2:4" x14ac:dyDescent="0.25">
      <c r="B4856" s="219"/>
      <c r="D4856" s="274"/>
    </row>
    <row r="4857" spans="2:4" x14ac:dyDescent="0.25">
      <c r="B4857" s="219"/>
      <c r="D4857" s="274"/>
    </row>
    <row r="4858" spans="2:4" x14ac:dyDescent="0.25">
      <c r="B4858" s="219"/>
      <c r="D4858" s="274"/>
    </row>
    <row r="4859" spans="2:4" x14ac:dyDescent="0.25">
      <c r="B4859" s="219"/>
      <c r="D4859" s="274"/>
    </row>
    <row r="4860" spans="2:4" x14ac:dyDescent="0.25">
      <c r="B4860" s="219"/>
      <c r="D4860" s="274"/>
    </row>
    <row r="4861" spans="2:4" x14ac:dyDescent="0.25">
      <c r="B4861" s="219"/>
      <c r="D4861" s="274"/>
    </row>
    <row r="4862" spans="2:4" x14ac:dyDescent="0.25">
      <c r="B4862" s="219"/>
      <c r="D4862" s="274"/>
    </row>
    <row r="4863" spans="2:4" x14ac:dyDescent="0.25">
      <c r="B4863" s="219"/>
      <c r="D4863" s="274"/>
    </row>
    <row r="4864" spans="2:4" x14ac:dyDescent="0.25">
      <c r="B4864" s="219"/>
      <c r="D4864" s="274"/>
    </row>
    <row r="4865" spans="2:4" x14ac:dyDescent="0.25">
      <c r="B4865" s="219"/>
      <c r="D4865" s="274"/>
    </row>
    <row r="4866" spans="2:4" x14ac:dyDescent="0.25">
      <c r="B4866" s="219"/>
      <c r="D4866" s="274"/>
    </row>
    <row r="4867" spans="2:4" x14ac:dyDescent="0.25">
      <c r="B4867" s="219"/>
      <c r="D4867" s="274"/>
    </row>
    <row r="4868" spans="2:4" x14ac:dyDescent="0.25">
      <c r="B4868" s="219"/>
      <c r="D4868" s="274"/>
    </row>
    <row r="4869" spans="2:4" x14ac:dyDescent="0.25">
      <c r="B4869" s="219"/>
      <c r="D4869" s="274"/>
    </row>
    <row r="4870" spans="2:4" x14ac:dyDescent="0.25">
      <c r="B4870" s="219"/>
      <c r="D4870" s="274"/>
    </row>
    <row r="4871" spans="2:4" x14ac:dyDescent="0.25">
      <c r="B4871" s="219"/>
      <c r="D4871" s="274"/>
    </row>
    <row r="4872" spans="2:4" x14ac:dyDescent="0.25">
      <c r="B4872" s="219"/>
      <c r="D4872" s="274"/>
    </row>
    <row r="4873" spans="2:4" x14ac:dyDescent="0.25">
      <c r="B4873" s="219"/>
      <c r="D4873" s="274"/>
    </row>
    <row r="4874" spans="2:4" x14ac:dyDescent="0.25">
      <c r="B4874" s="219"/>
      <c r="D4874" s="274"/>
    </row>
    <row r="4875" spans="2:4" x14ac:dyDescent="0.25">
      <c r="B4875" s="219"/>
      <c r="D4875" s="274"/>
    </row>
    <row r="4876" spans="2:4" x14ac:dyDescent="0.25">
      <c r="B4876" s="219"/>
      <c r="D4876" s="274"/>
    </row>
    <row r="4877" spans="2:4" x14ac:dyDescent="0.25">
      <c r="B4877" s="219"/>
      <c r="D4877" s="274"/>
    </row>
    <row r="4878" spans="2:4" x14ac:dyDescent="0.25">
      <c r="B4878" s="219"/>
      <c r="D4878" s="274"/>
    </row>
    <row r="4879" spans="2:4" x14ac:dyDescent="0.25">
      <c r="B4879" s="219"/>
      <c r="D4879" s="274"/>
    </row>
    <row r="4880" spans="2:4" x14ac:dyDescent="0.25">
      <c r="B4880" s="219"/>
      <c r="D4880" s="274"/>
    </row>
    <row r="4881" spans="2:4" x14ac:dyDescent="0.25">
      <c r="B4881" s="219"/>
      <c r="D4881" s="274"/>
    </row>
    <row r="4882" spans="2:4" x14ac:dyDescent="0.25">
      <c r="B4882" s="219"/>
      <c r="D4882" s="274"/>
    </row>
    <row r="4883" spans="2:4" x14ac:dyDescent="0.25">
      <c r="B4883" s="219"/>
      <c r="D4883" s="274"/>
    </row>
    <row r="4884" spans="2:4" x14ac:dyDescent="0.25">
      <c r="B4884" s="219"/>
      <c r="D4884" s="274"/>
    </row>
    <row r="4885" spans="2:4" x14ac:dyDescent="0.25">
      <c r="B4885" s="219"/>
      <c r="D4885" s="274"/>
    </row>
    <row r="4886" spans="2:4" x14ac:dyDescent="0.25">
      <c r="B4886" s="219"/>
      <c r="D4886" s="274"/>
    </row>
    <row r="4887" spans="2:4" x14ac:dyDescent="0.25">
      <c r="B4887" s="219"/>
      <c r="D4887" s="274"/>
    </row>
    <row r="4888" spans="2:4" x14ac:dyDescent="0.25">
      <c r="B4888" s="219"/>
      <c r="D4888" s="274"/>
    </row>
    <row r="4889" spans="2:4" x14ac:dyDescent="0.25">
      <c r="B4889" s="219"/>
      <c r="D4889" s="274"/>
    </row>
    <row r="4890" spans="2:4" x14ac:dyDescent="0.25">
      <c r="B4890" s="219"/>
      <c r="D4890" s="274"/>
    </row>
    <row r="4891" spans="2:4" x14ac:dyDescent="0.25">
      <c r="B4891" s="219"/>
      <c r="D4891" s="274"/>
    </row>
    <row r="4892" spans="2:4" x14ac:dyDescent="0.25">
      <c r="B4892" s="219"/>
      <c r="D4892" s="274"/>
    </row>
    <row r="4893" spans="2:4" x14ac:dyDescent="0.25">
      <c r="B4893" s="219"/>
      <c r="D4893" s="274"/>
    </row>
    <row r="4894" spans="2:4" x14ac:dyDescent="0.25">
      <c r="B4894" s="219"/>
      <c r="D4894" s="274"/>
    </row>
    <row r="4895" spans="2:4" x14ac:dyDescent="0.25">
      <c r="B4895" s="219"/>
      <c r="D4895" s="274"/>
    </row>
    <row r="4896" spans="2:4" x14ac:dyDescent="0.25">
      <c r="B4896" s="219"/>
      <c r="D4896" s="274"/>
    </row>
    <row r="4897" spans="2:4" x14ac:dyDescent="0.25">
      <c r="B4897" s="219"/>
      <c r="D4897" s="274"/>
    </row>
    <row r="4898" spans="2:4" x14ac:dyDescent="0.25">
      <c r="B4898" s="219"/>
      <c r="D4898" s="274"/>
    </row>
    <row r="4899" spans="2:4" x14ac:dyDescent="0.25">
      <c r="B4899" s="219"/>
      <c r="D4899" s="274"/>
    </row>
    <row r="4900" spans="2:4" x14ac:dyDescent="0.25">
      <c r="B4900" s="219"/>
      <c r="D4900" s="274"/>
    </row>
    <row r="4901" spans="2:4" x14ac:dyDescent="0.25">
      <c r="B4901" s="219"/>
      <c r="D4901" s="274"/>
    </row>
    <row r="4902" spans="2:4" x14ac:dyDescent="0.25">
      <c r="B4902" s="219"/>
      <c r="D4902" s="274"/>
    </row>
    <row r="4903" spans="2:4" x14ac:dyDescent="0.25">
      <c r="B4903" s="219"/>
      <c r="D4903" s="274"/>
    </row>
    <row r="4904" spans="2:4" x14ac:dyDescent="0.25">
      <c r="B4904" s="219"/>
      <c r="D4904" s="274"/>
    </row>
    <row r="4905" spans="2:4" x14ac:dyDescent="0.25">
      <c r="B4905" s="219"/>
      <c r="D4905" s="274"/>
    </row>
    <row r="4906" spans="2:4" x14ac:dyDescent="0.25">
      <c r="B4906" s="219"/>
      <c r="D4906" s="274"/>
    </row>
    <row r="4907" spans="2:4" x14ac:dyDescent="0.25">
      <c r="B4907" s="219"/>
      <c r="D4907" s="274"/>
    </row>
    <row r="4908" spans="2:4" x14ac:dyDescent="0.25">
      <c r="B4908" s="219"/>
      <c r="D4908" s="274"/>
    </row>
    <row r="4909" spans="2:4" x14ac:dyDescent="0.25">
      <c r="B4909" s="219"/>
      <c r="D4909" s="274"/>
    </row>
    <row r="4910" spans="2:4" x14ac:dyDescent="0.25">
      <c r="B4910" s="219"/>
      <c r="D4910" s="274"/>
    </row>
    <row r="4911" spans="2:4" x14ac:dyDescent="0.25">
      <c r="B4911" s="219"/>
      <c r="D4911" s="274"/>
    </row>
    <row r="4912" spans="2:4" x14ac:dyDescent="0.25">
      <c r="B4912" s="219"/>
      <c r="D4912" s="274"/>
    </row>
    <row r="4913" spans="2:4" x14ac:dyDescent="0.25">
      <c r="B4913" s="219"/>
      <c r="D4913" s="274"/>
    </row>
    <row r="4914" spans="2:4" x14ac:dyDescent="0.25">
      <c r="B4914" s="219"/>
      <c r="D4914" s="274"/>
    </row>
    <row r="4915" spans="2:4" x14ac:dyDescent="0.25">
      <c r="B4915" s="219"/>
      <c r="D4915" s="274"/>
    </row>
    <row r="4916" spans="2:4" x14ac:dyDescent="0.25">
      <c r="B4916" s="219"/>
      <c r="D4916" s="274"/>
    </row>
    <row r="4917" spans="2:4" x14ac:dyDescent="0.25">
      <c r="B4917" s="219"/>
      <c r="D4917" s="274"/>
    </row>
    <row r="4918" spans="2:4" x14ac:dyDescent="0.25">
      <c r="B4918" s="219"/>
      <c r="D4918" s="274"/>
    </row>
    <row r="4919" spans="2:4" x14ac:dyDescent="0.25">
      <c r="B4919" s="219"/>
      <c r="D4919" s="274"/>
    </row>
    <row r="4920" spans="2:4" x14ac:dyDescent="0.25">
      <c r="B4920" s="219"/>
      <c r="D4920" s="274"/>
    </row>
    <row r="4921" spans="2:4" x14ac:dyDescent="0.25">
      <c r="B4921" s="219"/>
      <c r="D4921" s="274"/>
    </row>
    <row r="4922" spans="2:4" x14ac:dyDescent="0.25">
      <c r="B4922" s="219"/>
      <c r="D4922" s="274"/>
    </row>
    <row r="4923" spans="2:4" x14ac:dyDescent="0.25">
      <c r="B4923" s="219"/>
      <c r="D4923" s="274"/>
    </row>
    <row r="4924" spans="2:4" x14ac:dyDescent="0.25">
      <c r="B4924" s="219"/>
      <c r="D4924" s="274"/>
    </row>
    <row r="4925" spans="2:4" x14ac:dyDescent="0.25">
      <c r="B4925" s="219"/>
      <c r="D4925" s="274"/>
    </row>
    <row r="4926" spans="2:4" x14ac:dyDescent="0.25">
      <c r="B4926" s="219"/>
      <c r="D4926" s="274"/>
    </row>
    <row r="4927" spans="2:4" x14ac:dyDescent="0.25">
      <c r="B4927" s="219"/>
      <c r="D4927" s="274"/>
    </row>
    <row r="4928" spans="2:4" x14ac:dyDescent="0.25">
      <c r="B4928" s="219"/>
      <c r="D4928" s="274"/>
    </row>
    <row r="4929" spans="2:4" x14ac:dyDescent="0.25">
      <c r="B4929" s="219"/>
      <c r="D4929" s="274"/>
    </row>
    <row r="4930" spans="2:4" x14ac:dyDescent="0.25">
      <c r="B4930" s="219"/>
      <c r="D4930" s="274"/>
    </row>
    <row r="4931" spans="2:4" x14ac:dyDescent="0.25">
      <c r="B4931" s="219"/>
      <c r="D4931" s="274"/>
    </row>
    <row r="4932" spans="2:4" x14ac:dyDescent="0.25">
      <c r="B4932" s="219"/>
      <c r="D4932" s="274"/>
    </row>
    <row r="4933" spans="2:4" x14ac:dyDescent="0.25">
      <c r="B4933" s="219"/>
      <c r="D4933" s="274"/>
    </row>
    <row r="4934" spans="2:4" x14ac:dyDescent="0.25">
      <c r="B4934" s="219"/>
      <c r="D4934" s="274"/>
    </row>
    <row r="4935" spans="2:4" x14ac:dyDescent="0.25">
      <c r="B4935" s="219"/>
      <c r="D4935" s="274"/>
    </row>
    <row r="4936" spans="2:4" x14ac:dyDescent="0.25">
      <c r="B4936" s="219"/>
      <c r="D4936" s="274"/>
    </row>
    <row r="4937" spans="2:4" x14ac:dyDescent="0.25">
      <c r="B4937" s="219"/>
      <c r="D4937" s="274"/>
    </row>
    <row r="4938" spans="2:4" x14ac:dyDescent="0.25">
      <c r="B4938" s="219"/>
      <c r="D4938" s="274"/>
    </row>
    <row r="4939" spans="2:4" x14ac:dyDescent="0.25">
      <c r="B4939" s="219"/>
      <c r="D4939" s="274"/>
    </row>
    <row r="4940" spans="2:4" x14ac:dyDescent="0.25">
      <c r="B4940" s="219"/>
      <c r="D4940" s="274"/>
    </row>
    <row r="4941" spans="2:4" x14ac:dyDescent="0.25">
      <c r="B4941" s="219"/>
      <c r="D4941" s="274"/>
    </row>
    <row r="4942" spans="2:4" x14ac:dyDescent="0.25">
      <c r="B4942" s="219"/>
      <c r="D4942" s="274"/>
    </row>
    <row r="4943" spans="2:4" x14ac:dyDescent="0.25">
      <c r="B4943" s="219"/>
      <c r="D4943" s="274"/>
    </row>
    <row r="4944" spans="2:4" x14ac:dyDescent="0.25">
      <c r="B4944" s="219"/>
      <c r="D4944" s="274"/>
    </row>
    <row r="4945" spans="2:4" x14ac:dyDescent="0.25">
      <c r="B4945" s="219"/>
      <c r="D4945" s="274"/>
    </row>
    <row r="4946" spans="2:4" x14ac:dyDescent="0.25">
      <c r="B4946" s="219"/>
      <c r="D4946" s="274"/>
    </row>
    <row r="4947" spans="2:4" x14ac:dyDescent="0.25">
      <c r="B4947" s="219"/>
      <c r="D4947" s="274"/>
    </row>
    <row r="4948" spans="2:4" x14ac:dyDescent="0.25">
      <c r="B4948" s="219"/>
      <c r="D4948" s="274"/>
    </row>
    <row r="4949" spans="2:4" x14ac:dyDescent="0.25">
      <c r="B4949" s="219"/>
      <c r="D4949" s="274"/>
    </row>
    <row r="4950" spans="2:4" x14ac:dyDescent="0.25">
      <c r="B4950" s="219"/>
      <c r="D4950" s="274"/>
    </row>
    <row r="4951" spans="2:4" x14ac:dyDescent="0.25">
      <c r="B4951" s="219"/>
      <c r="D4951" s="274"/>
    </row>
    <row r="4952" spans="2:4" x14ac:dyDescent="0.25">
      <c r="B4952" s="219"/>
      <c r="D4952" s="274"/>
    </row>
    <row r="4953" spans="2:4" x14ac:dyDescent="0.25">
      <c r="B4953" s="219"/>
      <c r="D4953" s="274"/>
    </row>
    <row r="4954" spans="2:4" x14ac:dyDescent="0.25">
      <c r="B4954" s="219"/>
      <c r="D4954" s="274"/>
    </row>
    <row r="4955" spans="2:4" x14ac:dyDescent="0.25">
      <c r="B4955" s="219"/>
      <c r="D4955" s="274"/>
    </row>
    <row r="4956" spans="2:4" x14ac:dyDescent="0.25">
      <c r="B4956" s="219"/>
      <c r="D4956" s="274"/>
    </row>
    <row r="4957" spans="2:4" x14ac:dyDescent="0.25">
      <c r="B4957" s="219"/>
      <c r="D4957" s="274"/>
    </row>
    <row r="4958" spans="2:4" x14ac:dyDescent="0.25">
      <c r="B4958" s="219"/>
      <c r="D4958" s="274"/>
    </row>
    <row r="4959" spans="2:4" x14ac:dyDescent="0.25">
      <c r="B4959" s="219"/>
      <c r="D4959" s="274"/>
    </row>
    <row r="4960" spans="2:4" x14ac:dyDescent="0.25">
      <c r="B4960" s="219"/>
      <c r="D4960" s="274"/>
    </row>
    <row r="4961" spans="2:4" x14ac:dyDescent="0.25">
      <c r="B4961" s="219"/>
      <c r="D4961" s="274"/>
    </row>
    <row r="4962" spans="2:4" x14ac:dyDescent="0.25">
      <c r="B4962" s="219"/>
      <c r="D4962" s="274"/>
    </row>
    <row r="4963" spans="2:4" x14ac:dyDescent="0.25">
      <c r="B4963" s="219"/>
      <c r="D4963" s="274"/>
    </row>
    <row r="4964" spans="2:4" x14ac:dyDescent="0.25">
      <c r="B4964" s="219"/>
      <c r="D4964" s="274"/>
    </row>
    <row r="4965" spans="2:4" x14ac:dyDescent="0.25">
      <c r="B4965" s="219"/>
      <c r="D4965" s="274"/>
    </row>
    <row r="4966" spans="2:4" x14ac:dyDescent="0.25">
      <c r="B4966" s="219"/>
      <c r="D4966" s="274"/>
    </row>
    <row r="4967" spans="2:4" x14ac:dyDescent="0.25">
      <c r="B4967" s="219"/>
      <c r="D4967" s="274"/>
    </row>
    <row r="4968" spans="2:4" x14ac:dyDescent="0.25">
      <c r="B4968" s="219"/>
      <c r="D4968" s="274"/>
    </row>
    <row r="4969" spans="2:4" x14ac:dyDescent="0.25">
      <c r="B4969" s="219"/>
      <c r="D4969" s="274"/>
    </row>
    <row r="4970" spans="2:4" x14ac:dyDescent="0.25">
      <c r="B4970" s="219"/>
      <c r="D4970" s="274"/>
    </row>
    <row r="4971" spans="2:4" x14ac:dyDescent="0.25">
      <c r="B4971" s="219"/>
      <c r="D4971" s="274"/>
    </row>
    <row r="4972" spans="2:4" x14ac:dyDescent="0.25">
      <c r="B4972" s="219"/>
      <c r="D4972" s="274"/>
    </row>
    <row r="4973" spans="2:4" x14ac:dyDescent="0.25">
      <c r="B4973" s="219"/>
      <c r="D4973" s="274"/>
    </row>
    <row r="4974" spans="2:4" x14ac:dyDescent="0.25">
      <c r="B4974" s="219"/>
      <c r="D4974" s="274"/>
    </row>
    <row r="4975" spans="2:4" x14ac:dyDescent="0.25">
      <c r="B4975" s="219"/>
      <c r="D4975" s="274"/>
    </row>
    <row r="4976" spans="2:4" x14ac:dyDescent="0.25">
      <c r="B4976" s="219"/>
      <c r="D4976" s="274"/>
    </row>
    <row r="4977" spans="2:4" x14ac:dyDescent="0.25">
      <c r="B4977" s="219"/>
      <c r="D4977" s="274"/>
    </row>
    <row r="4978" spans="2:4" x14ac:dyDescent="0.25">
      <c r="B4978" s="219"/>
      <c r="D4978" s="274"/>
    </row>
    <row r="4979" spans="2:4" x14ac:dyDescent="0.25">
      <c r="B4979" s="219"/>
      <c r="D4979" s="274"/>
    </row>
    <row r="4980" spans="2:4" x14ac:dyDescent="0.25">
      <c r="B4980" s="219"/>
      <c r="D4980" s="274"/>
    </row>
    <row r="4981" spans="2:4" x14ac:dyDescent="0.25">
      <c r="B4981" s="219"/>
      <c r="D4981" s="274"/>
    </row>
    <row r="4982" spans="2:4" x14ac:dyDescent="0.25">
      <c r="B4982" s="219"/>
      <c r="D4982" s="274"/>
    </row>
    <row r="4983" spans="2:4" x14ac:dyDescent="0.25">
      <c r="B4983" s="219"/>
      <c r="D4983" s="274"/>
    </row>
    <row r="4984" spans="2:4" x14ac:dyDescent="0.25">
      <c r="B4984" s="219"/>
      <c r="D4984" s="274"/>
    </row>
    <row r="4985" spans="2:4" x14ac:dyDescent="0.25">
      <c r="B4985" s="219"/>
      <c r="D4985" s="274"/>
    </row>
    <row r="4986" spans="2:4" x14ac:dyDescent="0.25">
      <c r="B4986" s="219"/>
      <c r="D4986" s="274"/>
    </row>
    <row r="4987" spans="2:4" x14ac:dyDescent="0.25">
      <c r="B4987" s="219"/>
      <c r="D4987" s="274"/>
    </row>
    <row r="4988" spans="2:4" x14ac:dyDescent="0.25">
      <c r="B4988" s="219"/>
      <c r="D4988" s="274"/>
    </row>
    <row r="4989" spans="2:4" x14ac:dyDescent="0.25">
      <c r="B4989" s="219"/>
      <c r="D4989" s="274"/>
    </row>
    <row r="4990" spans="2:4" x14ac:dyDescent="0.25">
      <c r="B4990" s="219"/>
      <c r="D4990" s="274"/>
    </row>
    <row r="4991" spans="2:4" x14ac:dyDescent="0.25">
      <c r="B4991" s="219"/>
      <c r="D4991" s="274"/>
    </row>
    <row r="4992" spans="2:4" x14ac:dyDescent="0.25">
      <c r="B4992" s="219"/>
      <c r="D4992" s="274"/>
    </row>
    <row r="4993" spans="2:4" x14ac:dyDescent="0.25">
      <c r="B4993" s="219"/>
      <c r="D4993" s="274"/>
    </row>
    <row r="4994" spans="2:4" x14ac:dyDescent="0.25">
      <c r="B4994" s="219"/>
      <c r="D4994" s="274"/>
    </row>
    <row r="4995" spans="2:4" x14ac:dyDescent="0.25">
      <c r="B4995" s="219"/>
      <c r="D4995" s="274"/>
    </row>
    <row r="4996" spans="2:4" x14ac:dyDescent="0.25">
      <c r="B4996" s="219"/>
      <c r="D4996" s="274"/>
    </row>
    <row r="4997" spans="2:4" x14ac:dyDescent="0.25">
      <c r="B4997" s="219"/>
      <c r="D4997" s="274"/>
    </row>
    <row r="4998" spans="2:4" x14ac:dyDescent="0.25">
      <c r="B4998" s="219"/>
      <c r="D4998" s="274"/>
    </row>
    <row r="4999" spans="2:4" x14ac:dyDescent="0.25">
      <c r="B4999" s="219"/>
      <c r="D4999" s="274"/>
    </row>
    <row r="5000" spans="2:4" x14ac:dyDescent="0.25">
      <c r="B5000" s="219"/>
      <c r="D5000" s="274"/>
    </row>
    <row r="5001" spans="2:4" x14ac:dyDescent="0.25">
      <c r="B5001" s="219"/>
      <c r="D5001" s="274"/>
    </row>
    <row r="5002" spans="2:4" x14ac:dyDescent="0.25">
      <c r="B5002" s="219"/>
      <c r="D5002" s="274"/>
    </row>
    <row r="5003" spans="2:4" x14ac:dyDescent="0.25">
      <c r="B5003" s="219"/>
      <c r="D5003" s="274"/>
    </row>
    <row r="5004" spans="2:4" x14ac:dyDescent="0.25">
      <c r="B5004" s="219"/>
      <c r="D5004" s="274"/>
    </row>
    <row r="5005" spans="2:4" x14ac:dyDescent="0.25">
      <c r="B5005" s="219"/>
      <c r="D5005" s="274"/>
    </row>
    <row r="5006" spans="2:4" x14ac:dyDescent="0.25">
      <c r="B5006" s="219"/>
      <c r="D5006" s="274"/>
    </row>
    <row r="5007" spans="2:4" x14ac:dyDescent="0.25">
      <c r="B5007" s="219"/>
      <c r="D5007" s="274"/>
    </row>
    <row r="5008" spans="2:4" x14ac:dyDescent="0.25">
      <c r="B5008" s="219"/>
      <c r="D5008" s="274"/>
    </row>
    <row r="5009" spans="2:4" x14ac:dyDescent="0.25">
      <c r="B5009" s="219"/>
      <c r="D5009" s="274"/>
    </row>
    <row r="5010" spans="2:4" x14ac:dyDescent="0.25">
      <c r="B5010" s="219"/>
      <c r="D5010" s="274"/>
    </row>
    <row r="5011" spans="2:4" x14ac:dyDescent="0.25">
      <c r="B5011" s="219"/>
      <c r="D5011" s="274"/>
    </row>
    <row r="5012" spans="2:4" x14ac:dyDescent="0.25">
      <c r="B5012" s="219"/>
      <c r="D5012" s="274"/>
    </row>
    <row r="5013" spans="2:4" x14ac:dyDescent="0.25">
      <c r="B5013" s="219"/>
      <c r="D5013" s="274"/>
    </row>
    <row r="5014" spans="2:4" x14ac:dyDescent="0.25">
      <c r="B5014" s="219"/>
      <c r="D5014" s="274"/>
    </row>
    <row r="5015" spans="2:4" x14ac:dyDescent="0.25">
      <c r="B5015" s="219"/>
      <c r="D5015" s="274"/>
    </row>
    <row r="5016" spans="2:4" x14ac:dyDescent="0.25">
      <c r="B5016" s="219"/>
      <c r="D5016" s="274"/>
    </row>
    <row r="5017" spans="2:4" x14ac:dyDescent="0.25">
      <c r="B5017" s="219"/>
      <c r="D5017" s="274"/>
    </row>
    <row r="5018" spans="2:4" x14ac:dyDescent="0.25">
      <c r="B5018" s="219"/>
      <c r="D5018" s="274"/>
    </row>
    <row r="5019" spans="2:4" x14ac:dyDescent="0.25">
      <c r="B5019" s="219"/>
      <c r="D5019" s="274"/>
    </row>
    <row r="5020" spans="2:4" x14ac:dyDescent="0.25">
      <c r="B5020" s="219"/>
      <c r="D5020" s="274"/>
    </row>
    <row r="5021" spans="2:4" x14ac:dyDescent="0.25">
      <c r="B5021" s="219"/>
      <c r="D5021" s="274"/>
    </row>
    <row r="5022" spans="2:4" x14ac:dyDescent="0.25">
      <c r="B5022" s="219"/>
      <c r="D5022" s="274"/>
    </row>
    <row r="5023" spans="2:4" x14ac:dyDescent="0.25">
      <c r="B5023" s="219"/>
      <c r="D5023" s="274"/>
    </row>
    <row r="5024" spans="2:4" x14ac:dyDescent="0.25">
      <c r="B5024" s="219"/>
      <c r="D5024" s="274"/>
    </row>
    <row r="5025" spans="2:4" x14ac:dyDescent="0.25">
      <c r="B5025" s="219"/>
      <c r="D5025" s="274"/>
    </row>
    <row r="5026" spans="2:4" x14ac:dyDescent="0.25">
      <c r="B5026" s="219"/>
      <c r="D5026" s="274"/>
    </row>
    <row r="5027" spans="2:4" x14ac:dyDescent="0.25">
      <c r="B5027" s="219"/>
      <c r="D5027" s="274"/>
    </row>
    <row r="5028" spans="2:4" x14ac:dyDescent="0.25">
      <c r="B5028" s="219"/>
      <c r="D5028" s="274"/>
    </row>
    <row r="5029" spans="2:4" x14ac:dyDescent="0.25">
      <c r="B5029" s="219"/>
      <c r="D5029" s="274"/>
    </row>
    <row r="5030" spans="2:4" x14ac:dyDescent="0.25">
      <c r="B5030" s="219"/>
      <c r="D5030" s="274"/>
    </row>
    <row r="5031" spans="2:4" x14ac:dyDescent="0.25">
      <c r="B5031" s="219"/>
      <c r="D5031" s="274"/>
    </row>
    <row r="5032" spans="2:4" x14ac:dyDescent="0.25">
      <c r="B5032" s="219"/>
      <c r="D5032" s="274"/>
    </row>
    <row r="5033" spans="2:4" x14ac:dyDescent="0.25">
      <c r="B5033" s="219"/>
      <c r="D5033" s="274"/>
    </row>
    <row r="5034" spans="2:4" x14ac:dyDescent="0.25">
      <c r="B5034" s="219"/>
      <c r="D5034" s="274"/>
    </row>
    <row r="5035" spans="2:4" x14ac:dyDescent="0.25">
      <c r="B5035" s="219"/>
      <c r="D5035" s="274"/>
    </row>
    <row r="5036" spans="2:4" x14ac:dyDescent="0.25">
      <c r="B5036" s="219"/>
      <c r="D5036" s="274"/>
    </row>
    <row r="5037" spans="2:4" x14ac:dyDescent="0.25">
      <c r="B5037" s="219"/>
      <c r="D5037" s="274"/>
    </row>
    <row r="5038" spans="2:4" x14ac:dyDescent="0.25">
      <c r="B5038" s="219"/>
      <c r="D5038" s="274"/>
    </row>
    <row r="5039" spans="2:4" x14ac:dyDescent="0.25">
      <c r="B5039" s="219"/>
      <c r="D5039" s="274"/>
    </row>
    <row r="5040" spans="2:4" x14ac:dyDescent="0.25">
      <c r="B5040" s="219"/>
      <c r="D5040" s="274"/>
    </row>
    <row r="5041" spans="2:4" x14ac:dyDescent="0.25">
      <c r="B5041" s="219"/>
      <c r="D5041" s="274"/>
    </row>
    <row r="5042" spans="2:4" x14ac:dyDescent="0.25">
      <c r="B5042" s="219"/>
      <c r="D5042" s="274"/>
    </row>
    <row r="5043" spans="2:4" x14ac:dyDescent="0.25">
      <c r="B5043" s="219"/>
      <c r="D5043" s="274"/>
    </row>
    <row r="5044" spans="2:4" x14ac:dyDescent="0.25">
      <c r="B5044" s="219"/>
      <c r="D5044" s="274"/>
    </row>
    <row r="5045" spans="2:4" x14ac:dyDescent="0.25">
      <c r="B5045" s="219"/>
      <c r="D5045" s="274"/>
    </row>
    <row r="5046" spans="2:4" x14ac:dyDescent="0.25">
      <c r="B5046" s="219"/>
      <c r="D5046" s="274"/>
    </row>
    <row r="5047" spans="2:4" x14ac:dyDescent="0.25">
      <c r="B5047" s="219"/>
      <c r="D5047" s="274"/>
    </row>
    <row r="5048" spans="2:4" x14ac:dyDescent="0.25">
      <c r="B5048" s="219"/>
      <c r="D5048" s="274"/>
    </row>
    <row r="5049" spans="2:4" x14ac:dyDescent="0.25">
      <c r="B5049" s="219"/>
      <c r="D5049" s="274"/>
    </row>
    <row r="5050" spans="2:4" x14ac:dyDescent="0.25">
      <c r="B5050" s="219"/>
      <c r="D5050" s="274"/>
    </row>
    <row r="5051" spans="2:4" x14ac:dyDescent="0.25">
      <c r="B5051" s="219"/>
      <c r="D5051" s="274"/>
    </row>
    <row r="5052" spans="2:4" x14ac:dyDescent="0.25">
      <c r="B5052" s="219"/>
      <c r="D5052" s="274"/>
    </row>
    <row r="5053" spans="2:4" x14ac:dyDescent="0.25">
      <c r="B5053" s="219"/>
      <c r="D5053" s="274"/>
    </row>
    <row r="5054" spans="2:4" x14ac:dyDescent="0.25">
      <c r="B5054" s="219"/>
      <c r="D5054" s="274"/>
    </row>
    <row r="5055" spans="2:4" x14ac:dyDescent="0.25">
      <c r="B5055" s="219"/>
      <c r="D5055" s="274"/>
    </row>
    <row r="5056" spans="2:4" x14ac:dyDescent="0.25">
      <c r="B5056" s="219"/>
      <c r="D5056" s="274"/>
    </row>
    <row r="5057" spans="2:4" x14ac:dyDescent="0.25">
      <c r="B5057" s="219"/>
      <c r="D5057" s="274"/>
    </row>
    <row r="5058" spans="2:4" x14ac:dyDescent="0.25">
      <c r="B5058" s="219"/>
      <c r="D5058" s="274"/>
    </row>
    <row r="5059" spans="2:4" x14ac:dyDescent="0.25">
      <c r="B5059" s="219"/>
      <c r="D5059" s="274"/>
    </row>
    <row r="5060" spans="2:4" x14ac:dyDescent="0.25">
      <c r="B5060" s="219"/>
      <c r="D5060" s="274"/>
    </row>
    <row r="5061" spans="2:4" x14ac:dyDescent="0.25">
      <c r="B5061" s="219"/>
      <c r="D5061" s="274"/>
    </row>
    <row r="5062" spans="2:4" x14ac:dyDescent="0.25">
      <c r="B5062" s="219"/>
      <c r="D5062" s="274"/>
    </row>
    <row r="5063" spans="2:4" x14ac:dyDescent="0.25">
      <c r="B5063" s="219"/>
      <c r="D5063" s="274"/>
    </row>
    <row r="5064" spans="2:4" x14ac:dyDescent="0.25">
      <c r="B5064" s="219"/>
      <c r="D5064" s="274"/>
    </row>
    <row r="5065" spans="2:4" x14ac:dyDescent="0.25">
      <c r="B5065" s="219"/>
      <c r="D5065" s="274"/>
    </row>
    <row r="5066" spans="2:4" x14ac:dyDescent="0.25">
      <c r="B5066" s="219"/>
      <c r="D5066" s="274"/>
    </row>
    <row r="5067" spans="2:4" x14ac:dyDescent="0.25">
      <c r="B5067" s="219"/>
      <c r="D5067" s="274"/>
    </row>
    <row r="5068" spans="2:4" x14ac:dyDescent="0.25">
      <c r="B5068" s="219"/>
      <c r="D5068" s="274"/>
    </row>
    <row r="5069" spans="2:4" x14ac:dyDescent="0.25">
      <c r="B5069" s="219"/>
      <c r="D5069" s="274"/>
    </row>
    <row r="5070" spans="2:4" x14ac:dyDescent="0.25">
      <c r="B5070" s="219"/>
      <c r="D5070" s="274"/>
    </row>
    <row r="5071" spans="2:4" x14ac:dyDescent="0.25">
      <c r="B5071" s="219"/>
      <c r="D5071" s="274"/>
    </row>
    <row r="5072" spans="2:4" x14ac:dyDescent="0.25">
      <c r="B5072" s="219"/>
      <c r="D5072" s="274"/>
    </row>
    <row r="5073" spans="2:4" x14ac:dyDescent="0.25">
      <c r="B5073" s="219"/>
      <c r="D5073" s="274"/>
    </row>
    <row r="5074" spans="2:4" x14ac:dyDescent="0.25">
      <c r="B5074" s="219"/>
      <c r="D5074" s="274"/>
    </row>
    <row r="5075" spans="2:4" x14ac:dyDescent="0.25">
      <c r="B5075" s="219"/>
      <c r="D5075" s="274"/>
    </row>
    <row r="5076" spans="2:4" x14ac:dyDescent="0.25">
      <c r="B5076" s="219"/>
      <c r="D5076" s="274"/>
    </row>
    <row r="5077" spans="2:4" x14ac:dyDescent="0.25">
      <c r="B5077" s="219"/>
      <c r="D5077" s="274"/>
    </row>
    <row r="5078" spans="2:4" x14ac:dyDescent="0.25">
      <c r="B5078" s="219"/>
      <c r="D5078" s="274"/>
    </row>
    <row r="5079" spans="2:4" x14ac:dyDescent="0.25">
      <c r="B5079" s="219"/>
      <c r="D5079" s="274"/>
    </row>
    <row r="5080" spans="2:4" x14ac:dyDescent="0.25">
      <c r="B5080" s="219"/>
      <c r="D5080" s="274"/>
    </row>
    <row r="5081" spans="2:4" x14ac:dyDescent="0.25">
      <c r="B5081" s="219"/>
      <c r="D5081" s="274"/>
    </row>
    <row r="5082" spans="2:4" x14ac:dyDescent="0.25">
      <c r="B5082" s="219"/>
      <c r="D5082" s="274"/>
    </row>
    <row r="5083" spans="2:4" x14ac:dyDescent="0.25">
      <c r="B5083" s="219"/>
      <c r="D5083" s="274"/>
    </row>
    <row r="5084" spans="2:4" x14ac:dyDescent="0.25">
      <c r="B5084" s="219"/>
      <c r="D5084" s="274"/>
    </row>
    <row r="5085" spans="2:4" x14ac:dyDescent="0.25">
      <c r="B5085" s="219"/>
      <c r="D5085" s="274"/>
    </row>
    <row r="5086" spans="2:4" x14ac:dyDescent="0.25">
      <c r="B5086" s="219"/>
      <c r="D5086" s="274"/>
    </row>
    <row r="5087" spans="2:4" x14ac:dyDescent="0.25">
      <c r="B5087" s="219"/>
      <c r="D5087" s="274"/>
    </row>
    <row r="5088" spans="2:4" x14ac:dyDescent="0.25">
      <c r="B5088" s="219"/>
      <c r="D5088" s="274"/>
    </row>
    <row r="5089" spans="2:4" x14ac:dyDescent="0.25">
      <c r="B5089" s="219"/>
      <c r="D5089" s="274"/>
    </row>
    <row r="5090" spans="2:4" x14ac:dyDescent="0.25">
      <c r="B5090" s="219"/>
      <c r="D5090" s="274"/>
    </row>
    <row r="5091" spans="2:4" x14ac:dyDescent="0.25">
      <c r="B5091" s="219"/>
      <c r="D5091" s="274"/>
    </row>
    <row r="5092" spans="2:4" x14ac:dyDescent="0.25">
      <c r="B5092" s="219"/>
      <c r="D5092" s="274"/>
    </row>
    <row r="5093" spans="2:4" x14ac:dyDescent="0.25">
      <c r="B5093" s="219"/>
      <c r="D5093" s="274"/>
    </row>
    <row r="5094" spans="2:4" x14ac:dyDescent="0.25">
      <c r="B5094" s="219"/>
      <c r="D5094" s="274"/>
    </row>
    <row r="5095" spans="2:4" x14ac:dyDescent="0.25">
      <c r="B5095" s="219"/>
      <c r="D5095" s="274"/>
    </row>
    <row r="5096" spans="2:4" x14ac:dyDescent="0.25">
      <c r="B5096" s="219"/>
      <c r="D5096" s="274"/>
    </row>
    <row r="5097" spans="2:4" x14ac:dyDescent="0.25">
      <c r="B5097" s="219"/>
      <c r="D5097" s="274"/>
    </row>
    <row r="5098" spans="2:4" x14ac:dyDescent="0.25">
      <c r="B5098" s="219"/>
      <c r="D5098" s="274"/>
    </row>
    <row r="5099" spans="2:4" x14ac:dyDescent="0.25">
      <c r="B5099" s="219"/>
      <c r="D5099" s="274"/>
    </row>
    <row r="5100" spans="2:4" x14ac:dyDescent="0.25">
      <c r="B5100" s="219"/>
      <c r="D5100" s="274"/>
    </row>
    <row r="5101" spans="2:4" x14ac:dyDescent="0.25">
      <c r="B5101" s="219"/>
      <c r="D5101" s="274"/>
    </row>
    <row r="5102" spans="2:4" x14ac:dyDescent="0.25">
      <c r="B5102" s="219"/>
      <c r="D5102" s="274"/>
    </row>
    <row r="5103" spans="2:4" x14ac:dyDescent="0.25">
      <c r="B5103" s="219"/>
      <c r="D5103" s="274"/>
    </row>
    <row r="5104" spans="2:4" x14ac:dyDescent="0.25">
      <c r="B5104" s="219"/>
      <c r="D5104" s="274"/>
    </row>
    <row r="5105" spans="2:4" x14ac:dyDescent="0.25">
      <c r="B5105" s="219"/>
      <c r="D5105" s="274"/>
    </row>
    <row r="5106" spans="2:4" x14ac:dyDescent="0.25">
      <c r="B5106" s="219"/>
      <c r="D5106" s="274"/>
    </row>
    <row r="5107" spans="2:4" x14ac:dyDescent="0.25">
      <c r="B5107" s="219"/>
      <c r="D5107" s="274"/>
    </row>
    <row r="5108" spans="2:4" x14ac:dyDescent="0.25">
      <c r="B5108" s="219"/>
      <c r="D5108" s="274"/>
    </row>
    <row r="5109" spans="2:4" x14ac:dyDescent="0.25">
      <c r="B5109" s="219"/>
      <c r="D5109" s="274"/>
    </row>
    <row r="5110" spans="2:4" x14ac:dyDescent="0.25">
      <c r="B5110" s="219"/>
      <c r="D5110" s="274"/>
    </row>
    <row r="5111" spans="2:4" x14ac:dyDescent="0.25">
      <c r="B5111" s="219"/>
      <c r="D5111" s="274"/>
    </row>
    <row r="5112" spans="2:4" x14ac:dyDescent="0.25">
      <c r="B5112" s="219"/>
      <c r="D5112" s="274"/>
    </row>
    <row r="5113" spans="2:4" x14ac:dyDescent="0.25">
      <c r="B5113" s="219"/>
      <c r="D5113" s="274"/>
    </row>
    <row r="5114" spans="2:4" x14ac:dyDescent="0.25">
      <c r="B5114" s="219"/>
      <c r="D5114" s="274"/>
    </row>
    <row r="5115" spans="2:4" x14ac:dyDescent="0.25">
      <c r="B5115" s="219"/>
      <c r="D5115" s="274"/>
    </row>
    <row r="5116" spans="2:4" x14ac:dyDescent="0.25">
      <c r="B5116" s="219"/>
      <c r="D5116" s="274"/>
    </row>
    <row r="5117" spans="2:4" x14ac:dyDescent="0.25">
      <c r="B5117" s="219"/>
      <c r="D5117" s="274"/>
    </row>
    <row r="5118" spans="2:4" x14ac:dyDescent="0.25">
      <c r="B5118" s="219"/>
      <c r="D5118" s="274"/>
    </row>
    <row r="5119" spans="2:4" x14ac:dyDescent="0.25">
      <c r="B5119" s="219"/>
      <c r="D5119" s="274"/>
    </row>
    <row r="5120" spans="2:4" x14ac:dyDescent="0.25">
      <c r="B5120" s="219"/>
      <c r="D5120" s="274"/>
    </row>
    <row r="5121" spans="2:4" x14ac:dyDescent="0.25">
      <c r="B5121" s="219"/>
      <c r="D5121" s="274"/>
    </row>
    <row r="5122" spans="2:4" x14ac:dyDescent="0.25">
      <c r="B5122" s="219"/>
      <c r="D5122" s="274"/>
    </row>
    <row r="5123" spans="2:4" x14ac:dyDescent="0.25">
      <c r="B5123" s="219"/>
      <c r="D5123" s="274"/>
    </row>
    <row r="5124" spans="2:4" x14ac:dyDescent="0.25">
      <c r="B5124" s="219"/>
      <c r="D5124" s="274"/>
    </row>
    <row r="5125" spans="2:4" x14ac:dyDescent="0.25">
      <c r="B5125" s="219"/>
      <c r="D5125" s="274"/>
    </row>
    <row r="5126" spans="2:4" x14ac:dyDescent="0.25">
      <c r="B5126" s="219"/>
      <c r="D5126" s="274"/>
    </row>
    <row r="5127" spans="2:4" x14ac:dyDescent="0.25">
      <c r="B5127" s="219"/>
      <c r="D5127" s="274"/>
    </row>
    <row r="5128" spans="2:4" x14ac:dyDescent="0.25">
      <c r="B5128" s="219"/>
      <c r="D5128" s="274"/>
    </row>
    <row r="5129" spans="2:4" x14ac:dyDescent="0.25">
      <c r="B5129" s="219"/>
      <c r="D5129" s="274"/>
    </row>
    <row r="5130" spans="2:4" x14ac:dyDescent="0.25">
      <c r="B5130" s="219"/>
      <c r="D5130" s="274"/>
    </row>
    <row r="5131" spans="2:4" x14ac:dyDescent="0.25">
      <c r="B5131" s="219"/>
      <c r="D5131" s="274"/>
    </row>
    <row r="5132" spans="2:4" x14ac:dyDescent="0.25">
      <c r="B5132" s="219"/>
      <c r="D5132" s="274"/>
    </row>
    <row r="5133" spans="2:4" x14ac:dyDescent="0.25">
      <c r="B5133" s="219"/>
      <c r="D5133" s="274"/>
    </row>
    <row r="5134" spans="2:4" x14ac:dyDescent="0.25">
      <c r="B5134" s="219"/>
      <c r="D5134" s="274"/>
    </row>
    <row r="5135" spans="2:4" x14ac:dyDescent="0.25">
      <c r="B5135" s="219"/>
      <c r="D5135" s="274"/>
    </row>
    <row r="5136" spans="2:4" x14ac:dyDescent="0.25">
      <c r="B5136" s="219"/>
      <c r="D5136" s="274"/>
    </row>
    <row r="5137" spans="2:4" x14ac:dyDescent="0.25">
      <c r="B5137" s="219"/>
      <c r="D5137" s="274"/>
    </row>
    <row r="5138" spans="2:4" x14ac:dyDescent="0.25">
      <c r="B5138" s="219"/>
      <c r="D5138" s="274"/>
    </row>
    <row r="5139" spans="2:4" x14ac:dyDescent="0.25">
      <c r="B5139" s="219"/>
      <c r="D5139" s="274"/>
    </row>
    <row r="5140" spans="2:4" x14ac:dyDescent="0.25">
      <c r="B5140" s="219"/>
      <c r="D5140" s="274"/>
    </row>
    <row r="5141" spans="2:4" x14ac:dyDescent="0.25">
      <c r="B5141" s="219"/>
      <c r="D5141" s="274"/>
    </row>
    <row r="5142" spans="2:4" x14ac:dyDescent="0.25">
      <c r="B5142" s="219"/>
      <c r="D5142" s="274"/>
    </row>
    <row r="5143" spans="2:4" x14ac:dyDescent="0.25">
      <c r="B5143" s="219"/>
      <c r="D5143" s="274"/>
    </row>
    <row r="5144" spans="2:4" x14ac:dyDescent="0.25">
      <c r="B5144" s="219"/>
      <c r="D5144" s="274"/>
    </row>
    <row r="5145" spans="2:4" x14ac:dyDescent="0.25">
      <c r="B5145" s="219"/>
      <c r="D5145" s="274"/>
    </row>
    <row r="5146" spans="2:4" x14ac:dyDescent="0.25">
      <c r="B5146" s="219"/>
      <c r="D5146" s="274"/>
    </row>
    <row r="5147" spans="2:4" x14ac:dyDescent="0.25">
      <c r="B5147" s="219"/>
      <c r="D5147" s="274"/>
    </row>
    <row r="5148" spans="2:4" x14ac:dyDescent="0.25">
      <c r="B5148" s="219"/>
      <c r="D5148" s="274"/>
    </row>
    <row r="5149" spans="2:4" x14ac:dyDescent="0.25">
      <c r="B5149" s="219"/>
      <c r="D5149" s="274"/>
    </row>
    <row r="5150" spans="2:4" x14ac:dyDescent="0.25">
      <c r="B5150" s="219"/>
      <c r="D5150" s="274"/>
    </row>
    <row r="5151" spans="2:4" x14ac:dyDescent="0.25">
      <c r="B5151" s="219"/>
      <c r="D5151" s="274"/>
    </row>
    <row r="5152" spans="2:4" x14ac:dyDescent="0.25">
      <c r="B5152" s="219"/>
      <c r="D5152" s="274"/>
    </row>
    <row r="5153" spans="2:4" x14ac:dyDescent="0.25">
      <c r="B5153" s="219"/>
      <c r="D5153" s="274"/>
    </row>
    <row r="5154" spans="2:4" x14ac:dyDescent="0.25">
      <c r="B5154" s="219"/>
      <c r="D5154" s="274"/>
    </row>
    <row r="5155" spans="2:4" x14ac:dyDescent="0.25">
      <c r="B5155" s="219"/>
      <c r="D5155" s="274"/>
    </row>
    <row r="5156" spans="2:4" x14ac:dyDescent="0.25">
      <c r="B5156" s="219"/>
      <c r="D5156" s="274"/>
    </row>
    <row r="5157" spans="2:4" x14ac:dyDescent="0.25">
      <c r="B5157" s="219"/>
      <c r="D5157" s="274"/>
    </row>
    <row r="5158" spans="2:4" x14ac:dyDescent="0.25">
      <c r="B5158" s="219"/>
      <c r="D5158" s="274"/>
    </row>
    <row r="5159" spans="2:4" x14ac:dyDescent="0.25">
      <c r="B5159" s="219"/>
      <c r="D5159" s="274"/>
    </row>
    <row r="5160" spans="2:4" x14ac:dyDescent="0.25">
      <c r="B5160" s="219"/>
      <c r="D5160" s="274"/>
    </row>
    <row r="5161" spans="2:4" x14ac:dyDescent="0.25">
      <c r="B5161" s="219"/>
      <c r="D5161" s="274"/>
    </row>
    <row r="5162" spans="2:4" x14ac:dyDescent="0.25">
      <c r="B5162" s="219"/>
      <c r="D5162" s="274"/>
    </row>
    <row r="5163" spans="2:4" x14ac:dyDescent="0.25">
      <c r="B5163" s="219"/>
      <c r="D5163" s="274"/>
    </row>
    <row r="5164" spans="2:4" x14ac:dyDescent="0.25">
      <c r="B5164" s="219"/>
      <c r="D5164" s="274"/>
    </row>
    <row r="5165" spans="2:4" x14ac:dyDescent="0.25">
      <c r="B5165" s="219"/>
      <c r="D5165" s="274"/>
    </row>
    <row r="5166" spans="2:4" x14ac:dyDescent="0.25">
      <c r="B5166" s="219"/>
      <c r="D5166" s="274"/>
    </row>
    <row r="5167" spans="2:4" x14ac:dyDescent="0.25">
      <c r="B5167" s="219"/>
      <c r="D5167" s="274"/>
    </row>
    <row r="5168" spans="2:4" x14ac:dyDescent="0.25">
      <c r="B5168" s="219"/>
      <c r="D5168" s="274"/>
    </row>
    <row r="5169" spans="2:4" x14ac:dyDescent="0.25">
      <c r="B5169" s="219"/>
      <c r="D5169" s="274"/>
    </row>
    <row r="5170" spans="2:4" x14ac:dyDescent="0.25">
      <c r="B5170" s="219"/>
      <c r="D5170" s="274"/>
    </row>
    <row r="5171" spans="2:4" x14ac:dyDescent="0.25">
      <c r="B5171" s="219"/>
      <c r="D5171" s="274"/>
    </row>
    <row r="5172" spans="2:4" x14ac:dyDescent="0.25">
      <c r="B5172" s="219"/>
      <c r="D5172" s="274"/>
    </row>
    <row r="5173" spans="2:4" x14ac:dyDescent="0.25">
      <c r="B5173" s="219"/>
      <c r="D5173" s="274"/>
    </row>
    <row r="5174" spans="2:4" x14ac:dyDescent="0.25">
      <c r="B5174" s="219"/>
      <c r="D5174" s="274"/>
    </row>
    <row r="5175" spans="2:4" x14ac:dyDescent="0.25">
      <c r="B5175" s="219"/>
      <c r="D5175" s="274"/>
    </row>
    <row r="5176" spans="2:4" x14ac:dyDescent="0.25">
      <c r="B5176" s="219"/>
      <c r="D5176" s="274"/>
    </row>
    <row r="5177" spans="2:4" x14ac:dyDescent="0.25">
      <c r="B5177" s="219"/>
      <c r="D5177" s="274"/>
    </row>
    <row r="5178" spans="2:4" x14ac:dyDescent="0.25">
      <c r="B5178" s="219"/>
      <c r="D5178" s="274"/>
    </row>
    <row r="5179" spans="2:4" x14ac:dyDescent="0.25">
      <c r="B5179" s="219"/>
      <c r="D5179" s="274"/>
    </row>
    <row r="5180" spans="2:4" x14ac:dyDescent="0.25">
      <c r="B5180" s="219"/>
      <c r="D5180" s="274"/>
    </row>
    <row r="5181" spans="2:4" x14ac:dyDescent="0.25">
      <c r="B5181" s="219"/>
      <c r="D5181" s="274"/>
    </row>
    <row r="5182" spans="2:4" x14ac:dyDescent="0.25">
      <c r="B5182" s="219"/>
      <c r="D5182" s="274"/>
    </row>
    <row r="5183" spans="2:4" x14ac:dyDescent="0.25">
      <c r="B5183" s="219"/>
      <c r="D5183" s="274"/>
    </row>
    <row r="5184" spans="2:4" x14ac:dyDescent="0.25">
      <c r="B5184" s="219"/>
      <c r="D5184" s="274"/>
    </row>
    <row r="5185" spans="2:4" x14ac:dyDescent="0.25">
      <c r="B5185" s="219"/>
      <c r="D5185" s="274"/>
    </row>
    <row r="5186" spans="2:4" x14ac:dyDescent="0.25">
      <c r="B5186" s="219"/>
      <c r="D5186" s="274"/>
    </row>
    <row r="5187" spans="2:4" x14ac:dyDescent="0.25">
      <c r="B5187" s="219"/>
      <c r="D5187" s="274"/>
    </row>
    <row r="5188" spans="2:4" x14ac:dyDescent="0.25">
      <c r="B5188" s="219"/>
      <c r="D5188" s="274"/>
    </row>
    <row r="5189" spans="2:4" x14ac:dyDescent="0.25">
      <c r="B5189" s="219"/>
      <c r="D5189" s="274"/>
    </row>
    <row r="5190" spans="2:4" x14ac:dyDescent="0.25">
      <c r="B5190" s="219"/>
      <c r="D5190" s="274"/>
    </row>
    <row r="5191" spans="2:4" x14ac:dyDescent="0.25">
      <c r="B5191" s="219"/>
      <c r="D5191" s="274"/>
    </row>
    <row r="5192" spans="2:4" x14ac:dyDescent="0.25">
      <c r="B5192" s="219"/>
      <c r="D5192" s="274"/>
    </row>
    <row r="5193" spans="2:4" x14ac:dyDescent="0.25">
      <c r="B5193" s="219"/>
      <c r="D5193" s="274"/>
    </row>
    <row r="5194" spans="2:4" x14ac:dyDescent="0.25">
      <c r="B5194" s="219"/>
      <c r="D5194" s="274"/>
    </row>
    <row r="5195" spans="2:4" x14ac:dyDescent="0.25">
      <c r="B5195" s="219"/>
      <c r="D5195" s="274"/>
    </row>
    <row r="5196" spans="2:4" x14ac:dyDescent="0.25">
      <c r="B5196" s="219"/>
      <c r="D5196" s="274"/>
    </row>
    <row r="5197" spans="2:4" x14ac:dyDescent="0.25">
      <c r="B5197" s="219"/>
      <c r="D5197" s="274"/>
    </row>
    <row r="5198" spans="2:4" x14ac:dyDescent="0.25">
      <c r="B5198" s="219"/>
      <c r="D5198" s="274"/>
    </row>
    <row r="5199" spans="2:4" x14ac:dyDescent="0.25">
      <c r="B5199" s="219"/>
      <c r="D5199" s="274"/>
    </row>
    <row r="5200" spans="2:4" x14ac:dyDescent="0.25">
      <c r="B5200" s="219"/>
      <c r="D5200" s="274"/>
    </row>
    <row r="5201" spans="2:4" x14ac:dyDescent="0.25">
      <c r="B5201" s="219"/>
      <c r="D5201" s="274"/>
    </row>
    <row r="5202" spans="2:4" x14ac:dyDescent="0.25">
      <c r="B5202" s="219"/>
      <c r="D5202" s="274"/>
    </row>
    <row r="5203" spans="2:4" x14ac:dyDescent="0.25">
      <c r="B5203" s="219"/>
      <c r="D5203" s="274"/>
    </row>
    <row r="5204" spans="2:4" x14ac:dyDescent="0.25">
      <c r="B5204" s="219"/>
      <c r="D5204" s="274"/>
    </row>
    <row r="5205" spans="2:4" x14ac:dyDescent="0.25">
      <c r="B5205" s="219"/>
      <c r="D5205" s="274"/>
    </row>
    <row r="5206" spans="2:4" x14ac:dyDescent="0.25">
      <c r="B5206" s="219"/>
      <c r="D5206" s="274"/>
    </row>
    <row r="5207" spans="2:4" x14ac:dyDescent="0.25">
      <c r="B5207" s="219"/>
      <c r="D5207" s="274"/>
    </row>
    <row r="5208" spans="2:4" x14ac:dyDescent="0.25">
      <c r="B5208" s="219"/>
      <c r="D5208" s="274"/>
    </row>
    <row r="5209" spans="2:4" x14ac:dyDescent="0.25">
      <c r="B5209" s="219"/>
      <c r="D5209" s="274"/>
    </row>
    <row r="5210" spans="2:4" x14ac:dyDescent="0.25">
      <c r="B5210" s="219"/>
      <c r="D5210" s="274"/>
    </row>
    <row r="5211" spans="2:4" x14ac:dyDescent="0.25">
      <c r="B5211" s="219"/>
      <c r="D5211" s="274"/>
    </row>
    <row r="5212" spans="2:4" x14ac:dyDescent="0.25">
      <c r="B5212" s="219"/>
      <c r="D5212" s="274"/>
    </row>
    <row r="5213" spans="2:4" x14ac:dyDescent="0.25">
      <c r="B5213" s="219"/>
      <c r="D5213" s="274"/>
    </row>
    <row r="5214" spans="2:4" x14ac:dyDescent="0.25">
      <c r="B5214" s="219"/>
      <c r="D5214" s="274"/>
    </row>
    <row r="5215" spans="2:4" x14ac:dyDescent="0.25">
      <c r="B5215" s="219"/>
      <c r="D5215" s="274"/>
    </row>
    <row r="5216" spans="2:4" x14ac:dyDescent="0.25">
      <c r="B5216" s="219"/>
      <c r="D5216" s="274"/>
    </row>
    <row r="5217" spans="2:4" x14ac:dyDescent="0.25">
      <c r="B5217" s="219"/>
      <c r="D5217" s="274"/>
    </row>
    <row r="5218" spans="2:4" x14ac:dyDescent="0.25">
      <c r="B5218" s="219"/>
      <c r="D5218" s="274"/>
    </row>
    <row r="5219" spans="2:4" x14ac:dyDescent="0.25">
      <c r="B5219" s="219"/>
      <c r="D5219" s="274"/>
    </row>
    <row r="5220" spans="2:4" x14ac:dyDescent="0.25">
      <c r="B5220" s="219"/>
      <c r="D5220" s="274"/>
    </row>
    <row r="5221" spans="2:4" x14ac:dyDescent="0.25">
      <c r="B5221" s="219"/>
      <c r="D5221" s="274"/>
    </row>
    <row r="5222" spans="2:4" x14ac:dyDescent="0.25">
      <c r="B5222" s="219"/>
      <c r="D5222" s="274"/>
    </row>
    <row r="5223" spans="2:4" x14ac:dyDescent="0.25">
      <c r="B5223" s="219"/>
      <c r="D5223" s="274"/>
    </row>
    <row r="5224" spans="2:4" x14ac:dyDescent="0.25">
      <c r="B5224" s="219"/>
      <c r="D5224" s="274"/>
    </row>
    <row r="5225" spans="2:4" x14ac:dyDescent="0.25">
      <c r="B5225" s="219"/>
      <c r="D5225" s="274"/>
    </row>
    <row r="5226" spans="2:4" x14ac:dyDescent="0.25">
      <c r="B5226" s="219"/>
      <c r="D5226" s="274"/>
    </row>
    <row r="5227" spans="2:4" x14ac:dyDescent="0.25">
      <c r="B5227" s="219"/>
      <c r="D5227" s="274"/>
    </row>
    <row r="5228" spans="2:4" x14ac:dyDescent="0.25">
      <c r="B5228" s="219"/>
      <c r="D5228" s="274"/>
    </row>
    <row r="5229" spans="2:4" x14ac:dyDescent="0.25">
      <c r="B5229" s="219"/>
      <c r="D5229" s="274"/>
    </row>
    <row r="5230" spans="2:4" x14ac:dyDescent="0.25">
      <c r="B5230" s="219"/>
      <c r="D5230" s="274"/>
    </row>
    <row r="5231" spans="2:4" x14ac:dyDescent="0.25">
      <c r="B5231" s="219"/>
      <c r="D5231" s="274"/>
    </row>
    <row r="5232" spans="2:4" x14ac:dyDescent="0.25">
      <c r="B5232" s="219"/>
      <c r="D5232" s="274"/>
    </row>
    <row r="5233" spans="2:4" x14ac:dyDescent="0.25">
      <c r="B5233" s="219"/>
      <c r="D5233" s="274"/>
    </row>
    <row r="5234" spans="2:4" x14ac:dyDescent="0.25">
      <c r="B5234" s="219"/>
      <c r="D5234" s="274"/>
    </row>
    <row r="5235" spans="2:4" x14ac:dyDescent="0.25">
      <c r="B5235" s="219"/>
      <c r="D5235" s="274"/>
    </row>
    <row r="5236" spans="2:4" x14ac:dyDescent="0.25">
      <c r="B5236" s="219"/>
      <c r="D5236" s="274"/>
    </row>
    <row r="5237" spans="2:4" x14ac:dyDescent="0.25">
      <c r="B5237" s="219"/>
      <c r="D5237" s="274"/>
    </row>
    <row r="5238" spans="2:4" x14ac:dyDescent="0.25">
      <c r="B5238" s="219"/>
      <c r="D5238" s="274"/>
    </row>
    <row r="5239" spans="2:4" x14ac:dyDescent="0.25">
      <c r="B5239" s="219"/>
      <c r="D5239" s="274"/>
    </row>
    <row r="5240" spans="2:4" x14ac:dyDescent="0.25">
      <c r="B5240" s="219"/>
      <c r="D5240" s="274"/>
    </row>
    <row r="5241" spans="2:4" x14ac:dyDescent="0.25">
      <c r="B5241" s="219"/>
      <c r="D5241" s="274"/>
    </row>
    <row r="5242" spans="2:4" x14ac:dyDescent="0.25">
      <c r="B5242" s="219"/>
      <c r="D5242" s="274"/>
    </row>
    <row r="5243" spans="2:4" x14ac:dyDescent="0.25">
      <c r="B5243" s="219"/>
      <c r="D5243" s="274"/>
    </row>
    <row r="5244" spans="2:4" x14ac:dyDescent="0.25">
      <c r="B5244" s="219"/>
      <c r="D5244" s="274"/>
    </row>
    <row r="5245" spans="2:4" x14ac:dyDescent="0.25">
      <c r="B5245" s="219"/>
      <c r="D5245" s="274"/>
    </row>
    <row r="5246" spans="2:4" x14ac:dyDescent="0.25">
      <c r="B5246" s="219"/>
      <c r="D5246" s="274"/>
    </row>
    <row r="5247" spans="2:4" x14ac:dyDescent="0.25">
      <c r="B5247" s="219"/>
      <c r="D5247" s="274"/>
    </row>
    <row r="5248" spans="2:4" x14ac:dyDescent="0.25">
      <c r="B5248" s="219"/>
      <c r="D5248" s="274"/>
    </row>
    <row r="5249" spans="2:4" x14ac:dyDescent="0.25">
      <c r="B5249" s="219"/>
      <c r="D5249" s="274"/>
    </row>
    <row r="5250" spans="2:4" x14ac:dyDescent="0.25">
      <c r="B5250" s="219"/>
      <c r="D5250" s="274"/>
    </row>
    <row r="5251" spans="2:4" x14ac:dyDescent="0.25">
      <c r="B5251" s="219"/>
      <c r="D5251" s="274"/>
    </row>
    <row r="5252" spans="2:4" x14ac:dyDescent="0.25">
      <c r="B5252" s="219"/>
      <c r="D5252" s="274"/>
    </row>
    <row r="5253" spans="2:4" x14ac:dyDescent="0.25">
      <c r="B5253" s="219"/>
      <c r="D5253" s="274"/>
    </row>
    <row r="5254" spans="2:4" x14ac:dyDescent="0.25">
      <c r="B5254" s="219"/>
      <c r="D5254" s="274"/>
    </row>
    <row r="5255" spans="2:4" x14ac:dyDescent="0.25">
      <c r="B5255" s="219"/>
      <c r="D5255" s="274"/>
    </row>
    <row r="5256" spans="2:4" x14ac:dyDescent="0.25">
      <c r="B5256" s="219"/>
      <c r="D5256" s="274"/>
    </row>
    <row r="5257" spans="2:4" x14ac:dyDescent="0.25">
      <c r="B5257" s="219"/>
      <c r="D5257" s="274"/>
    </row>
    <row r="5258" spans="2:4" x14ac:dyDescent="0.25">
      <c r="B5258" s="219"/>
      <c r="D5258" s="274"/>
    </row>
    <row r="5259" spans="2:4" x14ac:dyDescent="0.25">
      <c r="B5259" s="219"/>
      <c r="D5259" s="274"/>
    </row>
    <row r="5260" spans="2:4" x14ac:dyDescent="0.25">
      <c r="B5260" s="219"/>
      <c r="D5260" s="274"/>
    </row>
    <row r="5261" spans="2:4" x14ac:dyDescent="0.25">
      <c r="B5261" s="219"/>
      <c r="D5261" s="274"/>
    </row>
    <row r="5262" spans="2:4" x14ac:dyDescent="0.25">
      <c r="B5262" s="219"/>
      <c r="D5262" s="274"/>
    </row>
    <row r="5263" spans="2:4" x14ac:dyDescent="0.25">
      <c r="B5263" s="219"/>
      <c r="D5263" s="274"/>
    </row>
    <row r="5264" spans="2:4" x14ac:dyDescent="0.25">
      <c r="B5264" s="219"/>
      <c r="D5264" s="274"/>
    </row>
    <row r="5265" spans="2:4" x14ac:dyDescent="0.25">
      <c r="B5265" s="219"/>
      <c r="D5265" s="274"/>
    </row>
    <row r="5266" spans="2:4" x14ac:dyDescent="0.25">
      <c r="B5266" s="219"/>
      <c r="D5266" s="274"/>
    </row>
    <row r="5267" spans="2:4" x14ac:dyDescent="0.25">
      <c r="B5267" s="219"/>
      <c r="D5267" s="274"/>
    </row>
    <row r="5268" spans="2:4" x14ac:dyDescent="0.25">
      <c r="B5268" s="219"/>
      <c r="D5268" s="274"/>
    </row>
    <row r="5269" spans="2:4" x14ac:dyDescent="0.25">
      <c r="B5269" s="219"/>
      <c r="D5269" s="274"/>
    </row>
    <row r="5270" spans="2:4" x14ac:dyDescent="0.25">
      <c r="B5270" s="219"/>
      <c r="D5270" s="274"/>
    </row>
    <row r="5271" spans="2:4" x14ac:dyDescent="0.25">
      <c r="B5271" s="219"/>
      <c r="D5271" s="274"/>
    </row>
    <row r="5272" spans="2:4" x14ac:dyDescent="0.25">
      <c r="B5272" s="219"/>
      <c r="D5272" s="274"/>
    </row>
    <row r="5273" spans="2:4" x14ac:dyDescent="0.25">
      <c r="B5273" s="219"/>
      <c r="D5273" s="274"/>
    </row>
    <row r="5274" spans="2:4" x14ac:dyDescent="0.25">
      <c r="B5274" s="219"/>
      <c r="D5274" s="274"/>
    </row>
    <row r="5275" spans="2:4" x14ac:dyDescent="0.25">
      <c r="B5275" s="219"/>
      <c r="D5275" s="274"/>
    </row>
    <row r="5276" spans="2:4" x14ac:dyDescent="0.25">
      <c r="B5276" s="219"/>
      <c r="D5276" s="274"/>
    </row>
    <row r="5277" spans="2:4" x14ac:dyDescent="0.25">
      <c r="B5277" s="219"/>
      <c r="D5277" s="274"/>
    </row>
    <row r="5278" spans="2:4" x14ac:dyDescent="0.25">
      <c r="B5278" s="219"/>
      <c r="D5278" s="274"/>
    </row>
    <row r="5279" spans="2:4" x14ac:dyDescent="0.25">
      <c r="B5279" s="219"/>
      <c r="D5279" s="274"/>
    </row>
    <row r="5280" spans="2:4" x14ac:dyDescent="0.25">
      <c r="B5280" s="219"/>
      <c r="D5280" s="274"/>
    </row>
    <row r="5281" spans="2:4" x14ac:dyDescent="0.25">
      <c r="B5281" s="219"/>
      <c r="D5281" s="274"/>
    </row>
    <row r="5282" spans="2:4" x14ac:dyDescent="0.25">
      <c r="B5282" s="219"/>
      <c r="D5282" s="274"/>
    </row>
    <row r="5283" spans="2:4" x14ac:dyDescent="0.25">
      <c r="B5283" s="219"/>
      <c r="D5283" s="274"/>
    </row>
    <row r="5284" spans="2:4" x14ac:dyDescent="0.25">
      <c r="B5284" s="219"/>
      <c r="D5284" s="274"/>
    </row>
    <row r="5285" spans="2:4" x14ac:dyDescent="0.25">
      <c r="B5285" s="219"/>
      <c r="D5285" s="274"/>
    </row>
    <row r="5286" spans="2:4" x14ac:dyDescent="0.25">
      <c r="B5286" s="219"/>
      <c r="D5286" s="274"/>
    </row>
    <row r="5287" spans="2:4" x14ac:dyDescent="0.25">
      <c r="B5287" s="219"/>
      <c r="D5287" s="274"/>
    </row>
    <row r="5288" spans="2:4" x14ac:dyDescent="0.25">
      <c r="B5288" s="219"/>
      <c r="D5288" s="274"/>
    </row>
    <row r="5289" spans="2:4" x14ac:dyDescent="0.25">
      <c r="B5289" s="219"/>
      <c r="D5289" s="274"/>
    </row>
    <row r="5290" spans="2:4" x14ac:dyDescent="0.25">
      <c r="B5290" s="219"/>
      <c r="D5290" s="274"/>
    </row>
    <row r="5291" spans="2:4" x14ac:dyDescent="0.25">
      <c r="B5291" s="219"/>
      <c r="D5291" s="274"/>
    </row>
    <row r="5292" spans="2:4" x14ac:dyDescent="0.25">
      <c r="B5292" s="219"/>
      <c r="D5292" s="274"/>
    </row>
    <row r="5293" spans="2:4" x14ac:dyDescent="0.25">
      <c r="B5293" s="219"/>
      <c r="D5293" s="274"/>
    </row>
    <row r="5294" spans="2:4" x14ac:dyDescent="0.25">
      <c r="B5294" s="219"/>
      <c r="D5294" s="274"/>
    </row>
    <row r="5295" spans="2:4" x14ac:dyDescent="0.25">
      <c r="B5295" s="219"/>
      <c r="D5295" s="274"/>
    </row>
    <row r="5296" spans="2:4" x14ac:dyDescent="0.25">
      <c r="B5296" s="219"/>
      <c r="D5296" s="274"/>
    </row>
    <row r="5297" spans="2:4" x14ac:dyDescent="0.25">
      <c r="B5297" s="219"/>
      <c r="D5297" s="274"/>
    </row>
    <row r="5298" spans="2:4" x14ac:dyDescent="0.25">
      <c r="B5298" s="219"/>
      <c r="D5298" s="274"/>
    </row>
    <row r="5299" spans="2:4" x14ac:dyDescent="0.25">
      <c r="B5299" s="219"/>
      <c r="D5299" s="274"/>
    </row>
    <row r="5300" spans="2:4" x14ac:dyDescent="0.25">
      <c r="B5300" s="219"/>
      <c r="D5300" s="274"/>
    </row>
    <row r="5301" spans="2:4" x14ac:dyDescent="0.25">
      <c r="B5301" s="219"/>
      <c r="D5301" s="274"/>
    </row>
    <row r="5302" spans="2:4" x14ac:dyDescent="0.25">
      <c r="B5302" s="219"/>
      <c r="D5302" s="274"/>
    </row>
    <row r="5303" spans="2:4" x14ac:dyDescent="0.25">
      <c r="B5303" s="219"/>
      <c r="D5303" s="274"/>
    </row>
    <row r="5304" spans="2:4" x14ac:dyDescent="0.25">
      <c r="B5304" s="219"/>
      <c r="D5304" s="274"/>
    </row>
    <row r="5305" spans="2:4" x14ac:dyDescent="0.25">
      <c r="B5305" s="219"/>
      <c r="D5305" s="274"/>
    </row>
    <row r="5306" spans="2:4" x14ac:dyDescent="0.25">
      <c r="B5306" s="219"/>
      <c r="D5306" s="274"/>
    </row>
    <row r="5307" spans="2:4" x14ac:dyDescent="0.25">
      <c r="B5307" s="219"/>
      <c r="D5307" s="274"/>
    </row>
    <row r="5308" spans="2:4" x14ac:dyDescent="0.25">
      <c r="B5308" s="219"/>
      <c r="D5308" s="274"/>
    </row>
    <row r="5309" spans="2:4" x14ac:dyDescent="0.25">
      <c r="B5309" s="219"/>
      <c r="D5309" s="274"/>
    </row>
    <row r="5310" spans="2:4" x14ac:dyDescent="0.25">
      <c r="B5310" s="219"/>
      <c r="D5310" s="274"/>
    </row>
    <row r="5311" spans="2:4" x14ac:dyDescent="0.25">
      <c r="B5311" s="219"/>
      <c r="D5311" s="274"/>
    </row>
    <row r="5312" spans="2:4" x14ac:dyDescent="0.25">
      <c r="B5312" s="219"/>
      <c r="D5312" s="274"/>
    </row>
    <row r="5313" spans="2:4" x14ac:dyDescent="0.25">
      <c r="B5313" s="219"/>
      <c r="D5313" s="274"/>
    </row>
    <row r="5314" spans="2:4" x14ac:dyDescent="0.25">
      <c r="B5314" s="219"/>
      <c r="D5314" s="274"/>
    </row>
    <row r="5315" spans="2:4" x14ac:dyDescent="0.25">
      <c r="B5315" s="219"/>
      <c r="D5315" s="274"/>
    </row>
    <row r="5316" spans="2:4" x14ac:dyDescent="0.25">
      <c r="B5316" s="219"/>
      <c r="D5316" s="274"/>
    </row>
    <row r="5317" spans="2:4" x14ac:dyDescent="0.25">
      <c r="B5317" s="219"/>
      <c r="D5317" s="274"/>
    </row>
    <row r="5318" spans="2:4" x14ac:dyDescent="0.25">
      <c r="B5318" s="219"/>
      <c r="D5318" s="274"/>
    </row>
    <row r="5319" spans="2:4" x14ac:dyDescent="0.25">
      <c r="B5319" s="219"/>
      <c r="D5319" s="274"/>
    </row>
    <row r="5320" spans="2:4" x14ac:dyDescent="0.25">
      <c r="B5320" s="219"/>
      <c r="D5320" s="274"/>
    </row>
    <row r="5321" spans="2:4" x14ac:dyDescent="0.25">
      <c r="B5321" s="219"/>
      <c r="D5321" s="274"/>
    </row>
    <row r="5322" spans="2:4" x14ac:dyDescent="0.25">
      <c r="B5322" s="219"/>
      <c r="D5322" s="274"/>
    </row>
    <row r="5323" spans="2:4" x14ac:dyDescent="0.25">
      <c r="B5323" s="219"/>
      <c r="D5323" s="274"/>
    </row>
    <row r="5324" spans="2:4" x14ac:dyDescent="0.25">
      <c r="B5324" s="219"/>
      <c r="D5324" s="274"/>
    </row>
    <row r="5325" spans="2:4" x14ac:dyDescent="0.25">
      <c r="B5325" s="219"/>
      <c r="D5325" s="274"/>
    </row>
    <row r="5326" spans="2:4" x14ac:dyDescent="0.25">
      <c r="B5326" s="219"/>
      <c r="D5326" s="274"/>
    </row>
    <row r="5327" spans="2:4" x14ac:dyDescent="0.25">
      <c r="B5327" s="219"/>
      <c r="D5327" s="274"/>
    </row>
    <row r="5328" spans="2:4" x14ac:dyDescent="0.25">
      <c r="B5328" s="219"/>
      <c r="D5328" s="274"/>
    </row>
    <row r="5329" spans="2:4" x14ac:dyDescent="0.25">
      <c r="B5329" s="219"/>
      <c r="D5329" s="274"/>
    </row>
    <row r="5330" spans="2:4" x14ac:dyDescent="0.25">
      <c r="B5330" s="219"/>
      <c r="D5330" s="274"/>
    </row>
    <row r="5331" spans="2:4" x14ac:dyDescent="0.25">
      <c r="B5331" s="219"/>
      <c r="D5331" s="274"/>
    </row>
    <row r="5332" spans="2:4" x14ac:dyDescent="0.25">
      <c r="B5332" s="219"/>
      <c r="D5332" s="274"/>
    </row>
    <row r="5333" spans="2:4" x14ac:dyDescent="0.25">
      <c r="B5333" s="219"/>
      <c r="D5333" s="274"/>
    </row>
    <row r="5334" spans="2:4" x14ac:dyDescent="0.25">
      <c r="B5334" s="219"/>
      <c r="D5334" s="274"/>
    </row>
    <row r="5335" spans="2:4" x14ac:dyDescent="0.25">
      <c r="B5335" s="219"/>
      <c r="D5335" s="274"/>
    </row>
    <row r="5336" spans="2:4" x14ac:dyDescent="0.25">
      <c r="B5336" s="219"/>
      <c r="D5336" s="274"/>
    </row>
    <row r="5337" spans="2:4" x14ac:dyDescent="0.25">
      <c r="B5337" s="219"/>
      <c r="D5337" s="274"/>
    </row>
    <row r="5338" spans="2:4" x14ac:dyDescent="0.25">
      <c r="B5338" s="219"/>
      <c r="D5338" s="274"/>
    </row>
    <row r="5339" spans="2:4" x14ac:dyDescent="0.25">
      <c r="B5339" s="219"/>
      <c r="D5339" s="274"/>
    </row>
    <row r="5340" spans="2:4" x14ac:dyDescent="0.25">
      <c r="B5340" s="219"/>
      <c r="D5340" s="274"/>
    </row>
    <row r="5341" spans="2:4" x14ac:dyDescent="0.25">
      <c r="B5341" s="219"/>
      <c r="D5341" s="274"/>
    </row>
    <row r="5342" spans="2:4" x14ac:dyDescent="0.25">
      <c r="B5342" s="219"/>
      <c r="D5342" s="274"/>
    </row>
    <row r="5343" spans="2:4" x14ac:dyDescent="0.25">
      <c r="B5343" s="219"/>
      <c r="D5343" s="274"/>
    </row>
    <row r="5344" spans="2:4" x14ac:dyDescent="0.25">
      <c r="B5344" s="219"/>
      <c r="D5344" s="274"/>
    </row>
    <row r="5345" spans="2:4" x14ac:dyDescent="0.25">
      <c r="B5345" s="219"/>
      <c r="D5345" s="274"/>
    </row>
    <row r="5346" spans="2:4" x14ac:dyDescent="0.25">
      <c r="B5346" s="219"/>
      <c r="D5346" s="274"/>
    </row>
    <row r="5347" spans="2:4" x14ac:dyDescent="0.25">
      <c r="B5347" s="219"/>
      <c r="D5347" s="274"/>
    </row>
    <row r="5348" spans="2:4" x14ac:dyDescent="0.25">
      <c r="B5348" s="219"/>
      <c r="D5348" s="274"/>
    </row>
    <row r="5349" spans="2:4" x14ac:dyDescent="0.25">
      <c r="B5349" s="219"/>
      <c r="D5349" s="274"/>
    </row>
    <row r="5350" spans="2:4" x14ac:dyDescent="0.25">
      <c r="B5350" s="219"/>
      <c r="D5350" s="274"/>
    </row>
    <row r="5351" spans="2:4" x14ac:dyDescent="0.25">
      <c r="B5351" s="219"/>
      <c r="D5351" s="274"/>
    </row>
    <row r="5352" spans="2:4" x14ac:dyDescent="0.25">
      <c r="B5352" s="219"/>
      <c r="D5352" s="274"/>
    </row>
    <row r="5353" spans="2:4" x14ac:dyDescent="0.25">
      <c r="B5353" s="219"/>
      <c r="D5353" s="274"/>
    </row>
    <row r="5354" spans="2:4" x14ac:dyDescent="0.25">
      <c r="B5354" s="219"/>
      <c r="D5354" s="274"/>
    </row>
    <row r="5355" spans="2:4" x14ac:dyDescent="0.25">
      <c r="B5355" s="219"/>
      <c r="D5355" s="274"/>
    </row>
    <row r="5356" spans="2:4" x14ac:dyDescent="0.25">
      <c r="B5356" s="219"/>
      <c r="D5356" s="274"/>
    </row>
    <row r="5357" spans="2:4" x14ac:dyDescent="0.25">
      <c r="B5357" s="219"/>
      <c r="D5357" s="274"/>
    </row>
    <row r="5358" spans="2:4" x14ac:dyDescent="0.25">
      <c r="B5358" s="219"/>
      <c r="D5358" s="274"/>
    </row>
    <row r="5359" spans="2:4" x14ac:dyDescent="0.25">
      <c r="B5359" s="219"/>
      <c r="D5359" s="274"/>
    </row>
    <row r="5360" spans="2:4" x14ac:dyDescent="0.25">
      <c r="B5360" s="219"/>
      <c r="D5360" s="274"/>
    </row>
    <row r="5361" spans="2:4" x14ac:dyDescent="0.25">
      <c r="B5361" s="219"/>
      <c r="D5361" s="274"/>
    </row>
    <row r="5362" spans="2:4" x14ac:dyDescent="0.25">
      <c r="B5362" s="219"/>
      <c r="D5362" s="274"/>
    </row>
    <row r="5363" spans="2:4" x14ac:dyDescent="0.25">
      <c r="B5363" s="219"/>
      <c r="D5363" s="274"/>
    </row>
    <row r="5364" spans="2:4" x14ac:dyDescent="0.25">
      <c r="B5364" s="219"/>
      <c r="D5364" s="274"/>
    </row>
    <row r="5365" spans="2:4" x14ac:dyDescent="0.25">
      <c r="B5365" s="219"/>
      <c r="D5365" s="274"/>
    </row>
    <row r="5366" spans="2:4" x14ac:dyDescent="0.25">
      <c r="B5366" s="219"/>
      <c r="D5366" s="274"/>
    </row>
    <row r="5367" spans="2:4" x14ac:dyDescent="0.25">
      <c r="B5367" s="219"/>
      <c r="D5367" s="274"/>
    </row>
    <row r="5368" spans="2:4" x14ac:dyDescent="0.25">
      <c r="B5368" s="219"/>
      <c r="D5368" s="274"/>
    </row>
    <row r="5369" spans="2:4" x14ac:dyDescent="0.25">
      <c r="B5369" s="219"/>
      <c r="D5369" s="274"/>
    </row>
    <row r="5370" spans="2:4" x14ac:dyDescent="0.25">
      <c r="B5370" s="219"/>
      <c r="D5370" s="274"/>
    </row>
    <row r="5371" spans="2:4" x14ac:dyDescent="0.25">
      <c r="B5371" s="219"/>
      <c r="D5371" s="274"/>
    </row>
    <row r="5372" spans="2:4" x14ac:dyDescent="0.25">
      <c r="B5372" s="219"/>
      <c r="D5372" s="274"/>
    </row>
    <row r="5373" spans="2:4" x14ac:dyDescent="0.25">
      <c r="B5373" s="219"/>
      <c r="D5373" s="274"/>
    </row>
    <row r="5374" spans="2:4" x14ac:dyDescent="0.25">
      <c r="B5374" s="219"/>
      <c r="D5374" s="274"/>
    </row>
    <row r="5375" spans="2:4" x14ac:dyDescent="0.25">
      <c r="B5375" s="219"/>
      <c r="D5375" s="274"/>
    </row>
    <row r="5376" spans="2:4" x14ac:dyDescent="0.25">
      <c r="B5376" s="219"/>
      <c r="D5376" s="274"/>
    </row>
    <row r="5377" spans="2:4" x14ac:dyDescent="0.25">
      <c r="B5377" s="219"/>
      <c r="D5377" s="274"/>
    </row>
    <row r="5378" spans="2:4" x14ac:dyDescent="0.25">
      <c r="B5378" s="219"/>
      <c r="D5378" s="274"/>
    </row>
    <row r="5379" spans="2:4" x14ac:dyDescent="0.25">
      <c r="B5379" s="219"/>
      <c r="D5379" s="274"/>
    </row>
    <row r="5380" spans="2:4" x14ac:dyDescent="0.25">
      <c r="B5380" s="219"/>
      <c r="D5380" s="274"/>
    </row>
    <row r="5381" spans="2:4" x14ac:dyDescent="0.25">
      <c r="B5381" s="219"/>
      <c r="D5381" s="274"/>
    </row>
    <row r="5382" spans="2:4" x14ac:dyDescent="0.25">
      <c r="B5382" s="219"/>
      <c r="D5382" s="274"/>
    </row>
    <row r="5383" spans="2:4" x14ac:dyDescent="0.25">
      <c r="B5383" s="219"/>
      <c r="D5383" s="274"/>
    </row>
    <row r="5384" spans="2:4" x14ac:dyDescent="0.25">
      <c r="B5384" s="219"/>
      <c r="D5384" s="274"/>
    </row>
    <row r="5385" spans="2:4" x14ac:dyDescent="0.25">
      <c r="B5385" s="219"/>
      <c r="D5385" s="274"/>
    </row>
    <row r="5386" spans="2:4" x14ac:dyDescent="0.25">
      <c r="B5386" s="219"/>
      <c r="D5386" s="274"/>
    </row>
    <row r="5387" spans="2:4" x14ac:dyDescent="0.25">
      <c r="B5387" s="219"/>
      <c r="D5387" s="274"/>
    </row>
    <row r="5388" spans="2:4" x14ac:dyDescent="0.25">
      <c r="B5388" s="219"/>
      <c r="D5388" s="274"/>
    </row>
    <row r="5389" spans="2:4" x14ac:dyDescent="0.25">
      <c r="B5389" s="219"/>
      <c r="D5389" s="274"/>
    </row>
    <row r="5390" spans="2:4" x14ac:dyDescent="0.25">
      <c r="B5390" s="219"/>
      <c r="D5390" s="274"/>
    </row>
    <row r="5391" spans="2:4" x14ac:dyDescent="0.25">
      <c r="B5391" s="219"/>
      <c r="D5391" s="274"/>
    </row>
    <row r="5392" spans="2:4" x14ac:dyDescent="0.25">
      <c r="B5392" s="219"/>
      <c r="D5392" s="274"/>
    </row>
    <row r="5393" spans="2:4" x14ac:dyDescent="0.25">
      <c r="B5393" s="219"/>
      <c r="D5393" s="274"/>
    </row>
    <row r="5394" spans="2:4" x14ac:dyDescent="0.25">
      <c r="B5394" s="219"/>
      <c r="D5394" s="274"/>
    </row>
    <row r="5395" spans="2:4" x14ac:dyDescent="0.25">
      <c r="B5395" s="219"/>
      <c r="D5395" s="274"/>
    </row>
    <row r="5396" spans="2:4" x14ac:dyDescent="0.25">
      <c r="B5396" s="219"/>
      <c r="D5396" s="274"/>
    </row>
    <row r="5397" spans="2:4" x14ac:dyDescent="0.25">
      <c r="B5397" s="219"/>
      <c r="D5397" s="274"/>
    </row>
    <row r="5398" spans="2:4" x14ac:dyDescent="0.25">
      <c r="B5398" s="219"/>
      <c r="D5398" s="274"/>
    </row>
    <row r="5399" spans="2:4" x14ac:dyDescent="0.25">
      <c r="B5399" s="219"/>
      <c r="D5399" s="274"/>
    </row>
    <row r="5400" spans="2:4" x14ac:dyDescent="0.25">
      <c r="B5400" s="219"/>
      <c r="D5400" s="274"/>
    </row>
    <row r="5401" spans="2:4" x14ac:dyDescent="0.25">
      <c r="B5401" s="219"/>
      <c r="D5401" s="274"/>
    </row>
    <row r="5402" spans="2:4" x14ac:dyDescent="0.25">
      <c r="B5402" s="219"/>
      <c r="D5402" s="274"/>
    </row>
    <row r="5403" spans="2:4" x14ac:dyDescent="0.25">
      <c r="B5403" s="219"/>
      <c r="D5403" s="274"/>
    </row>
    <row r="5404" spans="2:4" x14ac:dyDescent="0.25">
      <c r="B5404" s="219"/>
      <c r="D5404" s="274"/>
    </row>
    <row r="5405" spans="2:4" x14ac:dyDescent="0.25">
      <c r="B5405" s="219"/>
      <c r="D5405" s="274"/>
    </row>
    <row r="5406" spans="2:4" x14ac:dyDescent="0.25">
      <c r="B5406" s="219"/>
      <c r="D5406" s="274"/>
    </row>
    <row r="5407" spans="2:4" x14ac:dyDescent="0.25">
      <c r="B5407" s="219"/>
      <c r="D5407" s="274"/>
    </row>
    <row r="5408" spans="2:4" x14ac:dyDescent="0.25">
      <c r="B5408" s="219"/>
      <c r="D5408" s="274"/>
    </row>
    <row r="5409" spans="2:4" x14ac:dyDescent="0.25">
      <c r="B5409" s="219"/>
      <c r="D5409" s="274"/>
    </row>
    <row r="5410" spans="2:4" x14ac:dyDescent="0.25">
      <c r="B5410" s="219"/>
      <c r="D5410" s="274"/>
    </row>
    <row r="5411" spans="2:4" x14ac:dyDescent="0.25">
      <c r="B5411" s="219"/>
      <c r="D5411" s="274"/>
    </row>
    <row r="5412" spans="2:4" x14ac:dyDescent="0.25">
      <c r="B5412" s="219"/>
      <c r="D5412" s="274"/>
    </row>
    <row r="5413" spans="2:4" x14ac:dyDescent="0.25">
      <c r="B5413" s="219"/>
      <c r="D5413" s="274"/>
    </row>
    <row r="5414" spans="2:4" x14ac:dyDescent="0.25">
      <c r="B5414" s="219"/>
      <c r="D5414" s="274"/>
    </row>
    <row r="5415" spans="2:4" x14ac:dyDescent="0.25">
      <c r="B5415" s="219"/>
      <c r="D5415" s="274"/>
    </row>
    <row r="5416" spans="2:4" x14ac:dyDescent="0.25">
      <c r="B5416" s="219"/>
      <c r="D5416" s="274"/>
    </row>
    <row r="5417" spans="2:4" x14ac:dyDescent="0.25">
      <c r="B5417" s="219"/>
      <c r="D5417" s="274"/>
    </row>
    <row r="5418" spans="2:4" x14ac:dyDescent="0.25">
      <c r="B5418" s="219"/>
      <c r="D5418" s="274"/>
    </row>
    <row r="5419" spans="2:4" x14ac:dyDescent="0.25">
      <c r="B5419" s="219"/>
      <c r="D5419" s="274"/>
    </row>
    <row r="5420" spans="2:4" x14ac:dyDescent="0.25">
      <c r="B5420" s="219"/>
      <c r="D5420" s="274"/>
    </row>
    <row r="5421" spans="2:4" x14ac:dyDescent="0.25">
      <c r="B5421" s="219"/>
      <c r="D5421" s="274"/>
    </row>
    <row r="5422" spans="2:4" x14ac:dyDescent="0.25">
      <c r="B5422" s="219"/>
      <c r="D5422" s="274"/>
    </row>
    <row r="5423" spans="2:4" x14ac:dyDescent="0.25">
      <c r="B5423" s="219"/>
      <c r="D5423" s="274"/>
    </row>
    <row r="5424" spans="2:4" x14ac:dyDescent="0.25">
      <c r="B5424" s="219"/>
      <c r="D5424" s="274"/>
    </row>
    <row r="5425" spans="2:4" x14ac:dyDescent="0.25">
      <c r="B5425" s="219"/>
      <c r="D5425" s="274"/>
    </row>
    <row r="5426" spans="2:4" x14ac:dyDescent="0.25">
      <c r="B5426" s="219"/>
      <c r="D5426" s="274"/>
    </row>
    <row r="5427" spans="2:4" x14ac:dyDescent="0.25">
      <c r="B5427" s="219"/>
      <c r="D5427" s="274"/>
    </row>
    <row r="5428" spans="2:4" x14ac:dyDescent="0.25">
      <c r="B5428" s="219"/>
      <c r="D5428" s="274"/>
    </row>
    <row r="5429" spans="2:4" x14ac:dyDescent="0.25">
      <c r="B5429" s="219"/>
      <c r="D5429" s="274"/>
    </row>
    <row r="5430" spans="2:4" x14ac:dyDescent="0.25">
      <c r="B5430" s="219"/>
      <c r="D5430" s="274"/>
    </row>
    <row r="5431" spans="2:4" x14ac:dyDescent="0.25">
      <c r="B5431" s="219"/>
      <c r="D5431" s="274"/>
    </row>
    <row r="5432" spans="2:4" x14ac:dyDescent="0.25">
      <c r="B5432" s="219"/>
      <c r="D5432" s="274"/>
    </row>
    <row r="5433" spans="2:4" x14ac:dyDescent="0.25">
      <c r="B5433" s="219"/>
      <c r="D5433" s="274"/>
    </row>
    <row r="5434" spans="2:4" x14ac:dyDescent="0.25">
      <c r="B5434" s="219"/>
      <c r="D5434" s="274"/>
    </row>
    <row r="5435" spans="2:4" x14ac:dyDescent="0.25">
      <c r="B5435" s="219"/>
      <c r="D5435" s="274"/>
    </row>
    <row r="5436" spans="2:4" x14ac:dyDescent="0.25">
      <c r="B5436" s="219"/>
      <c r="D5436" s="274"/>
    </row>
    <row r="5437" spans="2:4" x14ac:dyDescent="0.25">
      <c r="B5437" s="219"/>
      <c r="D5437" s="274"/>
    </row>
    <row r="5438" spans="2:4" x14ac:dyDescent="0.25">
      <c r="B5438" s="219"/>
      <c r="D5438" s="274"/>
    </row>
    <row r="5439" spans="2:4" x14ac:dyDescent="0.25">
      <c r="B5439" s="219"/>
      <c r="D5439" s="274"/>
    </row>
    <row r="5440" spans="2:4" x14ac:dyDescent="0.25">
      <c r="B5440" s="219"/>
      <c r="D5440" s="274"/>
    </row>
    <row r="5441" spans="2:4" x14ac:dyDescent="0.25">
      <c r="B5441" s="219"/>
      <c r="D5441" s="274"/>
    </row>
    <row r="5442" spans="2:4" x14ac:dyDescent="0.25">
      <c r="B5442" s="219"/>
      <c r="D5442" s="274"/>
    </row>
    <row r="5443" spans="2:4" x14ac:dyDescent="0.25">
      <c r="B5443" s="219"/>
      <c r="D5443" s="274"/>
    </row>
    <row r="5444" spans="2:4" x14ac:dyDescent="0.25">
      <c r="B5444" s="219"/>
      <c r="D5444" s="274"/>
    </row>
    <row r="5445" spans="2:4" x14ac:dyDescent="0.25">
      <c r="B5445" s="219"/>
      <c r="D5445" s="274"/>
    </row>
    <row r="5446" spans="2:4" x14ac:dyDescent="0.25">
      <c r="B5446" s="219"/>
      <c r="D5446" s="274"/>
    </row>
    <row r="5447" spans="2:4" x14ac:dyDescent="0.25">
      <c r="B5447" s="219"/>
      <c r="D5447" s="274"/>
    </row>
    <row r="5448" spans="2:4" x14ac:dyDescent="0.25">
      <c r="B5448" s="219"/>
      <c r="D5448" s="274"/>
    </row>
    <row r="5449" spans="2:4" x14ac:dyDescent="0.25">
      <c r="B5449" s="219"/>
      <c r="D5449" s="274"/>
    </row>
    <row r="5450" spans="2:4" x14ac:dyDescent="0.25">
      <c r="B5450" s="219"/>
      <c r="D5450" s="274"/>
    </row>
    <row r="5451" spans="2:4" x14ac:dyDescent="0.25">
      <c r="B5451" s="219"/>
      <c r="D5451" s="274"/>
    </row>
    <row r="5452" spans="2:4" x14ac:dyDescent="0.25">
      <c r="B5452" s="219"/>
      <c r="D5452" s="274"/>
    </row>
    <row r="5453" spans="2:4" x14ac:dyDescent="0.25">
      <c r="B5453" s="219"/>
      <c r="D5453" s="274"/>
    </row>
    <row r="5454" spans="2:4" x14ac:dyDescent="0.25">
      <c r="B5454" s="219"/>
      <c r="D5454" s="274"/>
    </row>
    <row r="5455" spans="2:4" x14ac:dyDescent="0.25">
      <c r="B5455" s="219"/>
      <c r="D5455" s="274"/>
    </row>
    <row r="5456" spans="2:4" x14ac:dyDescent="0.25">
      <c r="B5456" s="219"/>
      <c r="D5456" s="274"/>
    </row>
    <row r="5457" spans="2:4" x14ac:dyDescent="0.25">
      <c r="B5457" s="219"/>
      <c r="D5457" s="274"/>
    </row>
    <row r="5458" spans="2:4" x14ac:dyDescent="0.25">
      <c r="B5458" s="219"/>
      <c r="D5458" s="274"/>
    </row>
    <row r="5459" spans="2:4" x14ac:dyDescent="0.25">
      <c r="B5459" s="219"/>
      <c r="D5459" s="274"/>
    </row>
    <row r="5460" spans="2:4" x14ac:dyDescent="0.25">
      <c r="B5460" s="219"/>
      <c r="D5460" s="274"/>
    </row>
    <row r="5461" spans="2:4" x14ac:dyDescent="0.25">
      <c r="B5461" s="219"/>
      <c r="D5461" s="274"/>
    </row>
    <row r="5462" spans="2:4" x14ac:dyDescent="0.25">
      <c r="B5462" s="219"/>
      <c r="D5462" s="274"/>
    </row>
    <row r="5463" spans="2:4" x14ac:dyDescent="0.25">
      <c r="B5463" s="219"/>
      <c r="D5463" s="274"/>
    </row>
    <row r="5464" spans="2:4" x14ac:dyDescent="0.25">
      <c r="B5464" s="219"/>
      <c r="D5464" s="274"/>
    </row>
    <row r="5465" spans="2:4" x14ac:dyDescent="0.25">
      <c r="B5465" s="219"/>
      <c r="D5465" s="274"/>
    </row>
    <row r="5466" spans="2:4" x14ac:dyDescent="0.25">
      <c r="B5466" s="219"/>
      <c r="D5466" s="274"/>
    </row>
    <row r="5467" spans="2:4" x14ac:dyDescent="0.25">
      <c r="B5467" s="219"/>
      <c r="D5467" s="274"/>
    </row>
    <row r="5468" spans="2:4" x14ac:dyDescent="0.25">
      <c r="B5468" s="219"/>
      <c r="D5468" s="274"/>
    </row>
    <row r="5469" spans="2:4" x14ac:dyDescent="0.25">
      <c r="B5469" s="219"/>
      <c r="D5469" s="274"/>
    </row>
    <row r="5470" spans="2:4" x14ac:dyDescent="0.25">
      <c r="B5470" s="219"/>
      <c r="D5470" s="274"/>
    </row>
    <row r="5471" spans="2:4" x14ac:dyDescent="0.25">
      <c r="B5471" s="219"/>
      <c r="D5471" s="274"/>
    </row>
    <row r="5472" spans="2:4" x14ac:dyDescent="0.25">
      <c r="B5472" s="219"/>
      <c r="D5472" s="274"/>
    </row>
    <row r="5473" spans="2:4" x14ac:dyDescent="0.25">
      <c r="B5473" s="219"/>
      <c r="D5473" s="274"/>
    </row>
    <row r="5474" spans="2:4" x14ac:dyDescent="0.25">
      <c r="B5474" s="219"/>
      <c r="D5474" s="274"/>
    </row>
    <row r="5475" spans="2:4" x14ac:dyDescent="0.25">
      <c r="B5475" s="219"/>
      <c r="D5475" s="274"/>
    </row>
    <row r="5476" spans="2:4" x14ac:dyDescent="0.25">
      <c r="B5476" s="219"/>
      <c r="D5476" s="274"/>
    </row>
    <row r="5477" spans="2:4" x14ac:dyDescent="0.25">
      <c r="B5477" s="219"/>
      <c r="D5477" s="274"/>
    </row>
    <row r="5478" spans="2:4" x14ac:dyDescent="0.25">
      <c r="B5478" s="219"/>
      <c r="D5478" s="274"/>
    </row>
    <row r="5479" spans="2:4" x14ac:dyDescent="0.25">
      <c r="B5479" s="219"/>
      <c r="D5479" s="274"/>
    </row>
    <row r="5480" spans="2:4" x14ac:dyDescent="0.25">
      <c r="B5480" s="219"/>
      <c r="D5480" s="274"/>
    </row>
    <row r="5481" spans="2:4" x14ac:dyDescent="0.25">
      <c r="B5481" s="219"/>
      <c r="D5481" s="274"/>
    </row>
    <row r="5482" spans="2:4" x14ac:dyDescent="0.25">
      <c r="B5482" s="219"/>
      <c r="D5482" s="274"/>
    </row>
    <row r="5483" spans="2:4" x14ac:dyDescent="0.25">
      <c r="B5483" s="219"/>
      <c r="D5483" s="274"/>
    </row>
    <row r="5484" spans="2:4" x14ac:dyDescent="0.25">
      <c r="B5484" s="219"/>
      <c r="D5484" s="274"/>
    </row>
    <row r="5485" spans="2:4" x14ac:dyDescent="0.25">
      <c r="B5485" s="219"/>
      <c r="D5485" s="274"/>
    </row>
    <row r="5486" spans="2:4" x14ac:dyDescent="0.25">
      <c r="B5486" s="219"/>
      <c r="D5486" s="274"/>
    </row>
    <row r="5487" spans="2:4" x14ac:dyDescent="0.25">
      <c r="B5487" s="219"/>
      <c r="D5487" s="274"/>
    </row>
    <row r="5488" spans="2:4" x14ac:dyDescent="0.25">
      <c r="B5488" s="219"/>
      <c r="D5488" s="274"/>
    </row>
    <row r="5489" spans="2:4" x14ac:dyDescent="0.25">
      <c r="B5489" s="219"/>
      <c r="D5489" s="274"/>
    </row>
    <row r="5490" spans="2:4" x14ac:dyDescent="0.25">
      <c r="B5490" s="219"/>
      <c r="D5490" s="274"/>
    </row>
    <row r="5491" spans="2:4" x14ac:dyDescent="0.25">
      <c r="B5491" s="219"/>
      <c r="D5491" s="274"/>
    </row>
    <row r="5492" spans="2:4" x14ac:dyDescent="0.25">
      <c r="B5492" s="219"/>
      <c r="D5492" s="274"/>
    </row>
    <row r="5493" spans="2:4" x14ac:dyDescent="0.25">
      <c r="B5493" s="219"/>
      <c r="D5493" s="274"/>
    </row>
    <row r="5494" spans="2:4" x14ac:dyDescent="0.25">
      <c r="B5494" s="219"/>
      <c r="D5494" s="274"/>
    </row>
    <row r="5495" spans="2:4" x14ac:dyDescent="0.25">
      <c r="B5495" s="219"/>
      <c r="D5495" s="274"/>
    </row>
    <row r="5496" spans="2:4" x14ac:dyDescent="0.25">
      <c r="B5496" s="219"/>
      <c r="D5496" s="274"/>
    </row>
    <row r="5497" spans="2:4" x14ac:dyDescent="0.25">
      <c r="B5497" s="219"/>
      <c r="D5497" s="274"/>
    </row>
    <row r="5498" spans="2:4" x14ac:dyDescent="0.25">
      <c r="B5498" s="219"/>
      <c r="D5498" s="274"/>
    </row>
    <row r="5499" spans="2:4" x14ac:dyDescent="0.25">
      <c r="B5499" s="219"/>
      <c r="D5499" s="274"/>
    </row>
    <row r="5500" spans="2:4" x14ac:dyDescent="0.25">
      <c r="B5500" s="219"/>
      <c r="D5500" s="274"/>
    </row>
    <row r="5501" spans="2:4" x14ac:dyDescent="0.25">
      <c r="B5501" s="219"/>
      <c r="D5501" s="274"/>
    </row>
    <row r="5502" spans="2:4" x14ac:dyDescent="0.25">
      <c r="B5502" s="219"/>
      <c r="D5502" s="274"/>
    </row>
    <row r="5503" spans="2:4" x14ac:dyDescent="0.25">
      <c r="B5503" s="219"/>
      <c r="D5503" s="274"/>
    </row>
    <row r="5504" spans="2:4" x14ac:dyDescent="0.25">
      <c r="B5504" s="219"/>
      <c r="D5504" s="274"/>
    </row>
    <row r="5505" spans="2:4" x14ac:dyDescent="0.25">
      <c r="B5505" s="219"/>
      <c r="D5505" s="274"/>
    </row>
    <row r="5506" spans="2:4" x14ac:dyDescent="0.25">
      <c r="B5506" s="219"/>
      <c r="D5506" s="274"/>
    </row>
    <row r="5507" spans="2:4" x14ac:dyDescent="0.25">
      <c r="B5507" s="219"/>
      <c r="D5507" s="274"/>
    </row>
    <row r="5508" spans="2:4" x14ac:dyDescent="0.25">
      <c r="B5508" s="219"/>
      <c r="D5508" s="274"/>
    </row>
    <row r="5509" spans="2:4" x14ac:dyDescent="0.25">
      <c r="B5509" s="219"/>
      <c r="D5509" s="274"/>
    </row>
    <row r="5510" spans="2:4" x14ac:dyDescent="0.25">
      <c r="B5510" s="219"/>
      <c r="D5510" s="274"/>
    </row>
    <row r="5511" spans="2:4" x14ac:dyDescent="0.25">
      <c r="B5511" s="219"/>
      <c r="D5511" s="274"/>
    </row>
    <row r="5512" spans="2:4" x14ac:dyDescent="0.25">
      <c r="B5512" s="219"/>
      <c r="D5512" s="274"/>
    </row>
    <row r="5513" spans="2:4" x14ac:dyDescent="0.25">
      <c r="B5513" s="219"/>
      <c r="D5513" s="274"/>
    </row>
    <row r="5514" spans="2:4" x14ac:dyDescent="0.25">
      <c r="B5514" s="219"/>
      <c r="D5514" s="274"/>
    </row>
    <row r="5515" spans="2:4" x14ac:dyDescent="0.25">
      <c r="B5515" s="219"/>
      <c r="D5515" s="274"/>
    </row>
    <row r="5516" spans="2:4" x14ac:dyDescent="0.25">
      <c r="B5516" s="219"/>
      <c r="D5516" s="274"/>
    </row>
    <row r="5517" spans="2:4" x14ac:dyDescent="0.25">
      <c r="B5517" s="219"/>
      <c r="D5517" s="274"/>
    </row>
    <row r="5518" spans="2:4" x14ac:dyDescent="0.25">
      <c r="B5518" s="219"/>
      <c r="D5518" s="274"/>
    </row>
    <row r="5519" spans="2:4" x14ac:dyDescent="0.25">
      <c r="B5519" s="219"/>
      <c r="D5519" s="274"/>
    </row>
    <row r="5520" spans="2:4" x14ac:dyDescent="0.25">
      <c r="B5520" s="219"/>
      <c r="D5520" s="274"/>
    </row>
    <row r="5521" spans="2:4" x14ac:dyDescent="0.25">
      <c r="B5521" s="219"/>
      <c r="D5521" s="274"/>
    </row>
    <row r="5522" spans="2:4" x14ac:dyDescent="0.25">
      <c r="B5522" s="219"/>
      <c r="D5522" s="274"/>
    </row>
    <row r="5523" spans="2:4" x14ac:dyDescent="0.25">
      <c r="B5523" s="219"/>
      <c r="D5523" s="274"/>
    </row>
    <row r="5524" spans="2:4" x14ac:dyDescent="0.25">
      <c r="B5524" s="219"/>
      <c r="D5524" s="274"/>
    </row>
    <row r="5525" spans="2:4" x14ac:dyDescent="0.25">
      <c r="B5525" s="219"/>
      <c r="D5525" s="274"/>
    </row>
    <row r="5526" spans="2:4" x14ac:dyDescent="0.25">
      <c r="B5526" s="219"/>
      <c r="D5526" s="274"/>
    </row>
    <row r="5527" spans="2:4" x14ac:dyDescent="0.25">
      <c r="B5527" s="219"/>
      <c r="D5527" s="274"/>
    </row>
    <row r="5528" spans="2:4" x14ac:dyDescent="0.25">
      <c r="B5528" s="219"/>
      <c r="D5528" s="274"/>
    </row>
    <row r="5529" spans="2:4" x14ac:dyDescent="0.25">
      <c r="B5529" s="219"/>
      <c r="D5529" s="274"/>
    </row>
    <row r="5530" spans="2:4" x14ac:dyDescent="0.25">
      <c r="B5530" s="219"/>
      <c r="D5530" s="274"/>
    </row>
    <row r="5531" spans="2:4" x14ac:dyDescent="0.25">
      <c r="B5531" s="219"/>
      <c r="D5531" s="274"/>
    </row>
    <row r="5532" spans="2:4" x14ac:dyDescent="0.25">
      <c r="B5532" s="219"/>
      <c r="D5532" s="274"/>
    </row>
    <row r="5533" spans="2:4" x14ac:dyDescent="0.25">
      <c r="B5533" s="219"/>
      <c r="D5533" s="274"/>
    </row>
    <row r="5534" spans="2:4" x14ac:dyDescent="0.25">
      <c r="B5534" s="219"/>
      <c r="D5534" s="274"/>
    </row>
    <row r="5535" spans="2:4" x14ac:dyDescent="0.25">
      <c r="B5535" s="219"/>
      <c r="D5535" s="274"/>
    </row>
    <row r="5536" spans="2:4" x14ac:dyDescent="0.25">
      <c r="B5536" s="219"/>
      <c r="D5536" s="274"/>
    </row>
    <row r="5537" spans="2:4" x14ac:dyDescent="0.25">
      <c r="B5537" s="219"/>
      <c r="D5537" s="274"/>
    </row>
    <row r="5538" spans="2:4" x14ac:dyDescent="0.25">
      <c r="B5538" s="219"/>
      <c r="D5538" s="274"/>
    </row>
    <row r="5539" spans="2:4" x14ac:dyDescent="0.25">
      <c r="B5539" s="219"/>
      <c r="D5539" s="274"/>
    </row>
    <row r="5540" spans="2:4" x14ac:dyDescent="0.25">
      <c r="B5540" s="219"/>
      <c r="D5540" s="274"/>
    </row>
    <row r="5541" spans="2:4" x14ac:dyDescent="0.25">
      <c r="B5541" s="219"/>
      <c r="D5541" s="274"/>
    </row>
    <row r="5542" spans="2:4" x14ac:dyDescent="0.25">
      <c r="B5542" s="219"/>
      <c r="D5542" s="274"/>
    </row>
    <row r="5543" spans="2:4" x14ac:dyDescent="0.25">
      <c r="B5543" s="219"/>
      <c r="D5543" s="274"/>
    </row>
    <row r="5544" spans="2:4" x14ac:dyDescent="0.25">
      <c r="B5544" s="219"/>
      <c r="D5544" s="274"/>
    </row>
    <row r="5545" spans="2:4" x14ac:dyDescent="0.25">
      <c r="B5545" s="219"/>
      <c r="D5545" s="274"/>
    </row>
    <row r="5546" spans="2:4" x14ac:dyDescent="0.25">
      <c r="B5546" s="219"/>
      <c r="D5546" s="274"/>
    </row>
    <row r="5547" spans="2:4" x14ac:dyDescent="0.25">
      <c r="B5547" s="219"/>
      <c r="D5547" s="274"/>
    </row>
    <row r="5548" spans="2:4" x14ac:dyDescent="0.25">
      <c r="B5548" s="219"/>
      <c r="D5548" s="274"/>
    </row>
    <row r="5549" spans="2:4" x14ac:dyDescent="0.25">
      <c r="B5549" s="219"/>
      <c r="D5549" s="274"/>
    </row>
    <row r="5550" spans="2:4" x14ac:dyDescent="0.25">
      <c r="B5550" s="219"/>
      <c r="D5550" s="274"/>
    </row>
    <row r="5551" spans="2:4" x14ac:dyDescent="0.25">
      <c r="B5551" s="219"/>
      <c r="D5551" s="274"/>
    </row>
    <row r="5552" spans="2:4" x14ac:dyDescent="0.25">
      <c r="B5552" s="219"/>
      <c r="D5552" s="274"/>
    </row>
    <row r="5553" spans="2:4" x14ac:dyDescent="0.25">
      <c r="B5553" s="219"/>
      <c r="D5553" s="274"/>
    </row>
    <row r="5554" spans="2:4" x14ac:dyDescent="0.25">
      <c r="B5554" s="219"/>
      <c r="D5554" s="274"/>
    </row>
    <row r="5555" spans="2:4" x14ac:dyDescent="0.25">
      <c r="B5555" s="219"/>
      <c r="D5555" s="274"/>
    </row>
    <row r="5556" spans="2:4" x14ac:dyDescent="0.25">
      <c r="B5556" s="219"/>
      <c r="D5556" s="274"/>
    </row>
    <row r="5557" spans="2:4" x14ac:dyDescent="0.25">
      <c r="B5557" s="219"/>
      <c r="D5557" s="274"/>
    </row>
    <row r="5558" spans="2:4" x14ac:dyDescent="0.25">
      <c r="B5558" s="219"/>
      <c r="D5558" s="274"/>
    </row>
    <row r="5559" spans="2:4" x14ac:dyDescent="0.25">
      <c r="B5559" s="219"/>
      <c r="D5559" s="274"/>
    </row>
    <row r="5560" spans="2:4" x14ac:dyDescent="0.25">
      <c r="B5560" s="219"/>
      <c r="D5560" s="274"/>
    </row>
    <row r="5561" spans="2:4" x14ac:dyDescent="0.25">
      <c r="B5561" s="219"/>
      <c r="D5561" s="274"/>
    </row>
    <row r="5562" spans="2:4" x14ac:dyDescent="0.25">
      <c r="B5562" s="219"/>
      <c r="D5562" s="274"/>
    </row>
    <row r="5563" spans="2:4" x14ac:dyDescent="0.25">
      <c r="B5563" s="219"/>
      <c r="D5563" s="274"/>
    </row>
    <row r="5564" spans="2:4" x14ac:dyDescent="0.25">
      <c r="B5564" s="219"/>
      <c r="D5564" s="274"/>
    </row>
    <row r="5565" spans="2:4" x14ac:dyDescent="0.25">
      <c r="B5565" s="219"/>
      <c r="D5565" s="274"/>
    </row>
    <row r="5566" spans="2:4" x14ac:dyDescent="0.25">
      <c r="B5566" s="219"/>
      <c r="D5566" s="274"/>
    </row>
    <row r="5567" spans="2:4" x14ac:dyDescent="0.25">
      <c r="B5567" s="219"/>
      <c r="D5567" s="274"/>
    </row>
    <row r="5568" spans="2:4" x14ac:dyDescent="0.25">
      <c r="B5568" s="219"/>
      <c r="D5568" s="274"/>
    </row>
    <row r="5569" spans="2:4" x14ac:dyDescent="0.25">
      <c r="B5569" s="219"/>
      <c r="D5569" s="274"/>
    </row>
    <row r="5570" spans="2:4" x14ac:dyDescent="0.25">
      <c r="B5570" s="219"/>
      <c r="D5570" s="274"/>
    </row>
    <row r="5571" spans="2:4" x14ac:dyDescent="0.25">
      <c r="B5571" s="219"/>
      <c r="D5571" s="274"/>
    </row>
    <row r="5572" spans="2:4" x14ac:dyDescent="0.25">
      <c r="B5572" s="219"/>
      <c r="D5572" s="274"/>
    </row>
    <row r="5573" spans="2:4" x14ac:dyDescent="0.25">
      <c r="B5573" s="219"/>
      <c r="D5573" s="274"/>
    </row>
    <row r="5574" spans="2:4" x14ac:dyDescent="0.25">
      <c r="B5574" s="219"/>
      <c r="D5574" s="274"/>
    </row>
    <row r="5575" spans="2:4" x14ac:dyDescent="0.25">
      <c r="B5575" s="219"/>
      <c r="D5575" s="274"/>
    </row>
    <row r="5576" spans="2:4" x14ac:dyDescent="0.25">
      <c r="B5576" s="219"/>
      <c r="D5576" s="274"/>
    </row>
    <row r="5577" spans="2:4" x14ac:dyDescent="0.25">
      <c r="B5577" s="219"/>
      <c r="D5577" s="274"/>
    </row>
    <row r="5578" spans="2:4" x14ac:dyDescent="0.25">
      <c r="B5578" s="219"/>
      <c r="D5578" s="274"/>
    </row>
    <row r="5579" spans="2:4" x14ac:dyDescent="0.25">
      <c r="B5579" s="219"/>
      <c r="D5579" s="274"/>
    </row>
    <row r="5580" spans="2:4" x14ac:dyDescent="0.25">
      <c r="B5580" s="219"/>
      <c r="D5580" s="274"/>
    </row>
    <row r="5581" spans="2:4" x14ac:dyDescent="0.25">
      <c r="B5581" s="219"/>
      <c r="D5581" s="274"/>
    </row>
    <row r="5582" spans="2:4" x14ac:dyDescent="0.25">
      <c r="B5582" s="219"/>
      <c r="D5582" s="274"/>
    </row>
    <row r="5583" spans="2:4" x14ac:dyDescent="0.25">
      <c r="B5583" s="219"/>
      <c r="D5583" s="274"/>
    </row>
    <row r="5584" spans="2:4" x14ac:dyDescent="0.25">
      <c r="B5584" s="219"/>
      <c r="D5584" s="274"/>
    </row>
    <row r="5585" spans="2:4" x14ac:dyDescent="0.25">
      <c r="B5585" s="219"/>
      <c r="D5585" s="274"/>
    </row>
    <row r="5586" spans="2:4" x14ac:dyDescent="0.25">
      <c r="B5586" s="219"/>
      <c r="D5586" s="274"/>
    </row>
    <row r="5587" spans="2:4" x14ac:dyDescent="0.25">
      <c r="B5587" s="219"/>
      <c r="D5587" s="274"/>
    </row>
    <row r="5588" spans="2:4" x14ac:dyDescent="0.25">
      <c r="B5588" s="219"/>
      <c r="D5588" s="274"/>
    </row>
    <row r="5589" spans="2:4" x14ac:dyDescent="0.25">
      <c r="B5589" s="219"/>
      <c r="D5589" s="274"/>
    </row>
    <row r="5590" spans="2:4" x14ac:dyDescent="0.25">
      <c r="B5590" s="219"/>
      <c r="D5590" s="274"/>
    </row>
    <row r="5591" spans="2:4" x14ac:dyDescent="0.25">
      <c r="B5591" s="219"/>
      <c r="D5591" s="274"/>
    </row>
    <row r="5592" spans="2:4" x14ac:dyDescent="0.25">
      <c r="B5592" s="219"/>
      <c r="D5592" s="274"/>
    </row>
    <row r="5593" spans="2:4" x14ac:dyDescent="0.25">
      <c r="B5593" s="219"/>
      <c r="D5593" s="274"/>
    </row>
    <row r="5594" spans="2:4" x14ac:dyDescent="0.25">
      <c r="B5594" s="219"/>
      <c r="D5594" s="274"/>
    </row>
    <row r="5595" spans="2:4" x14ac:dyDescent="0.25">
      <c r="B5595" s="219"/>
      <c r="D5595" s="274"/>
    </row>
    <row r="5596" spans="2:4" x14ac:dyDescent="0.25">
      <c r="B5596" s="219"/>
      <c r="D5596" s="274"/>
    </row>
    <row r="5597" spans="2:4" x14ac:dyDescent="0.25">
      <c r="B5597" s="219"/>
      <c r="D5597" s="274"/>
    </row>
    <row r="5598" spans="2:4" x14ac:dyDescent="0.25">
      <c r="B5598" s="219"/>
      <c r="D5598" s="274"/>
    </row>
    <row r="5599" spans="2:4" x14ac:dyDescent="0.25">
      <c r="B5599" s="219"/>
      <c r="D5599" s="274"/>
    </row>
    <row r="5600" spans="2:4" x14ac:dyDescent="0.25">
      <c r="B5600" s="219"/>
      <c r="D5600" s="274"/>
    </row>
    <row r="5601" spans="2:4" x14ac:dyDescent="0.25">
      <c r="B5601" s="219"/>
      <c r="D5601" s="274"/>
    </row>
    <row r="5602" spans="2:4" x14ac:dyDescent="0.25">
      <c r="B5602" s="219"/>
      <c r="D5602" s="274"/>
    </row>
    <row r="5603" spans="2:4" x14ac:dyDescent="0.25">
      <c r="B5603" s="219"/>
      <c r="D5603" s="274"/>
    </row>
    <row r="5604" spans="2:4" x14ac:dyDescent="0.25">
      <c r="B5604" s="219"/>
      <c r="D5604" s="274"/>
    </row>
    <row r="5605" spans="2:4" x14ac:dyDescent="0.25">
      <c r="B5605" s="219"/>
      <c r="D5605" s="274"/>
    </row>
    <row r="5606" spans="2:4" x14ac:dyDescent="0.25">
      <c r="B5606" s="219"/>
      <c r="D5606" s="274"/>
    </row>
    <row r="5607" spans="2:4" x14ac:dyDescent="0.25">
      <c r="B5607" s="219"/>
      <c r="D5607" s="274"/>
    </row>
    <row r="5608" spans="2:4" x14ac:dyDescent="0.25">
      <c r="B5608" s="219"/>
      <c r="D5608" s="274"/>
    </row>
    <row r="5609" spans="2:4" x14ac:dyDescent="0.25">
      <c r="B5609" s="219"/>
      <c r="D5609" s="274"/>
    </row>
    <row r="5610" spans="2:4" x14ac:dyDescent="0.25">
      <c r="B5610" s="219"/>
      <c r="D5610" s="274"/>
    </row>
    <row r="5611" spans="2:4" x14ac:dyDescent="0.25">
      <c r="B5611" s="219"/>
      <c r="D5611" s="274"/>
    </row>
    <row r="5612" spans="2:4" x14ac:dyDescent="0.25">
      <c r="B5612" s="219"/>
      <c r="D5612" s="274"/>
    </row>
    <row r="5613" spans="2:4" x14ac:dyDescent="0.25">
      <c r="B5613" s="219"/>
      <c r="D5613" s="274"/>
    </row>
    <row r="5614" spans="2:4" x14ac:dyDescent="0.25">
      <c r="B5614" s="219"/>
      <c r="D5614" s="274"/>
    </row>
    <row r="5615" spans="2:4" x14ac:dyDescent="0.25">
      <c r="B5615" s="219"/>
      <c r="D5615" s="274"/>
    </row>
    <row r="5616" spans="2:4" x14ac:dyDescent="0.25">
      <c r="B5616" s="219"/>
      <c r="D5616" s="274"/>
    </row>
    <row r="5617" spans="2:4" x14ac:dyDescent="0.25">
      <c r="B5617" s="219"/>
      <c r="D5617" s="274"/>
    </row>
    <row r="5618" spans="2:4" x14ac:dyDescent="0.25">
      <c r="B5618" s="219"/>
      <c r="D5618" s="274"/>
    </row>
    <row r="5619" spans="2:4" x14ac:dyDescent="0.25">
      <c r="B5619" s="219"/>
      <c r="D5619" s="274"/>
    </row>
    <row r="5620" spans="2:4" x14ac:dyDescent="0.25">
      <c r="B5620" s="219"/>
      <c r="D5620" s="274"/>
    </row>
    <row r="5621" spans="2:4" x14ac:dyDescent="0.25">
      <c r="B5621" s="219"/>
      <c r="D5621" s="274"/>
    </row>
    <row r="5622" spans="2:4" x14ac:dyDescent="0.25">
      <c r="B5622" s="219"/>
      <c r="D5622" s="274"/>
    </row>
    <row r="5623" spans="2:4" x14ac:dyDescent="0.25">
      <c r="B5623" s="219"/>
      <c r="D5623" s="274"/>
    </row>
    <row r="5624" spans="2:4" x14ac:dyDescent="0.25">
      <c r="B5624" s="219"/>
      <c r="D5624" s="274"/>
    </row>
    <row r="5625" spans="2:4" x14ac:dyDescent="0.25">
      <c r="B5625" s="219"/>
      <c r="D5625" s="274"/>
    </row>
    <row r="5626" spans="2:4" x14ac:dyDescent="0.25">
      <c r="B5626" s="219"/>
      <c r="D5626" s="274"/>
    </row>
    <row r="5627" spans="2:4" x14ac:dyDescent="0.25">
      <c r="B5627" s="219"/>
      <c r="D5627" s="274"/>
    </row>
    <row r="5628" spans="2:4" x14ac:dyDescent="0.25">
      <c r="B5628" s="219"/>
      <c r="D5628" s="274"/>
    </row>
    <row r="5629" spans="2:4" x14ac:dyDescent="0.25">
      <c r="B5629" s="219"/>
      <c r="D5629" s="274"/>
    </row>
    <row r="5630" spans="2:4" x14ac:dyDescent="0.25">
      <c r="B5630" s="219"/>
      <c r="D5630" s="274"/>
    </row>
    <row r="5631" spans="2:4" x14ac:dyDescent="0.25">
      <c r="B5631" s="219"/>
      <c r="D5631" s="274"/>
    </row>
    <row r="5632" spans="2:4" x14ac:dyDescent="0.25">
      <c r="B5632" s="219"/>
      <c r="D5632" s="274"/>
    </row>
    <row r="5633" spans="2:4" x14ac:dyDescent="0.25">
      <c r="B5633" s="219"/>
      <c r="D5633" s="274"/>
    </row>
    <row r="5634" spans="2:4" x14ac:dyDescent="0.25">
      <c r="B5634" s="219"/>
      <c r="D5634" s="274"/>
    </row>
    <row r="5635" spans="2:4" x14ac:dyDescent="0.25">
      <c r="B5635" s="219"/>
      <c r="D5635" s="274"/>
    </row>
    <row r="5636" spans="2:4" x14ac:dyDescent="0.25">
      <c r="B5636" s="219"/>
      <c r="D5636" s="274"/>
    </row>
    <row r="5637" spans="2:4" x14ac:dyDescent="0.25">
      <c r="B5637" s="219"/>
      <c r="D5637" s="274"/>
    </row>
    <row r="5638" spans="2:4" x14ac:dyDescent="0.25">
      <c r="B5638" s="219"/>
      <c r="D5638" s="274"/>
    </row>
    <row r="5639" spans="2:4" x14ac:dyDescent="0.25">
      <c r="B5639" s="219"/>
      <c r="D5639" s="274"/>
    </row>
    <row r="5640" spans="2:4" x14ac:dyDescent="0.25">
      <c r="B5640" s="219"/>
      <c r="D5640" s="274"/>
    </row>
    <row r="5641" spans="2:4" x14ac:dyDescent="0.25">
      <c r="B5641" s="219"/>
      <c r="D5641" s="274"/>
    </row>
    <row r="5642" spans="2:4" x14ac:dyDescent="0.25">
      <c r="B5642" s="219"/>
      <c r="D5642" s="274"/>
    </row>
    <row r="5643" spans="2:4" x14ac:dyDescent="0.25">
      <c r="B5643" s="219"/>
      <c r="D5643" s="274"/>
    </row>
    <row r="5644" spans="2:4" x14ac:dyDescent="0.25">
      <c r="B5644" s="219"/>
      <c r="D5644" s="274"/>
    </row>
    <row r="5645" spans="2:4" x14ac:dyDescent="0.25">
      <c r="B5645" s="219"/>
      <c r="D5645" s="274"/>
    </row>
    <row r="5646" spans="2:4" x14ac:dyDescent="0.25">
      <c r="B5646" s="219"/>
      <c r="D5646" s="274"/>
    </row>
    <row r="5647" spans="2:4" x14ac:dyDescent="0.25">
      <c r="B5647" s="219"/>
      <c r="D5647" s="274"/>
    </row>
    <row r="5648" spans="2:4" x14ac:dyDescent="0.25">
      <c r="B5648" s="219"/>
      <c r="D5648" s="274"/>
    </row>
    <row r="5649" spans="2:4" x14ac:dyDescent="0.25">
      <c r="B5649" s="219"/>
      <c r="D5649" s="274"/>
    </row>
    <row r="5650" spans="2:4" x14ac:dyDescent="0.25">
      <c r="B5650" s="219"/>
      <c r="D5650" s="274"/>
    </row>
    <row r="5651" spans="2:4" x14ac:dyDescent="0.25">
      <c r="B5651" s="219"/>
      <c r="D5651" s="274"/>
    </row>
    <row r="5652" spans="2:4" x14ac:dyDescent="0.25">
      <c r="B5652" s="219"/>
      <c r="D5652" s="274"/>
    </row>
    <row r="5653" spans="2:4" x14ac:dyDescent="0.25">
      <c r="B5653" s="219"/>
      <c r="D5653" s="274"/>
    </row>
    <row r="5654" spans="2:4" x14ac:dyDescent="0.25">
      <c r="B5654" s="219"/>
      <c r="D5654" s="274"/>
    </row>
    <row r="5655" spans="2:4" x14ac:dyDescent="0.25">
      <c r="B5655" s="219"/>
      <c r="D5655" s="274"/>
    </row>
    <row r="5656" spans="2:4" x14ac:dyDescent="0.25">
      <c r="B5656" s="219"/>
      <c r="D5656" s="274"/>
    </row>
    <row r="5657" spans="2:4" x14ac:dyDescent="0.25">
      <c r="B5657" s="219"/>
      <c r="D5657" s="274"/>
    </row>
    <row r="5658" spans="2:4" x14ac:dyDescent="0.25">
      <c r="B5658" s="219"/>
      <c r="D5658" s="274"/>
    </row>
    <row r="5659" spans="2:4" x14ac:dyDescent="0.25">
      <c r="B5659" s="219"/>
      <c r="D5659" s="274"/>
    </row>
    <row r="5660" spans="2:4" x14ac:dyDescent="0.25">
      <c r="B5660" s="219"/>
      <c r="D5660" s="274"/>
    </row>
    <row r="5661" spans="2:4" x14ac:dyDescent="0.25">
      <c r="B5661" s="219"/>
      <c r="D5661" s="274"/>
    </row>
    <row r="5662" spans="2:4" x14ac:dyDescent="0.25">
      <c r="B5662" s="219"/>
      <c r="D5662" s="274"/>
    </row>
    <row r="5663" spans="2:4" x14ac:dyDescent="0.25">
      <c r="B5663" s="219"/>
      <c r="D5663" s="274"/>
    </row>
    <row r="5664" spans="2:4" x14ac:dyDescent="0.25">
      <c r="B5664" s="219"/>
      <c r="D5664" s="274"/>
    </row>
    <row r="5665" spans="2:4" x14ac:dyDescent="0.25">
      <c r="B5665" s="219"/>
      <c r="D5665" s="274"/>
    </row>
    <row r="5666" spans="2:4" x14ac:dyDescent="0.25">
      <c r="B5666" s="219"/>
      <c r="D5666" s="274"/>
    </row>
    <row r="5667" spans="2:4" x14ac:dyDescent="0.25">
      <c r="B5667" s="219"/>
      <c r="D5667" s="274"/>
    </row>
    <row r="5668" spans="2:4" x14ac:dyDescent="0.25">
      <c r="B5668" s="219"/>
      <c r="D5668" s="274"/>
    </row>
    <row r="5669" spans="2:4" x14ac:dyDescent="0.25">
      <c r="B5669" s="219"/>
      <c r="D5669" s="274"/>
    </row>
    <row r="5670" spans="2:4" x14ac:dyDescent="0.25">
      <c r="B5670" s="219"/>
      <c r="D5670" s="274"/>
    </row>
    <row r="5671" spans="2:4" x14ac:dyDescent="0.25">
      <c r="B5671" s="219"/>
      <c r="D5671" s="274"/>
    </row>
    <row r="5672" spans="2:4" x14ac:dyDescent="0.25">
      <c r="B5672" s="219"/>
      <c r="D5672" s="274"/>
    </row>
    <row r="5673" spans="2:4" x14ac:dyDescent="0.25">
      <c r="B5673" s="219"/>
      <c r="D5673" s="274"/>
    </row>
    <row r="5674" spans="2:4" x14ac:dyDescent="0.25">
      <c r="B5674" s="219"/>
      <c r="D5674" s="274"/>
    </row>
    <row r="5675" spans="2:4" x14ac:dyDescent="0.25">
      <c r="B5675" s="219"/>
      <c r="D5675" s="274"/>
    </row>
    <row r="5676" spans="2:4" x14ac:dyDescent="0.25">
      <c r="B5676" s="219"/>
      <c r="D5676" s="274"/>
    </row>
    <row r="5677" spans="2:4" x14ac:dyDescent="0.25">
      <c r="B5677" s="219"/>
      <c r="D5677" s="274"/>
    </row>
    <row r="5678" spans="2:4" x14ac:dyDescent="0.25">
      <c r="B5678" s="219"/>
      <c r="D5678" s="274"/>
    </row>
    <row r="5679" spans="2:4" x14ac:dyDescent="0.25">
      <c r="B5679" s="219"/>
      <c r="D5679" s="274"/>
    </row>
    <row r="5680" spans="2:4" x14ac:dyDescent="0.25">
      <c r="B5680" s="219"/>
      <c r="D5680" s="274"/>
    </row>
    <row r="5681" spans="2:4" x14ac:dyDescent="0.25">
      <c r="B5681" s="219"/>
      <c r="D5681" s="274"/>
    </row>
    <row r="5682" spans="2:4" x14ac:dyDescent="0.25">
      <c r="B5682" s="219"/>
      <c r="D5682" s="274"/>
    </row>
    <row r="5683" spans="2:4" x14ac:dyDescent="0.25">
      <c r="B5683" s="219"/>
      <c r="D5683" s="274"/>
    </row>
    <row r="5684" spans="2:4" x14ac:dyDescent="0.25">
      <c r="B5684" s="219"/>
      <c r="D5684" s="274"/>
    </row>
    <row r="5685" spans="2:4" x14ac:dyDescent="0.25">
      <c r="B5685" s="219"/>
      <c r="D5685" s="274"/>
    </row>
    <row r="5686" spans="2:4" x14ac:dyDescent="0.25">
      <c r="B5686" s="219"/>
      <c r="D5686" s="274"/>
    </row>
    <row r="5687" spans="2:4" x14ac:dyDescent="0.25">
      <c r="B5687" s="219"/>
      <c r="D5687" s="274"/>
    </row>
    <row r="5688" spans="2:4" x14ac:dyDescent="0.25">
      <c r="B5688" s="219"/>
      <c r="D5688" s="274"/>
    </row>
    <row r="5689" spans="2:4" x14ac:dyDescent="0.25">
      <c r="B5689" s="219"/>
      <c r="D5689" s="274"/>
    </row>
    <row r="5690" spans="2:4" x14ac:dyDescent="0.25">
      <c r="B5690" s="219"/>
      <c r="D5690" s="274"/>
    </row>
    <row r="5691" spans="2:4" x14ac:dyDescent="0.25">
      <c r="B5691" s="219"/>
      <c r="D5691" s="274"/>
    </row>
    <row r="5692" spans="2:4" x14ac:dyDescent="0.25">
      <c r="B5692" s="219"/>
      <c r="D5692" s="274"/>
    </row>
    <row r="5693" spans="2:4" x14ac:dyDescent="0.25">
      <c r="B5693" s="219"/>
      <c r="D5693" s="274"/>
    </row>
    <row r="5694" spans="2:4" x14ac:dyDescent="0.25">
      <c r="B5694" s="219"/>
      <c r="D5694" s="274"/>
    </row>
    <row r="5695" spans="2:4" x14ac:dyDescent="0.25">
      <c r="B5695" s="219"/>
      <c r="D5695" s="274"/>
    </row>
    <row r="5696" spans="2:4" x14ac:dyDescent="0.25">
      <c r="B5696" s="219"/>
      <c r="D5696" s="274"/>
    </row>
    <row r="5697" spans="2:4" x14ac:dyDescent="0.25">
      <c r="B5697" s="219"/>
      <c r="D5697" s="274"/>
    </row>
    <row r="5698" spans="2:4" x14ac:dyDescent="0.25">
      <c r="B5698" s="219"/>
      <c r="D5698" s="274"/>
    </row>
    <row r="5699" spans="2:4" x14ac:dyDescent="0.25">
      <c r="B5699" s="219"/>
      <c r="D5699" s="274"/>
    </row>
    <row r="5700" spans="2:4" x14ac:dyDescent="0.25">
      <c r="B5700" s="219"/>
      <c r="D5700" s="274"/>
    </row>
    <row r="5701" spans="2:4" x14ac:dyDescent="0.25">
      <c r="B5701" s="219"/>
      <c r="D5701" s="274"/>
    </row>
    <row r="5702" spans="2:4" x14ac:dyDescent="0.25">
      <c r="B5702" s="219"/>
      <c r="D5702" s="274"/>
    </row>
    <row r="5703" spans="2:4" x14ac:dyDescent="0.25">
      <c r="B5703" s="219"/>
      <c r="D5703" s="274"/>
    </row>
    <row r="5704" spans="2:4" x14ac:dyDescent="0.25">
      <c r="B5704" s="219"/>
      <c r="D5704" s="274"/>
    </row>
    <row r="5705" spans="2:4" x14ac:dyDescent="0.25">
      <c r="B5705" s="219"/>
      <c r="D5705" s="274"/>
    </row>
    <row r="5706" spans="2:4" x14ac:dyDescent="0.25">
      <c r="B5706" s="219"/>
      <c r="D5706" s="274"/>
    </row>
    <row r="5707" spans="2:4" x14ac:dyDescent="0.25">
      <c r="B5707" s="219"/>
      <c r="D5707" s="274"/>
    </row>
    <row r="5708" spans="2:4" x14ac:dyDescent="0.25">
      <c r="B5708" s="219"/>
      <c r="D5708" s="274"/>
    </row>
    <row r="5709" spans="2:4" x14ac:dyDescent="0.25">
      <c r="B5709" s="219"/>
      <c r="D5709" s="274"/>
    </row>
    <row r="5710" spans="2:4" x14ac:dyDescent="0.25">
      <c r="B5710" s="219"/>
      <c r="D5710" s="274"/>
    </row>
    <row r="5711" spans="2:4" x14ac:dyDescent="0.25">
      <c r="B5711" s="219"/>
      <c r="D5711" s="274"/>
    </row>
    <row r="5712" spans="2:4" x14ac:dyDescent="0.25">
      <c r="B5712" s="219"/>
      <c r="D5712" s="274"/>
    </row>
    <row r="5713" spans="2:4" x14ac:dyDescent="0.25">
      <c r="B5713" s="219"/>
      <c r="D5713" s="274"/>
    </row>
    <row r="5714" spans="2:4" x14ac:dyDescent="0.25">
      <c r="B5714" s="219"/>
      <c r="D5714" s="274"/>
    </row>
    <row r="5715" spans="2:4" x14ac:dyDescent="0.25">
      <c r="B5715" s="219"/>
      <c r="D5715" s="274"/>
    </row>
    <row r="5716" spans="2:4" x14ac:dyDescent="0.25">
      <c r="B5716" s="219"/>
      <c r="D5716" s="274"/>
    </row>
    <row r="5717" spans="2:4" x14ac:dyDescent="0.25">
      <c r="B5717" s="219"/>
      <c r="D5717" s="274"/>
    </row>
    <row r="5718" spans="2:4" x14ac:dyDescent="0.25">
      <c r="B5718" s="219"/>
      <c r="D5718" s="274"/>
    </row>
    <row r="5719" spans="2:4" x14ac:dyDescent="0.25">
      <c r="B5719" s="219"/>
      <c r="D5719" s="274"/>
    </row>
    <row r="5720" spans="2:4" x14ac:dyDescent="0.25">
      <c r="B5720" s="219"/>
      <c r="D5720" s="274"/>
    </row>
    <row r="5721" spans="2:4" x14ac:dyDescent="0.25">
      <c r="B5721" s="219"/>
      <c r="D5721" s="274"/>
    </row>
    <row r="5722" spans="2:4" x14ac:dyDescent="0.25">
      <c r="B5722" s="219"/>
      <c r="D5722" s="274"/>
    </row>
    <row r="5723" spans="2:4" x14ac:dyDescent="0.25">
      <c r="B5723" s="219"/>
      <c r="D5723" s="274"/>
    </row>
    <row r="5724" spans="2:4" x14ac:dyDescent="0.25">
      <c r="B5724" s="219"/>
      <c r="D5724" s="274"/>
    </row>
    <row r="5725" spans="2:4" x14ac:dyDescent="0.25">
      <c r="B5725" s="219"/>
      <c r="D5725" s="274"/>
    </row>
    <row r="5726" spans="2:4" x14ac:dyDescent="0.25">
      <c r="B5726" s="219"/>
      <c r="D5726" s="274"/>
    </row>
    <row r="5727" spans="2:4" x14ac:dyDescent="0.25">
      <c r="B5727" s="219"/>
      <c r="D5727" s="274"/>
    </row>
    <row r="5728" spans="2:4" x14ac:dyDescent="0.25">
      <c r="B5728" s="219"/>
      <c r="D5728" s="274"/>
    </row>
    <row r="5729" spans="2:4" x14ac:dyDescent="0.25">
      <c r="B5729" s="219"/>
      <c r="D5729" s="274"/>
    </row>
    <row r="5730" spans="2:4" x14ac:dyDescent="0.25">
      <c r="B5730" s="219"/>
      <c r="D5730" s="274"/>
    </row>
    <row r="5731" spans="2:4" x14ac:dyDescent="0.25">
      <c r="B5731" s="219"/>
      <c r="D5731" s="274"/>
    </row>
    <row r="5732" spans="2:4" x14ac:dyDescent="0.25">
      <c r="B5732" s="219"/>
      <c r="D5732" s="274"/>
    </row>
    <row r="5733" spans="2:4" x14ac:dyDescent="0.25">
      <c r="B5733" s="219"/>
      <c r="D5733" s="274"/>
    </row>
    <row r="5734" spans="2:4" x14ac:dyDescent="0.25">
      <c r="B5734" s="219"/>
      <c r="D5734" s="274"/>
    </row>
    <row r="5735" spans="2:4" x14ac:dyDescent="0.25">
      <c r="B5735" s="219"/>
      <c r="D5735" s="274"/>
    </row>
    <row r="5736" spans="2:4" x14ac:dyDescent="0.25">
      <c r="B5736" s="219"/>
      <c r="D5736" s="274"/>
    </row>
    <row r="5737" spans="2:4" x14ac:dyDescent="0.25">
      <c r="B5737" s="219"/>
      <c r="D5737" s="274"/>
    </row>
    <row r="5738" spans="2:4" x14ac:dyDescent="0.25">
      <c r="B5738" s="219"/>
      <c r="D5738" s="274"/>
    </row>
    <row r="5739" spans="2:4" x14ac:dyDescent="0.25">
      <c r="B5739" s="219"/>
      <c r="D5739" s="274"/>
    </row>
    <row r="5740" spans="2:4" x14ac:dyDescent="0.25">
      <c r="B5740" s="219"/>
      <c r="D5740" s="274"/>
    </row>
    <row r="5741" spans="2:4" x14ac:dyDescent="0.25">
      <c r="B5741" s="219"/>
      <c r="D5741" s="274"/>
    </row>
    <row r="5742" spans="2:4" x14ac:dyDescent="0.25">
      <c r="B5742" s="219"/>
      <c r="D5742" s="274"/>
    </row>
    <row r="5743" spans="2:4" x14ac:dyDescent="0.25">
      <c r="B5743" s="219"/>
      <c r="D5743" s="274"/>
    </row>
    <row r="5744" spans="2:4" x14ac:dyDescent="0.25">
      <c r="B5744" s="219"/>
      <c r="D5744" s="274"/>
    </row>
    <row r="5745" spans="2:4" x14ac:dyDescent="0.25">
      <c r="B5745" s="219"/>
      <c r="D5745" s="274"/>
    </row>
    <row r="5746" spans="2:4" x14ac:dyDescent="0.25">
      <c r="B5746" s="219"/>
      <c r="D5746" s="274"/>
    </row>
    <row r="5747" spans="2:4" x14ac:dyDescent="0.25">
      <c r="B5747" s="219"/>
      <c r="D5747" s="274"/>
    </row>
    <row r="5748" spans="2:4" x14ac:dyDescent="0.25">
      <c r="B5748" s="219"/>
      <c r="D5748" s="274"/>
    </row>
    <row r="5749" spans="2:4" x14ac:dyDescent="0.25">
      <c r="B5749" s="219"/>
      <c r="D5749" s="274"/>
    </row>
    <row r="5750" spans="2:4" x14ac:dyDescent="0.25">
      <c r="B5750" s="219"/>
      <c r="D5750" s="274"/>
    </row>
    <row r="5751" spans="2:4" x14ac:dyDescent="0.25">
      <c r="B5751" s="219"/>
      <c r="D5751" s="274"/>
    </row>
    <row r="5752" spans="2:4" x14ac:dyDescent="0.25">
      <c r="B5752" s="219"/>
      <c r="D5752" s="274"/>
    </row>
    <row r="5753" spans="2:4" x14ac:dyDescent="0.25">
      <c r="B5753" s="219"/>
      <c r="D5753" s="274"/>
    </row>
    <row r="5754" spans="2:4" x14ac:dyDescent="0.25">
      <c r="B5754" s="219"/>
      <c r="D5754" s="274"/>
    </row>
    <row r="5755" spans="2:4" x14ac:dyDescent="0.25">
      <c r="B5755" s="219"/>
      <c r="D5755" s="274"/>
    </row>
    <row r="5756" spans="2:4" x14ac:dyDescent="0.25">
      <c r="B5756" s="219"/>
      <c r="D5756" s="274"/>
    </row>
    <row r="5757" spans="2:4" x14ac:dyDescent="0.25">
      <c r="B5757" s="219"/>
      <c r="D5757" s="274"/>
    </row>
    <row r="5758" spans="2:4" x14ac:dyDescent="0.25">
      <c r="B5758" s="219"/>
      <c r="D5758" s="274"/>
    </row>
    <row r="5759" spans="2:4" x14ac:dyDescent="0.25">
      <c r="B5759" s="219"/>
      <c r="D5759" s="274"/>
    </row>
    <row r="5760" spans="2:4" x14ac:dyDescent="0.25">
      <c r="B5760" s="219"/>
      <c r="D5760" s="274"/>
    </row>
    <row r="5761" spans="2:4" x14ac:dyDescent="0.25">
      <c r="B5761" s="219"/>
      <c r="D5761" s="274"/>
    </row>
    <row r="5762" spans="2:4" x14ac:dyDescent="0.25">
      <c r="B5762" s="219"/>
      <c r="D5762" s="274"/>
    </row>
    <row r="5763" spans="2:4" x14ac:dyDescent="0.25">
      <c r="B5763" s="219"/>
      <c r="D5763" s="274"/>
    </row>
    <row r="5764" spans="2:4" x14ac:dyDescent="0.25">
      <c r="B5764" s="219"/>
      <c r="D5764" s="274"/>
    </row>
    <row r="5765" spans="2:4" x14ac:dyDescent="0.25">
      <c r="B5765" s="219"/>
      <c r="D5765" s="274"/>
    </row>
    <row r="5766" spans="2:4" x14ac:dyDescent="0.25">
      <c r="B5766" s="219"/>
      <c r="D5766" s="274"/>
    </row>
    <row r="5767" spans="2:4" x14ac:dyDescent="0.25">
      <c r="B5767" s="219"/>
      <c r="D5767" s="274"/>
    </row>
    <row r="5768" spans="2:4" x14ac:dyDescent="0.25">
      <c r="B5768" s="219"/>
      <c r="D5768" s="274"/>
    </row>
    <row r="5769" spans="2:4" x14ac:dyDescent="0.25">
      <c r="B5769" s="219"/>
      <c r="D5769" s="274"/>
    </row>
    <row r="5770" spans="2:4" x14ac:dyDescent="0.25">
      <c r="B5770" s="219"/>
      <c r="D5770" s="274"/>
    </row>
    <row r="5771" spans="2:4" x14ac:dyDescent="0.25">
      <c r="B5771" s="219"/>
      <c r="D5771" s="274"/>
    </row>
    <row r="5772" spans="2:4" x14ac:dyDescent="0.25">
      <c r="B5772" s="219"/>
      <c r="D5772" s="274"/>
    </row>
    <row r="5773" spans="2:4" x14ac:dyDescent="0.25">
      <c r="B5773" s="219"/>
      <c r="D5773" s="274"/>
    </row>
    <row r="5774" spans="2:4" x14ac:dyDescent="0.25">
      <c r="B5774" s="219"/>
      <c r="D5774" s="274"/>
    </row>
    <row r="5775" spans="2:4" x14ac:dyDescent="0.25">
      <c r="B5775" s="219"/>
      <c r="D5775" s="274"/>
    </row>
    <row r="5776" spans="2:4" x14ac:dyDescent="0.25">
      <c r="B5776" s="219"/>
      <c r="D5776" s="274"/>
    </row>
    <row r="5777" spans="2:4" x14ac:dyDescent="0.25">
      <c r="B5777" s="219"/>
      <c r="D5777" s="274"/>
    </row>
    <row r="5778" spans="2:4" x14ac:dyDescent="0.25">
      <c r="B5778" s="219"/>
      <c r="D5778" s="274"/>
    </row>
    <row r="5779" spans="2:4" x14ac:dyDescent="0.25">
      <c r="B5779" s="219"/>
      <c r="D5779" s="274"/>
    </row>
    <row r="5780" spans="2:4" x14ac:dyDescent="0.25">
      <c r="B5780" s="219"/>
      <c r="D5780" s="274"/>
    </row>
    <row r="5781" spans="2:4" x14ac:dyDescent="0.25">
      <c r="B5781" s="219"/>
      <c r="D5781" s="274"/>
    </row>
    <row r="5782" spans="2:4" x14ac:dyDescent="0.25">
      <c r="B5782" s="219"/>
      <c r="D5782" s="274"/>
    </row>
    <row r="5783" spans="2:4" x14ac:dyDescent="0.25">
      <c r="B5783" s="219"/>
      <c r="D5783" s="274"/>
    </row>
    <row r="5784" spans="2:4" x14ac:dyDescent="0.25">
      <c r="B5784" s="219"/>
      <c r="D5784" s="274"/>
    </row>
    <row r="5785" spans="2:4" x14ac:dyDescent="0.25">
      <c r="B5785" s="219"/>
      <c r="D5785" s="274"/>
    </row>
    <row r="5786" spans="2:4" x14ac:dyDescent="0.25">
      <c r="B5786" s="219"/>
      <c r="D5786" s="274"/>
    </row>
    <row r="5787" spans="2:4" x14ac:dyDescent="0.25">
      <c r="B5787" s="219"/>
      <c r="D5787" s="274"/>
    </row>
    <row r="5788" spans="2:4" x14ac:dyDescent="0.25">
      <c r="B5788" s="219"/>
      <c r="D5788" s="274"/>
    </row>
    <row r="5789" spans="2:4" x14ac:dyDescent="0.25">
      <c r="B5789" s="219"/>
      <c r="D5789" s="274"/>
    </row>
    <row r="5790" spans="2:4" x14ac:dyDescent="0.25">
      <c r="B5790" s="219"/>
      <c r="D5790" s="274"/>
    </row>
    <row r="5791" spans="2:4" x14ac:dyDescent="0.25">
      <c r="B5791" s="219"/>
      <c r="D5791" s="274"/>
    </row>
    <row r="5792" spans="2:4" x14ac:dyDescent="0.25">
      <c r="B5792" s="219"/>
      <c r="D5792" s="274"/>
    </row>
    <row r="5793" spans="2:4" x14ac:dyDescent="0.25">
      <c r="B5793" s="219"/>
      <c r="D5793" s="274"/>
    </row>
    <row r="5794" spans="2:4" x14ac:dyDescent="0.25">
      <c r="B5794" s="219"/>
      <c r="D5794" s="274"/>
    </row>
    <row r="5795" spans="2:4" x14ac:dyDescent="0.25">
      <c r="B5795" s="219"/>
      <c r="D5795" s="274"/>
    </row>
    <row r="5796" spans="2:4" x14ac:dyDescent="0.25">
      <c r="B5796" s="219"/>
      <c r="D5796" s="274"/>
    </row>
    <row r="5797" spans="2:4" x14ac:dyDescent="0.25">
      <c r="B5797" s="219"/>
      <c r="D5797" s="274"/>
    </row>
    <row r="5798" spans="2:4" x14ac:dyDescent="0.25">
      <c r="B5798" s="219"/>
      <c r="D5798" s="274"/>
    </row>
    <row r="5799" spans="2:4" x14ac:dyDescent="0.25">
      <c r="B5799" s="219"/>
      <c r="D5799" s="274"/>
    </row>
    <row r="5800" spans="2:4" x14ac:dyDescent="0.25">
      <c r="B5800" s="219"/>
      <c r="D5800" s="274"/>
    </row>
    <row r="5801" spans="2:4" x14ac:dyDescent="0.25">
      <c r="B5801" s="219"/>
      <c r="D5801" s="274"/>
    </row>
    <row r="5802" spans="2:4" x14ac:dyDescent="0.25">
      <c r="B5802" s="219"/>
      <c r="D5802" s="274"/>
    </row>
    <row r="5803" spans="2:4" x14ac:dyDescent="0.25">
      <c r="B5803" s="219"/>
      <c r="D5803" s="274"/>
    </row>
    <row r="5804" spans="2:4" x14ac:dyDescent="0.25">
      <c r="B5804" s="219"/>
      <c r="D5804" s="274"/>
    </row>
    <row r="5805" spans="2:4" x14ac:dyDescent="0.25">
      <c r="B5805" s="219"/>
      <c r="D5805" s="274"/>
    </row>
    <row r="5806" spans="2:4" x14ac:dyDescent="0.25">
      <c r="B5806" s="219"/>
      <c r="D5806" s="274"/>
    </row>
    <row r="5807" spans="2:4" x14ac:dyDescent="0.25">
      <c r="B5807" s="219"/>
      <c r="D5807" s="274"/>
    </row>
    <row r="5808" spans="2:4" x14ac:dyDescent="0.25">
      <c r="B5808" s="219"/>
      <c r="D5808" s="274"/>
    </row>
    <row r="5809" spans="2:4" x14ac:dyDescent="0.25">
      <c r="B5809" s="219"/>
      <c r="D5809" s="274"/>
    </row>
    <row r="5810" spans="2:4" x14ac:dyDescent="0.25">
      <c r="B5810" s="219"/>
      <c r="D5810" s="274"/>
    </row>
    <row r="5811" spans="2:4" x14ac:dyDescent="0.25">
      <c r="B5811" s="219"/>
      <c r="D5811" s="274"/>
    </row>
    <row r="5812" spans="2:4" x14ac:dyDescent="0.25">
      <c r="B5812" s="219"/>
      <c r="D5812" s="274"/>
    </row>
    <row r="5813" spans="2:4" x14ac:dyDescent="0.25">
      <c r="B5813" s="219"/>
      <c r="D5813" s="274"/>
    </row>
    <row r="5814" spans="2:4" x14ac:dyDescent="0.25">
      <c r="B5814" s="219"/>
      <c r="D5814" s="274"/>
    </row>
    <row r="5815" spans="2:4" x14ac:dyDescent="0.25">
      <c r="B5815" s="219"/>
      <c r="D5815" s="274"/>
    </row>
    <row r="5816" spans="2:4" x14ac:dyDescent="0.25">
      <c r="B5816" s="219"/>
      <c r="D5816" s="274"/>
    </row>
    <row r="5817" spans="2:4" x14ac:dyDescent="0.25">
      <c r="B5817" s="219"/>
      <c r="D5817" s="274"/>
    </row>
    <row r="5818" spans="2:4" x14ac:dyDescent="0.25">
      <c r="B5818" s="219"/>
      <c r="D5818" s="274"/>
    </row>
    <row r="5819" spans="2:4" x14ac:dyDescent="0.25">
      <c r="B5819" s="219"/>
      <c r="D5819" s="274"/>
    </row>
    <row r="5820" spans="2:4" x14ac:dyDescent="0.25">
      <c r="B5820" s="219"/>
      <c r="D5820" s="274"/>
    </row>
    <row r="5821" spans="2:4" x14ac:dyDescent="0.25">
      <c r="B5821" s="219"/>
      <c r="D5821" s="274"/>
    </row>
    <row r="5822" spans="2:4" x14ac:dyDescent="0.25">
      <c r="B5822" s="219"/>
      <c r="D5822" s="274"/>
    </row>
    <row r="5823" spans="2:4" x14ac:dyDescent="0.25">
      <c r="B5823" s="219"/>
      <c r="D5823" s="274"/>
    </row>
    <row r="5824" spans="2:4" x14ac:dyDescent="0.25">
      <c r="B5824" s="219"/>
      <c r="D5824" s="274"/>
    </row>
    <row r="5825" spans="2:4" x14ac:dyDescent="0.25">
      <c r="B5825" s="219"/>
      <c r="D5825" s="274"/>
    </row>
    <row r="5826" spans="2:4" x14ac:dyDescent="0.25">
      <c r="B5826" s="219"/>
      <c r="D5826" s="274"/>
    </row>
    <row r="5827" spans="2:4" x14ac:dyDescent="0.25">
      <c r="B5827" s="219"/>
      <c r="D5827" s="274"/>
    </row>
    <row r="5828" spans="2:4" x14ac:dyDescent="0.25">
      <c r="B5828" s="219"/>
      <c r="D5828" s="274"/>
    </row>
    <row r="5829" spans="2:4" x14ac:dyDescent="0.25">
      <c r="B5829" s="219"/>
      <c r="D5829" s="274"/>
    </row>
    <row r="5830" spans="2:4" x14ac:dyDescent="0.25">
      <c r="B5830" s="219"/>
      <c r="D5830" s="274"/>
    </row>
    <row r="5831" spans="2:4" x14ac:dyDescent="0.25">
      <c r="B5831" s="219"/>
      <c r="D5831" s="274"/>
    </row>
    <row r="5832" spans="2:4" x14ac:dyDescent="0.25">
      <c r="B5832" s="219"/>
      <c r="D5832" s="274"/>
    </row>
    <row r="5833" spans="2:4" x14ac:dyDescent="0.25">
      <c r="B5833" s="219"/>
      <c r="D5833" s="274"/>
    </row>
    <row r="5834" spans="2:4" x14ac:dyDescent="0.25">
      <c r="B5834" s="219"/>
      <c r="D5834" s="274"/>
    </row>
    <row r="5835" spans="2:4" x14ac:dyDescent="0.25">
      <c r="B5835" s="219"/>
      <c r="D5835" s="274"/>
    </row>
    <row r="5836" spans="2:4" x14ac:dyDescent="0.25">
      <c r="B5836" s="219"/>
      <c r="D5836" s="274"/>
    </row>
    <row r="5837" spans="2:4" x14ac:dyDescent="0.25">
      <c r="B5837" s="219"/>
      <c r="D5837" s="274"/>
    </row>
    <row r="5838" spans="2:4" x14ac:dyDescent="0.25">
      <c r="B5838" s="219"/>
      <c r="D5838" s="274"/>
    </row>
    <row r="5839" spans="2:4" x14ac:dyDescent="0.25">
      <c r="B5839" s="219"/>
      <c r="D5839" s="274"/>
    </row>
    <row r="5840" spans="2:4" x14ac:dyDescent="0.25">
      <c r="B5840" s="219"/>
      <c r="D5840" s="274"/>
    </row>
    <row r="5841" spans="2:4" x14ac:dyDescent="0.25">
      <c r="B5841" s="219"/>
      <c r="D5841" s="274"/>
    </row>
    <row r="5842" spans="2:4" x14ac:dyDescent="0.25">
      <c r="B5842" s="219"/>
      <c r="D5842" s="274"/>
    </row>
    <row r="5843" spans="2:4" x14ac:dyDescent="0.25">
      <c r="B5843" s="219"/>
      <c r="D5843" s="274"/>
    </row>
    <row r="5844" spans="2:4" x14ac:dyDescent="0.25">
      <c r="B5844" s="219"/>
      <c r="D5844" s="274"/>
    </row>
    <row r="5845" spans="2:4" x14ac:dyDescent="0.25">
      <c r="B5845" s="219"/>
      <c r="D5845" s="274"/>
    </row>
    <row r="5846" spans="2:4" x14ac:dyDescent="0.25">
      <c r="B5846" s="219"/>
      <c r="D5846" s="274"/>
    </row>
    <row r="5847" spans="2:4" x14ac:dyDescent="0.25">
      <c r="B5847" s="219"/>
      <c r="D5847" s="274"/>
    </row>
    <row r="5848" spans="2:4" x14ac:dyDescent="0.25">
      <c r="B5848" s="219"/>
      <c r="D5848" s="274"/>
    </row>
    <row r="5849" spans="2:4" x14ac:dyDescent="0.25">
      <c r="B5849" s="219"/>
      <c r="D5849" s="274"/>
    </row>
    <row r="5850" spans="2:4" x14ac:dyDescent="0.25">
      <c r="B5850" s="219"/>
      <c r="D5850" s="274"/>
    </row>
    <row r="5851" spans="2:4" x14ac:dyDescent="0.25">
      <c r="B5851" s="219"/>
      <c r="D5851" s="274"/>
    </row>
    <row r="5852" spans="2:4" x14ac:dyDescent="0.25">
      <c r="B5852" s="219"/>
      <c r="D5852" s="274"/>
    </row>
    <row r="5853" spans="2:4" x14ac:dyDescent="0.25">
      <c r="B5853" s="219"/>
      <c r="D5853" s="274"/>
    </row>
    <row r="5854" spans="2:4" x14ac:dyDescent="0.25">
      <c r="B5854" s="219"/>
      <c r="D5854" s="274"/>
    </row>
    <row r="5855" spans="2:4" x14ac:dyDescent="0.25">
      <c r="B5855" s="219"/>
      <c r="D5855" s="274"/>
    </row>
    <row r="5856" spans="2:4" x14ac:dyDescent="0.25">
      <c r="B5856" s="219"/>
      <c r="D5856" s="274"/>
    </row>
    <row r="5857" spans="2:4" x14ac:dyDescent="0.25">
      <c r="B5857" s="219"/>
      <c r="D5857" s="274"/>
    </row>
    <row r="5858" spans="2:4" x14ac:dyDescent="0.25">
      <c r="B5858" s="219"/>
      <c r="D5858" s="274"/>
    </row>
    <row r="5859" spans="2:4" x14ac:dyDescent="0.25">
      <c r="B5859" s="219"/>
      <c r="D5859" s="274"/>
    </row>
    <row r="5860" spans="2:4" x14ac:dyDescent="0.25">
      <c r="B5860" s="219"/>
      <c r="D5860" s="274"/>
    </row>
    <row r="5861" spans="2:4" x14ac:dyDescent="0.25">
      <c r="B5861" s="219"/>
      <c r="D5861" s="274"/>
    </row>
    <row r="5862" spans="2:4" x14ac:dyDescent="0.25">
      <c r="B5862" s="219"/>
      <c r="D5862" s="274"/>
    </row>
    <row r="5863" spans="2:4" x14ac:dyDescent="0.25">
      <c r="B5863" s="219"/>
      <c r="D5863" s="274"/>
    </row>
    <row r="5864" spans="2:4" x14ac:dyDescent="0.25">
      <c r="B5864" s="219"/>
      <c r="D5864" s="274"/>
    </row>
    <row r="5865" spans="2:4" x14ac:dyDescent="0.25">
      <c r="B5865" s="219"/>
      <c r="D5865" s="274"/>
    </row>
    <row r="5866" spans="2:4" x14ac:dyDescent="0.25">
      <c r="B5866" s="219"/>
      <c r="D5866" s="274"/>
    </row>
    <row r="5867" spans="2:4" x14ac:dyDescent="0.25">
      <c r="B5867" s="219"/>
      <c r="D5867" s="274"/>
    </row>
    <row r="5868" spans="2:4" x14ac:dyDescent="0.25">
      <c r="B5868" s="219"/>
      <c r="D5868" s="274"/>
    </row>
    <row r="5869" spans="2:4" x14ac:dyDescent="0.25">
      <c r="B5869" s="219"/>
      <c r="D5869" s="274"/>
    </row>
    <row r="5870" spans="2:4" x14ac:dyDescent="0.25">
      <c r="B5870" s="219"/>
      <c r="D5870" s="274"/>
    </row>
    <row r="5871" spans="2:4" x14ac:dyDescent="0.25">
      <c r="B5871" s="219"/>
      <c r="D5871" s="274"/>
    </row>
    <row r="5872" spans="2:4" x14ac:dyDescent="0.25">
      <c r="B5872" s="219"/>
      <c r="D5872" s="274"/>
    </row>
    <row r="5873" spans="2:4" x14ac:dyDescent="0.25">
      <c r="B5873" s="219"/>
      <c r="D5873" s="274"/>
    </row>
    <row r="5874" spans="2:4" x14ac:dyDescent="0.25">
      <c r="B5874" s="219"/>
      <c r="D5874" s="274"/>
    </row>
    <row r="5875" spans="2:4" x14ac:dyDescent="0.25">
      <c r="B5875" s="219"/>
      <c r="D5875" s="274"/>
    </row>
    <row r="5876" spans="2:4" x14ac:dyDescent="0.25">
      <c r="B5876" s="219"/>
      <c r="D5876" s="274"/>
    </row>
    <row r="5877" spans="2:4" x14ac:dyDescent="0.25">
      <c r="B5877" s="219"/>
      <c r="D5877" s="274"/>
    </row>
    <row r="5878" spans="2:4" x14ac:dyDescent="0.25">
      <c r="B5878" s="219"/>
      <c r="D5878" s="274"/>
    </row>
    <row r="5879" spans="2:4" x14ac:dyDescent="0.25">
      <c r="B5879" s="219"/>
      <c r="D5879" s="274"/>
    </row>
    <row r="5880" spans="2:4" x14ac:dyDescent="0.25">
      <c r="B5880" s="219"/>
      <c r="D5880" s="274"/>
    </row>
    <row r="5881" spans="2:4" x14ac:dyDescent="0.25">
      <c r="B5881" s="219"/>
      <c r="D5881" s="274"/>
    </row>
    <row r="5882" spans="2:4" x14ac:dyDescent="0.25">
      <c r="B5882" s="219"/>
      <c r="D5882" s="274"/>
    </row>
    <row r="5883" spans="2:4" x14ac:dyDescent="0.25">
      <c r="B5883" s="219"/>
      <c r="D5883" s="274"/>
    </row>
    <row r="5884" spans="2:4" x14ac:dyDescent="0.25">
      <c r="B5884" s="219"/>
      <c r="D5884" s="274"/>
    </row>
    <row r="5885" spans="2:4" x14ac:dyDescent="0.25">
      <c r="B5885" s="219"/>
      <c r="D5885" s="274"/>
    </row>
    <row r="5886" spans="2:4" x14ac:dyDescent="0.25">
      <c r="B5886" s="219"/>
      <c r="D5886" s="274"/>
    </row>
    <row r="5887" spans="2:4" x14ac:dyDescent="0.25">
      <c r="B5887" s="219"/>
      <c r="D5887" s="274"/>
    </row>
    <row r="5888" spans="2:4" x14ac:dyDescent="0.25">
      <c r="B5888" s="219"/>
      <c r="D5888" s="274"/>
    </row>
    <row r="5889" spans="2:4" x14ac:dyDescent="0.25">
      <c r="B5889" s="219"/>
      <c r="D5889" s="274"/>
    </row>
    <row r="5890" spans="2:4" x14ac:dyDescent="0.25">
      <c r="B5890" s="219"/>
      <c r="D5890" s="274"/>
    </row>
    <row r="5891" spans="2:4" x14ac:dyDescent="0.25">
      <c r="B5891" s="219"/>
      <c r="D5891" s="274"/>
    </row>
    <row r="5892" spans="2:4" x14ac:dyDescent="0.25">
      <c r="B5892" s="219"/>
      <c r="D5892" s="274"/>
    </row>
    <row r="5893" spans="2:4" x14ac:dyDescent="0.25">
      <c r="B5893" s="219"/>
      <c r="D5893" s="274"/>
    </row>
    <row r="5894" spans="2:4" x14ac:dyDescent="0.25">
      <c r="B5894" s="219"/>
      <c r="D5894" s="274"/>
    </row>
    <row r="5895" spans="2:4" x14ac:dyDescent="0.25">
      <c r="B5895" s="219"/>
      <c r="D5895" s="274"/>
    </row>
    <row r="5896" spans="2:4" x14ac:dyDescent="0.25">
      <c r="B5896" s="219"/>
      <c r="D5896" s="274"/>
    </row>
    <row r="5897" spans="2:4" x14ac:dyDescent="0.25">
      <c r="B5897" s="219"/>
      <c r="D5897" s="274"/>
    </row>
    <row r="5898" spans="2:4" x14ac:dyDescent="0.25">
      <c r="B5898" s="219"/>
      <c r="D5898" s="274"/>
    </row>
    <row r="5899" spans="2:4" x14ac:dyDescent="0.25">
      <c r="B5899" s="219"/>
      <c r="D5899" s="274"/>
    </row>
    <row r="5900" spans="2:4" x14ac:dyDescent="0.25">
      <c r="B5900" s="219"/>
      <c r="D5900" s="274"/>
    </row>
    <row r="5901" spans="2:4" x14ac:dyDescent="0.25">
      <c r="B5901" s="219"/>
      <c r="D5901" s="274"/>
    </row>
    <row r="5902" spans="2:4" x14ac:dyDescent="0.25">
      <c r="B5902" s="219"/>
      <c r="D5902" s="274"/>
    </row>
    <row r="5903" spans="2:4" x14ac:dyDescent="0.25">
      <c r="B5903" s="219"/>
      <c r="D5903" s="274"/>
    </row>
    <row r="5904" spans="2:4" x14ac:dyDescent="0.25">
      <c r="B5904" s="219"/>
      <c r="D5904" s="274"/>
    </row>
    <row r="5905" spans="2:4" x14ac:dyDescent="0.25">
      <c r="B5905" s="219"/>
      <c r="D5905" s="274"/>
    </row>
    <row r="5906" spans="2:4" x14ac:dyDescent="0.25">
      <c r="B5906" s="219"/>
      <c r="D5906" s="274"/>
    </row>
    <row r="5907" spans="2:4" x14ac:dyDescent="0.25">
      <c r="B5907" s="219"/>
      <c r="D5907" s="274"/>
    </row>
    <row r="5908" spans="2:4" x14ac:dyDescent="0.25">
      <c r="B5908" s="219"/>
      <c r="D5908" s="274"/>
    </row>
    <row r="5909" spans="2:4" x14ac:dyDescent="0.25">
      <c r="B5909" s="219"/>
      <c r="D5909" s="274"/>
    </row>
    <row r="5910" spans="2:4" x14ac:dyDescent="0.25">
      <c r="B5910" s="219"/>
      <c r="D5910" s="274"/>
    </row>
    <row r="5911" spans="2:4" x14ac:dyDescent="0.25">
      <c r="B5911" s="219"/>
      <c r="D5911" s="274"/>
    </row>
    <row r="5912" spans="2:4" x14ac:dyDescent="0.25">
      <c r="B5912" s="219"/>
      <c r="D5912" s="274"/>
    </row>
    <row r="5913" spans="2:4" x14ac:dyDescent="0.25">
      <c r="B5913" s="219"/>
      <c r="D5913" s="274"/>
    </row>
    <row r="5914" spans="2:4" x14ac:dyDescent="0.25">
      <c r="B5914" s="219"/>
      <c r="D5914" s="274"/>
    </row>
    <row r="5915" spans="2:4" x14ac:dyDescent="0.25">
      <c r="B5915" s="219"/>
      <c r="D5915" s="274"/>
    </row>
    <row r="5916" spans="2:4" x14ac:dyDescent="0.25">
      <c r="B5916" s="219"/>
      <c r="D5916" s="274"/>
    </row>
    <row r="5917" spans="2:4" x14ac:dyDescent="0.25">
      <c r="B5917" s="219"/>
      <c r="D5917" s="274"/>
    </row>
    <row r="5918" spans="2:4" x14ac:dyDescent="0.25">
      <c r="B5918" s="219"/>
      <c r="D5918" s="274"/>
    </row>
    <row r="5919" spans="2:4" x14ac:dyDescent="0.25">
      <c r="B5919" s="219"/>
      <c r="D5919" s="274"/>
    </row>
    <row r="5920" spans="2:4" x14ac:dyDescent="0.25">
      <c r="B5920" s="219"/>
      <c r="D5920" s="274"/>
    </row>
    <row r="5921" spans="2:4" x14ac:dyDescent="0.25">
      <c r="B5921" s="219"/>
      <c r="D5921" s="274"/>
    </row>
    <row r="5922" spans="2:4" x14ac:dyDescent="0.25">
      <c r="B5922" s="219"/>
      <c r="D5922" s="274"/>
    </row>
    <row r="5923" spans="2:4" x14ac:dyDescent="0.25">
      <c r="B5923" s="219"/>
      <c r="D5923" s="274"/>
    </row>
    <row r="5924" spans="2:4" x14ac:dyDescent="0.25">
      <c r="B5924" s="219"/>
      <c r="D5924" s="274"/>
    </row>
    <row r="5925" spans="2:4" x14ac:dyDescent="0.25">
      <c r="B5925" s="219"/>
      <c r="D5925" s="274"/>
    </row>
    <row r="5926" spans="2:4" x14ac:dyDescent="0.25">
      <c r="B5926" s="219"/>
      <c r="D5926" s="274"/>
    </row>
    <row r="5927" spans="2:4" x14ac:dyDescent="0.25">
      <c r="B5927" s="219"/>
      <c r="D5927" s="274"/>
    </row>
    <row r="5928" spans="2:4" x14ac:dyDescent="0.25">
      <c r="B5928" s="219"/>
      <c r="D5928" s="274"/>
    </row>
    <row r="5929" spans="2:4" x14ac:dyDescent="0.25">
      <c r="B5929" s="219"/>
      <c r="D5929" s="274"/>
    </row>
    <row r="5930" spans="2:4" x14ac:dyDescent="0.25">
      <c r="B5930" s="219"/>
      <c r="D5930" s="274"/>
    </row>
    <row r="5931" spans="2:4" x14ac:dyDescent="0.25">
      <c r="B5931" s="219"/>
      <c r="D5931" s="274"/>
    </row>
    <row r="5932" spans="2:4" x14ac:dyDescent="0.25">
      <c r="B5932" s="219"/>
      <c r="D5932" s="274"/>
    </row>
    <row r="5933" spans="2:4" x14ac:dyDescent="0.25">
      <c r="B5933" s="219"/>
      <c r="D5933" s="274"/>
    </row>
    <row r="5934" spans="2:4" x14ac:dyDescent="0.25">
      <c r="B5934" s="219"/>
      <c r="D5934" s="274"/>
    </row>
    <row r="5935" spans="2:4" x14ac:dyDescent="0.25">
      <c r="B5935" s="219"/>
      <c r="D5935" s="274"/>
    </row>
    <row r="5936" spans="2:4" x14ac:dyDescent="0.25">
      <c r="B5936" s="219"/>
      <c r="D5936" s="274"/>
    </row>
    <row r="5937" spans="2:4" x14ac:dyDescent="0.25">
      <c r="B5937" s="219"/>
      <c r="D5937" s="274"/>
    </row>
    <row r="5938" spans="2:4" x14ac:dyDescent="0.25">
      <c r="B5938" s="219"/>
      <c r="D5938" s="274"/>
    </row>
    <row r="5939" spans="2:4" x14ac:dyDescent="0.25">
      <c r="B5939" s="219"/>
      <c r="D5939" s="274"/>
    </row>
    <row r="5940" spans="2:4" x14ac:dyDescent="0.25">
      <c r="B5940" s="219"/>
      <c r="D5940" s="274"/>
    </row>
    <row r="5941" spans="2:4" x14ac:dyDescent="0.25">
      <c r="B5941" s="219"/>
      <c r="D5941" s="274"/>
    </row>
    <row r="5942" spans="2:4" x14ac:dyDescent="0.25">
      <c r="B5942" s="219"/>
      <c r="D5942" s="274"/>
    </row>
    <row r="5943" spans="2:4" x14ac:dyDescent="0.25">
      <c r="B5943" s="219"/>
      <c r="D5943" s="274"/>
    </row>
    <row r="5944" spans="2:4" x14ac:dyDescent="0.25">
      <c r="B5944" s="219"/>
      <c r="D5944" s="274"/>
    </row>
    <row r="5945" spans="2:4" x14ac:dyDescent="0.25">
      <c r="B5945" s="219"/>
      <c r="D5945" s="274"/>
    </row>
    <row r="5946" spans="2:4" x14ac:dyDescent="0.25">
      <c r="B5946" s="219"/>
      <c r="D5946" s="274"/>
    </row>
    <row r="5947" spans="2:4" x14ac:dyDescent="0.25">
      <c r="B5947" s="219"/>
      <c r="D5947" s="274"/>
    </row>
    <row r="5948" spans="2:4" x14ac:dyDescent="0.25">
      <c r="B5948" s="219"/>
      <c r="D5948" s="274"/>
    </row>
    <row r="5949" spans="2:4" x14ac:dyDescent="0.25">
      <c r="B5949" s="219"/>
      <c r="D5949" s="274"/>
    </row>
    <row r="5950" spans="2:4" x14ac:dyDescent="0.25">
      <c r="B5950" s="219"/>
      <c r="D5950" s="274"/>
    </row>
    <row r="5951" spans="2:4" x14ac:dyDescent="0.25">
      <c r="B5951" s="219"/>
      <c r="D5951" s="274"/>
    </row>
    <row r="5952" spans="2:4" x14ac:dyDescent="0.25">
      <c r="B5952" s="219"/>
      <c r="D5952" s="274"/>
    </row>
    <row r="5953" spans="2:4" x14ac:dyDescent="0.25">
      <c r="B5953" s="219"/>
      <c r="D5953" s="274"/>
    </row>
    <row r="5954" spans="2:4" x14ac:dyDescent="0.25">
      <c r="B5954" s="219"/>
      <c r="D5954" s="274"/>
    </row>
    <row r="5955" spans="2:4" x14ac:dyDescent="0.25">
      <c r="B5955" s="219"/>
      <c r="D5955" s="274"/>
    </row>
    <row r="5956" spans="2:4" x14ac:dyDescent="0.25">
      <c r="B5956" s="219"/>
      <c r="D5956" s="274"/>
    </row>
    <row r="5957" spans="2:4" x14ac:dyDescent="0.25">
      <c r="B5957" s="219"/>
      <c r="D5957" s="274"/>
    </row>
    <row r="5958" spans="2:4" x14ac:dyDescent="0.25">
      <c r="B5958" s="219"/>
      <c r="D5958" s="274"/>
    </row>
    <row r="5959" spans="2:4" x14ac:dyDescent="0.25">
      <c r="B5959" s="219"/>
      <c r="D5959" s="274"/>
    </row>
    <row r="5960" spans="2:4" x14ac:dyDescent="0.25">
      <c r="B5960" s="219"/>
      <c r="D5960" s="274"/>
    </row>
    <row r="5961" spans="2:4" x14ac:dyDescent="0.25">
      <c r="B5961" s="219"/>
      <c r="D5961" s="274"/>
    </row>
    <row r="5962" spans="2:4" x14ac:dyDescent="0.25">
      <c r="B5962" s="219"/>
      <c r="D5962" s="274"/>
    </row>
    <row r="5963" spans="2:4" x14ac:dyDescent="0.25">
      <c r="B5963" s="219"/>
      <c r="D5963" s="274"/>
    </row>
    <row r="5964" spans="2:4" x14ac:dyDescent="0.25">
      <c r="B5964" s="219"/>
      <c r="D5964" s="274"/>
    </row>
    <row r="5965" spans="2:4" x14ac:dyDescent="0.25">
      <c r="B5965" s="219"/>
      <c r="D5965" s="274"/>
    </row>
    <row r="5966" spans="2:4" x14ac:dyDescent="0.25">
      <c r="B5966" s="219"/>
      <c r="D5966" s="274"/>
    </row>
    <row r="5967" spans="2:4" x14ac:dyDescent="0.25">
      <c r="B5967" s="219"/>
      <c r="D5967" s="274"/>
    </row>
    <row r="5968" spans="2:4" x14ac:dyDescent="0.25">
      <c r="B5968" s="219"/>
      <c r="D5968" s="274"/>
    </row>
    <row r="5969" spans="2:4" x14ac:dyDescent="0.25">
      <c r="B5969" s="219"/>
      <c r="D5969" s="274"/>
    </row>
    <row r="5970" spans="2:4" x14ac:dyDescent="0.25">
      <c r="B5970" s="219"/>
      <c r="D5970" s="274"/>
    </row>
    <row r="5971" spans="2:4" x14ac:dyDescent="0.25">
      <c r="B5971" s="219"/>
      <c r="D5971" s="274"/>
    </row>
    <row r="5972" spans="2:4" x14ac:dyDescent="0.25">
      <c r="B5972" s="219"/>
      <c r="D5972" s="274"/>
    </row>
    <row r="5973" spans="2:4" x14ac:dyDescent="0.25">
      <c r="B5973" s="219"/>
      <c r="D5973" s="274"/>
    </row>
    <row r="5974" spans="2:4" x14ac:dyDescent="0.25">
      <c r="B5974" s="219"/>
      <c r="D5974" s="274"/>
    </row>
    <row r="5975" spans="2:4" x14ac:dyDescent="0.25">
      <c r="B5975" s="219"/>
      <c r="D5975" s="274"/>
    </row>
    <row r="5976" spans="2:4" x14ac:dyDescent="0.25">
      <c r="B5976" s="219"/>
      <c r="D5976" s="274"/>
    </row>
    <row r="5977" spans="2:4" x14ac:dyDescent="0.25">
      <c r="B5977" s="219"/>
      <c r="D5977" s="274"/>
    </row>
    <row r="5978" spans="2:4" x14ac:dyDescent="0.25">
      <c r="B5978" s="219"/>
      <c r="D5978" s="274"/>
    </row>
    <row r="5979" spans="2:4" x14ac:dyDescent="0.25">
      <c r="B5979" s="219"/>
      <c r="D5979" s="274"/>
    </row>
    <row r="5980" spans="2:4" x14ac:dyDescent="0.25">
      <c r="B5980" s="219"/>
      <c r="D5980" s="274"/>
    </row>
    <row r="5981" spans="2:4" x14ac:dyDescent="0.25">
      <c r="B5981" s="219"/>
      <c r="D5981" s="274"/>
    </row>
    <row r="5982" spans="2:4" x14ac:dyDescent="0.25">
      <c r="B5982" s="219"/>
      <c r="D5982" s="274"/>
    </row>
    <row r="5983" spans="2:4" x14ac:dyDescent="0.25">
      <c r="B5983" s="219"/>
      <c r="D5983" s="274"/>
    </row>
    <row r="5984" spans="2:4" x14ac:dyDescent="0.25">
      <c r="B5984" s="219"/>
      <c r="D5984" s="274"/>
    </row>
    <row r="5985" spans="2:4" x14ac:dyDescent="0.25">
      <c r="B5985" s="219"/>
      <c r="D5985" s="274"/>
    </row>
    <row r="5986" spans="2:4" x14ac:dyDescent="0.25">
      <c r="B5986" s="219"/>
      <c r="D5986" s="274"/>
    </row>
    <row r="5987" spans="2:4" x14ac:dyDescent="0.25">
      <c r="B5987" s="219"/>
      <c r="D5987" s="274"/>
    </row>
    <row r="5988" spans="2:4" x14ac:dyDescent="0.25">
      <c r="B5988" s="219"/>
      <c r="D5988" s="274"/>
    </row>
    <row r="5989" spans="2:4" x14ac:dyDescent="0.25">
      <c r="B5989" s="219"/>
      <c r="D5989" s="274"/>
    </row>
    <row r="5990" spans="2:4" x14ac:dyDescent="0.25">
      <c r="B5990" s="219"/>
      <c r="D5990" s="274"/>
    </row>
    <row r="5991" spans="2:4" x14ac:dyDescent="0.25">
      <c r="B5991" s="219"/>
      <c r="D5991" s="274"/>
    </row>
    <row r="5992" spans="2:4" x14ac:dyDescent="0.25">
      <c r="B5992" s="219"/>
      <c r="D5992" s="274"/>
    </row>
    <row r="5993" spans="2:4" x14ac:dyDescent="0.25">
      <c r="B5993" s="219"/>
      <c r="D5993" s="274"/>
    </row>
    <row r="5994" spans="2:4" x14ac:dyDescent="0.25">
      <c r="B5994" s="219"/>
      <c r="D5994" s="274"/>
    </row>
    <row r="5995" spans="2:4" x14ac:dyDescent="0.25">
      <c r="B5995" s="219"/>
      <c r="D5995" s="274"/>
    </row>
    <row r="5996" spans="2:4" x14ac:dyDescent="0.25">
      <c r="B5996" s="219"/>
      <c r="D5996" s="274"/>
    </row>
    <row r="5997" spans="2:4" x14ac:dyDescent="0.25">
      <c r="B5997" s="219"/>
      <c r="D5997" s="274"/>
    </row>
    <row r="5998" spans="2:4" x14ac:dyDescent="0.25">
      <c r="B5998" s="219"/>
      <c r="D5998" s="274"/>
    </row>
    <row r="5999" spans="2:4" x14ac:dyDescent="0.25">
      <c r="B5999" s="219"/>
      <c r="D5999" s="274"/>
    </row>
    <row r="6000" spans="2:4" x14ac:dyDescent="0.25">
      <c r="B6000" s="219"/>
      <c r="D6000" s="274"/>
    </row>
    <row r="6001" spans="2:4" x14ac:dyDescent="0.25">
      <c r="B6001" s="219"/>
      <c r="D6001" s="274"/>
    </row>
    <row r="6002" spans="2:4" x14ac:dyDescent="0.25">
      <c r="B6002" s="219"/>
      <c r="D6002" s="274"/>
    </row>
    <row r="6003" spans="2:4" x14ac:dyDescent="0.25">
      <c r="B6003" s="219"/>
      <c r="D6003" s="274"/>
    </row>
    <row r="6004" spans="2:4" x14ac:dyDescent="0.25">
      <c r="B6004" s="219"/>
      <c r="D6004" s="274"/>
    </row>
    <row r="6005" spans="2:4" x14ac:dyDescent="0.25">
      <c r="B6005" s="219"/>
      <c r="D6005" s="274"/>
    </row>
    <row r="6006" spans="2:4" x14ac:dyDescent="0.25">
      <c r="B6006" s="219"/>
      <c r="D6006" s="274"/>
    </row>
    <row r="6007" spans="2:4" x14ac:dyDescent="0.25">
      <c r="B6007" s="219"/>
      <c r="D6007" s="274"/>
    </row>
    <row r="6008" spans="2:4" x14ac:dyDescent="0.25">
      <c r="B6008" s="219"/>
      <c r="D6008" s="274"/>
    </row>
    <row r="6009" spans="2:4" x14ac:dyDescent="0.25">
      <c r="B6009" s="219"/>
      <c r="D6009" s="274"/>
    </row>
    <row r="6010" spans="2:4" x14ac:dyDescent="0.25">
      <c r="B6010" s="219"/>
      <c r="D6010" s="274"/>
    </row>
    <row r="6011" spans="2:4" x14ac:dyDescent="0.25">
      <c r="B6011" s="219"/>
      <c r="D6011" s="274"/>
    </row>
    <row r="6012" spans="2:4" x14ac:dyDescent="0.25">
      <c r="B6012" s="219"/>
      <c r="D6012" s="274"/>
    </row>
    <row r="6013" spans="2:4" x14ac:dyDescent="0.25">
      <c r="B6013" s="219"/>
      <c r="D6013" s="274"/>
    </row>
    <row r="6014" spans="2:4" x14ac:dyDescent="0.25">
      <c r="B6014" s="219"/>
      <c r="D6014" s="274"/>
    </row>
    <row r="6015" spans="2:4" x14ac:dyDescent="0.25">
      <c r="B6015" s="219"/>
      <c r="D6015" s="274"/>
    </row>
    <row r="6016" spans="2:4" x14ac:dyDescent="0.25">
      <c r="B6016" s="219"/>
      <c r="D6016" s="274"/>
    </row>
    <row r="6017" spans="2:4" x14ac:dyDescent="0.25">
      <c r="B6017" s="219"/>
      <c r="D6017" s="274"/>
    </row>
    <row r="6018" spans="2:4" x14ac:dyDescent="0.25">
      <c r="B6018" s="219"/>
      <c r="D6018" s="274"/>
    </row>
    <row r="6019" spans="2:4" x14ac:dyDescent="0.25">
      <c r="B6019" s="219"/>
      <c r="D6019" s="274"/>
    </row>
    <row r="6020" spans="2:4" x14ac:dyDescent="0.25">
      <c r="B6020" s="219"/>
      <c r="D6020" s="274"/>
    </row>
    <row r="6021" spans="2:4" x14ac:dyDescent="0.25">
      <c r="B6021" s="219"/>
      <c r="D6021" s="274"/>
    </row>
    <row r="6022" spans="2:4" x14ac:dyDescent="0.25">
      <c r="B6022" s="219"/>
      <c r="D6022" s="274"/>
    </row>
    <row r="6023" spans="2:4" x14ac:dyDescent="0.25">
      <c r="B6023" s="219"/>
      <c r="D6023" s="274"/>
    </row>
    <row r="6024" spans="2:4" x14ac:dyDescent="0.25">
      <c r="B6024" s="219"/>
      <c r="D6024" s="274"/>
    </row>
    <row r="6025" spans="2:4" x14ac:dyDescent="0.25">
      <c r="B6025" s="219"/>
      <c r="D6025" s="274"/>
    </row>
    <row r="6026" spans="2:4" x14ac:dyDescent="0.25">
      <c r="B6026" s="219"/>
      <c r="D6026" s="274"/>
    </row>
    <row r="6027" spans="2:4" x14ac:dyDescent="0.25">
      <c r="B6027" s="219"/>
      <c r="D6027" s="274"/>
    </row>
    <row r="6028" spans="2:4" x14ac:dyDescent="0.25">
      <c r="B6028" s="219"/>
      <c r="D6028" s="274"/>
    </row>
    <row r="6029" spans="2:4" x14ac:dyDescent="0.25">
      <c r="B6029" s="219"/>
      <c r="D6029" s="274"/>
    </row>
    <row r="6030" spans="2:4" x14ac:dyDescent="0.25">
      <c r="B6030" s="219"/>
      <c r="D6030" s="274"/>
    </row>
    <row r="6031" spans="2:4" x14ac:dyDescent="0.25">
      <c r="B6031" s="219"/>
      <c r="D6031" s="274"/>
    </row>
    <row r="6032" spans="2:4" x14ac:dyDescent="0.25">
      <c r="B6032" s="219"/>
      <c r="D6032" s="274"/>
    </row>
    <row r="6033" spans="2:4" x14ac:dyDescent="0.25">
      <c r="B6033" s="219"/>
      <c r="D6033" s="274"/>
    </row>
    <row r="6034" spans="2:4" x14ac:dyDescent="0.25">
      <c r="B6034" s="219"/>
      <c r="D6034" s="274"/>
    </row>
    <row r="6035" spans="2:4" x14ac:dyDescent="0.25">
      <c r="B6035" s="219"/>
      <c r="D6035" s="274"/>
    </row>
    <row r="6036" spans="2:4" x14ac:dyDescent="0.25">
      <c r="B6036" s="219"/>
      <c r="D6036" s="274"/>
    </row>
    <row r="6037" spans="2:4" x14ac:dyDescent="0.25">
      <c r="B6037" s="219"/>
      <c r="D6037" s="274"/>
    </row>
    <row r="6038" spans="2:4" x14ac:dyDescent="0.25">
      <c r="B6038" s="219"/>
      <c r="D6038" s="274"/>
    </row>
    <row r="6039" spans="2:4" x14ac:dyDescent="0.25">
      <c r="B6039" s="219"/>
      <c r="D6039" s="274"/>
    </row>
    <row r="6040" spans="2:4" x14ac:dyDescent="0.25">
      <c r="B6040" s="219"/>
      <c r="D6040" s="274"/>
    </row>
    <row r="6041" spans="2:4" x14ac:dyDescent="0.25">
      <c r="B6041" s="219"/>
      <c r="D6041" s="274"/>
    </row>
    <row r="6042" spans="2:4" x14ac:dyDescent="0.25">
      <c r="B6042" s="219"/>
      <c r="D6042" s="274"/>
    </row>
    <row r="6043" spans="2:4" x14ac:dyDescent="0.25">
      <c r="B6043" s="219"/>
      <c r="D6043" s="274"/>
    </row>
    <row r="6044" spans="2:4" x14ac:dyDescent="0.25">
      <c r="B6044" s="219"/>
      <c r="D6044" s="274"/>
    </row>
    <row r="6045" spans="2:4" x14ac:dyDescent="0.25">
      <c r="B6045" s="219"/>
      <c r="D6045" s="274"/>
    </row>
    <row r="6046" spans="2:4" x14ac:dyDescent="0.25">
      <c r="B6046" s="219"/>
      <c r="D6046" s="274"/>
    </row>
    <row r="6047" spans="2:4" x14ac:dyDescent="0.25">
      <c r="B6047" s="219"/>
      <c r="D6047" s="274"/>
    </row>
    <row r="6048" spans="2:4" x14ac:dyDescent="0.25">
      <c r="B6048" s="219"/>
      <c r="D6048" s="274"/>
    </row>
    <row r="6049" spans="2:4" x14ac:dyDescent="0.25">
      <c r="B6049" s="219"/>
      <c r="D6049" s="274"/>
    </row>
    <row r="6050" spans="2:4" x14ac:dyDescent="0.25">
      <c r="B6050" s="219"/>
      <c r="D6050" s="274"/>
    </row>
    <row r="6051" spans="2:4" x14ac:dyDescent="0.25">
      <c r="B6051" s="219"/>
      <c r="D6051" s="274"/>
    </row>
    <row r="6052" spans="2:4" x14ac:dyDescent="0.25">
      <c r="B6052" s="219"/>
      <c r="D6052" s="274"/>
    </row>
    <row r="6053" spans="2:4" x14ac:dyDescent="0.25">
      <c r="B6053" s="219"/>
      <c r="D6053" s="274"/>
    </row>
    <row r="6054" spans="2:4" x14ac:dyDescent="0.25">
      <c r="B6054" s="219"/>
      <c r="D6054" s="274"/>
    </row>
    <row r="6055" spans="2:4" x14ac:dyDescent="0.25">
      <c r="B6055" s="219"/>
      <c r="D6055" s="274"/>
    </row>
    <row r="6056" spans="2:4" x14ac:dyDescent="0.25">
      <c r="B6056" s="219"/>
      <c r="D6056" s="274"/>
    </row>
    <row r="6057" spans="2:4" x14ac:dyDescent="0.25">
      <c r="B6057" s="219"/>
      <c r="D6057" s="274"/>
    </row>
    <row r="6058" spans="2:4" x14ac:dyDescent="0.25">
      <c r="B6058" s="219"/>
      <c r="D6058" s="274"/>
    </row>
    <row r="6059" spans="2:4" x14ac:dyDescent="0.25">
      <c r="B6059" s="219"/>
      <c r="D6059" s="274"/>
    </row>
    <row r="6060" spans="2:4" x14ac:dyDescent="0.25">
      <c r="B6060" s="219"/>
      <c r="D6060" s="274"/>
    </row>
    <row r="6061" spans="2:4" x14ac:dyDescent="0.25">
      <c r="B6061" s="219"/>
      <c r="D6061" s="274"/>
    </row>
    <row r="6062" spans="2:4" x14ac:dyDescent="0.25">
      <c r="B6062" s="219"/>
      <c r="D6062" s="274"/>
    </row>
    <row r="6063" spans="2:4" x14ac:dyDescent="0.25">
      <c r="B6063" s="219"/>
      <c r="D6063" s="274"/>
    </row>
    <row r="6064" spans="2:4" x14ac:dyDescent="0.25">
      <c r="B6064" s="219"/>
      <c r="D6064" s="274"/>
    </row>
    <row r="6065" spans="2:4" x14ac:dyDescent="0.25">
      <c r="B6065" s="219"/>
      <c r="D6065" s="274"/>
    </row>
    <row r="6066" spans="2:4" x14ac:dyDescent="0.25">
      <c r="B6066" s="219"/>
      <c r="D6066" s="274"/>
    </row>
    <row r="6067" spans="2:4" x14ac:dyDescent="0.25">
      <c r="B6067" s="219"/>
      <c r="D6067" s="274"/>
    </row>
    <row r="6068" spans="2:4" x14ac:dyDescent="0.25">
      <c r="B6068" s="219"/>
      <c r="D6068" s="274"/>
    </row>
    <row r="6069" spans="2:4" x14ac:dyDescent="0.25">
      <c r="B6069" s="219"/>
      <c r="D6069" s="274"/>
    </row>
    <row r="6070" spans="2:4" x14ac:dyDescent="0.25">
      <c r="B6070" s="219"/>
      <c r="D6070" s="274"/>
    </row>
    <row r="6071" spans="2:4" x14ac:dyDescent="0.25">
      <c r="B6071" s="219"/>
      <c r="D6071" s="274"/>
    </row>
    <row r="6072" spans="2:4" x14ac:dyDescent="0.25">
      <c r="B6072" s="219"/>
      <c r="D6072" s="274"/>
    </row>
    <row r="6073" spans="2:4" x14ac:dyDescent="0.25">
      <c r="B6073" s="219"/>
      <c r="D6073" s="274"/>
    </row>
    <row r="6074" spans="2:4" x14ac:dyDescent="0.25">
      <c r="B6074" s="219"/>
      <c r="D6074" s="274"/>
    </row>
    <row r="6075" spans="2:4" x14ac:dyDescent="0.25">
      <c r="B6075" s="219"/>
      <c r="D6075" s="274"/>
    </row>
    <row r="6076" spans="2:4" x14ac:dyDescent="0.25">
      <c r="B6076" s="219"/>
      <c r="D6076" s="274"/>
    </row>
    <row r="6077" spans="2:4" x14ac:dyDescent="0.25">
      <c r="B6077" s="219"/>
      <c r="D6077" s="274"/>
    </row>
    <row r="6078" spans="2:4" x14ac:dyDescent="0.25">
      <c r="B6078" s="219"/>
      <c r="D6078" s="274"/>
    </row>
    <row r="6079" spans="2:4" x14ac:dyDescent="0.25">
      <c r="B6079" s="219"/>
      <c r="D6079" s="274"/>
    </row>
    <row r="6080" spans="2:4" x14ac:dyDescent="0.25">
      <c r="B6080" s="219"/>
      <c r="D6080" s="274"/>
    </row>
    <row r="6081" spans="2:4" x14ac:dyDescent="0.25">
      <c r="B6081" s="219"/>
      <c r="D6081" s="274"/>
    </row>
    <row r="6082" spans="2:4" x14ac:dyDescent="0.25">
      <c r="B6082" s="219"/>
      <c r="D6082" s="274"/>
    </row>
    <row r="6083" spans="2:4" x14ac:dyDescent="0.25">
      <c r="B6083" s="219"/>
      <c r="D6083" s="274"/>
    </row>
    <row r="6084" spans="2:4" x14ac:dyDescent="0.25">
      <c r="B6084" s="219"/>
      <c r="D6084" s="274"/>
    </row>
    <row r="6085" spans="2:4" x14ac:dyDescent="0.25">
      <c r="B6085" s="219"/>
      <c r="D6085" s="274"/>
    </row>
    <row r="6086" spans="2:4" x14ac:dyDescent="0.25">
      <c r="B6086" s="219"/>
      <c r="D6086" s="274"/>
    </row>
    <row r="6087" spans="2:4" x14ac:dyDescent="0.25">
      <c r="B6087" s="219"/>
      <c r="D6087" s="274"/>
    </row>
    <row r="6088" spans="2:4" x14ac:dyDescent="0.25">
      <c r="B6088" s="219"/>
      <c r="D6088" s="274"/>
    </row>
    <row r="6089" spans="2:4" x14ac:dyDescent="0.25">
      <c r="B6089" s="219"/>
      <c r="D6089" s="274"/>
    </row>
    <row r="6090" spans="2:4" x14ac:dyDescent="0.25">
      <c r="B6090" s="219"/>
      <c r="D6090" s="274"/>
    </row>
    <row r="6091" spans="2:4" x14ac:dyDescent="0.25">
      <c r="B6091" s="219"/>
      <c r="D6091" s="274"/>
    </row>
    <row r="6092" spans="2:4" x14ac:dyDescent="0.25">
      <c r="B6092" s="219"/>
      <c r="D6092" s="274"/>
    </row>
    <row r="6093" spans="2:4" x14ac:dyDescent="0.25">
      <c r="B6093" s="219"/>
      <c r="D6093" s="274"/>
    </row>
    <row r="6094" spans="2:4" x14ac:dyDescent="0.25">
      <c r="B6094" s="219"/>
      <c r="D6094" s="274"/>
    </row>
    <row r="6095" spans="2:4" x14ac:dyDescent="0.25">
      <c r="B6095" s="219"/>
      <c r="D6095" s="274"/>
    </row>
    <row r="6096" spans="2:4" x14ac:dyDescent="0.25">
      <c r="B6096" s="219"/>
      <c r="D6096" s="274"/>
    </row>
    <row r="6097" spans="2:4" x14ac:dyDescent="0.25">
      <c r="B6097" s="219"/>
      <c r="D6097" s="274"/>
    </row>
    <row r="6098" spans="2:4" x14ac:dyDescent="0.25">
      <c r="B6098" s="219"/>
      <c r="D6098" s="274"/>
    </row>
    <row r="6099" spans="2:4" x14ac:dyDescent="0.25">
      <c r="B6099" s="219"/>
      <c r="D6099" s="274"/>
    </row>
    <row r="6100" spans="2:4" x14ac:dyDescent="0.25">
      <c r="B6100" s="219"/>
      <c r="D6100" s="274"/>
    </row>
    <row r="6101" spans="2:4" x14ac:dyDescent="0.25">
      <c r="B6101" s="219"/>
      <c r="D6101" s="274"/>
    </row>
    <row r="6102" spans="2:4" x14ac:dyDescent="0.25">
      <c r="B6102" s="219"/>
      <c r="D6102" s="274"/>
    </row>
    <row r="6103" spans="2:4" x14ac:dyDescent="0.25">
      <c r="B6103" s="219"/>
      <c r="D6103" s="274"/>
    </row>
    <row r="6104" spans="2:4" x14ac:dyDescent="0.25">
      <c r="B6104" s="219"/>
      <c r="D6104" s="274"/>
    </row>
    <row r="6105" spans="2:4" x14ac:dyDescent="0.25">
      <c r="B6105" s="219"/>
      <c r="D6105" s="274"/>
    </row>
    <row r="6106" spans="2:4" x14ac:dyDescent="0.25">
      <c r="B6106" s="219"/>
      <c r="D6106" s="274"/>
    </row>
    <row r="6107" spans="2:4" x14ac:dyDescent="0.25">
      <c r="B6107" s="219"/>
      <c r="D6107" s="274"/>
    </row>
    <row r="6108" spans="2:4" x14ac:dyDescent="0.25">
      <c r="B6108" s="219"/>
      <c r="D6108" s="274"/>
    </row>
    <row r="6109" spans="2:4" x14ac:dyDescent="0.25">
      <c r="B6109" s="219"/>
      <c r="D6109" s="274"/>
    </row>
    <row r="6110" spans="2:4" x14ac:dyDescent="0.25">
      <c r="B6110" s="219"/>
      <c r="D6110" s="274"/>
    </row>
    <row r="6111" spans="2:4" x14ac:dyDescent="0.25">
      <c r="B6111" s="219"/>
      <c r="D6111" s="274"/>
    </row>
    <row r="6112" spans="2:4" x14ac:dyDescent="0.25">
      <c r="B6112" s="219"/>
      <c r="D6112" s="274"/>
    </row>
    <row r="6113" spans="2:4" x14ac:dyDescent="0.25">
      <c r="B6113" s="219"/>
      <c r="D6113" s="274"/>
    </row>
    <row r="6114" spans="2:4" x14ac:dyDescent="0.25">
      <c r="B6114" s="219"/>
      <c r="D6114" s="274"/>
    </row>
    <row r="6115" spans="2:4" x14ac:dyDescent="0.25">
      <c r="B6115" s="219"/>
      <c r="D6115" s="274"/>
    </row>
    <row r="6116" spans="2:4" x14ac:dyDescent="0.25">
      <c r="B6116" s="219"/>
      <c r="D6116" s="274"/>
    </row>
    <row r="6117" spans="2:4" x14ac:dyDescent="0.25">
      <c r="B6117" s="219"/>
      <c r="D6117" s="274"/>
    </row>
    <row r="6118" spans="2:4" x14ac:dyDescent="0.25">
      <c r="B6118" s="219"/>
      <c r="D6118" s="274"/>
    </row>
    <row r="6119" spans="2:4" x14ac:dyDescent="0.25">
      <c r="B6119" s="219"/>
      <c r="D6119" s="274"/>
    </row>
    <row r="6120" spans="2:4" x14ac:dyDescent="0.25">
      <c r="B6120" s="219"/>
      <c r="D6120" s="274"/>
    </row>
    <row r="6121" spans="2:4" x14ac:dyDescent="0.25">
      <c r="B6121" s="219"/>
      <c r="D6121" s="274"/>
    </row>
    <row r="6122" spans="2:4" x14ac:dyDescent="0.25">
      <c r="B6122" s="219"/>
      <c r="D6122" s="274"/>
    </row>
    <row r="6123" spans="2:4" x14ac:dyDescent="0.25">
      <c r="B6123" s="219"/>
      <c r="D6123" s="274"/>
    </row>
    <row r="6124" spans="2:4" x14ac:dyDescent="0.25">
      <c r="B6124" s="219"/>
      <c r="D6124" s="274"/>
    </row>
    <row r="6125" spans="2:4" x14ac:dyDescent="0.25">
      <c r="B6125" s="219"/>
      <c r="D6125" s="274"/>
    </row>
    <row r="6126" spans="2:4" x14ac:dyDescent="0.25">
      <c r="B6126" s="219"/>
      <c r="D6126" s="274"/>
    </row>
    <row r="6127" spans="2:4" x14ac:dyDescent="0.25">
      <c r="B6127" s="219"/>
      <c r="D6127" s="274"/>
    </row>
    <row r="6128" spans="2:4" x14ac:dyDescent="0.25">
      <c r="B6128" s="219"/>
      <c r="D6128" s="274"/>
    </row>
    <row r="6129" spans="2:4" x14ac:dyDescent="0.25">
      <c r="B6129" s="219"/>
      <c r="D6129" s="274"/>
    </row>
    <row r="6130" spans="2:4" x14ac:dyDescent="0.25">
      <c r="B6130" s="219"/>
      <c r="D6130" s="274"/>
    </row>
    <row r="6131" spans="2:4" x14ac:dyDescent="0.25">
      <c r="B6131" s="219"/>
      <c r="D6131" s="274"/>
    </row>
    <row r="6132" spans="2:4" x14ac:dyDescent="0.25">
      <c r="B6132" s="219"/>
      <c r="D6132" s="274"/>
    </row>
    <row r="6133" spans="2:4" x14ac:dyDescent="0.25">
      <c r="B6133" s="219"/>
      <c r="D6133" s="274"/>
    </row>
    <row r="6134" spans="2:4" x14ac:dyDescent="0.25">
      <c r="B6134" s="219"/>
      <c r="D6134" s="274"/>
    </row>
    <row r="6135" spans="2:4" x14ac:dyDescent="0.25">
      <c r="B6135" s="219"/>
      <c r="D6135" s="274"/>
    </row>
    <row r="6136" spans="2:4" x14ac:dyDescent="0.25">
      <c r="B6136" s="219"/>
      <c r="D6136" s="274"/>
    </row>
    <row r="6137" spans="2:4" x14ac:dyDescent="0.25">
      <c r="B6137" s="219"/>
      <c r="D6137" s="274"/>
    </row>
    <row r="6138" spans="2:4" x14ac:dyDescent="0.25">
      <c r="B6138" s="219"/>
      <c r="D6138" s="274"/>
    </row>
    <row r="6139" spans="2:4" x14ac:dyDescent="0.25">
      <c r="B6139" s="219"/>
      <c r="D6139" s="274"/>
    </row>
    <row r="6140" spans="2:4" x14ac:dyDescent="0.25">
      <c r="B6140" s="219"/>
      <c r="D6140" s="274"/>
    </row>
    <row r="6141" spans="2:4" x14ac:dyDescent="0.25">
      <c r="B6141" s="219"/>
      <c r="D6141" s="274"/>
    </row>
    <row r="6142" spans="2:4" x14ac:dyDescent="0.25">
      <c r="B6142" s="219"/>
      <c r="D6142" s="274"/>
    </row>
    <row r="6143" spans="2:4" x14ac:dyDescent="0.25">
      <c r="B6143" s="219"/>
      <c r="D6143" s="274"/>
    </row>
    <row r="6144" spans="2:4" x14ac:dyDescent="0.25">
      <c r="B6144" s="219"/>
      <c r="D6144" s="274"/>
    </row>
    <row r="6145" spans="2:4" x14ac:dyDescent="0.25">
      <c r="B6145" s="219"/>
      <c r="D6145" s="274"/>
    </row>
    <row r="6146" spans="2:4" x14ac:dyDescent="0.25">
      <c r="B6146" s="219"/>
      <c r="D6146" s="274"/>
    </row>
    <row r="6147" spans="2:4" x14ac:dyDescent="0.25">
      <c r="B6147" s="219"/>
      <c r="D6147" s="274"/>
    </row>
    <row r="6148" spans="2:4" x14ac:dyDescent="0.25">
      <c r="B6148" s="219"/>
      <c r="D6148" s="274"/>
    </row>
    <row r="6149" spans="2:4" x14ac:dyDescent="0.25">
      <c r="B6149" s="219"/>
      <c r="D6149" s="274"/>
    </row>
    <row r="6150" spans="2:4" x14ac:dyDescent="0.25">
      <c r="B6150" s="219"/>
      <c r="D6150" s="274"/>
    </row>
    <row r="6151" spans="2:4" x14ac:dyDescent="0.25">
      <c r="B6151" s="219"/>
      <c r="D6151" s="274"/>
    </row>
    <row r="6152" spans="2:4" x14ac:dyDescent="0.25">
      <c r="B6152" s="219"/>
      <c r="D6152" s="274"/>
    </row>
    <row r="6153" spans="2:4" x14ac:dyDescent="0.25">
      <c r="B6153" s="219"/>
      <c r="D6153" s="274"/>
    </row>
    <row r="6154" spans="2:4" x14ac:dyDescent="0.25">
      <c r="B6154" s="219"/>
      <c r="D6154" s="274"/>
    </row>
    <row r="6155" spans="2:4" x14ac:dyDescent="0.25">
      <c r="B6155" s="219"/>
      <c r="D6155" s="274"/>
    </row>
    <row r="6156" spans="2:4" x14ac:dyDescent="0.25">
      <c r="B6156" s="219"/>
      <c r="D6156" s="274"/>
    </row>
    <row r="6157" spans="2:4" x14ac:dyDescent="0.25">
      <c r="B6157" s="219"/>
      <c r="D6157" s="274"/>
    </row>
    <row r="6158" spans="2:4" x14ac:dyDescent="0.25">
      <c r="B6158" s="219"/>
      <c r="D6158" s="274"/>
    </row>
    <row r="6159" spans="2:4" x14ac:dyDescent="0.25">
      <c r="B6159" s="219"/>
      <c r="D6159" s="274"/>
    </row>
    <row r="6160" spans="2:4" x14ac:dyDescent="0.25">
      <c r="B6160" s="219"/>
      <c r="D6160" s="274"/>
    </row>
    <row r="6161" spans="2:4" x14ac:dyDescent="0.25">
      <c r="B6161" s="219"/>
      <c r="D6161" s="274"/>
    </row>
    <row r="6162" spans="2:4" x14ac:dyDescent="0.25">
      <c r="B6162" s="219"/>
      <c r="D6162" s="274"/>
    </row>
    <row r="6163" spans="2:4" x14ac:dyDescent="0.25">
      <c r="B6163" s="219"/>
      <c r="D6163" s="274"/>
    </row>
    <row r="6164" spans="2:4" x14ac:dyDescent="0.25">
      <c r="B6164" s="219"/>
      <c r="D6164" s="274"/>
    </row>
    <row r="6165" spans="2:4" x14ac:dyDescent="0.25">
      <c r="B6165" s="219"/>
      <c r="D6165" s="274"/>
    </row>
    <row r="6166" spans="2:4" x14ac:dyDescent="0.25">
      <c r="B6166" s="219"/>
      <c r="D6166" s="274"/>
    </row>
    <row r="6167" spans="2:4" x14ac:dyDescent="0.25">
      <c r="B6167" s="219"/>
      <c r="D6167" s="274"/>
    </row>
    <row r="6168" spans="2:4" x14ac:dyDescent="0.25">
      <c r="B6168" s="219"/>
      <c r="D6168" s="274"/>
    </row>
    <row r="6169" spans="2:4" x14ac:dyDescent="0.25">
      <c r="B6169" s="219"/>
      <c r="D6169" s="274"/>
    </row>
    <row r="6170" spans="2:4" x14ac:dyDescent="0.25">
      <c r="B6170" s="219"/>
      <c r="D6170" s="274"/>
    </row>
    <row r="6171" spans="2:4" x14ac:dyDescent="0.25">
      <c r="B6171" s="219"/>
      <c r="D6171" s="274"/>
    </row>
    <row r="6172" spans="2:4" x14ac:dyDescent="0.25">
      <c r="B6172" s="219"/>
      <c r="D6172" s="274"/>
    </row>
    <row r="6173" spans="2:4" x14ac:dyDescent="0.25">
      <c r="B6173" s="219"/>
      <c r="D6173" s="274"/>
    </row>
    <row r="6174" spans="2:4" x14ac:dyDescent="0.25">
      <c r="B6174" s="219"/>
      <c r="D6174" s="274"/>
    </row>
    <row r="6175" spans="2:4" x14ac:dyDescent="0.25">
      <c r="B6175" s="219"/>
      <c r="D6175" s="274"/>
    </row>
    <row r="6176" spans="2:4" x14ac:dyDescent="0.25">
      <c r="B6176" s="219"/>
      <c r="D6176" s="274"/>
    </row>
    <row r="6177" spans="2:4" x14ac:dyDescent="0.25">
      <c r="B6177" s="219"/>
      <c r="D6177" s="274"/>
    </row>
    <row r="6178" spans="2:4" x14ac:dyDescent="0.25">
      <c r="B6178" s="219"/>
      <c r="D6178" s="274"/>
    </row>
    <row r="6179" spans="2:4" x14ac:dyDescent="0.25">
      <c r="B6179" s="219"/>
      <c r="D6179" s="274"/>
    </row>
    <row r="6180" spans="2:4" x14ac:dyDescent="0.25">
      <c r="B6180" s="219"/>
      <c r="D6180" s="274"/>
    </row>
    <row r="6181" spans="2:4" x14ac:dyDescent="0.25">
      <c r="B6181" s="219"/>
      <c r="D6181" s="274"/>
    </row>
    <row r="6182" spans="2:4" x14ac:dyDescent="0.25">
      <c r="B6182" s="219"/>
      <c r="D6182" s="274"/>
    </row>
    <row r="6183" spans="2:4" x14ac:dyDescent="0.25">
      <c r="B6183" s="219"/>
      <c r="D6183" s="274"/>
    </row>
    <row r="6184" spans="2:4" x14ac:dyDescent="0.25">
      <c r="B6184" s="219"/>
      <c r="D6184" s="274"/>
    </row>
    <row r="6185" spans="2:4" x14ac:dyDescent="0.25">
      <c r="B6185" s="219"/>
      <c r="D6185" s="274"/>
    </row>
    <row r="6186" spans="2:4" x14ac:dyDescent="0.25">
      <c r="B6186" s="219"/>
      <c r="D6186" s="274"/>
    </row>
    <row r="6187" spans="2:4" x14ac:dyDescent="0.25">
      <c r="B6187" s="219"/>
      <c r="D6187" s="274"/>
    </row>
    <row r="6188" spans="2:4" x14ac:dyDescent="0.25">
      <c r="B6188" s="219"/>
      <c r="D6188" s="274"/>
    </row>
    <row r="6189" spans="2:4" x14ac:dyDescent="0.25">
      <c r="B6189" s="219"/>
      <c r="D6189" s="274"/>
    </row>
    <row r="6190" spans="2:4" x14ac:dyDescent="0.25">
      <c r="B6190" s="219"/>
      <c r="D6190" s="274"/>
    </row>
    <row r="6191" spans="2:4" x14ac:dyDescent="0.25">
      <c r="B6191" s="219"/>
      <c r="D6191" s="274"/>
    </row>
    <row r="6192" spans="2:4" x14ac:dyDescent="0.25">
      <c r="B6192" s="219"/>
      <c r="D6192" s="274"/>
    </row>
    <row r="6193" spans="2:4" x14ac:dyDescent="0.25">
      <c r="B6193" s="219"/>
      <c r="D6193" s="274"/>
    </row>
    <row r="6194" spans="2:4" x14ac:dyDescent="0.25">
      <c r="B6194" s="219"/>
      <c r="D6194" s="274"/>
    </row>
    <row r="6195" spans="2:4" x14ac:dyDescent="0.25">
      <c r="B6195" s="219"/>
      <c r="D6195" s="274"/>
    </row>
    <row r="6196" spans="2:4" x14ac:dyDescent="0.25">
      <c r="B6196" s="219"/>
      <c r="D6196" s="274"/>
    </row>
    <row r="6197" spans="2:4" x14ac:dyDescent="0.25">
      <c r="B6197" s="219"/>
      <c r="D6197" s="274"/>
    </row>
    <row r="6198" spans="2:4" x14ac:dyDescent="0.25">
      <c r="B6198" s="219"/>
      <c r="D6198" s="274"/>
    </row>
    <row r="6199" spans="2:4" x14ac:dyDescent="0.25">
      <c r="B6199" s="219"/>
      <c r="D6199" s="274"/>
    </row>
    <row r="6200" spans="2:4" x14ac:dyDescent="0.25">
      <c r="B6200" s="219"/>
      <c r="D6200" s="274"/>
    </row>
    <row r="6201" spans="2:4" x14ac:dyDescent="0.25">
      <c r="B6201" s="219"/>
      <c r="D6201" s="274"/>
    </row>
    <row r="6202" spans="2:4" x14ac:dyDescent="0.25">
      <c r="B6202" s="219"/>
      <c r="D6202" s="274"/>
    </row>
    <row r="6203" spans="2:4" x14ac:dyDescent="0.25">
      <c r="B6203" s="219"/>
      <c r="D6203" s="274"/>
    </row>
    <row r="6204" spans="2:4" x14ac:dyDescent="0.25">
      <c r="B6204" s="219"/>
      <c r="D6204" s="274"/>
    </row>
    <row r="6205" spans="2:4" x14ac:dyDescent="0.25">
      <c r="B6205" s="219"/>
      <c r="D6205" s="274"/>
    </row>
    <row r="6206" spans="2:4" x14ac:dyDescent="0.25">
      <c r="B6206" s="219"/>
      <c r="D6206" s="274"/>
    </row>
    <row r="6207" spans="2:4" x14ac:dyDescent="0.25">
      <c r="B6207" s="219"/>
      <c r="D6207" s="274"/>
    </row>
    <row r="6208" spans="2:4" x14ac:dyDescent="0.25">
      <c r="B6208" s="219"/>
      <c r="D6208" s="274"/>
    </row>
    <row r="6209" spans="2:4" x14ac:dyDescent="0.25">
      <c r="B6209" s="219"/>
      <c r="D6209" s="274"/>
    </row>
    <row r="6210" spans="2:4" x14ac:dyDescent="0.25">
      <c r="B6210" s="219"/>
      <c r="D6210" s="274"/>
    </row>
    <row r="6211" spans="2:4" x14ac:dyDescent="0.25">
      <c r="B6211" s="219"/>
      <c r="D6211" s="274"/>
    </row>
    <row r="6212" spans="2:4" x14ac:dyDescent="0.25">
      <c r="B6212" s="219"/>
      <c r="D6212" s="274"/>
    </row>
    <row r="6213" spans="2:4" x14ac:dyDescent="0.25">
      <c r="B6213" s="219"/>
      <c r="D6213" s="274"/>
    </row>
    <row r="6214" spans="2:4" x14ac:dyDescent="0.25">
      <c r="B6214" s="219"/>
      <c r="D6214" s="274"/>
    </row>
    <row r="6215" spans="2:4" x14ac:dyDescent="0.25">
      <c r="B6215" s="219"/>
      <c r="D6215" s="274"/>
    </row>
    <row r="6216" spans="2:4" x14ac:dyDescent="0.25">
      <c r="B6216" s="219"/>
      <c r="D6216" s="274"/>
    </row>
    <row r="6217" spans="2:4" x14ac:dyDescent="0.25">
      <c r="B6217" s="219"/>
      <c r="D6217" s="274"/>
    </row>
    <row r="6218" spans="2:4" x14ac:dyDescent="0.25">
      <c r="B6218" s="219"/>
      <c r="D6218" s="274"/>
    </row>
    <row r="6219" spans="2:4" x14ac:dyDescent="0.25">
      <c r="B6219" s="219"/>
      <c r="D6219" s="274"/>
    </row>
    <row r="6220" spans="2:4" x14ac:dyDescent="0.25">
      <c r="B6220" s="219"/>
      <c r="D6220" s="274"/>
    </row>
    <row r="6221" spans="2:4" x14ac:dyDescent="0.25">
      <c r="B6221" s="219"/>
      <c r="D6221" s="274"/>
    </row>
    <row r="6222" spans="2:4" x14ac:dyDescent="0.25">
      <c r="B6222" s="219"/>
      <c r="D6222" s="274"/>
    </row>
    <row r="6223" spans="2:4" x14ac:dyDescent="0.25">
      <c r="B6223" s="219"/>
      <c r="D6223" s="274"/>
    </row>
    <row r="6224" spans="2:4" x14ac:dyDescent="0.25">
      <c r="B6224" s="219"/>
      <c r="D6224" s="274"/>
    </row>
    <row r="6225" spans="2:4" x14ac:dyDescent="0.25">
      <c r="B6225" s="219"/>
      <c r="D6225" s="274"/>
    </row>
    <row r="6226" spans="2:4" x14ac:dyDescent="0.25">
      <c r="B6226" s="219"/>
      <c r="D6226" s="274"/>
    </row>
    <row r="6227" spans="2:4" x14ac:dyDescent="0.25">
      <c r="B6227" s="219"/>
      <c r="D6227" s="274"/>
    </row>
    <row r="6228" spans="2:4" x14ac:dyDescent="0.25">
      <c r="B6228" s="219"/>
      <c r="D6228" s="274"/>
    </row>
    <row r="6229" spans="2:4" x14ac:dyDescent="0.25">
      <c r="B6229" s="219"/>
      <c r="D6229" s="274"/>
    </row>
    <row r="6230" spans="2:4" x14ac:dyDescent="0.25">
      <c r="B6230" s="219"/>
      <c r="D6230" s="274"/>
    </row>
    <row r="6231" spans="2:4" x14ac:dyDescent="0.25">
      <c r="B6231" s="219"/>
      <c r="D6231" s="274"/>
    </row>
    <row r="6232" spans="2:4" x14ac:dyDescent="0.25">
      <c r="B6232" s="219"/>
      <c r="D6232" s="274"/>
    </row>
    <row r="6233" spans="2:4" x14ac:dyDescent="0.25">
      <c r="B6233" s="219"/>
      <c r="D6233" s="274"/>
    </row>
    <row r="6234" spans="2:4" x14ac:dyDescent="0.25">
      <c r="B6234" s="219"/>
      <c r="D6234" s="274"/>
    </row>
    <row r="6235" spans="2:4" x14ac:dyDescent="0.25">
      <c r="B6235" s="219"/>
      <c r="D6235" s="274"/>
    </row>
    <row r="6236" spans="2:4" x14ac:dyDescent="0.25">
      <c r="B6236" s="219"/>
      <c r="D6236" s="274"/>
    </row>
    <row r="6237" spans="2:4" x14ac:dyDescent="0.25">
      <c r="B6237" s="219"/>
      <c r="D6237" s="274"/>
    </row>
    <row r="6238" spans="2:4" x14ac:dyDescent="0.25">
      <c r="B6238" s="219"/>
      <c r="D6238" s="274"/>
    </row>
    <row r="6239" spans="2:4" x14ac:dyDescent="0.25">
      <c r="B6239" s="219"/>
      <c r="D6239" s="274"/>
    </row>
    <row r="6240" spans="2:4" x14ac:dyDescent="0.25">
      <c r="B6240" s="219"/>
      <c r="D6240" s="274"/>
    </row>
    <row r="6241" spans="2:4" x14ac:dyDescent="0.25">
      <c r="B6241" s="219"/>
      <c r="D6241" s="274"/>
    </row>
    <row r="6242" spans="2:4" x14ac:dyDescent="0.25">
      <c r="B6242" s="219"/>
      <c r="D6242" s="274"/>
    </row>
    <row r="6243" spans="2:4" x14ac:dyDescent="0.25">
      <c r="B6243" s="219"/>
      <c r="D6243" s="274"/>
    </row>
    <row r="6244" spans="2:4" x14ac:dyDescent="0.25">
      <c r="B6244" s="219"/>
      <c r="D6244" s="274"/>
    </row>
    <row r="6245" spans="2:4" x14ac:dyDescent="0.25">
      <c r="B6245" s="219"/>
      <c r="D6245" s="274"/>
    </row>
    <row r="6246" spans="2:4" x14ac:dyDescent="0.25">
      <c r="B6246" s="219"/>
      <c r="D6246" s="274"/>
    </row>
    <row r="6247" spans="2:4" x14ac:dyDescent="0.25">
      <c r="B6247" s="219"/>
      <c r="D6247" s="274"/>
    </row>
    <row r="6248" spans="2:4" x14ac:dyDescent="0.25">
      <c r="B6248" s="219"/>
      <c r="D6248" s="274"/>
    </row>
    <row r="6249" spans="2:4" x14ac:dyDescent="0.25">
      <c r="B6249" s="219"/>
      <c r="D6249" s="274"/>
    </row>
    <row r="6250" spans="2:4" x14ac:dyDescent="0.25">
      <c r="B6250" s="219"/>
      <c r="D6250" s="274"/>
    </row>
    <row r="6251" spans="2:4" x14ac:dyDescent="0.25">
      <c r="B6251" s="219"/>
      <c r="D6251" s="274"/>
    </row>
    <row r="6252" spans="2:4" x14ac:dyDescent="0.25">
      <c r="B6252" s="219"/>
      <c r="D6252" s="274"/>
    </row>
    <row r="6253" spans="2:4" x14ac:dyDescent="0.25">
      <c r="B6253" s="219"/>
      <c r="D6253" s="274"/>
    </row>
    <row r="6254" spans="2:4" x14ac:dyDescent="0.25">
      <c r="B6254" s="219"/>
      <c r="D6254" s="274"/>
    </row>
    <row r="6255" spans="2:4" x14ac:dyDescent="0.25">
      <c r="B6255" s="219"/>
      <c r="D6255" s="274"/>
    </row>
    <row r="6256" spans="2:4" x14ac:dyDescent="0.25">
      <c r="B6256" s="219"/>
      <c r="D6256" s="274"/>
    </row>
    <row r="6257" spans="2:4" x14ac:dyDescent="0.25">
      <c r="B6257" s="219"/>
      <c r="D6257" s="274"/>
    </row>
    <row r="6258" spans="2:4" x14ac:dyDescent="0.25">
      <c r="B6258" s="219"/>
      <c r="D6258" s="274"/>
    </row>
    <row r="6259" spans="2:4" x14ac:dyDescent="0.25">
      <c r="B6259" s="219"/>
      <c r="D6259" s="274"/>
    </row>
    <row r="6260" spans="2:4" x14ac:dyDescent="0.25">
      <c r="B6260" s="219"/>
      <c r="D6260" s="274"/>
    </row>
    <row r="6261" spans="2:4" x14ac:dyDescent="0.25">
      <c r="B6261" s="219"/>
      <c r="D6261" s="274"/>
    </row>
    <row r="6262" spans="2:4" x14ac:dyDescent="0.25">
      <c r="B6262" s="219"/>
      <c r="D6262" s="274"/>
    </row>
    <row r="6263" spans="2:4" x14ac:dyDescent="0.25">
      <c r="B6263" s="219"/>
      <c r="D6263" s="274"/>
    </row>
    <row r="6264" spans="2:4" x14ac:dyDescent="0.25">
      <c r="B6264" s="219"/>
      <c r="D6264" s="274"/>
    </row>
    <row r="6265" spans="2:4" x14ac:dyDescent="0.25">
      <c r="B6265" s="219"/>
      <c r="D6265" s="274"/>
    </row>
    <row r="6266" spans="2:4" x14ac:dyDescent="0.25">
      <c r="B6266" s="219"/>
      <c r="D6266" s="274"/>
    </row>
    <row r="6267" spans="2:4" x14ac:dyDescent="0.25">
      <c r="B6267" s="219"/>
      <c r="D6267" s="274"/>
    </row>
    <row r="6268" spans="2:4" x14ac:dyDescent="0.25">
      <c r="B6268" s="219"/>
      <c r="D6268" s="274"/>
    </row>
    <row r="6269" spans="2:4" x14ac:dyDescent="0.25">
      <c r="B6269" s="219"/>
      <c r="D6269" s="274"/>
    </row>
    <row r="6270" spans="2:4" x14ac:dyDescent="0.25">
      <c r="B6270" s="219"/>
      <c r="D6270" s="274"/>
    </row>
    <row r="6271" spans="2:4" x14ac:dyDescent="0.25">
      <c r="B6271" s="219"/>
      <c r="D6271" s="274"/>
    </row>
    <row r="6272" spans="2:4" x14ac:dyDescent="0.25">
      <c r="B6272" s="219"/>
      <c r="D6272" s="274"/>
    </row>
    <row r="6273" spans="2:4" x14ac:dyDescent="0.25">
      <c r="B6273" s="219"/>
      <c r="D6273" s="274"/>
    </row>
    <row r="6274" spans="2:4" x14ac:dyDescent="0.25">
      <c r="B6274" s="219"/>
      <c r="D6274" s="274"/>
    </row>
    <row r="6275" spans="2:4" x14ac:dyDescent="0.25">
      <c r="B6275" s="219"/>
      <c r="D6275" s="274"/>
    </row>
    <row r="6276" spans="2:4" x14ac:dyDescent="0.25">
      <c r="B6276" s="219"/>
      <c r="D6276" s="274"/>
    </row>
    <row r="6277" spans="2:4" x14ac:dyDescent="0.25">
      <c r="B6277" s="219"/>
      <c r="D6277" s="274"/>
    </row>
    <row r="6278" spans="2:4" x14ac:dyDescent="0.25">
      <c r="B6278" s="219"/>
      <c r="D6278" s="274"/>
    </row>
    <row r="6279" spans="2:4" x14ac:dyDescent="0.25">
      <c r="B6279" s="219"/>
      <c r="D6279" s="274"/>
    </row>
    <row r="6280" spans="2:4" x14ac:dyDescent="0.25">
      <c r="B6280" s="219"/>
      <c r="D6280" s="274"/>
    </row>
    <row r="6281" spans="2:4" x14ac:dyDescent="0.25">
      <c r="B6281" s="219"/>
      <c r="D6281" s="274"/>
    </row>
    <row r="6282" spans="2:4" x14ac:dyDescent="0.25">
      <c r="B6282" s="219"/>
      <c r="D6282" s="274"/>
    </row>
    <row r="6283" spans="2:4" x14ac:dyDescent="0.25">
      <c r="B6283" s="219"/>
      <c r="D6283" s="274"/>
    </row>
    <row r="6284" spans="2:4" x14ac:dyDescent="0.25">
      <c r="B6284" s="219"/>
      <c r="D6284" s="274"/>
    </row>
    <row r="6285" spans="2:4" x14ac:dyDescent="0.25">
      <c r="B6285" s="219"/>
      <c r="D6285" s="274"/>
    </row>
    <row r="6286" spans="2:4" x14ac:dyDescent="0.25">
      <c r="B6286" s="219"/>
      <c r="D6286" s="274"/>
    </row>
    <row r="6287" spans="2:4" x14ac:dyDescent="0.25">
      <c r="B6287" s="219"/>
      <c r="D6287" s="274"/>
    </row>
    <row r="6288" spans="2:4" x14ac:dyDescent="0.25">
      <c r="B6288" s="219"/>
      <c r="D6288" s="274"/>
    </row>
    <row r="6289" spans="2:4" x14ac:dyDescent="0.25">
      <c r="B6289" s="219"/>
      <c r="D6289" s="274"/>
    </row>
    <row r="6290" spans="2:4" x14ac:dyDescent="0.25">
      <c r="B6290" s="219"/>
      <c r="D6290" s="274"/>
    </row>
    <row r="6291" spans="2:4" x14ac:dyDescent="0.25">
      <c r="B6291" s="219"/>
      <c r="D6291" s="274"/>
    </row>
    <row r="6292" spans="2:4" x14ac:dyDescent="0.25">
      <c r="B6292" s="219"/>
      <c r="D6292" s="274"/>
    </row>
    <row r="6293" spans="2:4" x14ac:dyDescent="0.25">
      <c r="B6293" s="219"/>
      <c r="D6293" s="274"/>
    </row>
    <row r="6294" spans="2:4" x14ac:dyDescent="0.25">
      <c r="B6294" s="219"/>
      <c r="D6294" s="274"/>
    </row>
    <row r="6295" spans="2:4" x14ac:dyDescent="0.25">
      <c r="B6295" s="219"/>
      <c r="D6295" s="274"/>
    </row>
    <row r="6296" spans="2:4" x14ac:dyDescent="0.25">
      <c r="B6296" s="219"/>
      <c r="D6296" s="274"/>
    </row>
    <row r="6297" spans="2:4" x14ac:dyDescent="0.25">
      <c r="B6297" s="219"/>
      <c r="D6297" s="274"/>
    </row>
    <row r="6298" spans="2:4" x14ac:dyDescent="0.25">
      <c r="B6298" s="219"/>
      <c r="D6298" s="274"/>
    </row>
    <row r="6299" spans="2:4" x14ac:dyDescent="0.25">
      <c r="B6299" s="219"/>
      <c r="D6299" s="274"/>
    </row>
    <row r="6300" spans="2:4" x14ac:dyDescent="0.25">
      <c r="B6300" s="219"/>
      <c r="D6300" s="274"/>
    </row>
    <row r="6301" spans="2:4" x14ac:dyDescent="0.25">
      <c r="B6301" s="219"/>
      <c r="D6301" s="274"/>
    </row>
    <row r="6302" spans="2:4" x14ac:dyDescent="0.25">
      <c r="B6302" s="219"/>
      <c r="D6302" s="274"/>
    </row>
    <row r="6303" spans="2:4" x14ac:dyDescent="0.25">
      <c r="B6303" s="219"/>
      <c r="D6303" s="274"/>
    </row>
    <row r="6304" spans="2:4" x14ac:dyDescent="0.25">
      <c r="B6304" s="219"/>
      <c r="D6304" s="274"/>
    </row>
    <row r="6305" spans="2:4" x14ac:dyDescent="0.25">
      <c r="B6305" s="219"/>
      <c r="D6305" s="274"/>
    </row>
    <row r="6306" spans="2:4" x14ac:dyDescent="0.25">
      <c r="B6306" s="219"/>
      <c r="D6306" s="274"/>
    </row>
    <row r="6307" spans="2:4" x14ac:dyDescent="0.25">
      <c r="B6307" s="219"/>
      <c r="D6307" s="274"/>
    </row>
    <row r="6308" spans="2:4" x14ac:dyDescent="0.25">
      <c r="B6308" s="219"/>
      <c r="D6308" s="274"/>
    </row>
    <row r="6309" spans="2:4" x14ac:dyDescent="0.25">
      <c r="B6309" s="219"/>
      <c r="D6309" s="274"/>
    </row>
    <row r="6310" spans="2:4" x14ac:dyDescent="0.25">
      <c r="B6310" s="219"/>
      <c r="D6310" s="274"/>
    </row>
    <row r="6311" spans="2:4" x14ac:dyDescent="0.25">
      <c r="B6311" s="219"/>
      <c r="D6311" s="274"/>
    </row>
    <row r="6312" spans="2:4" x14ac:dyDescent="0.25">
      <c r="B6312" s="219"/>
      <c r="D6312" s="274"/>
    </row>
    <row r="6313" spans="2:4" x14ac:dyDescent="0.25">
      <c r="B6313" s="219"/>
      <c r="D6313" s="274"/>
    </row>
    <row r="6314" spans="2:4" x14ac:dyDescent="0.25">
      <c r="B6314" s="219"/>
      <c r="D6314" s="274"/>
    </row>
    <row r="6315" spans="2:4" x14ac:dyDescent="0.25">
      <c r="B6315" s="219"/>
      <c r="D6315" s="274"/>
    </row>
    <row r="6316" spans="2:4" x14ac:dyDescent="0.25">
      <c r="B6316" s="219"/>
      <c r="D6316" s="274"/>
    </row>
    <row r="6317" spans="2:4" x14ac:dyDescent="0.25">
      <c r="B6317" s="219"/>
      <c r="D6317" s="274"/>
    </row>
    <row r="6318" spans="2:4" x14ac:dyDescent="0.25">
      <c r="B6318" s="219"/>
      <c r="D6318" s="274"/>
    </row>
    <row r="6319" spans="2:4" x14ac:dyDescent="0.25">
      <c r="B6319" s="219"/>
      <c r="D6319" s="274"/>
    </row>
    <row r="6320" spans="2:4" x14ac:dyDescent="0.25">
      <c r="B6320" s="219"/>
      <c r="D6320" s="274"/>
    </row>
    <row r="6321" spans="2:4" x14ac:dyDescent="0.25">
      <c r="B6321" s="219"/>
      <c r="D6321" s="274"/>
    </row>
    <row r="6322" spans="2:4" x14ac:dyDescent="0.25">
      <c r="B6322" s="219"/>
      <c r="D6322" s="274"/>
    </row>
    <row r="6323" spans="2:4" x14ac:dyDescent="0.25">
      <c r="B6323" s="219"/>
      <c r="D6323" s="274"/>
    </row>
    <row r="6324" spans="2:4" x14ac:dyDescent="0.25">
      <c r="B6324" s="219"/>
      <c r="D6324" s="274"/>
    </row>
    <row r="6325" spans="2:4" x14ac:dyDescent="0.25">
      <c r="B6325" s="219"/>
      <c r="D6325" s="274"/>
    </row>
    <row r="6326" spans="2:4" x14ac:dyDescent="0.25">
      <c r="B6326" s="219"/>
      <c r="D6326" s="274"/>
    </row>
    <row r="6327" spans="2:4" x14ac:dyDescent="0.25">
      <c r="B6327" s="219"/>
      <c r="D6327" s="274"/>
    </row>
    <row r="6328" spans="2:4" x14ac:dyDescent="0.25">
      <c r="B6328" s="219"/>
      <c r="D6328" s="274"/>
    </row>
    <row r="6329" spans="2:4" x14ac:dyDescent="0.25">
      <c r="B6329" s="219"/>
      <c r="D6329" s="274"/>
    </row>
    <row r="6330" spans="2:4" x14ac:dyDescent="0.25">
      <c r="B6330" s="219"/>
      <c r="D6330" s="274"/>
    </row>
    <row r="6331" spans="2:4" x14ac:dyDescent="0.25">
      <c r="B6331" s="219"/>
      <c r="D6331" s="274"/>
    </row>
    <row r="6332" spans="2:4" x14ac:dyDescent="0.25">
      <c r="B6332" s="219"/>
      <c r="D6332" s="274"/>
    </row>
    <row r="6333" spans="2:4" x14ac:dyDescent="0.25">
      <c r="B6333" s="219"/>
      <c r="D6333" s="274"/>
    </row>
    <row r="6334" spans="2:4" x14ac:dyDescent="0.25">
      <c r="B6334" s="219"/>
      <c r="D6334" s="274"/>
    </row>
    <row r="6335" spans="2:4" x14ac:dyDescent="0.25">
      <c r="B6335" s="219"/>
      <c r="D6335" s="274"/>
    </row>
    <row r="6336" spans="2:4" x14ac:dyDescent="0.25">
      <c r="B6336" s="219"/>
      <c r="D6336" s="274"/>
    </row>
    <row r="6337" spans="2:4" x14ac:dyDescent="0.25">
      <c r="B6337" s="219"/>
      <c r="D6337" s="274"/>
    </row>
    <row r="6338" spans="2:4" x14ac:dyDescent="0.25">
      <c r="B6338" s="219"/>
      <c r="D6338" s="274"/>
    </row>
    <row r="6339" spans="2:4" x14ac:dyDescent="0.25">
      <c r="B6339" s="219"/>
      <c r="D6339" s="274"/>
    </row>
    <row r="6340" spans="2:4" x14ac:dyDescent="0.25">
      <c r="B6340" s="219"/>
      <c r="D6340" s="274"/>
    </row>
    <row r="6341" spans="2:4" x14ac:dyDescent="0.25">
      <c r="B6341" s="219"/>
      <c r="D6341" s="274"/>
    </row>
    <row r="6342" spans="2:4" x14ac:dyDescent="0.25">
      <c r="B6342" s="219"/>
      <c r="D6342" s="274"/>
    </row>
    <row r="6343" spans="2:4" x14ac:dyDescent="0.25">
      <c r="B6343" s="219"/>
      <c r="D6343" s="274"/>
    </row>
    <row r="6344" spans="2:4" x14ac:dyDescent="0.25">
      <c r="B6344" s="219"/>
      <c r="D6344" s="274"/>
    </row>
    <row r="6345" spans="2:4" x14ac:dyDescent="0.25">
      <c r="B6345" s="219"/>
      <c r="D6345" s="274"/>
    </row>
    <row r="6346" spans="2:4" x14ac:dyDescent="0.25">
      <c r="B6346" s="219"/>
      <c r="D6346" s="274"/>
    </row>
    <row r="6347" spans="2:4" x14ac:dyDescent="0.25">
      <c r="B6347" s="219"/>
      <c r="D6347" s="274"/>
    </row>
    <row r="6348" spans="2:4" x14ac:dyDescent="0.25">
      <c r="B6348" s="219"/>
      <c r="D6348" s="274"/>
    </row>
    <row r="6349" spans="2:4" x14ac:dyDescent="0.25">
      <c r="B6349" s="219"/>
      <c r="D6349" s="274"/>
    </row>
    <row r="6350" spans="2:4" x14ac:dyDescent="0.25">
      <c r="B6350" s="219"/>
      <c r="D6350" s="274"/>
    </row>
    <row r="6351" spans="2:4" x14ac:dyDescent="0.25">
      <c r="B6351" s="219"/>
      <c r="D6351" s="274"/>
    </row>
    <row r="6352" spans="2:4" x14ac:dyDescent="0.25">
      <c r="B6352" s="219"/>
      <c r="D6352" s="274"/>
    </row>
    <row r="6353" spans="2:4" x14ac:dyDescent="0.25">
      <c r="B6353" s="219"/>
      <c r="D6353" s="274"/>
    </row>
    <row r="6354" spans="2:4" x14ac:dyDescent="0.25">
      <c r="B6354" s="219"/>
      <c r="D6354" s="274"/>
    </row>
    <row r="6355" spans="2:4" x14ac:dyDescent="0.25">
      <c r="B6355" s="219"/>
      <c r="D6355" s="274"/>
    </row>
    <row r="6356" spans="2:4" x14ac:dyDescent="0.25">
      <c r="B6356" s="219"/>
      <c r="D6356" s="274"/>
    </row>
    <row r="6357" spans="2:4" x14ac:dyDescent="0.25">
      <c r="B6357" s="219"/>
      <c r="D6357" s="274"/>
    </row>
    <row r="6358" spans="2:4" x14ac:dyDescent="0.25">
      <c r="B6358" s="219"/>
      <c r="D6358" s="274"/>
    </row>
    <row r="6359" spans="2:4" x14ac:dyDescent="0.25">
      <c r="B6359" s="219"/>
      <c r="D6359" s="274"/>
    </row>
    <row r="6360" spans="2:4" x14ac:dyDescent="0.25">
      <c r="B6360" s="219"/>
      <c r="D6360" s="274"/>
    </row>
    <row r="6361" spans="2:4" x14ac:dyDescent="0.25">
      <c r="B6361" s="219"/>
      <c r="D6361" s="274"/>
    </row>
    <row r="6362" spans="2:4" x14ac:dyDescent="0.25">
      <c r="B6362" s="219"/>
      <c r="D6362" s="274"/>
    </row>
    <row r="6363" spans="2:4" x14ac:dyDescent="0.25">
      <c r="B6363" s="219"/>
      <c r="D6363" s="274"/>
    </row>
    <row r="6364" spans="2:4" x14ac:dyDescent="0.25">
      <c r="B6364" s="219"/>
      <c r="D6364" s="274"/>
    </row>
    <row r="6365" spans="2:4" x14ac:dyDescent="0.25">
      <c r="B6365" s="219"/>
      <c r="D6365" s="274"/>
    </row>
    <row r="6366" spans="2:4" x14ac:dyDescent="0.25">
      <c r="B6366" s="219"/>
      <c r="D6366" s="274"/>
    </row>
    <row r="6367" spans="2:4" x14ac:dyDescent="0.25">
      <c r="B6367" s="219"/>
      <c r="D6367" s="274"/>
    </row>
    <row r="6368" spans="2:4" x14ac:dyDescent="0.25">
      <c r="B6368" s="219"/>
      <c r="D6368" s="274"/>
    </row>
    <row r="6369" spans="2:4" x14ac:dyDescent="0.25">
      <c r="B6369" s="219"/>
      <c r="D6369" s="274"/>
    </row>
    <row r="6370" spans="2:4" x14ac:dyDescent="0.25">
      <c r="B6370" s="219"/>
      <c r="D6370" s="274"/>
    </row>
    <row r="6371" spans="2:4" x14ac:dyDescent="0.25">
      <c r="B6371" s="219"/>
      <c r="D6371" s="274"/>
    </row>
    <row r="6372" spans="2:4" x14ac:dyDescent="0.25">
      <c r="B6372" s="219"/>
      <c r="D6372" s="274"/>
    </row>
    <row r="6373" spans="2:4" x14ac:dyDescent="0.25">
      <c r="B6373" s="219"/>
      <c r="D6373" s="274"/>
    </row>
    <row r="6374" spans="2:4" x14ac:dyDescent="0.25">
      <c r="B6374" s="219"/>
      <c r="D6374" s="274"/>
    </row>
    <row r="6375" spans="2:4" x14ac:dyDescent="0.25">
      <c r="B6375" s="219"/>
      <c r="D6375" s="274"/>
    </row>
    <row r="6376" spans="2:4" x14ac:dyDescent="0.25">
      <c r="B6376" s="219"/>
      <c r="D6376" s="274"/>
    </row>
    <row r="6377" spans="2:4" x14ac:dyDescent="0.25">
      <c r="B6377" s="219"/>
      <c r="D6377" s="274"/>
    </row>
    <row r="6378" spans="2:4" x14ac:dyDescent="0.25">
      <c r="B6378" s="219"/>
      <c r="D6378" s="274"/>
    </row>
    <row r="6379" spans="2:4" x14ac:dyDescent="0.25">
      <c r="B6379" s="219"/>
      <c r="D6379" s="274"/>
    </row>
    <row r="6380" spans="2:4" x14ac:dyDescent="0.25">
      <c r="B6380" s="219"/>
      <c r="D6380" s="274"/>
    </row>
    <row r="6381" spans="2:4" x14ac:dyDescent="0.25">
      <c r="B6381" s="219"/>
      <c r="D6381" s="274"/>
    </row>
    <row r="6382" spans="2:4" x14ac:dyDescent="0.25">
      <c r="B6382" s="219"/>
      <c r="D6382" s="274"/>
    </row>
    <row r="6383" spans="2:4" x14ac:dyDescent="0.25">
      <c r="B6383" s="219"/>
      <c r="D6383" s="274"/>
    </row>
    <row r="6384" spans="2:4" x14ac:dyDescent="0.25">
      <c r="B6384" s="219"/>
      <c r="D6384" s="274"/>
    </row>
    <row r="6385" spans="2:4" x14ac:dyDescent="0.25">
      <c r="B6385" s="219"/>
      <c r="D6385" s="274"/>
    </row>
    <row r="6386" spans="2:4" x14ac:dyDescent="0.25">
      <c r="B6386" s="219"/>
      <c r="D6386" s="274"/>
    </row>
    <row r="6387" spans="2:4" x14ac:dyDescent="0.25">
      <c r="B6387" s="219"/>
      <c r="D6387" s="274"/>
    </row>
    <row r="6388" spans="2:4" x14ac:dyDescent="0.25">
      <c r="B6388" s="219"/>
      <c r="D6388" s="274"/>
    </row>
    <row r="6389" spans="2:4" x14ac:dyDescent="0.25">
      <c r="B6389" s="219"/>
      <c r="D6389" s="274"/>
    </row>
    <row r="6390" spans="2:4" x14ac:dyDescent="0.25">
      <c r="B6390" s="219"/>
      <c r="D6390" s="274"/>
    </row>
    <row r="6391" spans="2:4" x14ac:dyDescent="0.25">
      <c r="B6391" s="219"/>
      <c r="D6391" s="274"/>
    </row>
    <row r="6392" spans="2:4" x14ac:dyDescent="0.25">
      <c r="B6392" s="219"/>
      <c r="D6392" s="274"/>
    </row>
    <row r="6393" spans="2:4" x14ac:dyDescent="0.25">
      <c r="B6393" s="219"/>
      <c r="D6393" s="274"/>
    </row>
    <row r="6394" spans="2:4" x14ac:dyDescent="0.25">
      <c r="B6394" s="219"/>
      <c r="D6394" s="274"/>
    </row>
    <row r="6395" spans="2:4" x14ac:dyDescent="0.25">
      <c r="B6395" s="219"/>
      <c r="D6395" s="274"/>
    </row>
    <row r="6396" spans="2:4" x14ac:dyDescent="0.25">
      <c r="B6396" s="219"/>
      <c r="D6396" s="274"/>
    </row>
    <row r="6397" spans="2:4" x14ac:dyDescent="0.25">
      <c r="B6397" s="219"/>
      <c r="D6397" s="274"/>
    </row>
    <row r="6398" spans="2:4" x14ac:dyDescent="0.25">
      <c r="B6398" s="219"/>
      <c r="D6398" s="274"/>
    </row>
    <row r="6399" spans="2:4" x14ac:dyDescent="0.25">
      <c r="B6399" s="219"/>
      <c r="D6399" s="274"/>
    </row>
    <row r="6400" spans="2:4" x14ac:dyDescent="0.25">
      <c r="B6400" s="219"/>
      <c r="D6400" s="274"/>
    </row>
    <row r="6401" spans="2:4" x14ac:dyDescent="0.25">
      <c r="B6401" s="219"/>
      <c r="D6401" s="274"/>
    </row>
    <row r="6402" spans="2:4" x14ac:dyDescent="0.25">
      <c r="B6402" s="219"/>
      <c r="D6402" s="274"/>
    </row>
    <row r="6403" spans="2:4" x14ac:dyDescent="0.25">
      <c r="B6403" s="219"/>
      <c r="D6403" s="274"/>
    </row>
    <row r="6404" spans="2:4" x14ac:dyDescent="0.25">
      <c r="B6404" s="219"/>
      <c r="D6404" s="274"/>
    </row>
    <row r="6405" spans="2:4" x14ac:dyDescent="0.25">
      <c r="B6405" s="219"/>
      <c r="D6405" s="274"/>
    </row>
    <row r="6406" spans="2:4" x14ac:dyDescent="0.25">
      <c r="B6406" s="219"/>
      <c r="D6406" s="274"/>
    </row>
    <row r="6407" spans="2:4" x14ac:dyDescent="0.25">
      <c r="B6407" s="219"/>
      <c r="D6407" s="274"/>
    </row>
    <row r="6408" spans="2:4" x14ac:dyDescent="0.25">
      <c r="B6408" s="219"/>
      <c r="D6408" s="274"/>
    </row>
    <row r="6409" spans="2:4" x14ac:dyDescent="0.25">
      <c r="B6409" s="219"/>
      <c r="D6409" s="274"/>
    </row>
    <row r="6410" spans="2:4" x14ac:dyDescent="0.25">
      <c r="B6410" s="219"/>
      <c r="D6410" s="274"/>
    </row>
    <row r="6411" spans="2:4" x14ac:dyDescent="0.25">
      <c r="B6411" s="219"/>
      <c r="D6411" s="274"/>
    </row>
    <row r="6412" spans="2:4" x14ac:dyDescent="0.25">
      <c r="B6412" s="219"/>
      <c r="D6412" s="274"/>
    </row>
    <row r="6413" spans="2:4" x14ac:dyDescent="0.25">
      <c r="B6413" s="219"/>
      <c r="D6413" s="274"/>
    </row>
    <row r="6414" spans="2:4" x14ac:dyDescent="0.25">
      <c r="B6414" s="219"/>
      <c r="D6414" s="274"/>
    </row>
    <row r="6415" spans="2:4" x14ac:dyDescent="0.25">
      <c r="B6415" s="219"/>
      <c r="D6415" s="274"/>
    </row>
    <row r="6416" spans="2:4" x14ac:dyDescent="0.25">
      <c r="B6416" s="219"/>
      <c r="D6416" s="274"/>
    </row>
    <row r="6417" spans="2:4" x14ac:dyDescent="0.25">
      <c r="B6417" s="219"/>
      <c r="D6417" s="274"/>
    </row>
    <row r="6418" spans="2:4" x14ac:dyDescent="0.25">
      <c r="B6418" s="219"/>
      <c r="D6418" s="274"/>
    </row>
    <row r="6419" spans="2:4" x14ac:dyDescent="0.25">
      <c r="B6419" s="219"/>
      <c r="D6419" s="274"/>
    </row>
    <row r="6420" spans="2:4" x14ac:dyDescent="0.25">
      <c r="B6420" s="219"/>
      <c r="D6420" s="274"/>
    </row>
    <row r="6421" spans="2:4" x14ac:dyDescent="0.25">
      <c r="B6421" s="219"/>
      <c r="D6421" s="274"/>
    </row>
    <row r="6422" spans="2:4" x14ac:dyDescent="0.25">
      <c r="B6422" s="219"/>
      <c r="D6422" s="274"/>
    </row>
    <row r="6423" spans="2:4" x14ac:dyDescent="0.25">
      <c r="B6423" s="219"/>
      <c r="D6423" s="274"/>
    </row>
    <row r="6424" spans="2:4" x14ac:dyDescent="0.25">
      <c r="B6424" s="219"/>
      <c r="D6424" s="274"/>
    </row>
    <row r="6425" spans="2:4" x14ac:dyDescent="0.25">
      <c r="B6425" s="219"/>
      <c r="D6425" s="274"/>
    </row>
    <row r="6426" spans="2:4" x14ac:dyDescent="0.25">
      <c r="B6426" s="219"/>
      <c r="D6426" s="274"/>
    </row>
    <row r="6427" spans="2:4" x14ac:dyDescent="0.25">
      <c r="B6427" s="219"/>
      <c r="D6427" s="274"/>
    </row>
    <row r="6428" spans="2:4" x14ac:dyDescent="0.25">
      <c r="B6428" s="219"/>
      <c r="D6428" s="274"/>
    </row>
    <row r="6429" spans="2:4" x14ac:dyDescent="0.25">
      <c r="B6429" s="219"/>
      <c r="D6429" s="274"/>
    </row>
    <row r="6430" spans="2:4" x14ac:dyDescent="0.25">
      <c r="B6430" s="219"/>
      <c r="D6430" s="274"/>
    </row>
    <row r="6431" spans="2:4" x14ac:dyDescent="0.25">
      <c r="B6431" s="219"/>
      <c r="D6431" s="274"/>
    </row>
    <row r="6432" spans="2:4" x14ac:dyDescent="0.25">
      <c r="B6432" s="219"/>
      <c r="D6432" s="274"/>
    </row>
    <row r="6433" spans="2:4" x14ac:dyDescent="0.25">
      <c r="B6433" s="219"/>
      <c r="D6433" s="274"/>
    </row>
    <row r="6434" spans="2:4" x14ac:dyDescent="0.25">
      <c r="B6434" s="219"/>
      <c r="D6434" s="274"/>
    </row>
    <row r="6435" spans="2:4" x14ac:dyDescent="0.25">
      <c r="B6435" s="219"/>
      <c r="D6435" s="274"/>
    </row>
    <row r="6436" spans="2:4" x14ac:dyDescent="0.25">
      <c r="B6436" s="219"/>
      <c r="D6436" s="274"/>
    </row>
    <row r="6437" spans="2:4" x14ac:dyDescent="0.25">
      <c r="B6437" s="219"/>
      <c r="D6437" s="274"/>
    </row>
    <row r="6438" spans="2:4" x14ac:dyDescent="0.25">
      <c r="B6438" s="219"/>
      <c r="D6438" s="274"/>
    </row>
    <row r="6439" spans="2:4" x14ac:dyDescent="0.25">
      <c r="B6439" s="219"/>
      <c r="D6439" s="274"/>
    </row>
    <row r="6440" spans="2:4" x14ac:dyDescent="0.25">
      <c r="B6440" s="219"/>
      <c r="D6440" s="274"/>
    </row>
    <row r="6441" spans="2:4" x14ac:dyDescent="0.25">
      <c r="B6441" s="219"/>
      <c r="D6441" s="274"/>
    </row>
    <row r="6442" spans="2:4" x14ac:dyDescent="0.25">
      <c r="B6442" s="219"/>
      <c r="D6442" s="274"/>
    </row>
    <row r="6443" spans="2:4" x14ac:dyDescent="0.25">
      <c r="B6443" s="219"/>
      <c r="D6443" s="274"/>
    </row>
    <row r="6444" spans="2:4" x14ac:dyDescent="0.25">
      <c r="B6444" s="219"/>
      <c r="D6444" s="274"/>
    </row>
    <row r="6445" spans="2:4" x14ac:dyDescent="0.25">
      <c r="B6445" s="219"/>
      <c r="D6445" s="274"/>
    </row>
    <row r="6446" spans="2:4" x14ac:dyDescent="0.25">
      <c r="B6446" s="219"/>
      <c r="D6446" s="274"/>
    </row>
    <row r="6447" spans="2:4" x14ac:dyDescent="0.25">
      <c r="B6447" s="219"/>
      <c r="D6447" s="274"/>
    </row>
    <row r="6448" spans="2:4" x14ac:dyDescent="0.25">
      <c r="B6448" s="219"/>
      <c r="D6448" s="274"/>
    </row>
    <row r="6449" spans="2:4" x14ac:dyDescent="0.25">
      <c r="B6449" s="219"/>
      <c r="D6449" s="274"/>
    </row>
    <row r="6450" spans="2:4" x14ac:dyDescent="0.25">
      <c r="B6450" s="219"/>
      <c r="D6450" s="274"/>
    </row>
    <row r="6451" spans="2:4" x14ac:dyDescent="0.25">
      <c r="B6451" s="219"/>
      <c r="D6451" s="274"/>
    </row>
    <row r="6452" spans="2:4" x14ac:dyDescent="0.25">
      <c r="B6452" s="219"/>
      <c r="D6452" s="274"/>
    </row>
    <row r="6453" spans="2:4" x14ac:dyDescent="0.25">
      <c r="B6453" s="219"/>
      <c r="D6453" s="274"/>
    </row>
    <row r="6454" spans="2:4" x14ac:dyDescent="0.25">
      <c r="B6454" s="219"/>
      <c r="D6454" s="274"/>
    </row>
    <row r="6455" spans="2:4" x14ac:dyDescent="0.25">
      <c r="B6455" s="219"/>
      <c r="D6455" s="274"/>
    </row>
    <row r="6456" spans="2:4" x14ac:dyDescent="0.25">
      <c r="B6456" s="219"/>
      <c r="D6456" s="274"/>
    </row>
    <row r="6457" spans="2:4" x14ac:dyDescent="0.25">
      <c r="B6457" s="219"/>
      <c r="D6457" s="274"/>
    </row>
    <row r="6458" spans="2:4" x14ac:dyDescent="0.25">
      <c r="B6458" s="219"/>
      <c r="D6458" s="274"/>
    </row>
    <row r="6459" spans="2:4" x14ac:dyDescent="0.25">
      <c r="B6459" s="219"/>
      <c r="D6459" s="274"/>
    </row>
    <row r="6460" spans="2:4" x14ac:dyDescent="0.25">
      <c r="B6460" s="219"/>
      <c r="D6460" s="274"/>
    </row>
    <row r="6461" spans="2:4" x14ac:dyDescent="0.25">
      <c r="B6461" s="219"/>
      <c r="D6461" s="274"/>
    </row>
    <row r="6462" spans="2:4" x14ac:dyDescent="0.25">
      <c r="B6462" s="219"/>
      <c r="D6462" s="274"/>
    </row>
    <row r="6463" spans="2:4" x14ac:dyDescent="0.25">
      <c r="B6463" s="219"/>
      <c r="D6463" s="274"/>
    </row>
    <row r="6464" spans="2:4" x14ac:dyDescent="0.25">
      <c r="B6464" s="219"/>
      <c r="D6464" s="274"/>
    </row>
    <row r="6465" spans="2:4" x14ac:dyDescent="0.25">
      <c r="B6465" s="219"/>
      <c r="D6465" s="274"/>
    </row>
    <row r="6466" spans="2:4" x14ac:dyDescent="0.25">
      <c r="B6466" s="219"/>
      <c r="D6466" s="274"/>
    </row>
    <row r="6467" spans="2:4" x14ac:dyDescent="0.25">
      <c r="B6467" s="219"/>
      <c r="D6467" s="274"/>
    </row>
    <row r="6468" spans="2:4" x14ac:dyDescent="0.25">
      <c r="B6468" s="219"/>
      <c r="D6468" s="274"/>
    </row>
    <row r="6469" spans="2:4" x14ac:dyDescent="0.25">
      <c r="B6469" s="219"/>
      <c r="D6469" s="274"/>
    </row>
    <row r="6470" spans="2:4" x14ac:dyDescent="0.25">
      <c r="B6470" s="219"/>
      <c r="D6470" s="274"/>
    </row>
    <row r="6471" spans="2:4" x14ac:dyDescent="0.25">
      <c r="B6471" s="219"/>
      <c r="D6471" s="274"/>
    </row>
    <row r="6472" spans="2:4" x14ac:dyDescent="0.25">
      <c r="B6472" s="219"/>
      <c r="D6472" s="274"/>
    </row>
    <row r="6473" spans="2:4" x14ac:dyDescent="0.25">
      <c r="B6473" s="219"/>
      <c r="D6473" s="274"/>
    </row>
    <row r="6474" spans="2:4" x14ac:dyDescent="0.25">
      <c r="B6474" s="219"/>
      <c r="D6474" s="274"/>
    </row>
    <row r="6475" spans="2:4" x14ac:dyDescent="0.25">
      <c r="B6475" s="219"/>
      <c r="D6475" s="274"/>
    </row>
    <row r="6476" spans="2:4" x14ac:dyDescent="0.25">
      <c r="B6476" s="219"/>
      <c r="D6476" s="274"/>
    </row>
    <row r="6477" spans="2:4" x14ac:dyDescent="0.25">
      <c r="B6477" s="219"/>
      <c r="D6477" s="274"/>
    </row>
    <row r="6478" spans="2:4" x14ac:dyDescent="0.25">
      <c r="B6478" s="219"/>
      <c r="D6478" s="274"/>
    </row>
    <row r="6479" spans="2:4" x14ac:dyDescent="0.25">
      <c r="B6479" s="219"/>
      <c r="D6479" s="274"/>
    </row>
    <row r="6480" spans="2:4" x14ac:dyDescent="0.25">
      <c r="B6480" s="219"/>
      <c r="D6480" s="274"/>
    </row>
    <row r="6481" spans="2:4" x14ac:dyDescent="0.25">
      <c r="B6481" s="219"/>
      <c r="D6481" s="274"/>
    </row>
    <row r="6482" spans="2:4" x14ac:dyDescent="0.25">
      <c r="B6482" s="219"/>
      <c r="D6482" s="274"/>
    </row>
    <row r="6483" spans="2:4" x14ac:dyDescent="0.25">
      <c r="B6483" s="219"/>
      <c r="D6483" s="274"/>
    </row>
    <row r="6484" spans="2:4" x14ac:dyDescent="0.25">
      <c r="B6484" s="219"/>
      <c r="D6484" s="274"/>
    </row>
    <row r="6485" spans="2:4" x14ac:dyDescent="0.25">
      <c r="B6485" s="219"/>
      <c r="D6485" s="274"/>
    </row>
    <row r="6486" spans="2:4" x14ac:dyDescent="0.25">
      <c r="B6486" s="219"/>
      <c r="D6486" s="274"/>
    </row>
    <row r="6487" spans="2:4" x14ac:dyDescent="0.25">
      <c r="B6487" s="219"/>
      <c r="D6487" s="274"/>
    </row>
    <row r="6488" spans="2:4" x14ac:dyDescent="0.25">
      <c r="B6488" s="219"/>
      <c r="D6488" s="274"/>
    </row>
    <row r="6489" spans="2:4" x14ac:dyDescent="0.25">
      <c r="B6489" s="219"/>
      <c r="D6489" s="274"/>
    </row>
    <row r="6490" spans="2:4" x14ac:dyDescent="0.25">
      <c r="B6490" s="219"/>
      <c r="D6490" s="274"/>
    </row>
    <row r="6491" spans="2:4" x14ac:dyDescent="0.25">
      <c r="B6491" s="219"/>
      <c r="D6491" s="274"/>
    </row>
    <row r="6492" spans="2:4" x14ac:dyDescent="0.25">
      <c r="B6492" s="219"/>
      <c r="D6492" s="274"/>
    </row>
    <row r="6493" spans="2:4" x14ac:dyDescent="0.25">
      <c r="B6493" s="219"/>
      <c r="D6493" s="274"/>
    </row>
    <row r="6494" spans="2:4" x14ac:dyDescent="0.25">
      <c r="B6494" s="219"/>
      <c r="D6494" s="274"/>
    </row>
    <row r="6495" spans="2:4" x14ac:dyDescent="0.25">
      <c r="B6495" s="219"/>
      <c r="D6495" s="274"/>
    </row>
    <row r="6496" spans="2:4" x14ac:dyDescent="0.25">
      <c r="B6496" s="219"/>
      <c r="D6496" s="274"/>
    </row>
    <row r="6497" spans="2:4" x14ac:dyDescent="0.25">
      <c r="B6497" s="219"/>
      <c r="D6497" s="274"/>
    </row>
    <row r="6498" spans="2:4" x14ac:dyDescent="0.25">
      <c r="B6498" s="219"/>
      <c r="D6498" s="274"/>
    </row>
    <row r="6499" spans="2:4" x14ac:dyDescent="0.25">
      <c r="B6499" s="219"/>
      <c r="D6499" s="274"/>
    </row>
    <row r="6500" spans="2:4" x14ac:dyDescent="0.25">
      <c r="B6500" s="219"/>
      <c r="D6500" s="274"/>
    </row>
    <row r="6501" spans="2:4" x14ac:dyDescent="0.25">
      <c r="B6501" s="219"/>
      <c r="D6501" s="274"/>
    </row>
    <row r="6502" spans="2:4" x14ac:dyDescent="0.25">
      <c r="B6502" s="219"/>
      <c r="D6502" s="274"/>
    </row>
    <row r="6503" spans="2:4" x14ac:dyDescent="0.25">
      <c r="B6503" s="219"/>
      <c r="D6503" s="274"/>
    </row>
    <row r="6504" spans="2:4" x14ac:dyDescent="0.25">
      <c r="B6504" s="219"/>
      <c r="D6504" s="274"/>
    </row>
    <row r="6505" spans="2:4" x14ac:dyDescent="0.25">
      <c r="B6505" s="219"/>
      <c r="D6505" s="274"/>
    </row>
    <row r="6506" spans="2:4" x14ac:dyDescent="0.25">
      <c r="B6506" s="219"/>
      <c r="D6506" s="274"/>
    </row>
    <row r="6507" spans="2:4" x14ac:dyDescent="0.25">
      <c r="B6507" s="219"/>
      <c r="D6507" s="274"/>
    </row>
    <row r="6508" spans="2:4" x14ac:dyDescent="0.25">
      <c r="B6508" s="219"/>
      <c r="D6508" s="274"/>
    </row>
    <row r="6509" spans="2:4" x14ac:dyDescent="0.25">
      <c r="B6509" s="219"/>
      <c r="D6509" s="274"/>
    </row>
    <row r="6510" spans="2:4" x14ac:dyDescent="0.25">
      <c r="B6510" s="219"/>
      <c r="D6510" s="274"/>
    </row>
    <row r="6511" spans="2:4" x14ac:dyDescent="0.25">
      <c r="B6511" s="219"/>
      <c r="D6511" s="274"/>
    </row>
    <row r="6512" spans="2:4" x14ac:dyDescent="0.25">
      <c r="B6512" s="219"/>
      <c r="D6512" s="274"/>
    </row>
    <row r="6513" spans="2:4" x14ac:dyDescent="0.25">
      <c r="B6513" s="219"/>
      <c r="D6513" s="274"/>
    </row>
    <row r="6514" spans="2:4" x14ac:dyDescent="0.25">
      <c r="B6514" s="219"/>
      <c r="D6514" s="274"/>
    </row>
    <row r="6515" spans="2:4" x14ac:dyDescent="0.25">
      <c r="B6515" s="219"/>
      <c r="D6515" s="274"/>
    </row>
    <row r="6516" spans="2:4" x14ac:dyDescent="0.25">
      <c r="B6516" s="219"/>
      <c r="D6516" s="274"/>
    </row>
    <row r="6517" spans="2:4" x14ac:dyDescent="0.25">
      <c r="B6517" s="219"/>
      <c r="D6517" s="274"/>
    </row>
    <row r="6518" spans="2:4" x14ac:dyDescent="0.25">
      <c r="B6518" s="219"/>
      <c r="D6518" s="274"/>
    </row>
    <row r="6519" spans="2:4" x14ac:dyDescent="0.25">
      <c r="B6519" s="219"/>
      <c r="D6519" s="274"/>
    </row>
    <row r="6520" spans="2:4" x14ac:dyDescent="0.25">
      <c r="B6520" s="219"/>
      <c r="D6520" s="274"/>
    </row>
    <row r="6521" spans="2:4" x14ac:dyDescent="0.25">
      <c r="B6521" s="219"/>
      <c r="D6521" s="274"/>
    </row>
    <row r="6522" spans="2:4" x14ac:dyDescent="0.25">
      <c r="B6522" s="219"/>
      <c r="D6522" s="274"/>
    </row>
    <row r="6523" spans="2:4" x14ac:dyDescent="0.25">
      <c r="B6523" s="219"/>
      <c r="D6523" s="274"/>
    </row>
    <row r="6524" spans="2:4" x14ac:dyDescent="0.25">
      <c r="B6524" s="219"/>
      <c r="D6524" s="274"/>
    </row>
    <row r="6525" spans="2:4" x14ac:dyDescent="0.25">
      <c r="B6525" s="219"/>
      <c r="D6525" s="274"/>
    </row>
    <row r="6526" spans="2:4" x14ac:dyDescent="0.25">
      <c r="B6526" s="219"/>
      <c r="D6526" s="274"/>
    </row>
    <row r="6527" spans="2:4" x14ac:dyDescent="0.25">
      <c r="B6527" s="219"/>
      <c r="D6527" s="274"/>
    </row>
    <row r="6528" spans="2:4" x14ac:dyDescent="0.25">
      <c r="B6528" s="219"/>
      <c r="D6528" s="274"/>
    </row>
    <row r="6529" spans="2:4" x14ac:dyDescent="0.25">
      <c r="B6529" s="219"/>
      <c r="D6529" s="274"/>
    </row>
    <row r="6530" spans="2:4" x14ac:dyDescent="0.25">
      <c r="B6530" s="219"/>
      <c r="D6530" s="274"/>
    </row>
    <row r="6531" spans="2:4" x14ac:dyDescent="0.25">
      <c r="B6531" s="219"/>
      <c r="D6531" s="274"/>
    </row>
    <row r="6532" spans="2:4" x14ac:dyDescent="0.25">
      <c r="B6532" s="219"/>
      <c r="D6532" s="274"/>
    </row>
    <row r="6533" spans="2:4" x14ac:dyDescent="0.25">
      <c r="B6533" s="219"/>
      <c r="D6533" s="274"/>
    </row>
    <row r="6534" spans="2:4" x14ac:dyDescent="0.25">
      <c r="B6534" s="219"/>
      <c r="D6534" s="274"/>
    </row>
    <row r="6535" spans="2:4" x14ac:dyDescent="0.25">
      <c r="B6535" s="219"/>
      <c r="D6535" s="274"/>
    </row>
    <row r="6536" spans="2:4" x14ac:dyDescent="0.25">
      <c r="B6536" s="219"/>
      <c r="D6536" s="274"/>
    </row>
    <row r="6537" spans="2:4" x14ac:dyDescent="0.25">
      <c r="B6537" s="219"/>
      <c r="D6537" s="274"/>
    </row>
    <row r="6538" spans="2:4" x14ac:dyDescent="0.25">
      <c r="B6538" s="219"/>
      <c r="D6538" s="274"/>
    </row>
    <row r="6539" spans="2:4" x14ac:dyDescent="0.25">
      <c r="B6539" s="219"/>
      <c r="D6539" s="274"/>
    </row>
    <row r="6540" spans="2:4" x14ac:dyDescent="0.25">
      <c r="B6540" s="219"/>
      <c r="D6540" s="274"/>
    </row>
    <row r="6541" spans="2:4" x14ac:dyDescent="0.25">
      <c r="B6541" s="219"/>
      <c r="D6541" s="274"/>
    </row>
    <row r="6542" spans="2:4" x14ac:dyDescent="0.25">
      <c r="B6542" s="219"/>
      <c r="D6542" s="274"/>
    </row>
    <row r="6543" spans="2:4" x14ac:dyDescent="0.25">
      <c r="B6543" s="219"/>
      <c r="D6543" s="274"/>
    </row>
    <row r="6544" spans="2:4" x14ac:dyDescent="0.25">
      <c r="B6544" s="219"/>
      <c r="D6544" s="274"/>
    </row>
    <row r="6545" spans="2:4" x14ac:dyDescent="0.25">
      <c r="B6545" s="219"/>
      <c r="D6545" s="274"/>
    </row>
    <row r="6546" spans="2:4" x14ac:dyDescent="0.25">
      <c r="B6546" s="219"/>
      <c r="D6546" s="274"/>
    </row>
    <row r="6547" spans="2:4" x14ac:dyDescent="0.25">
      <c r="B6547" s="219"/>
      <c r="D6547" s="274"/>
    </row>
    <row r="6548" spans="2:4" x14ac:dyDescent="0.25">
      <c r="B6548" s="219"/>
      <c r="D6548" s="274"/>
    </row>
    <row r="6549" spans="2:4" x14ac:dyDescent="0.25">
      <c r="B6549" s="219"/>
      <c r="D6549" s="274"/>
    </row>
    <row r="6550" spans="2:4" x14ac:dyDescent="0.25">
      <c r="B6550" s="219"/>
      <c r="D6550" s="274"/>
    </row>
    <row r="6551" spans="2:4" x14ac:dyDescent="0.25">
      <c r="B6551" s="219"/>
      <c r="D6551" s="274"/>
    </row>
    <row r="6552" spans="2:4" x14ac:dyDescent="0.25">
      <c r="B6552" s="219"/>
      <c r="D6552" s="274"/>
    </row>
    <row r="6553" spans="2:4" x14ac:dyDescent="0.25">
      <c r="B6553" s="219"/>
      <c r="D6553" s="274"/>
    </row>
    <row r="6554" spans="2:4" x14ac:dyDescent="0.25">
      <c r="B6554" s="219"/>
      <c r="D6554" s="274"/>
    </row>
    <row r="6555" spans="2:4" x14ac:dyDescent="0.25">
      <c r="B6555" s="219"/>
      <c r="D6555" s="274"/>
    </row>
    <row r="6556" spans="2:4" x14ac:dyDescent="0.25">
      <c r="B6556" s="219"/>
      <c r="D6556" s="274"/>
    </row>
    <row r="6557" spans="2:4" x14ac:dyDescent="0.25">
      <c r="B6557" s="219"/>
      <c r="D6557" s="274"/>
    </row>
    <row r="6558" spans="2:4" x14ac:dyDescent="0.25">
      <c r="B6558" s="219"/>
      <c r="D6558" s="274"/>
    </row>
    <row r="6559" spans="2:4" x14ac:dyDescent="0.25">
      <c r="B6559" s="219"/>
      <c r="D6559" s="274"/>
    </row>
    <row r="6560" spans="2:4" x14ac:dyDescent="0.25">
      <c r="B6560" s="219"/>
      <c r="D6560" s="274"/>
    </row>
    <row r="6561" spans="2:4" x14ac:dyDescent="0.25">
      <c r="B6561" s="219"/>
      <c r="D6561" s="274"/>
    </row>
    <row r="6562" spans="2:4" x14ac:dyDescent="0.25">
      <c r="B6562" s="219"/>
      <c r="D6562" s="274"/>
    </row>
    <row r="6563" spans="2:4" x14ac:dyDescent="0.25">
      <c r="B6563" s="219"/>
      <c r="D6563" s="274"/>
    </row>
    <row r="6564" spans="2:4" x14ac:dyDescent="0.25">
      <c r="B6564" s="219"/>
      <c r="D6564" s="274"/>
    </row>
    <row r="6565" spans="2:4" x14ac:dyDescent="0.25">
      <c r="B6565" s="219"/>
      <c r="D6565" s="274"/>
    </row>
    <row r="6566" spans="2:4" x14ac:dyDescent="0.25">
      <c r="B6566" s="219"/>
      <c r="D6566" s="274"/>
    </row>
    <row r="6567" spans="2:4" x14ac:dyDescent="0.25">
      <c r="B6567" s="219"/>
      <c r="D6567" s="274"/>
    </row>
    <row r="6568" spans="2:4" x14ac:dyDescent="0.25">
      <c r="B6568" s="219"/>
      <c r="D6568" s="274"/>
    </row>
    <row r="6569" spans="2:4" x14ac:dyDescent="0.25">
      <c r="B6569" s="219"/>
      <c r="D6569" s="274"/>
    </row>
    <row r="6570" spans="2:4" x14ac:dyDescent="0.25">
      <c r="B6570" s="219"/>
      <c r="D6570" s="274"/>
    </row>
    <row r="6571" spans="2:4" x14ac:dyDescent="0.25">
      <c r="B6571" s="219"/>
      <c r="D6571" s="274"/>
    </row>
    <row r="6572" spans="2:4" x14ac:dyDescent="0.25">
      <c r="B6572" s="219"/>
      <c r="D6572" s="274"/>
    </row>
    <row r="6573" spans="2:4" x14ac:dyDescent="0.25">
      <c r="B6573" s="219"/>
      <c r="D6573" s="274"/>
    </row>
    <row r="6574" spans="2:4" x14ac:dyDescent="0.25">
      <c r="B6574" s="219"/>
      <c r="D6574" s="274"/>
    </row>
    <row r="6575" spans="2:4" x14ac:dyDescent="0.25">
      <c r="B6575" s="219"/>
      <c r="D6575" s="274"/>
    </row>
    <row r="6576" spans="2:4" x14ac:dyDescent="0.25">
      <c r="B6576" s="219"/>
      <c r="D6576" s="274"/>
    </row>
    <row r="6577" spans="2:4" x14ac:dyDescent="0.25">
      <c r="B6577" s="219"/>
      <c r="D6577" s="274"/>
    </row>
    <row r="6578" spans="2:4" x14ac:dyDescent="0.25">
      <c r="B6578" s="219"/>
      <c r="D6578" s="274"/>
    </row>
    <row r="6579" spans="2:4" x14ac:dyDescent="0.25">
      <c r="B6579" s="219"/>
      <c r="D6579" s="274"/>
    </row>
    <row r="6580" spans="2:4" x14ac:dyDescent="0.25">
      <c r="B6580" s="219"/>
      <c r="D6580" s="274"/>
    </row>
    <row r="6581" spans="2:4" x14ac:dyDescent="0.25">
      <c r="B6581" s="219"/>
      <c r="D6581" s="274"/>
    </row>
    <row r="6582" spans="2:4" x14ac:dyDescent="0.25">
      <c r="B6582" s="219"/>
      <c r="D6582" s="274"/>
    </row>
    <row r="6583" spans="2:4" x14ac:dyDescent="0.25">
      <c r="B6583" s="219"/>
      <c r="D6583" s="274"/>
    </row>
    <row r="6584" spans="2:4" x14ac:dyDescent="0.25">
      <c r="B6584" s="219"/>
      <c r="D6584" s="274"/>
    </row>
    <row r="6585" spans="2:4" x14ac:dyDescent="0.25">
      <c r="B6585" s="219"/>
      <c r="D6585" s="274"/>
    </row>
    <row r="6586" spans="2:4" x14ac:dyDescent="0.25">
      <c r="B6586" s="219"/>
      <c r="D6586" s="274"/>
    </row>
    <row r="6587" spans="2:4" x14ac:dyDescent="0.25">
      <c r="B6587" s="219"/>
      <c r="D6587" s="274"/>
    </row>
    <row r="6588" spans="2:4" x14ac:dyDescent="0.25">
      <c r="B6588" s="219"/>
      <c r="D6588" s="274"/>
    </row>
    <row r="6589" spans="2:4" x14ac:dyDescent="0.25">
      <c r="B6589" s="219"/>
      <c r="D6589" s="274"/>
    </row>
    <row r="6590" spans="2:4" x14ac:dyDescent="0.25">
      <c r="B6590" s="219"/>
      <c r="D6590" s="274"/>
    </row>
    <row r="6591" spans="2:4" x14ac:dyDescent="0.25">
      <c r="B6591" s="219"/>
      <c r="D6591" s="274"/>
    </row>
    <row r="6592" spans="2:4" x14ac:dyDescent="0.25">
      <c r="B6592" s="219"/>
      <c r="D6592" s="274"/>
    </row>
    <row r="6593" spans="2:4" x14ac:dyDescent="0.25">
      <c r="B6593" s="219"/>
      <c r="D6593" s="274"/>
    </row>
    <row r="6594" spans="2:4" x14ac:dyDescent="0.25">
      <c r="B6594" s="219"/>
      <c r="D6594" s="274"/>
    </row>
    <row r="6595" spans="2:4" x14ac:dyDescent="0.25">
      <c r="B6595" s="219"/>
      <c r="D6595" s="274"/>
    </row>
    <row r="6596" spans="2:4" x14ac:dyDescent="0.25">
      <c r="B6596" s="219"/>
      <c r="D6596" s="274"/>
    </row>
    <row r="6597" spans="2:4" x14ac:dyDescent="0.25">
      <c r="B6597" s="219"/>
      <c r="D6597" s="274"/>
    </row>
    <row r="6598" spans="2:4" x14ac:dyDescent="0.25">
      <c r="B6598" s="219"/>
      <c r="D6598" s="274"/>
    </row>
    <row r="6599" spans="2:4" x14ac:dyDescent="0.25">
      <c r="B6599" s="219"/>
      <c r="D6599" s="274"/>
    </row>
    <row r="6600" spans="2:4" x14ac:dyDescent="0.25">
      <c r="B6600" s="219"/>
      <c r="D6600" s="274"/>
    </row>
    <row r="6601" spans="2:4" x14ac:dyDescent="0.25">
      <c r="B6601" s="219"/>
      <c r="D6601" s="274"/>
    </row>
    <row r="6602" spans="2:4" x14ac:dyDescent="0.25">
      <c r="B6602" s="219"/>
      <c r="D6602" s="274"/>
    </row>
    <row r="6603" spans="2:4" x14ac:dyDescent="0.25">
      <c r="B6603" s="219"/>
      <c r="D6603" s="274"/>
    </row>
    <row r="6604" spans="2:4" x14ac:dyDescent="0.25">
      <c r="B6604" s="219"/>
      <c r="D6604" s="274"/>
    </row>
    <row r="6605" spans="2:4" x14ac:dyDescent="0.25">
      <c r="B6605" s="219"/>
      <c r="D6605" s="274"/>
    </row>
    <row r="6606" spans="2:4" x14ac:dyDescent="0.25">
      <c r="B6606" s="219"/>
      <c r="D6606" s="274"/>
    </row>
    <row r="6607" spans="2:4" x14ac:dyDescent="0.25">
      <c r="B6607" s="219"/>
      <c r="D6607" s="274"/>
    </row>
    <row r="6608" spans="2:4" x14ac:dyDescent="0.25">
      <c r="B6608" s="219"/>
      <c r="D6608" s="274"/>
    </row>
    <row r="6609" spans="2:4" x14ac:dyDescent="0.25">
      <c r="B6609" s="219"/>
      <c r="D6609" s="274"/>
    </row>
    <row r="6610" spans="2:4" x14ac:dyDescent="0.25">
      <c r="B6610" s="219"/>
      <c r="D6610" s="274"/>
    </row>
    <row r="6611" spans="2:4" x14ac:dyDescent="0.25">
      <c r="B6611" s="219"/>
      <c r="D6611" s="274"/>
    </row>
    <row r="6612" spans="2:4" x14ac:dyDescent="0.25">
      <c r="B6612" s="219"/>
      <c r="D6612" s="274"/>
    </row>
    <row r="6613" spans="2:4" x14ac:dyDescent="0.25">
      <c r="B6613" s="219"/>
      <c r="D6613" s="274"/>
    </row>
    <row r="6614" spans="2:4" x14ac:dyDescent="0.25">
      <c r="B6614" s="219"/>
      <c r="D6614" s="274"/>
    </row>
    <row r="6615" spans="2:4" x14ac:dyDescent="0.25">
      <c r="B6615" s="219"/>
      <c r="D6615" s="274"/>
    </row>
    <row r="6616" spans="2:4" x14ac:dyDescent="0.25">
      <c r="B6616" s="219"/>
      <c r="D6616" s="274"/>
    </row>
    <row r="6617" spans="2:4" x14ac:dyDescent="0.25">
      <c r="B6617" s="219"/>
      <c r="D6617" s="274"/>
    </row>
    <row r="6618" spans="2:4" x14ac:dyDescent="0.25">
      <c r="B6618" s="219"/>
      <c r="D6618" s="274"/>
    </row>
    <row r="6619" spans="2:4" x14ac:dyDescent="0.25">
      <c r="B6619" s="219"/>
      <c r="D6619" s="274"/>
    </row>
    <row r="6620" spans="2:4" x14ac:dyDescent="0.25">
      <c r="B6620" s="219"/>
      <c r="D6620" s="274"/>
    </row>
    <row r="6621" spans="2:4" x14ac:dyDescent="0.25">
      <c r="B6621" s="219"/>
      <c r="D6621" s="274"/>
    </row>
    <row r="6622" spans="2:4" x14ac:dyDescent="0.25">
      <c r="B6622" s="219"/>
      <c r="D6622" s="274"/>
    </row>
    <row r="6623" spans="2:4" x14ac:dyDescent="0.25">
      <c r="B6623" s="219"/>
      <c r="D6623" s="274"/>
    </row>
    <row r="6624" spans="2:4" x14ac:dyDescent="0.25">
      <c r="B6624" s="219"/>
      <c r="D6624" s="274"/>
    </row>
    <row r="6625" spans="2:4" x14ac:dyDescent="0.25">
      <c r="B6625" s="219"/>
      <c r="D6625" s="274"/>
    </row>
    <row r="6626" spans="2:4" x14ac:dyDescent="0.25">
      <c r="B6626" s="219"/>
      <c r="D6626" s="274"/>
    </row>
    <row r="6627" spans="2:4" x14ac:dyDescent="0.25">
      <c r="B6627" s="219"/>
      <c r="D6627" s="274"/>
    </row>
    <row r="6628" spans="2:4" x14ac:dyDescent="0.25">
      <c r="B6628" s="219"/>
      <c r="D6628" s="274"/>
    </row>
    <row r="6629" spans="2:4" x14ac:dyDescent="0.25">
      <c r="B6629" s="219"/>
      <c r="D6629" s="274"/>
    </row>
    <row r="6630" spans="2:4" x14ac:dyDescent="0.25">
      <c r="B6630" s="219"/>
      <c r="D6630" s="274"/>
    </row>
    <row r="6631" spans="2:4" x14ac:dyDescent="0.25">
      <c r="B6631" s="219"/>
      <c r="D6631" s="274"/>
    </row>
    <row r="6632" spans="2:4" x14ac:dyDescent="0.25">
      <c r="B6632" s="219"/>
      <c r="D6632" s="274"/>
    </row>
    <row r="6633" spans="2:4" x14ac:dyDescent="0.25">
      <c r="B6633" s="219"/>
      <c r="D6633" s="274"/>
    </row>
    <row r="6634" spans="2:4" x14ac:dyDescent="0.25">
      <c r="B6634" s="219"/>
      <c r="D6634" s="274"/>
    </row>
    <row r="6635" spans="2:4" x14ac:dyDescent="0.25">
      <c r="B6635" s="219"/>
      <c r="D6635" s="274"/>
    </row>
    <row r="6636" spans="2:4" x14ac:dyDescent="0.25">
      <c r="B6636" s="219"/>
      <c r="D6636" s="274"/>
    </row>
    <row r="6637" spans="2:4" x14ac:dyDescent="0.25">
      <c r="B6637" s="219"/>
      <c r="D6637" s="274"/>
    </row>
    <row r="6638" spans="2:4" x14ac:dyDescent="0.25">
      <c r="B6638" s="219"/>
      <c r="D6638" s="274"/>
    </row>
    <row r="6639" spans="2:4" x14ac:dyDescent="0.25">
      <c r="B6639" s="219"/>
      <c r="D6639" s="274"/>
    </row>
    <row r="6640" spans="2:4" x14ac:dyDescent="0.25">
      <c r="B6640" s="219"/>
      <c r="D6640" s="274"/>
    </row>
    <row r="6641" spans="2:4" x14ac:dyDescent="0.25">
      <c r="B6641" s="219"/>
      <c r="D6641" s="274"/>
    </row>
    <row r="6642" spans="2:4" x14ac:dyDescent="0.25">
      <c r="B6642" s="219"/>
      <c r="D6642" s="274"/>
    </row>
    <row r="6643" spans="2:4" x14ac:dyDescent="0.25">
      <c r="B6643" s="219"/>
      <c r="D6643" s="274"/>
    </row>
    <row r="6644" spans="2:4" x14ac:dyDescent="0.25">
      <c r="B6644" s="219"/>
      <c r="D6644" s="274"/>
    </row>
    <row r="6645" spans="2:4" x14ac:dyDescent="0.25">
      <c r="B6645" s="219"/>
      <c r="D6645" s="274"/>
    </row>
    <row r="6646" spans="2:4" x14ac:dyDescent="0.25">
      <c r="B6646" s="219"/>
      <c r="D6646" s="274"/>
    </row>
    <row r="6647" spans="2:4" x14ac:dyDescent="0.25">
      <c r="B6647" s="219"/>
      <c r="D6647" s="274"/>
    </row>
    <row r="6648" spans="2:4" x14ac:dyDescent="0.25">
      <c r="B6648" s="219"/>
      <c r="D6648" s="274"/>
    </row>
    <row r="6649" spans="2:4" x14ac:dyDescent="0.25">
      <c r="B6649" s="219"/>
      <c r="D6649" s="274"/>
    </row>
    <row r="6650" spans="2:4" x14ac:dyDescent="0.25">
      <c r="B6650" s="219"/>
      <c r="D6650" s="274"/>
    </row>
    <row r="6651" spans="2:4" x14ac:dyDescent="0.25">
      <c r="B6651" s="219"/>
      <c r="D6651" s="274"/>
    </row>
    <row r="6652" spans="2:4" x14ac:dyDescent="0.25">
      <c r="B6652" s="219"/>
      <c r="D6652" s="274"/>
    </row>
    <row r="6653" spans="2:4" x14ac:dyDescent="0.25">
      <c r="B6653" s="219"/>
      <c r="D6653" s="274"/>
    </row>
    <row r="6654" spans="2:4" x14ac:dyDescent="0.25">
      <c r="B6654" s="219"/>
      <c r="D6654" s="274"/>
    </row>
    <row r="6655" spans="2:4" x14ac:dyDescent="0.25">
      <c r="B6655" s="219"/>
      <c r="D6655" s="274"/>
    </row>
    <row r="6656" spans="2:4" x14ac:dyDescent="0.25">
      <c r="B6656" s="219"/>
      <c r="D6656" s="274"/>
    </row>
    <row r="6657" spans="2:4" x14ac:dyDescent="0.25">
      <c r="B6657" s="219"/>
      <c r="D6657" s="274"/>
    </row>
    <row r="6658" spans="2:4" x14ac:dyDescent="0.25">
      <c r="B6658" s="219"/>
      <c r="D6658" s="274"/>
    </row>
    <row r="6659" spans="2:4" x14ac:dyDescent="0.25">
      <c r="B6659" s="219"/>
      <c r="D6659" s="274"/>
    </row>
    <row r="6660" spans="2:4" x14ac:dyDescent="0.25">
      <c r="B6660" s="219"/>
      <c r="D6660" s="274"/>
    </row>
    <row r="6661" spans="2:4" x14ac:dyDescent="0.25">
      <c r="B6661" s="219"/>
      <c r="D6661" s="274"/>
    </row>
    <row r="6662" spans="2:4" x14ac:dyDescent="0.25">
      <c r="B6662" s="219"/>
      <c r="D6662" s="274"/>
    </row>
    <row r="6663" spans="2:4" x14ac:dyDescent="0.25">
      <c r="B6663" s="219"/>
      <c r="D6663" s="274"/>
    </row>
    <row r="6664" spans="2:4" x14ac:dyDescent="0.25">
      <c r="B6664" s="219"/>
      <c r="D6664" s="274"/>
    </row>
    <row r="6665" spans="2:4" x14ac:dyDescent="0.25">
      <c r="B6665" s="219"/>
      <c r="D6665" s="274"/>
    </row>
    <row r="6666" spans="2:4" x14ac:dyDescent="0.25">
      <c r="B6666" s="219"/>
      <c r="D6666" s="274"/>
    </row>
    <row r="6667" spans="2:4" x14ac:dyDescent="0.25">
      <c r="B6667" s="219"/>
      <c r="D6667" s="274"/>
    </row>
    <row r="6668" spans="2:4" x14ac:dyDescent="0.25">
      <c r="B6668" s="219"/>
      <c r="D6668" s="274"/>
    </row>
    <row r="6669" spans="2:4" x14ac:dyDescent="0.25">
      <c r="B6669" s="219"/>
      <c r="D6669" s="274"/>
    </row>
    <row r="6670" spans="2:4" x14ac:dyDescent="0.25">
      <c r="B6670" s="219"/>
      <c r="D6670" s="274"/>
    </row>
    <row r="6671" spans="2:4" x14ac:dyDescent="0.25">
      <c r="B6671" s="219"/>
      <c r="D6671" s="274"/>
    </row>
    <row r="6672" spans="2:4" x14ac:dyDescent="0.25">
      <c r="B6672" s="219"/>
      <c r="D6672" s="274"/>
    </row>
    <row r="6673" spans="2:4" x14ac:dyDescent="0.25">
      <c r="B6673" s="219"/>
      <c r="D6673" s="274"/>
    </row>
    <row r="6674" spans="2:4" x14ac:dyDescent="0.25">
      <c r="B6674" s="219"/>
      <c r="D6674" s="274"/>
    </row>
    <row r="6675" spans="2:4" x14ac:dyDescent="0.25">
      <c r="B6675" s="219"/>
      <c r="D6675" s="274"/>
    </row>
    <row r="6676" spans="2:4" x14ac:dyDescent="0.25">
      <c r="B6676" s="219"/>
      <c r="D6676" s="274"/>
    </row>
    <row r="6677" spans="2:4" x14ac:dyDescent="0.25">
      <c r="B6677" s="219"/>
      <c r="D6677" s="274"/>
    </row>
    <row r="6678" spans="2:4" x14ac:dyDescent="0.25">
      <c r="B6678" s="219"/>
      <c r="D6678" s="274"/>
    </row>
    <row r="6679" spans="2:4" x14ac:dyDescent="0.25">
      <c r="B6679" s="219"/>
      <c r="D6679" s="274"/>
    </row>
    <row r="6680" spans="2:4" x14ac:dyDescent="0.25">
      <c r="B6680" s="219"/>
      <c r="D6680" s="274"/>
    </row>
    <row r="6681" spans="2:4" x14ac:dyDescent="0.25">
      <c r="B6681" s="219"/>
      <c r="D6681" s="274"/>
    </row>
    <row r="6682" spans="2:4" x14ac:dyDescent="0.25">
      <c r="B6682" s="219"/>
      <c r="D6682" s="274"/>
    </row>
    <row r="6683" spans="2:4" x14ac:dyDescent="0.25">
      <c r="B6683" s="219"/>
      <c r="D6683" s="274"/>
    </row>
    <row r="6684" spans="2:4" x14ac:dyDescent="0.25">
      <c r="B6684" s="219"/>
      <c r="D6684" s="274"/>
    </row>
    <row r="6685" spans="2:4" x14ac:dyDescent="0.25">
      <c r="B6685" s="219"/>
      <c r="D6685" s="274"/>
    </row>
    <row r="6686" spans="2:4" x14ac:dyDescent="0.25">
      <c r="B6686" s="219"/>
      <c r="D6686" s="274"/>
    </row>
    <row r="6687" spans="2:4" x14ac:dyDescent="0.25">
      <c r="B6687" s="219"/>
      <c r="D6687" s="274"/>
    </row>
    <row r="6688" spans="2:4" x14ac:dyDescent="0.25">
      <c r="B6688" s="219"/>
      <c r="D6688" s="274"/>
    </row>
    <row r="6689" spans="2:4" x14ac:dyDescent="0.25">
      <c r="B6689" s="219"/>
      <c r="D6689" s="274"/>
    </row>
    <row r="6690" spans="2:4" x14ac:dyDescent="0.25">
      <c r="B6690" s="219"/>
      <c r="D6690" s="274"/>
    </row>
    <row r="6691" spans="2:4" x14ac:dyDescent="0.25">
      <c r="B6691" s="219"/>
      <c r="D6691" s="274"/>
    </row>
    <row r="6692" spans="2:4" x14ac:dyDescent="0.25">
      <c r="B6692" s="219"/>
      <c r="D6692" s="274"/>
    </row>
    <row r="6693" spans="2:4" x14ac:dyDescent="0.25">
      <c r="B6693" s="219"/>
      <c r="D6693" s="274"/>
    </row>
    <row r="6694" spans="2:4" x14ac:dyDescent="0.25">
      <c r="B6694" s="219"/>
      <c r="D6694" s="274"/>
    </row>
    <row r="6695" spans="2:4" x14ac:dyDescent="0.25">
      <c r="B6695" s="219"/>
      <c r="D6695" s="274"/>
    </row>
    <row r="6696" spans="2:4" x14ac:dyDescent="0.25">
      <c r="B6696" s="219"/>
      <c r="D6696" s="274"/>
    </row>
    <row r="6697" spans="2:4" x14ac:dyDescent="0.25">
      <c r="B6697" s="219"/>
      <c r="D6697" s="274"/>
    </row>
    <row r="6698" spans="2:4" x14ac:dyDescent="0.25">
      <c r="B6698" s="219"/>
      <c r="D6698" s="274"/>
    </row>
    <row r="6699" spans="2:4" x14ac:dyDescent="0.25">
      <c r="B6699" s="219"/>
      <c r="D6699" s="274"/>
    </row>
    <row r="6700" spans="2:4" x14ac:dyDescent="0.25">
      <c r="B6700" s="219"/>
      <c r="D6700" s="274"/>
    </row>
    <row r="6701" spans="2:4" x14ac:dyDescent="0.25">
      <c r="B6701" s="219"/>
      <c r="D6701" s="274"/>
    </row>
    <row r="6702" spans="2:4" x14ac:dyDescent="0.25">
      <c r="B6702" s="219"/>
      <c r="D6702" s="274"/>
    </row>
    <row r="6703" spans="2:4" x14ac:dyDescent="0.25">
      <c r="B6703" s="219"/>
      <c r="D6703" s="274"/>
    </row>
    <row r="6704" spans="2:4" x14ac:dyDescent="0.25">
      <c r="B6704" s="219"/>
      <c r="D6704" s="274"/>
    </row>
    <row r="6705" spans="2:4" x14ac:dyDescent="0.25">
      <c r="B6705" s="219"/>
      <c r="D6705" s="274"/>
    </row>
    <row r="6706" spans="2:4" x14ac:dyDescent="0.25">
      <c r="B6706" s="219"/>
      <c r="D6706" s="274"/>
    </row>
    <row r="6707" spans="2:4" x14ac:dyDescent="0.25">
      <c r="B6707" s="219"/>
      <c r="D6707" s="274"/>
    </row>
    <row r="6708" spans="2:4" x14ac:dyDescent="0.25">
      <c r="B6708" s="219"/>
      <c r="D6708" s="274"/>
    </row>
    <row r="6709" spans="2:4" x14ac:dyDescent="0.25">
      <c r="B6709" s="219"/>
      <c r="D6709" s="274"/>
    </row>
    <row r="6710" spans="2:4" x14ac:dyDescent="0.25">
      <c r="B6710" s="219"/>
      <c r="D6710" s="274"/>
    </row>
    <row r="6711" spans="2:4" x14ac:dyDescent="0.25">
      <c r="B6711" s="219"/>
      <c r="D6711" s="274"/>
    </row>
    <row r="6712" spans="2:4" x14ac:dyDescent="0.25">
      <c r="B6712" s="219"/>
      <c r="D6712" s="274"/>
    </row>
    <row r="6713" spans="2:4" x14ac:dyDescent="0.25">
      <c r="B6713" s="219"/>
      <c r="D6713" s="274"/>
    </row>
    <row r="6714" spans="2:4" x14ac:dyDescent="0.25">
      <c r="B6714" s="219"/>
      <c r="D6714" s="274"/>
    </row>
    <row r="6715" spans="2:4" x14ac:dyDescent="0.25">
      <c r="B6715" s="219"/>
      <c r="D6715" s="274"/>
    </row>
    <row r="6716" spans="2:4" x14ac:dyDescent="0.25">
      <c r="B6716" s="219"/>
      <c r="D6716" s="274"/>
    </row>
    <row r="6717" spans="2:4" x14ac:dyDescent="0.25">
      <c r="B6717" s="219"/>
      <c r="D6717" s="274"/>
    </row>
    <row r="6718" spans="2:4" x14ac:dyDescent="0.25">
      <c r="B6718" s="219"/>
      <c r="D6718" s="274"/>
    </row>
    <row r="6719" spans="2:4" x14ac:dyDescent="0.25">
      <c r="B6719" s="219"/>
      <c r="D6719" s="274"/>
    </row>
    <row r="6720" spans="2:4" x14ac:dyDescent="0.25">
      <c r="B6720" s="219"/>
      <c r="D6720" s="274"/>
    </row>
    <row r="6721" spans="2:4" x14ac:dyDescent="0.25">
      <c r="B6721" s="219"/>
      <c r="D6721" s="274"/>
    </row>
    <row r="6722" spans="2:4" x14ac:dyDescent="0.25">
      <c r="B6722" s="219"/>
      <c r="D6722" s="274"/>
    </row>
    <row r="6723" spans="2:4" x14ac:dyDescent="0.25">
      <c r="B6723" s="219"/>
      <c r="D6723" s="274"/>
    </row>
    <row r="6724" spans="2:4" x14ac:dyDescent="0.25">
      <c r="B6724" s="219"/>
      <c r="D6724" s="274"/>
    </row>
    <row r="6725" spans="2:4" x14ac:dyDescent="0.25">
      <c r="B6725" s="219"/>
      <c r="D6725" s="274"/>
    </row>
    <row r="6726" spans="2:4" x14ac:dyDescent="0.25">
      <c r="B6726" s="219"/>
      <c r="D6726" s="274"/>
    </row>
    <row r="6727" spans="2:4" x14ac:dyDescent="0.25">
      <c r="B6727" s="219"/>
      <c r="D6727" s="274"/>
    </row>
    <row r="6728" spans="2:4" x14ac:dyDescent="0.25">
      <c r="B6728" s="219"/>
      <c r="D6728" s="274"/>
    </row>
    <row r="6729" spans="2:4" x14ac:dyDescent="0.25">
      <c r="B6729" s="219"/>
      <c r="D6729" s="274"/>
    </row>
    <row r="6730" spans="2:4" x14ac:dyDescent="0.25">
      <c r="B6730" s="219"/>
      <c r="D6730" s="274"/>
    </row>
    <row r="6731" spans="2:4" x14ac:dyDescent="0.25">
      <c r="B6731" s="219"/>
      <c r="D6731" s="274"/>
    </row>
    <row r="6732" spans="2:4" x14ac:dyDescent="0.25">
      <c r="B6732" s="219"/>
      <c r="D6732" s="274"/>
    </row>
    <row r="6733" spans="2:4" x14ac:dyDescent="0.25">
      <c r="B6733" s="219"/>
      <c r="D6733" s="274"/>
    </row>
    <row r="6734" spans="2:4" x14ac:dyDescent="0.25">
      <c r="B6734" s="219"/>
      <c r="D6734" s="274"/>
    </row>
    <row r="6735" spans="2:4" x14ac:dyDescent="0.25">
      <c r="B6735" s="219"/>
      <c r="D6735" s="274"/>
    </row>
    <row r="6736" spans="2:4" x14ac:dyDescent="0.25">
      <c r="B6736" s="219"/>
      <c r="D6736" s="274"/>
    </row>
    <row r="6737" spans="2:4" x14ac:dyDescent="0.25">
      <c r="B6737" s="219"/>
      <c r="D6737" s="274"/>
    </row>
    <row r="6738" spans="2:4" x14ac:dyDescent="0.25">
      <c r="B6738" s="219"/>
      <c r="D6738" s="274"/>
    </row>
    <row r="6739" spans="2:4" x14ac:dyDescent="0.25">
      <c r="B6739" s="219"/>
      <c r="D6739" s="274"/>
    </row>
    <row r="6740" spans="2:4" x14ac:dyDescent="0.25">
      <c r="B6740" s="219"/>
      <c r="D6740" s="274"/>
    </row>
    <row r="6741" spans="2:4" x14ac:dyDescent="0.25">
      <c r="B6741" s="219"/>
      <c r="D6741" s="274"/>
    </row>
    <row r="6742" spans="2:4" x14ac:dyDescent="0.25">
      <c r="B6742" s="219"/>
      <c r="D6742" s="274"/>
    </row>
    <row r="6743" spans="2:4" x14ac:dyDescent="0.25">
      <c r="B6743" s="219"/>
      <c r="D6743" s="274"/>
    </row>
    <row r="6744" spans="2:4" x14ac:dyDescent="0.25">
      <c r="B6744" s="219"/>
      <c r="D6744" s="274"/>
    </row>
    <row r="6745" spans="2:4" x14ac:dyDescent="0.25">
      <c r="B6745" s="219"/>
      <c r="D6745" s="274"/>
    </row>
    <row r="6746" spans="2:4" x14ac:dyDescent="0.25">
      <c r="B6746" s="219"/>
      <c r="D6746" s="274"/>
    </row>
    <row r="6747" spans="2:4" x14ac:dyDescent="0.25">
      <c r="B6747" s="219"/>
      <c r="D6747" s="274"/>
    </row>
    <row r="6748" spans="2:4" x14ac:dyDescent="0.25">
      <c r="B6748" s="219"/>
      <c r="D6748" s="274"/>
    </row>
    <row r="6749" spans="2:4" x14ac:dyDescent="0.25">
      <c r="B6749" s="219"/>
      <c r="D6749" s="274"/>
    </row>
    <row r="6750" spans="2:4" x14ac:dyDescent="0.25">
      <c r="B6750" s="219"/>
      <c r="D6750" s="274"/>
    </row>
    <row r="6751" spans="2:4" x14ac:dyDescent="0.25">
      <c r="B6751" s="219"/>
      <c r="D6751" s="274"/>
    </row>
    <row r="6752" spans="2:4" x14ac:dyDescent="0.25">
      <c r="B6752" s="219"/>
      <c r="D6752" s="274"/>
    </row>
    <row r="6753" spans="2:4" x14ac:dyDescent="0.25">
      <c r="B6753" s="219"/>
      <c r="D6753" s="274"/>
    </row>
    <row r="6754" spans="2:4" x14ac:dyDescent="0.25">
      <c r="B6754" s="219"/>
      <c r="D6754" s="274"/>
    </row>
    <row r="6755" spans="2:4" x14ac:dyDescent="0.25">
      <c r="B6755" s="219"/>
      <c r="D6755" s="274"/>
    </row>
    <row r="6756" spans="2:4" x14ac:dyDescent="0.25">
      <c r="B6756" s="219"/>
      <c r="D6756" s="274"/>
    </row>
    <row r="6757" spans="2:4" x14ac:dyDescent="0.25">
      <c r="B6757" s="219"/>
      <c r="D6757" s="274"/>
    </row>
    <row r="6758" spans="2:4" x14ac:dyDescent="0.25">
      <c r="B6758" s="219"/>
      <c r="D6758" s="274"/>
    </row>
    <row r="6759" spans="2:4" x14ac:dyDescent="0.25">
      <c r="B6759" s="219"/>
      <c r="D6759" s="274"/>
    </row>
    <row r="6760" spans="2:4" x14ac:dyDescent="0.25">
      <c r="B6760" s="219"/>
      <c r="D6760" s="274"/>
    </row>
    <row r="6761" spans="2:4" x14ac:dyDescent="0.25">
      <c r="B6761" s="219"/>
      <c r="D6761" s="274"/>
    </row>
    <row r="6762" spans="2:4" x14ac:dyDescent="0.25">
      <c r="B6762" s="219"/>
      <c r="D6762" s="274"/>
    </row>
    <row r="6763" spans="2:4" x14ac:dyDescent="0.25">
      <c r="B6763" s="219"/>
      <c r="D6763" s="274"/>
    </row>
    <row r="6764" spans="2:4" x14ac:dyDescent="0.25">
      <c r="B6764" s="219"/>
      <c r="D6764" s="274"/>
    </row>
    <row r="6765" spans="2:4" x14ac:dyDescent="0.25">
      <c r="B6765" s="219"/>
      <c r="D6765" s="274"/>
    </row>
    <row r="6766" spans="2:4" x14ac:dyDescent="0.25">
      <c r="B6766" s="219"/>
      <c r="D6766" s="274"/>
    </row>
    <row r="6767" spans="2:4" x14ac:dyDescent="0.25">
      <c r="B6767" s="219"/>
      <c r="D6767" s="274"/>
    </row>
    <row r="6768" spans="2:4" x14ac:dyDescent="0.25">
      <c r="B6768" s="219"/>
      <c r="D6768" s="274"/>
    </row>
    <row r="6769" spans="2:4" x14ac:dyDescent="0.25">
      <c r="B6769" s="219"/>
      <c r="D6769" s="274"/>
    </row>
    <row r="6770" spans="2:4" x14ac:dyDescent="0.25">
      <c r="B6770" s="219"/>
      <c r="D6770" s="274"/>
    </row>
    <row r="6771" spans="2:4" x14ac:dyDescent="0.25">
      <c r="B6771" s="219"/>
      <c r="D6771" s="274"/>
    </row>
    <row r="6772" spans="2:4" x14ac:dyDescent="0.25">
      <c r="B6772" s="219"/>
      <c r="D6772" s="274"/>
    </row>
    <row r="6773" spans="2:4" x14ac:dyDescent="0.25">
      <c r="B6773" s="219"/>
      <c r="D6773" s="274"/>
    </row>
    <row r="6774" spans="2:4" x14ac:dyDescent="0.25">
      <c r="B6774" s="219"/>
      <c r="D6774" s="274"/>
    </row>
    <row r="6775" spans="2:4" x14ac:dyDescent="0.25">
      <c r="B6775" s="219"/>
      <c r="D6775" s="274"/>
    </row>
    <row r="6776" spans="2:4" x14ac:dyDescent="0.25">
      <c r="B6776" s="219"/>
      <c r="D6776" s="274"/>
    </row>
    <row r="6777" spans="2:4" x14ac:dyDescent="0.25">
      <c r="B6777" s="219"/>
      <c r="D6777" s="274"/>
    </row>
    <row r="6778" spans="2:4" x14ac:dyDescent="0.25">
      <c r="B6778" s="219"/>
      <c r="D6778" s="274"/>
    </row>
    <row r="6779" spans="2:4" x14ac:dyDescent="0.25">
      <c r="B6779" s="219"/>
      <c r="D6779" s="274"/>
    </row>
    <row r="6780" spans="2:4" x14ac:dyDescent="0.25">
      <c r="B6780" s="219"/>
      <c r="D6780" s="274"/>
    </row>
    <row r="6781" spans="2:4" x14ac:dyDescent="0.25">
      <c r="B6781" s="219"/>
      <c r="D6781" s="274"/>
    </row>
    <row r="6782" spans="2:4" x14ac:dyDescent="0.25">
      <c r="B6782" s="219"/>
      <c r="D6782" s="274"/>
    </row>
    <row r="6783" spans="2:4" x14ac:dyDescent="0.25">
      <c r="B6783" s="219"/>
      <c r="D6783" s="274"/>
    </row>
    <row r="6784" spans="2:4" x14ac:dyDescent="0.25">
      <c r="B6784" s="219"/>
      <c r="D6784" s="274"/>
    </row>
    <row r="6785" spans="2:4" x14ac:dyDescent="0.25">
      <c r="B6785" s="219"/>
      <c r="D6785" s="274"/>
    </row>
    <row r="6786" spans="2:4" x14ac:dyDescent="0.25">
      <c r="B6786" s="219"/>
      <c r="D6786" s="274"/>
    </row>
    <row r="6787" spans="2:4" x14ac:dyDescent="0.25">
      <c r="B6787" s="219"/>
      <c r="D6787" s="274"/>
    </row>
    <row r="6788" spans="2:4" x14ac:dyDescent="0.25">
      <c r="B6788" s="219"/>
      <c r="D6788" s="274"/>
    </row>
    <row r="6789" spans="2:4" x14ac:dyDescent="0.25">
      <c r="B6789" s="219"/>
      <c r="D6789" s="274"/>
    </row>
    <row r="6790" spans="2:4" x14ac:dyDescent="0.25">
      <c r="B6790" s="219"/>
      <c r="D6790" s="274"/>
    </row>
    <row r="6791" spans="2:4" x14ac:dyDescent="0.25">
      <c r="B6791" s="219"/>
      <c r="D6791" s="274"/>
    </row>
    <row r="6792" spans="2:4" x14ac:dyDescent="0.25">
      <c r="B6792" s="219"/>
      <c r="D6792" s="274"/>
    </row>
    <row r="6793" spans="2:4" x14ac:dyDescent="0.25">
      <c r="B6793" s="219"/>
      <c r="D6793" s="274"/>
    </row>
    <row r="6794" spans="2:4" x14ac:dyDescent="0.25">
      <c r="B6794" s="219"/>
      <c r="D6794" s="274"/>
    </row>
    <row r="6795" spans="2:4" x14ac:dyDescent="0.25">
      <c r="B6795" s="219"/>
      <c r="D6795" s="274"/>
    </row>
    <row r="6796" spans="2:4" x14ac:dyDescent="0.25">
      <c r="B6796" s="219"/>
      <c r="D6796" s="274"/>
    </row>
    <row r="6797" spans="2:4" x14ac:dyDescent="0.25">
      <c r="B6797" s="219"/>
      <c r="D6797" s="274"/>
    </row>
    <row r="6798" spans="2:4" x14ac:dyDescent="0.25">
      <c r="B6798" s="219"/>
      <c r="D6798" s="274"/>
    </row>
    <row r="6799" spans="2:4" x14ac:dyDescent="0.25">
      <c r="B6799" s="219"/>
      <c r="D6799" s="274"/>
    </row>
    <row r="6800" spans="2:4" x14ac:dyDescent="0.25">
      <c r="B6800" s="219"/>
      <c r="D6800" s="274"/>
    </row>
    <row r="6801" spans="2:4" x14ac:dyDescent="0.25">
      <c r="B6801" s="219"/>
      <c r="D6801" s="274"/>
    </row>
    <row r="6802" spans="2:4" x14ac:dyDescent="0.25">
      <c r="B6802" s="219"/>
      <c r="D6802" s="274"/>
    </row>
    <row r="6803" spans="2:4" x14ac:dyDescent="0.25">
      <c r="B6803" s="219"/>
      <c r="D6803" s="274"/>
    </row>
    <row r="6804" spans="2:4" x14ac:dyDescent="0.25">
      <c r="B6804" s="219"/>
      <c r="D6804" s="274"/>
    </row>
    <row r="6805" spans="2:4" x14ac:dyDescent="0.25">
      <c r="B6805" s="219"/>
      <c r="D6805" s="274"/>
    </row>
    <row r="6806" spans="2:4" x14ac:dyDescent="0.25">
      <c r="B6806" s="219"/>
      <c r="D6806" s="274"/>
    </row>
    <row r="6807" spans="2:4" x14ac:dyDescent="0.25">
      <c r="B6807" s="219"/>
      <c r="D6807" s="274"/>
    </row>
    <row r="6808" spans="2:4" x14ac:dyDescent="0.25">
      <c r="B6808" s="219"/>
      <c r="D6808" s="274"/>
    </row>
    <row r="6809" spans="2:4" x14ac:dyDescent="0.25">
      <c r="B6809" s="219"/>
      <c r="D6809" s="274"/>
    </row>
    <row r="6810" spans="2:4" x14ac:dyDescent="0.25">
      <c r="B6810" s="219"/>
      <c r="D6810" s="274"/>
    </row>
    <row r="6811" spans="2:4" x14ac:dyDescent="0.25">
      <c r="B6811" s="219"/>
      <c r="D6811" s="274"/>
    </row>
    <row r="6812" spans="2:4" x14ac:dyDescent="0.25">
      <c r="B6812" s="219"/>
      <c r="D6812" s="274"/>
    </row>
    <row r="6813" spans="2:4" x14ac:dyDescent="0.25">
      <c r="B6813" s="219"/>
      <c r="D6813" s="274"/>
    </row>
    <row r="6814" spans="2:4" x14ac:dyDescent="0.25">
      <c r="B6814" s="219"/>
      <c r="D6814" s="274"/>
    </row>
    <row r="6815" spans="2:4" x14ac:dyDescent="0.25">
      <c r="B6815" s="219"/>
      <c r="D6815" s="274"/>
    </row>
    <row r="6816" spans="2:4" x14ac:dyDescent="0.25">
      <c r="B6816" s="219"/>
      <c r="D6816" s="274"/>
    </row>
    <row r="6817" spans="2:4" x14ac:dyDescent="0.25">
      <c r="B6817" s="219"/>
      <c r="D6817" s="274"/>
    </row>
    <row r="6818" spans="2:4" x14ac:dyDescent="0.25">
      <c r="B6818" s="219"/>
      <c r="D6818" s="274"/>
    </row>
    <row r="6819" spans="2:4" x14ac:dyDescent="0.25">
      <c r="B6819" s="219"/>
      <c r="D6819" s="274"/>
    </row>
    <row r="6820" spans="2:4" x14ac:dyDescent="0.25">
      <c r="B6820" s="219"/>
      <c r="D6820" s="274"/>
    </row>
    <row r="6821" spans="2:4" x14ac:dyDescent="0.25">
      <c r="B6821" s="219"/>
      <c r="D6821" s="274"/>
    </row>
    <row r="6822" spans="2:4" x14ac:dyDescent="0.25">
      <c r="B6822" s="219"/>
      <c r="D6822" s="274"/>
    </row>
    <row r="6823" spans="2:4" x14ac:dyDescent="0.25">
      <c r="B6823" s="219"/>
      <c r="D6823" s="274"/>
    </row>
    <row r="6824" spans="2:4" x14ac:dyDescent="0.25">
      <c r="B6824" s="219"/>
      <c r="D6824" s="274"/>
    </row>
    <row r="6825" spans="2:4" x14ac:dyDescent="0.25">
      <c r="B6825" s="219"/>
      <c r="D6825" s="274"/>
    </row>
    <row r="6826" spans="2:4" x14ac:dyDescent="0.25">
      <c r="B6826" s="219"/>
      <c r="D6826" s="274"/>
    </row>
    <row r="6827" spans="2:4" x14ac:dyDescent="0.25">
      <c r="B6827" s="219"/>
      <c r="D6827" s="274"/>
    </row>
    <row r="6828" spans="2:4" x14ac:dyDescent="0.25">
      <c r="B6828" s="219"/>
      <c r="D6828" s="274"/>
    </row>
    <row r="6829" spans="2:4" x14ac:dyDescent="0.25">
      <c r="B6829" s="219"/>
      <c r="D6829" s="274"/>
    </row>
    <row r="6830" spans="2:4" x14ac:dyDescent="0.25">
      <c r="B6830" s="219"/>
      <c r="D6830" s="274"/>
    </row>
    <row r="6831" spans="2:4" x14ac:dyDescent="0.25">
      <c r="B6831" s="219"/>
      <c r="D6831" s="274"/>
    </row>
    <row r="6832" spans="2:4" x14ac:dyDescent="0.25">
      <c r="B6832" s="219"/>
      <c r="D6832" s="274"/>
    </row>
    <row r="6833" spans="2:4" x14ac:dyDescent="0.25">
      <c r="B6833" s="219"/>
      <c r="D6833" s="274"/>
    </row>
    <row r="6834" spans="2:4" x14ac:dyDescent="0.25">
      <c r="B6834" s="219"/>
      <c r="D6834" s="274"/>
    </row>
    <row r="6835" spans="2:4" x14ac:dyDescent="0.25">
      <c r="B6835" s="219"/>
      <c r="D6835" s="274"/>
    </row>
    <row r="6836" spans="2:4" x14ac:dyDescent="0.25">
      <c r="B6836" s="219"/>
      <c r="D6836" s="274"/>
    </row>
    <row r="6837" spans="2:4" x14ac:dyDescent="0.25">
      <c r="B6837" s="219"/>
      <c r="D6837" s="274"/>
    </row>
    <row r="6838" spans="2:4" x14ac:dyDescent="0.25">
      <c r="B6838" s="219"/>
      <c r="D6838" s="274"/>
    </row>
    <row r="6839" spans="2:4" x14ac:dyDescent="0.25">
      <c r="B6839" s="219"/>
      <c r="D6839" s="274"/>
    </row>
    <row r="6840" spans="2:4" x14ac:dyDescent="0.25">
      <c r="B6840" s="219"/>
      <c r="D6840" s="274"/>
    </row>
    <row r="6841" spans="2:4" x14ac:dyDescent="0.25">
      <c r="B6841" s="219"/>
      <c r="D6841" s="274"/>
    </row>
    <row r="6842" spans="2:4" x14ac:dyDescent="0.25">
      <c r="B6842" s="219"/>
      <c r="D6842" s="274"/>
    </row>
    <row r="6843" spans="2:4" x14ac:dyDescent="0.25">
      <c r="B6843" s="219"/>
      <c r="D6843" s="274"/>
    </row>
    <row r="6844" spans="2:4" x14ac:dyDescent="0.25">
      <c r="B6844" s="219"/>
      <c r="D6844" s="274"/>
    </row>
    <row r="6845" spans="2:4" x14ac:dyDescent="0.25">
      <c r="B6845" s="219"/>
      <c r="D6845" s="274"/>
    </row>
    <row r="6846" spans="2:4" x14ac:dyDescent="0.25">
      <c r="B6846" s="219"/>
      <c r="D6846" s="274"/>
    </row>
    <row r="6847" spans="2:4" x14ac:dyDescent="0.25">
      <c r="B6847" s="219"/>
      <c r="D6847" s="274"/>
    </row>
    <row r="6848" spans="2:4" x14ac:dyDescent="0.25">
      <c r="B6848" s="219"/>
      <c r="D6848" s="274"/>
    </row>
    <row r="6849" spans="2:4" x14ac:dyDescent="0.25">
      <c r="B6849" s="219"/>
      <c r="D6849" s="274"/>
    </row>
    <row r="6850" spans="2:4" x14ac:dyDescent="0.25">
      <c r="B6850" s="219"/>
      <c r="D6850" s="274"/>
    </row>
    <row r="6851" spans="2:4" x14ac:dyDescent="0.25">
      <c r="B6851" s="219"/>
      <c r="D6851" s="274"/>
    </row>
    <row r="6852" spans="2:4" x14ac:dyDescent="0.25">
      <c r="B6852" s="219"/>
      <c r="D6852" s="274"/>
    </row>
    <row r="6853" spans="2:4" x14ac:dyDescent="0.25">
      <c r="B6853" s="219"/>
      <c r="D6853" s="274"/>
    </row>
    <row r="6854" spans="2:4" x14ac:dyDescent="0.25">
      <c r="B6854" s="219"/>
      <c r="D6854" s="274"/>
    </row>
    <row r="6855" spans="2:4" x14ac:dyDescent="0.25">
      <c r="B6855" s="219"/>
      <c r="D6855" s="274"/>
    </row>
    <row r="6856" spans="2:4" x14ac:dyDescent="0.25">
      <c r="B6856" s="219"/>
      <c r="D6856" s="274"/>
    </row>
    <row r="6857" spans="2:4" x14ac:dyDescent="0.25">
      <c r="B6857" s="219"/>
      <c r="D6857" s="274"/>
    </row>
    <row r="6858" spans="2:4" x14ac:dyDescent="0.25">
      <c r="B6858" s="219"/>
      <c r="D6858" s="274"/>
    </row>
    <row r="6859" spans="2:4" x14ac:dyDescent="0.25">
      <c r="B6859" s="219"/>
      <c r="D6859" s="274"/>
    </row>
    <row r="6860" spans="2:4" x14ac:dyDescent="0.25">
      <c r="B6860" s="219"/>
      <c r="D6860" s="274"/>
    </row>
    <row r="6861" spans="2:4" x14ac:dyDescent="0.25">
      <c r="B6861" s="219"/>
      <c r="D6861" s="274"/>
    </row>
    <row r="6862" spans="2:4" x14ac:dyDescent="0.25">
      <c r="B6862" s="219"/>
      <c r="D6862" s="274"/>
    </row>
    <row r="6863" spans="2:4" x14ac:dyDescent="0.25">
      <c r="B6863" s="219"/>
      <c r="D6863" s="274"/>
    </row>
    <row r="6864" spans="2:4" x14ac:dyDescent="0.25">
      <c r="B6864" s="219"/>
      <c r="D6864" s="274"/>
    </row>
    <row r="6865" spans="2:4" x14ac:dyDescent="0.25">
      <c r="B6865" s="219"/>
      <c r="D6865" s="274"/>
    </row>
    <row r="6866" spans="2:4" x14ac:dyDescent="0.25">
      <c r="B6866" s="219"/>
      <c r="D6866" s="274"/>
    </row>
    <row r="6867" spans="2:4" x14ac:dyDescent="0.25">
      <c r="B6867" s="219"/>
      <c r="D6867" s="274"/>
    </row>
    <row r="6868" spans="2:4" x14ac:dyDescent="0.25">
      <c r="B6868" s="219"/>
      <c r="D6868" s="274"/>
    </row>
    <row r="6869" spans="2:4" x14ac:dyDescent="0.25">
      <c r="B6869" s="219"/>
      <c r="D6869" s="274"/>
    </row>
    <row r="6870" spans="2:4" x14ac:dyDescent="0.25">
      <c r="B6870" s="219"/>
      <c r="D6870" s="274"/>
    </row>
    <row r="6871" spans="2:4" x14ac:dyDescent="0.25">
      <c r="B6871" s="219"/>
      <c r="D6871" s="274"/>
    </row>
    <row r="6872" spans="2:4" x14ac:dyDescent="0.25">
      <c r="B6872" s="219"/>
      <c r="D6872" s="274"/>
    </row>
    <row r="6873" spans="2:4" x14ac:dyDescent="0.25">
      <c r="B6873" s="219"/>
      <c r="D6873" s="274"/>
    </row>
    <row r="6874" spans="2:4" x14ac:dyDescent="0.25">
      <c r="B6874" s="219"/>
      <c r="D6874" s="274"/>
    </row>
    <row r="6875" spans="2:4" x14ac:dyDescent="0.25">
      <c r="B6875" s="219"/>
      <c r="D6875" s="274"/>
    </row>
    <row r="6876" spans="2:4" x14ac:dyDescent="0.25">
      <c r="B6876" s="219"/>
      <c r="D6876" s="274"/>
    </row>
    <row r="6877" spans="2:4" x14ac:dyDescent="0.25">
      <c r="B6877" s="219"/>
      <c r="D6877" s="274"/>
    </row>
    <row r="6878" spans="2:4" x14ac:dyDescent="0.25">
      <c r="B6878" s="219"/>
      <c r="D6878" s="274"/>
    </row>
    <row r="6879" spans="2:4" x14ac:dyDescent="0.25">
      <c r="B6879" s="219"/>
      <c r="D6879" s="274"/>
    </row>
    <row r="6880" spans="2:4" x14ac:dyDescent="0.25">
      <c r="B6880" s="219"/>
      <c r="D6880" s="274"/>
    </row>
    <row r="6881" spans="2:4" x14ac:dyDescent="0.25">
      <c r="B6881" s="219"/>
      <c r="D6881" s="274"/>
    </row>
    <row r="6882" spans="2:4" x14ac:dyDescent="0.25">
      <c r="B6882" s="219"/>
      <c r="D6882" s="274"/>
    </row>
    <row r="6883" spans="2:4" x14ac:dyDescent="0.25">
      <c r="B6883" s="219"/>
      <c r="D6883" s="274"/>
    </row>
    <row r="6884" spans="2:4" x14ac:dyDescent="0.25">
      <c r="B6884" s="219"/>
      <c r="D6884" s="274"/>
    </row>
    <row r="6885" spans="2:4" x14ac:dyDescent="0.25">
      <c r="B6885" s="219"/>
      <c r="D6885" s="274"/>
    </row>
    <row r="6886" spans="2:4" x14ac:dyDescent="0.25">
      <c r="B6886" s="219"/>
      <c r="D6886" s="274"/>
    </row>
    <row r="6887" spans="2:4" x14ac:dyDescent="0.25">
      <c r="B6887" s="219"/>
      <c r="D6887" s="274"/>
    </row>
    <row r="6888" spans="2:4" x14ac:dyDescent="0.25">
      <c r="B6888" s="219"/>
      <c r="D6888" s="274"/>
    </row>
    <row r="6889" spans="2:4" x14ac:dyDescent="0.25">
      <c r="B6889" s="219"/>
      <c r="D6889" s="274"/>
    </row>
    <row r="6890" spans="2:4" x14ac:dyDescent="0.25">
      <c r="B6890" s="219"/>
      <c r="D6890" s="274"/>
    </row>
    <row r="6891" spans="2:4" x14ac:dyDescent="0.25">
      <c r="B6891" s="219"/>
      <c r="D6891" s="274"/>
    </row>
    <row r="6892" spans="2:4" x14ac:dyDescent="0.25">
      <c r="B6892" s="219"/>
      <c r="D6892" s="274"/>
    </row>
    <row r="6893" spans="2:4" x14ac:dyDescent="0.25">
      <c r="B6893" s="219"/>
      <c r="D6893" s="274"/>
    </row>
    <row r="6894" spans="2:4" x14ac:dyDescent="0.25">
      <c r="B6894" s="219"/>
      <c r="D6894" s="274"/>
    </row>
    <row r="6895" spans="2:4" x14ac:dyDescent="0.25">
      <c r="B6895" s="219"/>
      <c r="D6895" s="274"/>
    </row>
    <row r="6896" spans="2:4" x14ac:dyDescent="0.25">
      <c r="B6896" s="219"/>
      <c r="D6896" s="274"/>
    </row>
    <row r="6897" spans="2:4" x14ac:dyDescent="0.25">
      <c r="B6897" s="219"/>
      <c r="D6897" s="274"/>
    </row>
    <row r="6898" spans="2:4" x14ac:dyDescent="0.25">
      <c r="B6898" s="219"/>
      <c r="D6898" s="274"/>
    </row>
    <row r="6899" spans="2:4" x14ac:dyDescent="0.25">
      <c r="B6899" s="219"/>
      <c r="D6899" s="274"/>
    </row>
    <row r="6900" spans="2:4" x14ac:dyDescent="0.25">
      <c r="B6900" s="219"/>
      <c r="D6900" s="274"/>
    </row>
    <row r="6901" spans="2:4" x14ac:dyDescent="0.25">
      <c r="B6901" s="219"/>
      <c r="D6901" s="274"/>
    </row>
    <row r="6902" spans="2:4" x14ac:dyDescent="0.25">
      <c r="B6902" s="219"/>
      <c r="D6902" s="274"/>
    </row>
    <row r="6903" spans="2:4" x14ac:dyDescent="0.25">
      <c r="B6903" s="219"/>
      <c r="D6903" s="274"/>
    </row>
    <row r="6904" spans="2:4" x14ac:dyDescent="0.25">
      <c r="B6904" s="219"/>
      <c r="D6904" s="274"/>
    </row>
    <row r="6905" spans="2:4" x14ac:dyDescent="0.25">
      <c r="B6905" s="219"/>
      <c r="D6905" s="274"/>
    </row>
    <row r="6906" spans="2:4" x14ac:dyDescent="0.25">
      <c r="B6906" s="219"/>
      <c r="D6906" s="274"/>
    </row>
    <row r="6907" spans="2:4" x14ac:dyDescent="0.25">
      <c r="B6907" s="219"/>
      <c r="D6907" s="274"/>
    </row>
    <row r="6908" spans="2:4" x14ac:dyDescent="0.25">
      <c r="B6908" s="219"/>
      <c r="D6908" s="274"/>
    </row>
    <row r="6909" spans="2:4" x14ac:dyDescent="0.25">
      <c r="B6909" s="219"/>
      <c r="D6909" s="274"/>
    </row>
    <row r="6910" spans="2:4" x14ac:dyDescent="0.25">
      <c r="B6910" s="219"/>
      <c r="D6910" s="274"/>
    </row>
    <row r="6911" spans="2:4" x14ac:dyDescent="0.25">
      <c r="B6911" s="219"/>
      <c r="D6911" s="274"/>
    </row>
    <row r="6912" spans="2:4" x14ac:dyDescent="0.25">
      <c r="B6912" s="219"/>
      <c r="D6912" s="274"/>
    </row>
    <row r="6913" spans="2:4" x14ac:dyDescent="0.25">
      <c r="B6913" s="219"/>
      <c r="D6913" s="274"/>
    </row>
    <row r="6914" spans="2:4" x14ac:dyDescent="0.25">
      <c r="B6914" s="219"/>
      <c r="D6914" s="274"/>
    </row>
    <row r="6915" spans="2:4" x14ac:dyDescent="0.25">
      <c r="B6915" s="219"/>
      <c r="D6915" s="274"/>
    </row>
    <row r="6916" spans="2:4" x14ac:dyDescent="0.25">
      <c r="B6916" s="219"/>
      <c r="D6916" s="274"/>
    </row>
    <row r="6917" spans="2:4" x14ac:dyDescent="0.25">
      <c r="B6917" s="219"/>
      <c r="D6917" s="274"/>
    </row>
    <row r="6918" spans="2:4" x14ac:dyDescent="0.25">
      <c r="B6918" s="219"/>
      <c r="D6918" s="274"/>
    </row>
    <row r="6919" spans="2:4" x14ac:dyDescent="0.25">
      <c r="B6919" s="219"/>
      <c r="D6919" s="274"/>
    </row>
    <row r="6920" spans="2:4" x14ac:dyDescent="0.25">
      <c r="B6920" s="219"/>
      <c r="D6920" s="274"/>
    </row>
    <row r="6921" spans="2:4" x14ac:dyDescent="0.25">
      <c r="B6921" s="219"/>
      <c r="D6921" s="274"/>
    </row>
    <row r="6922" spans="2:4" x14ac:dyDescent="0.25">
      <c r="B6922" s="219"/>
      <c r="D6922" s="274"/>
    </row>
    <row r="6923" spans="2:4" x14ac:dyDescent="0.25">
      <c r="B6923" s="219"/>
      <c r="D6923" s="274"/>
    </row>
    <row r="6924" spans="2:4" x14ac:dyDescent="0.25">
      <c r="B6924" s="219"/>
      <c r="D6924" s="274"/>
    </row>
    <row r="6925" spans="2:4" x14ac:dyDescent="0.25">
      <c r="B6925" s="219"/>
      <c r="D6925" s="274"/>
    </row>
    <row r="6926" spans="2:4" x14ac:dyDescent="0.25">
      <c r="B6926" s="219"/>
      <c r="D6926" s="274"/>
    </row>
    <row r="6927" spans="2:4" x14ac:dyDescent="0.25">
      <c r="B6927" s="219"/>
      <c r="D6927" s="274"/>
    </row>
    <row r="6928" spans="2:4" x14ac:dyDescent="0.25">
      <c r="B6928" s="219"/>
      <c r="D6928" s="274"/>
    </row>
    <row r="6929" spans="2:4" x14ac:dyDescent="0.25">
      <c r="B6929" s="219"/>
      <c r="D6929" s="274"/>
    </row>
    <row r="6930" spans="2:4" x14ac:dyDescent="0.25">
      <c r="B6930" s="219"/>
      <c r="D6930" s="274"/>
    </row>
    <row r="6931" spans="2:4" x14ac:dyDescent="0.25">
      <c r="B6931" s="219"/>
      <c r="D6931" s="274"/>
    </row>
    <row r="6932" spans="2:4" x14ac:dyDescent="0.25">
      <c r="B6932" s="219"/>
      <c r="D6932" s="274"/>
    </row>
    <row r="6933" spans="2:4" x14ac:dyDescent="0.25">
      <c r="B6933" s="219"/>
      <c r="D6933" s="274"/>
    </row>
    <row r="6934" spans="2:4" x14ac:dyDescent="0.25">
      <c r="B6934" s="219"/>
      <c r="D6934" s="274"/>
    </row>
    <row r="6935" spans="2:4" x14ac:dyDescent="0.25">
      <c r="B6935" s="219"/>
      <c r="D6935" s="274"/>
    </row>
    <row r="6936" spans="2:4" x14ac:dyDescent="0.25">
      <c r="B6936" s="219"/>
      <c r="D6936" s="274"/>
    </row>
    <row r="6937" spans="2:4" x14ac:dyDescent="0.25">
      <c r="B6937" s="219"/>
      <c r="D6937" s="274"/>
    </row>
    <row r="6938" spans="2:4" x14ac:dyDescent="0.25">
      <c r="B6938" s="219"/>
      <c r="D6938" s="274"/>
    </row>
    <row r="6939" spans="2:4" x14ac:dyDescent="0.25">
      <c r="B6939" s="219"/>
      <c r="D6939" s="274"/>
    </row>
    <row r="6940" spans="2:4" x14ac:dyDescent="0.25">
      <c r="B6940" s="219"/>
      <c r="D6940" s="274"/>
    </row>
    <row r="6941" spans="2:4" x14ac:dyDescent="0.25">
      <c r="B6941" s="219"/>
      <c r="D6941" s="274"/>
    </row>
    <row r="6942" spans="2:4" x14ac:dyDescent="0.25">
      <c r="B6942" s="219"/>
      <c r="D6942" s="274"/>
    </row>
    <row r="6943" spans="2:4" x14ac:dyDescent="0.25">
      <c r="B6943" s="219"/>
      <c r="D6943" s="274"/>
    </row>
    <row r="6944" spans="2:4" x14ac:dyDescent="0.25">
      <c r="B6944" s="219"/>
      <c r="D6944" s="274"/>
    </row>
    <row r="6945" spans="2:4" x14ac:dyDescent="0.25">
      <c r="B6945" s="219"/>
      <c r="D6945" s="274"/>
    </row>
    <row r="6946" spans="2:4" x14ac:dyDescent="0.25">
      <c r="B6946" s="219"/>
      <c r="D6946" s="274"/>
    </row>
    <row r="6947" spans="2:4" x14ac:dyDescent="0.25">
      <c r="B6947" s="219"/>
      <c r="D6947" s="274"/>
    </row>
    <row r="6948" spans="2:4" x14ac:dyDescent="0.25">
      <c r="B6948" s="219"/>
      <c r="D6948" s="274"/>
    </row>
    <row r="6949" spans="2:4" x14ac:dyDescent="0.25">
      <c r="B6949" s="219"/>
      <c r="D6949" s="274"/>
    </row>
    <row r="6950" spans="2:4" x14ac:dyDescent="0.25">
      <c r="B6950" s="219"/>
      <c r="D6950" s="274"/>
    </row>
    <row r="6951" spans="2:4" x14ac:dyDescent="0.25">
      <c r="B6951" s="219"/>
      <c r="D6951" s="274"/>
    </row>
    <row r="6952" spans="2:4" x14ac:dyDescent="0.25">
      <c r="B6952" s="219"/>
      <c r="D6952" s="274"/>
    </row>
    <row r="6953" spans="2:4" x14ac:dyDescent="0.25">
      <c r="B6953" s="219"/>
      <c r="D6953" s="274"/>
    </row>
    <row r="6954" spans="2:4" x14ac:dyDescent="0.25">
      <c r="B6954" s="219"/>
      <c r="D6954" s="274"/>
    </row>
    <row r="6955" spans="2:4" x14ac:dyDescent="0.25">
      <c r="B6955" s="219"/>
      <c r="D6955" s="274"/>
    </row>
    <row r="6956" spans="2:4" x14ac:dyDescent="0.25">
      <c r="B6956" s="219"/>
      <c r="D6956" s="274"/>
    </row>
    <row r="6957" spans="2:4" x14ac:dyDescent="0.25">
      <c r="B6957" s="219"/>
      <c r="D6957" s="274"/>
    </row>
    <row r="6958" spans="2:4" x14ac:dyDescent="0.25">
      <c r="B6958" s="219"/>
      <c r="D6958" s="274"/>
    </row>
    <row r="6959" spans="2:4" x14ac:dyDescent="0.25">
      <c r="B6959" s="219"/>
      <c r="D6959" s="274"/>
    </row>
    <row r="6960" spans="2:4" x14ac:dyDescent="0.25">
      <c r="B6960" s="219"/>
      <c r="D6960" s="274"/>
    </row>
    <row r="6961" spans="2:4" x14ac:dyDescent="0.25">
      <c r="B6961" s="219"/>
      <c r="D6961" s="274"/>
    </row>
    <row r="6962" spans="2:4" x14ac:dyDescent="0.25">
      <c r="B6962" s="219"/>
      <c r="D6962" s="274"/>
    </row>
    <row r="6963" spans="2:4" x14ac:dyDescent="0.25">
      <c r="B6963" s="219"/>
      <c r="D6963" s="274"/>
    </row>
    <row r="6964" spans="2:4" x14ac:dyDescent="0.25">
      <c r="B6964" s="219"/>
      <c r="D6964" s="274"/>
    </row>
    <row r="6965" spans="2:4" x14ac:dyDescent="0.25">
      <c r="B6965" s="219"/>
      <c r="D6965" s="274"/>
    </row>
    <row r="6966" spans="2:4" x14ac:dyDescent="0.25">
      <c r="B6966" s="219"/>
      <c r="D6966" s="274"/>
    </row>
    <row r="6967" spans="2:4" x14ac:dyDescent="0.25">
      <c r="B6967" s="219"/>
      <c r="D6967" s="274"/>
    </row>
    <row r="6968" spans="2:4" x14ac:dyDescent="0.25">
      <c r="B6968" s="219"/>
      <c r="D6968" s="274"/>
    </row>
    <row r="6969" spans="2:4" x14ac:dyDescent="0.25">
      <c r="B6969" s="219"/>
      <c r="D6969" s="274"/>
    </row>
    <row r="6970" spans="2:4" x14ac:dyDescent="0.25">
      <c r="B6970" s="219"/>
      <c r="D6970" s="274"/>
    </row>
    <row r="6971" spans="2:4" x14ac:dyDescent="0.25">
      <c r="B6971" s="219"/>
      <c r="D6971" s="274"/>
    </row>
    <row r="6972" spans="2:4" x14ac:dyDescent="0.25">
      <c r="B6972" s="219"/>
      <c r="D6972" s="274"/>
    </row>
    <row r="6973" spans="2:4" x14ac:dyDescent="0.25">
      <c r="B6973" s="219"/>
      <c r="D6973" s="274"/>
    </row>
    <row r="6974" spans="2:4" x14ac:dyDescent="0.25">
      <c r="B6974" s="219"/>
      <c r="D6974" s="274"/>
    </row>
    <row r="6975" spans="2:4" x14ac:dyDescent="0.25">
      <c r="B6975" s="219"/>
      <c r="D6975" s="274"/>
    </row>
    <row r="6976" spans="2:4" x14ac:dyDescent="0.25">
      <c r="B6976" s="219"/>
      <c r="D6976" s="274"/>
    </row>
    <row r="6977" spans="2:4" x14ac:dyDescent="0.25">
      <c r="B6977" s="219"/>
      <c r="D6977" s="274"/>
    </row>
    <row r="6978" spans="2:4" x14ac:dyDescent="0.25">
      <c r="B6978" s="219"/>
      <c r="D6978" s="274"/>
    </row>
    <row r="6979" spans="2:4" x14ac:dyDescent="0.25">
      <c r="B6979" s="219"/>
      <c r="D6979" s="274"/>
    </row>
    <row r="6980" spans="2:4" x14ac:dyDescent="0.25">
      <c r="B6980" s="219"/>
      <c r="D6980" s="274"/>
    </row>
    <row r="6981" spans="2:4" x14ac:dyDescent="0.25">
      <c r="B6981" s="219"/>
      <c r="D6981" s="274"/>
    </row>
    <row r="6982" spans="2:4" x14ac:dyDescent="0.25">
      <c r="B6982" s="219"/>
      <c r="D6982" s="274"/>
    </row>
    <row r="6983" spans="2:4" x14ac:dyDescent="0.25">
      <c r="B6983" s="219"/>
      <c r="D6983" s="274"/>
    </row>
    <row r="6984" spans="2:4" x14ac:dyDescent="0.25">
      <c r="B6984" s="219"/>
      <c r="D6984" s="274"/>
    </row>
    <row r="6985" spans="2:4" x14ac:dyDescent="0.25">
      <c r="B6985" s="219"/>
      <c r="D6985" s="274"/>
    </row>
    <row r="6986" spans="2:4" x14ac:dyDescent="0.25">
      <c r="B6986" s="219"/>
      <c r="D6986" s="274"/>
    </row>
    <row r="6987" spans="2:4" x14ac:dyDescent="0.25">
      <c r="B6987" s="219"/>
      <c r="D6987" s="274"/>
    </row>
    <row r="6988" spans="2:4" x14ac:dyDescent="0.25">
      <c r="B6988" s="219"/>
      <c r="D6988" s="274"/>
    </row>
    <row r="6989" spans="2:4" x14ac:dyDescent="0.25">
      <c r="B6989" s="219"/>
      <c r="D6989" s="274"/>
    </row>
    <row r="6990" spans="2:4" x14ac:dyDescent="0.25">
      <c r="B6990" s="219"/>
      <c r="D6990" s="274"/>
    </row>
    <row r="6991" spans="2:4" x14ac:dyDescent="0.25">
      <c r="B6991" s="219"/>
      <c r="D6991" s="274"/>
    </row>
    <row r="6992" spans="2:4" x14ac:dyDescent="0.25">
      <c r="B6992" s="219"/>
      <c r="D6992" s="274"/>
    </row>
    <row r="6993" spans="2:4" x14ac:dyDescent="0.25">
      <c r="B6993" s="219"/>
      <c r="D6993" s="274"/>
    </row>
    <row r="6994" spans="2:4" x14ac:dyDescent="0.25">
      <c r="B6994" s="219"/>
      <c r="D6994" s="274"/>
    </row>
    <row r="6995" spans="2:4" x14ac:dyDescent="0.25">
      <c r="B6995" s="219"/>
      <c r="D6995" s="274"/>
    </row>
    <row r="6996" spans="2:4" x14ac:dyDescent="0.25">
      <c r="B6996" s="219"/>
      <c r="D6996" s="274"/>
    </row>
    <row r="6997" spans="2:4" x14ac:dyDescent="0.25">
      <c r="B6997" s="219"/>
      <c r="D6997" s="274"/>
    </row>
    <row r="6998" spans="2:4" x14ac:dyDescent="0.25">
      <c r="B6998" s="219"/>
      <c r="D6998" s="274"/>
    </row>
    <row r="6999" spans="2:4" x14ac:dyDescent="0.25">
      <c r="B6999" s="219"/>
      <c r="D6999" s="274"/>
    </row>
    <row r="7000" spans="2:4" x14ac:dyDescent="0.25">
      <c r="B7000" s="219"/>
      <c r="D7000" s="274"/>
    </row>
    <row r="7001" spans="2:4" x14ac:dyDescent="0.25">
      <c r="B7001" s="219"/>
      <c r="D7001" s="274"/>
    </row>
    <row r="7002" spans="2:4" x14ac:dyDescent="0.25">
      <c r="B7002" s="219"/>
      <c r="D7002" s="274"/>
    </row>
    <row r="7003" spans="2:4" x14ac:dyDescent="0.25">
      <c r="B7003" s="219"/>
      <c r="D7003" s="274"/>
    </row>
    <row r="7004" spans="2:4" x14ac:dyDescent="0.25">
      <c r="B7004" s="219"/>
      <c r="D7004" s="274"/>
    </row>
    <row r="7005" spans="2:4" x14ac:dyDescent="0.25">
      <c r="B7005" s="219"/>
      <c r="D7005" s="274"/>
    </row>
    <row r="7006" spans="2:4" x14ac:dyDescent="0.25">
      <c r="B7006" s="219"/>
      <c r="D7006" s="274"/>
    </row>
    <row r="7007" spans="2:4" x14ac:dyDescent="0.25">
      <c r="B7007" s="219"/>
      <c r="D7007" s="274"/>
    </row>
    <row r="7008" spans="2:4" x14ac:dyDescent="0.25">
      <c r="B7008" s="219"/>
      <c r="D7008" s="274"/>
    </row>
    <row r="7009" spans="2:4" x14ac:dyDescent="0.25">
      <c r="B7009" s="219"/>
      <c r="D7009" s="274"/>
    </row>
    <row r="7010" spans="2:4" x14ac:dyDescent="0.25">
      <c r="B7010" s="219"/>
      <c r="D7010" s="274"/>
    </row>
    <row r="7011" spans="2:4" x14ac:dyDescent="0.25">
      <c r="B7011" s="219"/>
      <c r="D7011" s="274"/>
    </row>
    <row r="7012" spans="2:4" x14ac:dyDescent="0.25">
      <c r="B7012" s="219"/>
      <c r="D7012" s="274"/>
    </row>
    <row r="7013" spans="2:4" x14ac:dyDescent="0.25">
      <c r="B7013" s="219"/>
      <c r="D7013" s="274"/>
    </row>
    <row r="7014" spans="2:4" x14ac:dyDescent="0.25">
      <c r="B7014" s="219"/>
      <c r="D7014" s="274"/>
    </row>
    <row r="7015" spans="2:4" x14ac:dyDescent="0.25">
      <c r="B7015" s="219"/>
      <c r="D7015" s="274"/>
    </row>
    <row r="7016" spans="2:4" x14ac:dyDescent="0.25">
      <c r="B7016" s="219"/>
      <c r="D7016" s="274"/>
    </row>
    <row r="7017" spans="2:4" x14ac:dyDescent="0.25">
      <c r="B7017" s="219"/>
      <c r="D7017" s="274"/>
    </row>
    <row r="7018" spans="2:4" x14ac:dyDescent="0.25">
      <c r="B7018" s="219"/>
      <c r="D7018" s="274"/>
    </row>
    <row r="7019" spans="2:4" x14ac:dyDescent="0.25">
      <c r="B7019" s="219"/>
      <c r="D7019" s="274"/>
    </row>
    <row r="7020" spans="2:4" x14ac:dyDescent="0.25">
      <c r="B7020" s="219"/>
      <c r="D7020" s="274"/>
    </row>
    <row r="7021" spans="2:4" x14ac:dyDescent="0.25">
      <c r="B7021" s="219"/>
      <c r="D7021" s="274"/>
    </row>
    <row r="7022" spans="2:4" x14ac:dyDescent="0.25">
      <c r="B7022" s="219"/>
      <c r="D7022" s="274"/>
    </row>
    <row r="7023" spans="2:4" x14ac:dyDescent="0.25">
      <c r="B7023" s="219"/>
      <c r="D7023" s="274"/>
    </row>
    <row r="7024" spans="2:4" x14ac:dyDescent="0.25">
      <c r="B7024" s="219"/>
      <c r="D7024" s="274"/>
    </row>
    <row r="7025" spans="2:4" x14ac:dyDescent="0.25">
      <c r="B7025" s="219"/>
      <c r="D7025" s="274"/>
    </row>
    <row r="7026" spans="2:4" x14ac:dyDescent="0.25">
      <c r="B7026" s="219"/>
      <c r="D7026" s="274"/>
    </row>
    <row r="7027" spans="2:4" x14ac:dyDescent="0.25">
      <c r="B7027" s="219"/>
      <c r="D7027" s="274"/>
    </row>
    <row r="7028" spans="2:4" x14ac:dyDescent="0.25">
      <c r="B7028" s="219"/>
      <c r="D7028" s="274"/>
    </row>
    <row r="7029" spans="2:4" x14ac:dyDescent="0.25">
      <c r="B7029" s="219"/>
      <c r="D7029" s="274"/>
    </row>
    <row r="7030" spans="2:4" x14ac:dyDescent="0.25">
      <c r="B7030" s="219"/>
      <c r="D7030" s="274"/>
    </row>
    <row r="7031" spans="2:4" x14ac:dyDescent="0.25">
      <c r="B7031" s="219"/>
      <c r="D7031" s="274"/>
    </row>
    <row r="7032" spans="2:4" x14ac:dyDescent="0.25">
      <c r="B7032" s="219"/>
      <c r="D7032" s="274"/>
    </row>
    <row r="7033" spans="2:4" x14ac:dyDescent="0.25">
      <c r="B7033" s="219"/>
      <c r="D7033" s="274"/>
    </row>
    <row r="7034" spans="2:4" x14ac:dyDescent="0.25">
      <c r="B7034" s="219"/>
      <c r="D7034" s="274"/>
    </row>
    <row r="7035" spans="2:4" x14ac:dyDescent="0.25">
      <c r="B7035" s="219"/>
      <c r="D7035" s="274"/>
    </row>
    <row r="7036" spans="2:4" x14ac:dyDescent="0.25">
      <c r="B7036" s="219"/>
      <c r="D7036" s="274"/>
    </row>
    <row r="7037" spans="2:4" x14ac:dyDescent="0.25">
      <c r="B7037" s="219"/>
      <c r="D7037" s="274"/>
    </row>
    <row r="7038" spans="2:4" x14ac:dyDescent="0.25">
      <c r="B7038" s="219"/>
      <c r="D7038" s="274"/>
    </row>
    <row r="7039" spans="2:4" x14ac:dyDescent="0.25">
      <c r="B7039" s="219"/>
      <c r="D7039" s="274"/>
    </row>
    <row r="7040" spans="2:4" x14ac:dyDescent="0.25">
      <c r="B7040" s="219"/>
      <c r="D7040" s="274"/>
    </row>
    <row r="7041" spans="2:4" x14ac:dyDescent="0.25">
      <c r="B7041" s="219"/>
      <c r="D7041" s="274"/>
    </row>
    <row r="7042" spans="2:4" x14ac:dyDescent="0.25">
      <c r="B7042" s="219"/>
      <c r="D7042" s="274"/>
    </row>
    <row r="7043" spans="2:4" x14ac:dyDescent="0.25">
      <c r="B7043" s="219"/>
      <c r="D7043" s="274"/>
    </row>
    <row r="7044" spans="2:4" x14ac:dyDescent="0.25">
      <c r="B7044" s="219"/>
      <c r="D7044" s="274"/>
    </row>
    <row r="7045" spans="2:4" x14ac:dyDescent="0.25">
      <c r="B7045" s="219"/>
      <c r="D7045" s="274"/>
    </row>
    <row r="7046" spans="2:4" x14ac:dyDescent="0.25">
      <c r="B7046" s="219"/>
      <c r="D7046" s="274"/>
    </row>
    <row r="7047" spans="2:4" x14ac:dyDescent="0.25">
      <c r="B7047" s="219"/>
      <c r="D7047" s="274"/>
    </row>
    <row r="7048" spans="2:4" x14ac:dyDescent="0.25">
      <c r="B7048" s="219"/>
      <c r="D7048" s="274"/>
    </row>
    <row r="7049" spans="2:4" x14ac:dyDescent="0.25">
      <c r="B7049" s="219"/>
      <c r="D7049" s="274"/>
    </row>
    <row r="7050" spans="2:4" x14ac:dyDescent="0.25">
      <c r="B7050" s="219"/>
      <c r="D7050" s="274"/>
    </row>
    <row r="7051" spans="2:4" x14ac:dyDescent="0.25">
      <c r="B7051" s="219"/>
      <c r="D7051" s="274"/>
    </row>
    <row r="7052" spans="2:4" x14ac:dyDescent="0.25">
      <c r="B7052" s="219"/>
      <c r="D7052" s="274"/>
    </row>
    <row r="7053" spans="2:4" x14ac:dyDescent="0.25">
      <c r="B7053" s="219"/>
      <c r="D7053" s="274"/>
    </row>
    <row r="7054" spans="2:4" x14ac:dyDescent="0.25">
      <c r="B7054" s="219"/>
      <c r="D7054" s="274"/>
    </row>
    <row r="7055" spans="2:4" x14ac:dyDescent="0.25">
      <c r="B7055" s="219"/>
      <c r="D7055" s="274"/>
    </row>
    <row r="7056" spans="2:4" x14ac:dyDescent="0.25">
      <c r="B7056" s="219"/>
      <c r="D7056" s="274"/>
    </row>
    <row r="7057" spans="2:4" x14ac:dyDescent="0.25">
      <c r="B7057" s="219"/>
      <c r="D7057" s="274"/>
    </row>
    <row r="7058" spans="2:4" x14ac:dyDescent="0.25">
      <c r="B7058" s="219"/>
      <c r="D7058" s="274"/>
    </row>
    <row r="7059" spans="2:4" x14ac:dyDescent="0.25">
      <c r="B7059" s="219"/>
      <c r="D7059" s="274"/>
    </row>
    <row r="7060" spans="2:4" x14ac:dyDescent="0.25">
      <c r="B7060" s="219"/>
      <c r="D7060" s="274"/>
    </row>
    <row r="7061" spans="2:4" x14ac:dyDescent="0.25">
      <c r="B7061" s="219"/>
      <c r="D7061" s="274"/>
    </row>
    <row r="7062" spans="2:4" x14ac:dyDescent="0.25">
      <c r="B7062" s="219"/>
      <c r="D7062" s="274"/>
    </row>
    <row r="7063" spans="2:4" x14ac:dyDescent="0.25">
      <c r="B7063" s="219"/>
      <c r="D7063" s="274"/>
    </row>
    <row r="7064" spans="2:4" x14ac:dyDescent="0.25">
      <c r="B7064" s="219"/>
      <c r="D7064" s="274"/>
    </row>
    <row r="7065" spans="2:4" x14ac:dyDescent="0.25">
      <c r="B7065" s="219"/>
      <c r="D7065" s="274"/>
    </row>
    <row r="7066" spans="2:4" x14ac:dyDescent="0.25">
      <c r="B7066" s="219"/>
      <c r="D7066" s="274"/>
    </row>
    <row r="7067" spans="2:4" x14ac:dyDescent="0.25">
      <c r="B7067" s="219"/>
      <c r="D7067" s="274"/>
    </row>
    <row r="7068" spans="2:4" x14ac:dyDescent="0.25">
      <c r="B7068" s="219"/>
      <c r="D7068" s="274"/>
    </row>
    <row r="7069" spans="2:4" x14ac:dyDescent="0.25">
      <c r="B7069" s="219"/>
      <c r="D7069" s="274"/>
    </row>
    <row r="7070" spans="2:4" x14ac:dyDescent="0.25">
      <c r="B7070" s="219"/>
      <c r="D7070" s="274"/>
    </row>
    <row r="7071" spans="2:4" x14ac:dyDescent="0.25">
      <c r="B7071" s="219"/>
      <c r="D7071" s="274"/>
    </row>
    <row r="7072" spans="2:4" x14ac:dyDescent="0.25">
      <c r="B7072" s="219"/>
      <c r="D7072" s="274"/>
    </row>
    <row r="7073" spans="2:4" x14ac:dyDescent="0.25">
      <c r="B7073" s="219"/>
      <c r="D7073" s="274"/>
    </row>
    <row r="7074" spans="2:4" x14ac:dyDescent="0.25">
      <c r="B7074" s="219"/>
      <c r="D7074" s="274"/>
    </row>
    <row r="7075" spans="2:4" x14ac:dyDescent="0.25">
      <c r="B7075" s="219"/>
      <c r="D7075" s="274"/>
    </row>
    <row r="7076" spans="2:4" x14ac:dyDescent="0.25">
      <c r="B7076" s="219"/>
      <c r="D7076" s="274"/>
    </row>
    <row r="7077" spans="2:4" x14ac:dyDescent="0.25">
      <c r="B7077" s="219"/>
      <c r="D7077" s="274"/>
    </row>
    <row r="7078" spans="2:4" x14ac:dyDescent="0.25">
      <c r="B7078" s="219"/>
      <c r="D7078" s="274"/>
    </row>
    <row r="7079" spans="2:4" x14ac:dyDescent="0.25">
      <c r="B7079" s="219"/>
      <c r="D7079" s="274"/>
    </row>
    <row r="7080" spans="2:4" x14ac:dyDescent="0.25">
      <c r="B7080" s="219"/>
      <c r="D7080" s="274"/>
    </row>
    <row r="7081" spans="2:4" x14ac:dyDescent="0.25">
      <c r="B7081" s="219"/>
      <c r="D7081" s="274"/>
    </row>
    <row r="7082" spans="2:4" x14ac:dyDescent="0.25">
      <c r="B7082" s="219"/>
      <c r="D7082" s="274"/>
    </row>
    <row r="7083" spans="2:4" x14ac:dyDescent="0.25">
      <c r="B7083" s="219"/>
      <c r="D7083" s="274"/>
    </row>
    <row r="7084" spans="2:4" x14ac:dyDescent="0.25">
      <c r="B7084" s="219"/>
      <c r="D7084" s="274"/>
    </row>
    <row r="7085" spans="2:4" x14ac:dyDescent="0.25">
      <c r="B7085" s="219"/>
      <c r="D7085" s="274"/>
    </row>
    <row r="7086" spans="2:4" x14ac:dyDescent="0.25">
      <c r="B7086" s="219"/>
      <c r="D7086" s="274"/>
    </row>
    <row r="7087" spans="2:4" x14ac:dyDescent="0.25">
      <c r="B7087" s="219"/>
      <c r="D7087" s="274"/>
    </row>
    <row r="7088" spans="2:4" x14ac:dyDescent="0.25">
      <c r="B7088" s="219"/>
      <c r="D7088" s="274"/>
    </row>
    <row r="7089" spans="2:4" x14ac:dyDescent="0.25">
      <c r="B7089" s="219"/>
      <c r="D7089" s="274"/>
    </row>
    <row r="7090" spans="2:4" x14ac:dyDescent="0.25">
      <c r="B7090" s="219"/>
      <c r="D7090" s="274"/>
    </row>
    <row r="7091" spans="2:4" x14ac:dyDescent="0.25">
      <c r="B7091" s="219"/>
      <c r="D7091" s="274"/>
    </row>
    <row r="7092" spans="2:4" x14ac:dyDescent="0.25">
      <c r="B7092" s="219"/>
      <c r="D7092" s="274"/>
    </row>
    <row r="7093" spans="2:4" x14ac:dyDescent="0.25">
      <c r="B7093" s="219"/>
      <c r="D7093" s="274"/>
    </row>
    <row r="7094" spans="2:4" x14ac:dyDescent="0.25">
      <c r="B7094" s="219"/>
      <c r="D7094" s="274"/>
    </row>
    <row r="7095" spans="2:4" x14ac:dyDescent="0.25">
      <c r="B7095" s="219"/>
      <c r="D7095" s="274"/>
    </row>
    <row r="7096" spans="2:4" x14ac:dyDescent="0.25">
      <c r="B7096" s="219"/>
      <c r="D7096" s="274"/>
    </row>
    <row r="7097" spans="2:4" x14ac:dyDescent="0.25">
      <c r="B7097" s="219"/>
      <c r="D7097" s="274"/>
    </row>
    <row r="7098" spans="2:4" x14ac:dyDescent="0.25">
      <c r="B7098" s="219"/>
      <c r="D7098" s="274"/>
    </row>
    <row r="7099" spans="2:4" x14ac:dyDescent="0.25">
      <c r="B7099" s="219"/>
      <c r="D7099" s="274"/>
    </row>
    <row r="7100" spans="2:4" x14ac:dyDescent="0.25">
      <c r="B7100" s="219"/>
      <c r="D7100" s="274"/>
    </row>
    <row r="7101" spans="2:4" x14ac:dyDescent="0.25">
      <c r="B7101" s="219"/>
      <c r="D7101" s="274"/>
    </row>
    <row r="7102" spans="2:4" x14ac:dyDescent="0.25">
      <c r="B7102" s="219"/>
      <c r="D7102" s="274"/>
    </row>
    <row r="7103" spans="2:4" x14ac:dyDescent="0.25">
      <c r="B7103" s="219"/>
      <c r="D7103" s="274"/>
    </row>
    <row r="7104" spans="2:4" x14ac:dyDescent="0.25">
      <c r="B7104" s="219"/>
      <c r="D7104" s="274"/>
    </row>
    <row r="7105" spans="2:4" x14ac:dyDescent="0.25">
      <c r="B7105" s="219"/>
      <c r="D7105" s="274"/>
    </row>
    <row r="7106" spans="2:4" x14ac:dyDescent="0.25">
      <c r="B7106" s="219"/>
      <c r="D7106" s="274"/>
    </row>
    <row r="7107" spans="2:4" x14ac:dyDescent="0.25">
      <c r="B7107" s="219"/>
      <c r="D7107" s="274"/>
    </row>
    <row r="7108" spans="2:4" x14ac:dyDescent="0.25">
      <c r="B7108" s="219"/>
      <c r="D7108" s="274"/>
    </row>
    <row r="7109" spans="2:4" x14ac:dyDescent="0.25">
      <c r="B7109" s="219"/>
      <c r="D7109" s="274"/>
    </row>
    <row r="7110" spans="2:4" x14ac:dyDescent="0.25">
      <c r="B7110" s="219"/>
      <c r="D7110" s="274"/>
    </row>
    <row r="7111" spans="2:4" x14ac:dyDescent="0.25">
      <c r="B7111" s="219"/>
      <c r="D7111" s="274"/>
    </row>
    <row r="7112" spans="2:4" x14ac:dyDescent="0.25">
      <c r="B7112" s="219"/>
      <c r="D7112" s="274"/>
    </row>
    <row r="7113" spans="2:4" x14ac:dyDescent="0.25">
      <c r="B7113" s="219"/>
      <c r="D7113" s="274"/>
    </row>
    <row r="7114" spans="2:4" x14ac:dyDescent="0.25">
      <c r="B7114" s="219"/>
      <c r="D7114" s="274"/>
    </row>
    <row r="7115" spans="2:4" x14ac:dyDescent="0.25">
      <c r="B7115" s="219"/>
      <c r="D7115" s="274"/>
    </row>
    <row r="7116" spans="2:4" x14ac:dyDescent="0.25">
      <c r="B7116" s="219"/>
      <c r="D7116" s="274"/>
    </row>
    <row r="7117" spans="2:4" x14ac:dyDescent="0.25">
      <c r="B7117" s="219"/>
      <c r="D7117" s="274"/>
    </row>
    <row r="7118" spans="2:4" x14ac:dyDescent="0.25">
      <c r="B7118" s="219"/>
      <c r="D7118" s="274"/>
    </row>
    <row r="7119" spans="2:4" x14ac:dyDescent="0.25">
      <c r="B7119" s="219"/>
      <c r="D7119" s="274"/>
    </row>
    <row r="7120" spans="2:4" x14ac:dyDescent="0.25">
      <c r="B7120" s="219"/>
      <c r="D7120" s="274"/>
    </row>
    <row r="7121" spans="2:4" x14ac:dyDescent="0.25">
      <c r="B7121" s="219"/>
      <c r="D7121" s="274"/>
    </row>
    <row r="7122" spans="2:4" x14ac:dyDescent="0.25">
      <c r="B7122" s="219"/>
      <c r="D7122" s="274"/>
    </row>
    <row r="7123" spans="2:4" x14ac:dyDescent="0.25">
      <c r="B7123" s="219"/>
      <c r="D7123" s="274"/>
    </row>
    <row r="7124" spans="2:4" x14ac:dyDescent="0.25">
      <c r="B7124" s="219"/>
      <c r="D7124" s="274"/>
    </row>
    <row r="7125" spans="2:4" x14ac:dyDescent="0.25">
      <c r="B7125" s="219"/>
      <c r="D7125" s="274"/>
    </row>
    <row r="7126" spans="2:4" x14ac:dyDescent="0.25">
      <c r="B7126" s="219"/>
      <c r="D7126" s="274"/>
    </row>
    <row r="7127" spans="2:4" x14ac:dyDescent="0.25">
      <c r="B7127" s="219"/>
      <c r="D7127" s="274"/>
    </row>
    <row r="7128" spans="2:4" x14ac:dyDescent="0.25">
      <c r="B7128" s="219"/>
      <c r="D7128" s="274"/>
    </row>
    <row r="7129" spans="2:4" x14ac:dyDescent="0.25">
      <c r="B7129" s="219"/>
      <c r="D7129" s="274"/>
    </row>
    <row r="7130" spans="2:4" x14ac:dyDescent="0.25">
      <c r="B7130" s="219"/>
      <c r="D7130" s="274"/>
    </row>
    <row r="7131" spans="2:4" x14ac:dyDescent="0.25">
      <c r="B7131" s="219"/>
      <c r="D7131" s="274"/>
    </row>
    <row r="7132" spans="2:4" x14ac:dyDescent="0.25">
      <c r="B7132" s="219"/>
      <c r="D7132" s="274"/>
    </row>
    <row r="7133" spans="2:4" x14ac:dyDescent="0.25">
      <c r="B7133" s="219"/>
      <c r="D7133" s="274"/>
    </row>
    <row r="7134" spans="2:4" x14ac:dyDescent="0.25">
      <c r="B7134" s="219"/>
      <c r="D7134" s="274"/>
    </row>
    <row r="7135" spans="2:4" x14ac:dyDescent="0.25">
      <c r="B7135" s="219"/>
      <c r="D7135" s="274"/>
    </row>
    <row r="7136" spans="2:4" x14ac:dyDescent="0.25">
      <c r="B7136" s="219"/>
      <c r="D7136" s="274"/>
    </row>
    <row r="7137" spans="2:4" x14ac:dyDescent="0.25">
      <c r="B7137" s="219"/>
      <c r="D7137" s="274"/>
    </row>
    <row r="7138" spans="2:4" x14ac:dyDescent="0.25">
      <c r="B7138" s="219"/>
      <c r="D7138" s="274"/>
    </row>
    <row r="7139" spans="2:4" x14ac:dyDescent="0.25">
      <c r="B7139" s="219"/>
      <c r="D7139" s="274"/>
    </row>
    <row r="7140" spans="2:4" x14ac:dyDescent="0.25">
      <c r="B7140" s="219"/>
      <c r="D7140" s="274"/>
    </row>
    <row r="7141" spans="2:4" x14ac:dyDescent="0.25">
      <c r="B7141" s="219"/>
      <c r="D7141" s="274"/>
    </row>
    <row r="7142" spans="2:4" x14ac:dyDescent="0.25">
      <c r="B7142" s="219"/>
      <c r="D7142" s="274"/>
    </row>
    <row r="7143" spans="2:4" x14ac:dyDescent="0.25">
      <c r="B7143" s="219"/>
      <c r="D7143" s="274"/>
    </row>
    <row r="7144" spans="2:4" x14ac:dyDescent="0.25">
      <c r="B7144" s="219"/>
      <c r="D7144" s="274"/>
    </row>
    <row r="7145" spans="2:4" x14ac:dyDescent="0.25">
      <c r="B7145" s="219"/>
      <c r="D7145" s="274"/>
    </row>
    <row r="7146" spans="2:4" x14ac:dyDescent="0.25">
      <c r="B7146" s="219"/>
      <c r="D7146" s="274"/>
    </row>
    <row r="7147" spans="2:4" x14ac:dyDescent="0.25">
      <c r="B7147" s="219"/>
      <c r="D7147" s="274"/>
    </row>
    <row r="7148" spans="2:4" x14ac:dyDescent="0.25">
      <c r="B7148" s="219"/>
      <c r="D7148" s="274"/>
    </row>
    <row r="7149" spans="2:4" x14ac:dyDescent="0.25">
      <c r="B7149" s="219"/>
      <c r="D7149" s="274"/>
    </row>
    <row r="7150" spans="2:4" x14ac:dyDescent="0.25">
      <c r="B7150" s="219"/>
      <c r="D7150" s="274"/>
    </row>
    <row r="7151" spans="2:4" x14ac:dyDescent="0.25">
      <c r="B7151" s="219"/>
      <c r="D7151" s="274"/>
    </row>
    <row r="7152" spans="2:4" x14ac:dyDescent="0.25">
      <c r="B7152" s="219"/>
      <c r="D7152" s="274"/>
    </row>
    <row r="7153" spans="2:4" x14ac:dyDescent="0.25">
      <c r="B7153" s="219"/>
      <c r="D7153" s="274"/>
    </row>
    <row r="7154" spans="2:4" x14ac:dyDescent="0.25">
      <c r="B7154" s="219"/>
      <c r="D7154" s="274"/>
    </row>
    <row r="7155" spans="2:4" x14ac:dyDescent="0.25">
      <c r="B7155" s="219"/>
      <c r="D7155" s="274"/>
    </row>
    <row r="7156" spans="2:4" x14ac:dyDescent="0.25">
      <c r="B7156" s="219"/>
      <c r="D7156" s="274"/>
    </row>
    <row r="7157" spans="2:4" x14ac:dyDescent="0.25">
      <c r="B7157" s="219"/>
      <c r="D7157" s="274"/>
    </row>
    <row r="7158" spans="2:4" x14ac:dyDescent="0.25">
      <c r="B7158" s="219"/>
      <c r="D7158" s="274"/>
    </row>
    <row r="7159" spans="2:4" x14ac:dyDescent="0.25">
      <c r="B7159" s="219"/>
      <c r="D7159" s="274"/>
    </row>
    <row r="7160" spans="2:4" x14ac:dyDescent="0.25">
      <c r="B7160" s="219"/>
      <c r="D7160" s="274"/>
    </row>
    <row r="7161" spans="2:4" x14ac:dyDescent="0.25">
      <c r="B7161" s="219"/>
      <c r="D7161" s="274"/>
    </row>
    <row r="7162" spans="2:4" x14ac:dyDescent="0.25">
      <c r="B7162" s="219"/>
      <c r="D7162" s="274"/>
    </row>
    <row r="7163" spans="2:4" x14ac:dyDescent="0.25">
      <c r="B7163" s="219"/>
      <c r="D7163" s="274"/>
    </row>
    <row r="7164" spans="2:4" x14ac:dyDescent="0.25">
      <c r="B7164" s="219"/>
      <c r="D7164" s="274"/>
    </row>
    <row r="7165" spans="2:4" x14ac:dyDescent="0.25">
      <c r="B7165" s="219"/>
      <c r="D7165" s="274"/>
    </row>
    <row r="7166" spans="2:4" x14ac:dyDescent="0.25">
      <c r="B7166" s="219"/>
      <c r="D7166" s="274"/>
    </row>
    <row r="7167" spans="2:4" x14ac:dyDescent="0.25">
      <c r="B7167" s="219"/>
      <c r="D7167" s="274"/>
    </row>
    <row r="7168" spans="2:4" x14ac:dyDescent="0.25">
      <c r="B7168" s="219"/>
      <c r="D7168" s="274"/>
    </row>
    <row r="7169" spans="2:4" x14ac:dyDescent="0.25">
      <c r="B7169" s="219"/>
      <c r="D7169" s="274"/>
    </row>
    <row r="7170" spans="2:4" x14ac:dyDescent="0.25">
      <c r="B7170" s="219"/>
      <c r="D7170" s="274"/>
    </row>
    <row r="7171" spans="2:4" x14ac:dyDescent="0.25">
      <c r="B7171" s="219"/>
      <c r="D7171" s="274"/>
    </row>
    <row r="7172" spans="2:4" x14ac:dyDescent="0.25">
      <c r="B7172" s="219"/>
      <c r="D7172" s="274"/>
    </row>
    <row r="7173" spans="2:4" x14ac:dyDescent="0.25">
      <c r="B7173" s="219"/>
      <c r="D7173" s="274"/>
    </row>
    <row r="7174" spans="2:4" x14ac:dyDescent="0.25">
      <c r="B7174" s="219"/>
      <c r="D7174" s="274"/>
    </row>
    <row r="7175" spans="2:4" x14ac:dyDescent="0.25">
      <c r="B7175" s="219"/>
      <c r="D7175" s="274"/>
    </row>
    <row r="7176" spans="2:4" x14ac:dyDescent="0.25">
      <c r="B7176" s="219"/>
      <c r="D7176" s="274"/>
    </row>
    <row r="7177" spans="2:4" x14ac:dyDescent="0.25">
      <c r="B7177" s="219"/>
      <c r="D7177" s="274"/>
    </row>
    <row r="7178" spans="2:4" x14ac:dyDescent="0.25">
      <c r="B7178" s="219"/>
      <c r="D7178" s="274"/>
    </row>
    <row r="7179" spans="2:4" x14ac:dyDescent="0.25">
      <c r="B7179" s="219"/>
      <c r="D7179" s="274"/>
    </row>
    <row r="7180" spans="2:4" x14ac:dyDescent="0.25">
      <c r="B7180" s="219"/>
      <c r="D7180" s="274"/>
    </row>
    <row r="7181" spans="2:4" x14ac:dyDescent="0.25">
      <c r="B7181" s="219"/>
      <c r="D7181" s="274"/>
    </row>
    <row r="7182" spans="2:4" x14ac:dyDescent="0.25">
      <c r="B7182" s="219"/>
      <c r="D7182" s="274"/>
    </row>
    <row r="7183" spans="2:4" x14ac:dyDescent="0.25">
      <c r="B7183" s="219"/>
      <c r="D7183" s="274"/>
    </row>
    <row r="7184" spans="2:4" x14ac:dyDescent="0.25">
      <c r="B7184" s="219"/>
      <c r="D7184" s="274"/>
    </row>
    <row r="7185" spans="2:4" x14ac:dyDescent="0.25">
      <c r="B7185" s="219"/>
      <c r="D7185" s="274"/>
    </row>
    <row r="7186" spans="2:4" x14ac:dyDescent="0.25">
      <c r="B7186" s="219"/>
      <c r="D7186" s="274"/>
    </row>
    <row r="7187" spans="2:4" x14ac:dyDescent="0.25">
      <c r="B7187" s="219"/>
      <c r="D7187" s="274"/>
    </row>
    <row r="7188" spans="2:4" x14ac:dyDescent="0.25">
      <c r="B7188" s="219"/>
      <c r="D7188" s="274"/>
    </row>
    <row r="7189" spans="2:4" x14ac:dyDescent="0.25">
      <c r="B7189" s="219"/>
      <c r="D7189" s="274"/>
    </row>
    <row r="7190" spans="2:4" x14ac:dyDescent="0.25">
      <c r="B7190" s="219"/>
      <c r="D7190" s="274"/>
    </row>
    <row r="7191" spans="2:4" x14ac:dyDescent="0.25">
      <c r="B7191" s="219"/>
      <c r="D7191" s="274"/>
    </row>
    <row r="7192" spans="2:4" x14ac:dyDescent="0.25">
      <c r="B7192" s="219"/>
      <c r="D7192" s="274"/>
    </row>
    <row r="7193" spans="2:4" x14ac:dyDescent="0.25">
      <c r="B7193" s="219"/>
      <c r="D7193" s="274"/>
    </row>
    <row r="7194" spans="2:4" x14ac:dyDescent="0.25">
      <c r="B7194" s="219"/>
      <c r="D7194" s="274"/>
    </row>
    <row r="7195" spans="2:4" x14ac:dyDescent="0.25">
      <c r="B7195" s="219"/>
      <c r="D7195" s="274"/>
    </row>
    <row r="7196" spans="2:4" x14ac:dyDescent="0.25">
      <c r="B7196" s="219"/>
      <c r="D7196" s="274"/>
    </row>
    <row r="7197" spans="2:4" x14ac:dyDescent="0.25">
      <c r="B7197" s="219"/>
      <c r="D7197" s="274"/>
    </row>
    <row r="7198" spans="2:4" x14ac:dyDescent="0.25">
      <c r="B7198" s="219"/>
      <c r="D7198" s="274"/>
    </row>
    <row r="7199" spans="2:4" x14ac:dyDescent="0.25">
      <c r="B7199" s="219"/>
      <c r="D7199" s="274"/>
    </row>
    <row r="7200" spans="2:4" x14ac:dyDescent="0.25">
      <c r="B7200" s="219"/>
      <c r="D7200" s="274"/>
    </row>
    <row r="7201" spans="2:4" x14ac:dyDescent="0.25">
      <c r="B7201" s="219"/>
      <c r="D7201" s="274"/>
    </row>
    <row r="7202" spans="2:4" x14ac:dyDescent="0.25">
      <c r="B7202" s="219"/>
      <c r="D7202" s="274"/>
    </row>
    <row r="7203" spans="2:4" x14ac:dyDescent="0.25">
      <c r="B7203" s="219"/>
      <c r="D7203" s="274"/>
    </row>
    <row r="7204" spans="2:4" x14ac:dyDescent="0.25">
      <c r="B7204" s="219"/>
      <c r="D7204" s="274"/>
    </row>
    <row r="7205" spans="2:4" x14ac:dyDescent="0.25">
      <c r="B7205" s="219"/>
      <c r="D7205" s="274"/>
    </row>
    <row r="7206" spans="2:4" x14ac:dyDescent="0.25">
      <c r="B7206" s="219"/>
      <c r="D7206" s="274"/>
    </row>
    <row r="7207" spans="2:4" x14ac:dyDescent="0.25">
      <c r="B7207" s="219"/>
      <c r="D7207" s="274"/>
    </row>
    <row r="7208" spans="2:4" x14ac:dyDescent="0.25">
      <c r="B7208" s="219"/>
      <c r="D7208" s="274"/>
    </row>
    <row r="7209" spans="2:4" x14ac:dyDescent="0.25">
      <c r="B7209" s="219"/>
      <c r="D7209" s="274"/>
    </row>
    <row r="7210" spans="2:4" x14ac:dyDescent="0.25">
      <c r="B7210" s="219"/>
      <c r="D7210" s="274"/>
    </row>
    <row r="7211" spans="2:4" x14ac:dyDescent="0.25">
      <c r="B7211" s="219"/>
      <c r="D7211" s="274"/>
    </row>
    <row r="7212" spans="2:4" x14ac:dyDescent="0.25">
      <c r="B7212" s="219"/>
      <c r="D7212" s="274"/>
    </row>
    <row r="7213" spans="2:4" x14ac:dyDescent="0.25">
      <c r="B7213" s="219"/>
      <c r="D7213" s="274"/>
    </row>
    <row r="7214" spans="2:4" x14ac:dyDescent="0.25">
      <c r="B7214" s="219"/>
      <c r="D7214" s="274"/>
    </row>
    <row r="7215" spans="2:4" x14ac:dyDescent="0.25">
      <c r="B7215" s="219"/>
      <c r="D7215" s="274"/>
    </row>
    <row r="7216" spans="2:4" x14ac:dyDescent="0.25">
      <c r="B7216" s="219"/>
      <c r="D7216" s="274"/>
    </row>
    <row r="7217" spans="2:4" x14ac:dyDescent="0.25">
      <c r="B7217" s="219"/>
      <c r="D7217" s="274"/>
    </row>
    <row r="7218" spans="2:4" x14ac:dyDescent="0.25">
      <c r="B7218" s="219"/>
      <c r="D7218" s="274"/>
    </row>
    <row r="7219" spans="2:4" x14ac:dyDescent="0.25">
      <c r="B7219" s="219"/>
      <c r="D7219" s="274"/>
    </row>
    <row r="7220" spans="2:4" x14ac:dyDescent="0.25">
      <c r="B7220" s="219"/>
      <c r="D7220" s="274"/>
    </row>
    <row r="7221" spans="2:4" x14ac:dyDescent="0.25">
      <c r="B7221" s="219"/>
      <c r="D7221" s="274"/>
    </row>
    <row r="7222" spans="2:4" x14ac:dyDescent="0.25">
      <c r="B7222" s="219"/>
      <c r="D7222" s="274"/>
    </row>
    <row r="7223" spans="2:4" x14ac:dyDescent="0.25">
      <c r="B7223" s="219"/>
      <c r="D7223" s="274"/>
    </row>
    <row r="7224" spans="2:4" x14ac:dyDescent="0.25">
      <c r="B7224" s="219"/>
      <c r="D7224" s="274"/>
    </row>
    <row r="7225" spans="2:4" x14ac:dyDescent="0.25">
      <c r="B7225" s="219"/>
      <c r="D7225" s="274"/>
    </row>
    <row r="7226" spans="2:4" x14ac:dyDescent="0.25">
      <c r="B7226" s="219"/>
      <c r="D7226" s="274"/>
    </row>
    <row r="7227" spans="2:4" x14ac:dyDescent="0.25">
      <c r="B7227" s="219"/>
      <c r="D7227" s="274"/>
    </row>
    <row r="7228" spans="2:4" x14ac:dyDescent="0.25">
      <c r="B7228" s="219"/>
      <c r="D7228" s="274"/>
    </row>
    <row r="7229" spans="2:4" x14ac:dyDescent="0.25">
      <c r="B7229" s="219"/>
      <c r="D7229" s="274"/>
    </row>
    <row r="7230" spans="2:4" x14ac:dyDescent="0.25">
      <c r="B7230" s="219"/>
      <c r="D7230" s="274"/>
    </row>
    <row r="7231" spans="2:4" x14ac:dyDescent="0.25">
      <c r="B7231" s="219"/>
      <c r="D7231" s="274"/>
    </row>
    <row r="7232" spans="2:4" x14ac:dyDescent="0.25">
      <c r="B7232" s="219"/>
      <c r="D7232" s="274"/>
    </row>
    <row r="7233" spans="2:4" x14ac:dyDescent="0.25">
      <c r="B7233" s="219"/>
      <c r="D7233" s="274"/>
    </row>
    <row r="7234" spans="2:4" x14ac:dyDescent="0.25">
      <c r="B7234" s="219"/>
      <c r="D7234" s="274"/>
    </row>
    <row r="7235" spans="2:4" x14ac:dyDescent="0.25">
      <c r="B7235" s="219"/>
      <c r="D7235" s="274"/>
    </row>
    <row r="7236" spans="2:4" x14ac:dyDescent="0.25">
      <c r="B7236" s="219"/>
      <c r="D7236" s="274"/>
    </row>
    <row r="7237" spans="2:4" x14ac:dyDescent="0.25">
      <c r="B7237" s="219"/>
      <c r="D7237" s="274"/>
    </row>
    <row r="7238" spans="2:4" x14ac:dyDescent="0.25">
      <c r="B7238" s="219"/>
      <c r="D7238" s="274"/>
    </row>
    <row r="7239" spans="2:4" x14ac:dyDescent="0.25">
      <c r="B7239" s="219"/>
      <c r="D7239" s="274"/>
    </row>
    <row r="7240" spans="2:4" x14ac:dyDescent="0.25">
      <c r="B7240" s="219"/>
      <c r="D7240" s="274"/>
    </row>
    <row r="7241" spans="2:4" x14ac:dyDescent="0.25">
      <c r="B7241" s="219"/>
      <c r="D7241" s="274"/>
    </row>
    <row r="7242" spans="2:4" x14ac:dyDescent="0.25">
      <c r="B7242" s="219"/>
      <c r="D7242" s="274"/>
    </row>
    <row r="7243" spans="2:4" x14ac:dyDescent="0.25">
      <c r="B7243" s="219"/>
      <c r="D7243" s="274"/>
    </row>
    <row r="7244" spans="2:4" x14ac:dyDescent="0.25">
      <c r="B7244" s="219"/>
      <c r="D7244" s="274"/>
    </row>
    <row r="7245" spans="2:4" x14ac:dyDescent="0.25">
      <c r="B7245" s="219"/>
      <c r="D7245" s="274"/>
    </row>
    <row r="7246" spans="2:4" x14ac:dyDescent="0.25">
      <c r="B7246" s="219"/>
      <c r="D7246" s="274"/>
    </row>
    <row r="7247" spans="2:4" x14ac:dyDescent="0.25">
      <c r="B7247" s="219"/>
      <c r="D7247" s="274"/>
    </row>
    <row r="7248" spans="2:4" x14ac:dyDescent="0.25">
      <c r="B7248" s="219"/>
      <c r="D7248" s="274"/>
    </row>
    <row r="7249" spans="2:4" x14ac:dyDescent="0.25">
      <c r="B7249" s="219"/>
      <c r="D7249" s="274"/>
    </row>
    <row r="7250" spans="2:4" x14ac:dyDescent="0.25">
      <c r="B7250" s="219"/>
      <c r="D7250" s="274"/>
    </row>
    <row r="7251" spans="2:4" x14ac:dyDescent="0.25">
      <c r="B7251" s="219"/>
      <c r="D7251" s="274"/>
    </row>
    <row r="7252" spans="2:4" x14ac:dyDescent="0.25">
      <c r="B7252" s="219"/>
      <c r="D7252" s="274"/>
    </row>
    <row r="7253" spans="2:4" x14ac:dyDescent="0.25">
      <c r="B7253" s="219"/>
      <c r="D7253" s="274"/>
    </row>
    <row r="7254" spans="2:4" x14ac:dyDescent="0.25">
      <c r="B7254" s="219"/>
      <c r="D7254" s="274"/>
    </row>
    <row r="7255" spans="2:4" x14ac:dyDescent="0.25">
      <c r="B7255" s="219"/>
      <c r="D7255" s="274"/>
    </row>
    <row r="7256" spans="2:4" x14ac:dyDescent="0.25">
      <c r="B7256" s="219"/>
      <c r="D7256" s="274"/>
    </row>
    <row r="7257" spans="2:4" x14ac:dyDescent="0.25">
      <c r="B7257" s="219"/>
      <c r="D7257" s="274"/>
    </row>
    <row r="7258" spans="2:4" x14ac:dyDescent="0.25">
      <c r="B7258" s="219"/>
      <c r="D7258" s="274"/>
    </row>
    <row r="7259" spans="2:4" x14ac:dyDescent="0.25">
      <c r="B7259" s="219"/>
      <c r="D7259" s="274"/>
    </row>
    <row r="7260" spans="2:4" x14ac:dyDescent="0.25">
      <c r="B7260" s="219"/>
      <c r="D7260" s="274"/>
    </row>
    <row r="7261" spans="2:4" x14ac:dyDescent="0.25">
      <c r="B7261" s="219"/>
      <c r="D7261" s="274"/>
    </row>
    <row r="7262" spans="2:4" x14ac:dyDescent="0.25">
      <c r="B7262" s="219"/>
      <c r="D7262" s="274"/>
    </row>
    <row r="7263" spans="2:4" x14ac:dyDescent="0.25">
      <c r="B7263" s="219"/>
      <c r="D7263" s="274"/>
    </row>
    <row r="7264" spans="2:4" x14ac:dyDescent="0.25">
      <c r="B7264" s="219"/>
      <c r="D7264" s="274"/>
    </row>
    <row r="7265" spans="2:4" x14ac:dyDescent="0.25">
      <c r="B7265" s="219"/>
      <c r="D7265" s="274"/>
    </row>
    <row r="7266" spans="2:4" x14ac:dyDescent="0.25">
      <c r="B7266" s="219"/>
      <c r="D7266" s="274"/>
    </row>
    <row r="7267" spans="2:4" x14ac:dyDescent="0.25">
      <c r="B7267" s="219"/>
      <c r="D7267" s="274"/>
    </row>
    <row r="7268" spans="2:4" x14ac:dyDescent="0.25">
      <c r="B7268" s="219"/>
      <c r="D7268" s="274"/>
    </row>
    <row r="7269" spans="2:4" x14ac:dyDescent="0.25">
      <c r="B7269" s="219"/>
      <c r="D7269" s="274"/>
    </row>
    <row r="7270" spans="2:4" x14ac:dyDescent="0.25">
      <c r="B7270" s="219"/>
      <c r="D7270" s="274"/>
    </row>
    <row r="7271" spans="2:4" x14ac:dyDescent="0.25">
      <c r="B7271" s="219"/>
      <c r="D7271" s="274"/>
    </row>
    <row r="7272" spans="2:4" x14ac:dyDescent="0.25">
      <c r="B7272" s="219"/>
      <c r="D7272" s="274"/>
    </row>
    <row r="7273" spans="2:4" x14ac:dyDescent="0.25">
      <c r="B7273" s="219"/>
      <c r="D7273" s="274"/>
    </row>
    <row r="7274" spans="2:4" x14ac:dyDescent="0.25">
      <c r="B7274" s="219"/>
      <c r="D7274" s="274"/>
    </row>
    <row r="7275" spans="2:4" x14ac:dyDescent="0.25">
      <c r="B7275" s="219"/>
      <c r="D7275" s="274"/>
    </row>
    <row r="7276" spans="2:4" x14ac:dyDescent="0.25">
      <c r="B7276" s="219"/>
      <c r="D7276" s="274"/>
    </row>
    <row r="7277" spans="2:4" x14ac:dyDescent="0.25">
      <c r="B7277" s="219"/>
      <c r="D7277" s="274"/>
    </row>
    <row r="7278" spans="2:4" x14ac:dyDescent="0.25">
      <c r="B7278" s="219"/>
      <c r="D7278" s="274"/>
    </row>
    <row r="7279" spans="2:4" x14ac:dyDescent="0.25">
      <c r="B7279" s="219"/>
      <c r="D7279" s="274"/>
    </row>
    <row r="7280" spans="2:4" x14ac:dyDescent="0.25">
      <c r="B7280" s="219"/>
      <c r="D7280" s="274"/>
    </row>
    <row r="7281" spans="2:4" x14ac:dyDescent="0.25">
      <c r="B7281" s="219"/>
      <c r="D7281" s="274"/>
    </row>
    <row r="7282" spans="2:4" x14ac:dyDescent="0.25">
      <c r="B7282" s="219"/>
      <c r="D7282" s="274"/>
    </row>
    <row r="7283" spans="2:4" x14ac:dyDescent="0.25">
      <c r="B7283" s="219"/>
      <c r="D7283" s="274"/>
    </row>
    <row r="7284" spans="2:4" x14ac:dyDescent="0.25">
      <c r="B7284" s="219"/>
      <c r="D7284" s="274"/>
    </row>
    <row r="7285" spans="2:4" x14ac:dyDescent="0.25">
      <c r="B7285" s="219"/>
      <c r="D7285" s="274"/>
    </row>
    <row r="7286" spans="2:4" x14ac:dyDescent="0.25">
      <c r="B7286" s="219"/>
      <c r="D7286" s="274"/>
    </row>
    <row r="7287" spans="2:4" x14ac:dyDescent="0.25">
      <c r="B7287" s="219"/>
      <c r="D7287" s="274"/>
    </row>
    <row r="7288" spans="2:4" x14ac:dyDescent="0.25">
      <c r="B7288" s="219"/>
      <c r="D7288" s="274"/>
    </row>
    <row r="7289" spans="2:4" x14ac:dyDescent="0.25">
      <c r="B7289" s="219"/>
      <c r="D7289" s="274"/>
    </row>
    <row r="7290" spans="2:4" x14ac:dyDescent="0.25">
      <c r="B7290" s="219"/>
      <c r="D7290" s="274"/>
    </row>
    <row r="7291" spans="2:4" x14ac:dyDescent="0.25">
      <c r="B7291" s="219"/>
      <c r="D7291" s="274"/>
    </row>
    <row r="7292" spans="2:4" x14ac:dyDescent="0.25">
      <c r="B7292" s="219"/>
      <c r="D7292" s="274"/>
    </row>
    <row r="7293" spans="2:4" x14ac:dyDescent="0.25">
      <c r="B7293" s="219"/>
      <c r="D7293" s="274"/>
    </row>
    <row r="7294" spans="2:4" x14ac:dyDescent="0.25">
      <c r="B7294" s="219"/>
      <c r="D7294" s="274"/>
    </row>
    <row r="7295" spans="2:4" x14ac:dyDescent="0.25">
      <c r="B7295" s="219"/>
      <c r="D7295" s="274"/>
    </row>
    <row r="7296" spans="2:4" x14ac:dyDescent="0.25">
      <c r="B7296" s="219"/>
      <c r="D7296" s="274"/>
    </row>
    <row r="7297" spans="2:4" x14ac:dyDescent="0.25">
      <c r="B7297" s="219"/>
      <c r="D7297" s="274"/>
    </row>
    <row r="7298" spans="2:4" x14ac:dyDescent="0.25">
      <c r="B7298" s="219"/>
      <c r="D7298" s="274"/>
    </row>
    <row r="7299" spans="2:4" x14ac:dyDescent="0.25">
      <c r="B7299" s="219"/>
      <c r="D7299" s="274"/>
    </row>
    <row r="7300" spans="2:4" x14ac:dyDescent="0.25">
      <c r="B7300" s="219"/>
      <c r="D7300" s="274"/>
    </row>
    <row r="7301" spans="2:4" x14ac:dyDescent="0.25">
      <c r="B7301" s="219"/>
      <c r="D7301" s="274"/>
    </row>
    <row r="7302" spans="2:4" x14ac:dyDescent="0.25">
      <c r="B7302" s="219"/>
      <c r="D7302" s="274"/>
    </row>
    <row r="7303" spans="2:4" x14ac:dyDescent="0.25">
      <c r="B7303" s="219"/>
      <c r="D7303" s="274"/>
    </row>
    <row r="7304" spans="2:4" x14ac:dyDescent="0.25">
      <c r="B7304" s="219"/>
      <c r="D7304" s="274"/>
    </row>
    <row r="7305" spans="2:4" x14ac:dyDescent="0.25">
      <c r="B7305" s="219"/>
      <c r="D7305" s="274"/>
    </row>
    <row r="7306" spans="2:4" x14ac:dyDescent="0.25">
      <c r="B7306" s="219"/>
      <c r="D7306" s="274"/>
    </row>
    <row r="7307" spans="2:4" x14ac:dyDescent="0.25">
      <c r="B7307" s="219"/>
      <c r="D7307" s="274"/>
    </row>
    <row r="7308" spans="2:4" x14ac:dyDescent="0.25">
      <c r="B7308" s="219"/>
      <c r="D7308" s="274"/>
    </row>
    <row r="7309" spans="2:4" x14ac:dyDescent="0.25">
      <c r="B7309" s="219"/>
      <c r="D7309" s="274"/>
    </row>
    <row r="7310" spans="2:4" x14ac:dyDescent="0.25">
      <c r="B7310" s="219"/>
      <c r="D7310" s="274"/>
    </row>
    <row r="7311" spans="2:4" x14ac:dyDescent="0.25">
      <c r="B7311" s="219"/>
      <c r="D7311" s="274"/>
    </row>
    <row r="7312" spans="2:4" x14ac:dyDescent="0.25">
      <c r="B7312" s="219"/>
      <c r="D7312" s="274"/>
    </row>
    <row r="7313" spans="2:4" x14ac:dyDescent="0.25">
      <c r="B7313" s="219"/>
      <c r="D7313" s="274"/>
    </row>
    <row r="7314" spans="2:4" x14ac:dyDescent="0.25">
      <c r="B7314" s="219"/>
      <c r="D7314" s="274"/>
    </row>
    <row r="7315" spans="2:4" x14ac:dyDescent="0.25">
      <c r="B7315" s="219"/>
      <c r="D7315" s="274"/>
    </row>
    <row r="7316" spans="2:4" x14ac:dyDescent="0.25">
      <c r="B7316" s="219"/>
      <c r="D7316" s="274"/>
    </row>
    <row r="7317" spans="2:4" x14ac:dyDescent="0.25">
      <c r="B7317" s="219"/>
      <c r="D7317" s="274"/>
    </row>
    <row r="7318" spans="2:4" x14ac:dyDescent="0.25">
      <c r="B7318" s="219"/>
      <c r="D7318" s="274"/>
    </row>
    <row r="7319" spans="2:4" x14ac:dyDescent="0.25">
      <c r="B7319" s="219"/>
      <c r="D7319" s="274"/>
    </row>
    <row r="7320" spans="2:4" x14ac:dyDescent="0.25">
      <c r="B7320" s="219"/>
      <c r="D7320" s="274"/>
    </row>
    <row r="7321" spans="2:4" x14ac:dyDescent="0.25">
      <c r="B7321" s="219"/>
      <c r="D7321" s="274"/>
    </row>
    <row r="7322" spans="2:4" x14ac:dyDescent="0.25">
      <c r="B7322" s="219"/>
      <c r="D7322" s="274"/>
    </row>
    <row r="7323" spans="2:4" x14ac:dyDescent="0.25">
      <c r="B7323" s="219"/>
      <c r="D7323" s="274"/>
    </row>
    <row r="7324" spans="2:4" x14ac:dyDescent="0.25">
      <c r="B7324" s="219"/>
      <c r="D7324" s="274"/>
    </row>
    <row r="7325" spans="2:4" x14ac:dyDescent="0.25">
      <c r="B7325" s="219"/>
      <c r="D7325" s="274"/>
    </row>
    <row r="7326" spans="2:4" x14ac:dyDescent="0.25">
      <c r="B7326" s="219"/>
      <c r="D7326" s="274"/>
    </row>
    <row r="7327" spans="2:4" x14ac:dyDescent="0.25">
      <c r="B7327" s="219"/>
      <c r="D7327" s="274"/>
    </row>
    <row r="7328" spans="2:4" x14ac:dyDescent="0.25">
      <c r="B7328" s="219"/>
      <c r="D7328" s="274"/>
    </row>
    <row r="7329" spans="2:4" x14ac:dyDescent="0.25">
      <c r="B7329" s="219"/>
      <c r="D7329" s="274"/>
    </row>
    <row r="7330" spans="2:4" x14ac:dyDescent="0.25">
      <c r="B7330" s="219"/>
      <c r="D7330" s="274"/>
    </row>
    <row r="7331" spans="2:4" x14ac:dyDescent="0.25">
      <c r="B7331" s="219"/>
      <c r="D7331" s="274"/>
    </row>
    <row r="7332" spans="2:4" x14ac:dyDescent="0.25">
      <c r="B7332" s="219"/>
      <c r="D7332" s="274"/>
    </row>
    <row r="7333" spans="2:4" x14ac:dyDescent="0.25">
      <c r="B7333" s="219"/>
      <c r="D7333" s="274"/>
    </row>
    <row r="7334" spans="2:4" x14ac:dyDescent="0.25">
      <c r="B7334" s="219"/>
      <c r="D7334" s="274"/>
    </row>
    <row r="7335" spans="2:4" x14ac:dyDescent="0.25">
      <c r="B7335" s="219"/>
      <c r="D7335" s="274"/>
    </row>
    <row r="7336" spans="2:4" x14ac:dyDescent="0.25">
      <c r="B7336" s="219"/>
      <c r="D7336" s="274"/>
    </row>
    <row r="7337" spans="2:4" x14ac:dyDescent="0.25">
      <c r="B7337" s="219"/>
      <c r="D7337" s="274"/>
    </row>
    <row r="7338" spans="2:4" x14ac:dyDescent="0.25">
      <c r="B7338" s="219"/>
      <c r="D7338" s="274"/>
    </row>
    <row r="7339" spans="2:4" x14ac:dyDescent="0.25">
      <c r="B7339" s="219"/>
      <c r="D7339" s="274"/>
    </row>
    <row r="7340" spans="2:4" x14ac:dyDescent="0.25">
      <c r="B7340" s="219"/>
      <c r="D7340" s="274"/>
    </row>
    <row r="7341" spans="2:4" x14ac:dyDescent="0.25">
      <c r="B7341" s="219"/>
      <c r="D7341" s="274"/>
    </row>
    <row r="7342" spans="2:4" x14ac:dyDescent="0.25">
      <c r="B7342" s="219"/>
      <c r="D7342" s="274"/>
    </row>
    <row r="7343" spans="2:4" x14ac:dyDescent="0.25">
      <c r="B7343" s="219"/>
      <c r="D7343" s="274"/>
    </row>
    <row r="7344" spans="2:4" x14ac:dyDescent="0.25">
      <c r="B7344" s="219"/>
      <c r="D7344" s="274"/>
    </row>
    <row r="7345" spans="2:4" x14ac:dyDescent="0.25">
      <c r="B7345" s="219"/>
      <c r="D7345" s="274"/>
    </row>
    <row r="7346" spans="2:4" x14ac:dyDescent="0.25">
      <c r="B7346" s="219"/>
      <c r="D7346" s="274"/>
    </row>
    <row r="7347" spans="2:4" x14ac:dyDescent="0.25">
      <c r="B7347" s="219"/>
      <c r="D7347" s="274"/>
    </row>
    <row r="7348" spans="2:4" x14ac:dyDescent="0.25">
      <c r="B7348" s="219"/>
      <c r="D7348" s="274"/>
    </row>
    <row r="7349" spans="2:4" x14ac:dyDescent="0.25">
      <c r="B7349" s="219"/>
      <c r="D7349" s="274"/>
    </row>
    <row r="7350" spans="2:4" x14ac:dyDescent="0.25">
      <c r="B7350" s="219"/>
      <c r="D7350" s="274"/>
    </row>
    <row r="7351" spans="2:4" x14ac:dyDescent="0.25">
      <c r="B7351" s="219"/>
      <c r="D7351" s="274"/>
    </row>
    <row r="7352" spans="2:4" x14ac:dyDescent="0.25">
      <c r="B7352" s="219"/>
      <c r="D7352" s="274"/>
    </row>
    <row r="7353" spans="2:4" x14ac:dyDescent="0.25">
      <c r="B7353" s="219"/>
      <c r="D7353" s="274"/>
    </row>
    <row r="7354" spans="2:4" x14ac:dyDescent="0.25">
      <c r="B7354" s="219"/>
      <c r="D7354" s="274"/>
    </row>
    <row r="7355" spans="2:4" x14ac:dyDescent="0.25">
      <c r="B7355" s="219"/>
      <c r="D7355" s="274"/>
    </row>
    <row r="7356" spans="2:4" x14ac:dyDescent="0.25">
      <c r="B7356" s="219"/>
      <c r="D7356" s="274"/>
    </row>
    <row r="7357" spans="2:4" x14ac:dyDescent="0.25">
      <c r="B7357" s="219"/>
      <c r="D7357" s="274"/>
    </row>
    <row r="7358" spans="2:4" x14ac:dyDescent="0.25">
      <c r="B7358" s="219"/>
      <c r="D7358" s="274"/>
    </row>
    <row r="7359" spans="2:4" x14ac:dyDescent="0.25">
      <c r="B7359" s="219"/>
      <c r="D7359" s="274"/>
    </row>
    <row r="7360" spans="2:4" x14ac:dyDescent="0.25">
      <c r="B7360" s="219"/>
      <c r="D7360" s="274"/>
    </row>
    <row r="7361" spans="2:4" x14ac:dyDescent="0.25">
      <c r="B7361" s="219"/>
      <c r="D7361" s="274"/>
    </row>
    <row r="7362" spans="2:4" x14ac:dyDescent="0.25">
      <c r="B7362" s="219"/>
      <c r="D7362" s="274"/>
    </row>
    <row r="7363" spans="2:4" x14ac:dyDescent="0.25">
      <c r="B7363" s="219"/>
      <c r="D7363" s="274"/>
    </row>
    <row r="7364" spans="2:4" x14ac:dyDescent="0.25">
      <c r="B7364" s="219"/>
      <c r="D7364" s="274"/>
    </row>
    <row r="7365" spans="2:4" x14ac:dyDescent="0.25">
      <c r="B7365" s="219"/>
      <c r="D7365" s="274"/>
    </row>
    <row r="7366" spans="2:4" x14ac:dyDescent="0.25">
      <c r="B7366" s="219"/>
      <c r="D7366" s="274"/>
    </row>
    <row r="7367" spans="2:4" x14ac:dyDescent="0.25">
      <c r="B7367" s="219"/>
      <c r="D7367" s="274"/>
    </row>
    <row r="7368" spans="2:4" x14ac:dyDescent="0.25">
      <c r="B7368" s="219"/>
      <c r="D7368" s="274"/>
    </row>
    <row r="7369" spans="2:4" x14ac:dyDescent="0.25">
      <c r="B7369" s="219"/>
      <c r="D7369" s="274"/>
    </row>
    <row r="7370" spans="2:4" x14ac:dyDescent="0.25">
      <c r="B7370" s="219"/>
      <c r="D7370" s="274"/>
    </row>
    <row r="7371" spans="2:4" x14ac:dyDescent="0.25">
      <c r="B7371" s="219"/>
      <c r="D7371" s="274"/>
    </row>
    <row r="7372" spans="2:4" x14ac:dyDescent="0.25">
      <c r="B7372" s="219"/>
      <c r="D7372" s="274"/>
    </row>
    <row r="7373" spans="2:4" x14ac:dyDescent="0.25">
      <c r="B7373" s="219"/>
      <c r="D7373" s="274"/>
    </row>
    <row r="7374" spans="2:4" x14ac:dyDescent="0.25">
      <c r="B7374" s="219"/>
      <c r="D7374" s="274"/>
    </row>
    <row r="7375" spans="2:4" x14ac:dyDescent="0.25">
      <c r="B7375" s="219"/>
      <c r="D7375" s="274"/>
    </row>
    <row r="7376" spans="2:4" x14ac:dyDescent="0.25">
      <c r="B7376" s="219"/>
      <c r="D7376" s="274"/>
    </row>
    <row r="7377" spans="2:4" x14ac:dyDescent="0.25">
      <c r="B7377" s="219"/>
      <c r="D7377" s="274"/>
    </row>
    <row r="7378" spans="2:4" x14ac:dyDescent="0.25">
      <c r="B7378" s="219"/>
      <c r="D7378" s="274"/>
    </row>
    <row r="7379" spans="2:4" x14ac:dyDescent="0.25">
      <c r="B7379" s="219"/>
      <c r="D7379" s="274"/>
    </row>
    <row r="7380" spans="2:4" x14ac:dyDescent="0.25">
      <c r="B7380" s="219"/>
      <c r="D7380" s="274"/>
    </row>
    <row r="7381" spans="2:4" x14ac:dyDescent="0.25">
      <c r="B7381" s="219"/>
      <c r="D7381" s="274"/>
    </row>
    <row r="7382" spans="2:4" x14ac:dyDescent="0.25">
      <c r="B7382" s="219"/>
      <c r="D7382" s="274"/>
    </row>
    <row r="7383" spans="2:4" x14ac:dyDescent="0.25">
      <c r="B7383" s="219"/>
      <c r="D7383" s="274"/>
    </row>
    <row r="7384" spans="2:4" x14ac:dyDescent="0.25">
      <c r="B7384" s="219"/>
      <c r="D7384" s="274"/>
    </row>
    <row r="7385" spans="2:4" x14ac:dyDescent="0.25">
      <c r="B7385" s="219"/>
      <c r="D7385" s="274"/>
    </row>
    <row r="7386" spans="2:4" x14ac:dyDescent="0.25">
      <c r="B7386" s="219"/>
      <c r="D7386" s="274"/>
    </row>
    <row r="7387" spans="2:4" x14ac:dyDescent="0.25">
      <c r="B7387" s="219"/>
      <c r="D7387" s="274"/>
    </row>
    <row r="7388" spans="2:4" x14ac:dyDescent="0.25">
      <c r="B7388" s="219"/>
      <c r="D7388" s="274"/>
    </row>
    <row r="7389" spans="2:4" x14ac:dyDescent="0.25">
      <c r="B7389" s="219"/>
      <c r="D7389" s="274"/>
    </row>
    <row r="7390" spans="2:4" x14ac:dyDescent="0.25">
      <c r="B7390" s="219"/>
      <c r="D7390" s="274"/>
    </row>
    <row r="7391" spans="2:4" x14ac:dyDescent="0.25">
      <c r="B7391" s="219"/>
      <c r="D7391" s="274"/>
    </row>
    <row r="7392" spans="2:4" x14ac:dyDescent="0.25">
      <c r="B7392" s="219"/>
      <c r="D7392" s="274"/>
    </row>
    <row r="7393" spans="2:4" x14ac:dyDescent="0.25">
      <c r="B7393" s="219"/>
      <c r="D7393" s="274"/>
    </row>
    <row r="7394" spans="2:4" x14ac:dyDescent="0.25">
      <c r="B7394" s="219"/>
      <c r="D7394" s="274"/>
    </row>
    <row r="7395" spans="2:4" x14ac:dyDescent="0.25">
      <c r="B7395" s="219"/>
      <c r="D7395" s="274"/>
    </row>
    <row r="7396" spans="2:4" x14ac:dyDescent="0.25">
      <c r="B7396" s="219"/>
      <c r="D7396" s="274"/>
    </row>
    <row r="7397" spans="2:4" x14ac:dyDescent="0.25">
      <c r="B7397" s="219"/>
      <c r="D7397" s="274"/>
    </row>
    <row r="7398" spans="2:4" x14ac:dyDescent="0.25">
      <c r="B7398" s="219"/>
      <c r="D7398" s="274"/>
    </row>
    <row r="7399" spans="2:4" x14ac:dyDescent="0.25">
      <c r="B7399" s="219"/>
      <c r="D7399" s="274"/>
    </row>
    <row r="7400" spans="2:4" x14ac:dyDescent="0.25">
      <c r="B7400" s="219"/>
      <c r="D7400" s="274"/>
    </row>
    <row r="7401" spans="2:4" x14ac:dyDescent="0.25">
      <c r="B7401" s="219"/>
      <c r="D7401" s="274"/>
    </row>
    <row r="7402" spans="2:4" x14ac:dyDescent="0.25">
      <c r="B7402" s="219"/>
      <c r="D7402" s="274"/>
    </row>
    <row r="7403" spans="2:4" x14ac:dyDescent="0.25">
      <c r="B7403" s="219"/>
      <c r="D7403" s="274"/>
    </row>
    <row r="7404" spans="2:4" x14ac:dyDescent="0.25">
      <c r="B7404" s="219"/>
      <c r="D7404" s="274"/>
    </row>
    <row r="7405" spans="2:4" x14ac:dyDescent="0.25">
      <c r="B7405" s="219"/>
      <c r="D7405" s="274"/>
    </row>
    <row r="7406" spans="2:4" x14ac:dyDescent="0.25">
      <c r="B7406" s="219"/>
      <c r="D7406" s="274"/>
    </row>
    <row r="7407" spans="2:4" x14ac:dyDescent="0.25">
      <c r="B7407" s="219"/>
      <c r="D7407" s="274"/>
    </row>
    <row r="7408" spans="2:4" x14ac:dyDescent="0.25">
      <c r="B7408" s="219"/>
      <c r="D7408" s="274"/>
    </row>
    <row r="7409" spans="2:4" x14ac:dyDescent="0.25">
      <c r="B7409" s="219"/>
      <c r="D7409" s="274"/>
    </row>
    <row r="7410" spans="2:4" x14ac:dyDescent="0.25">
      <c r="B7410" s="219"/>
      <c r="D7410" s="274"/>
    </row>
    <row r="7411" spans="2:4" x14ac:dyDescent="0.25">
      <c r="B7411" s="219"/>
      <c r="D7411" s="274"/>
    </row>
    <row r="7412" spans="2:4" x14ac:dyDescent="0.25">
      <c r="B7412" s="219"/>
      <c r="D7412" s="274"/>
    </row>
    <row r="7413" spans="2:4" x14ac:dyDescent="0.25">
      <c r="B7413" s="219"/>
      <c r="D7413" s="274"/>
    </row>
    <row r="7414" spans="2:4" x14ac:dyDescent="0.25">
      <c r="B7414" s="219"/>
      <c r="D7414" s="274"/>
    </row>
    <row r="7415" spans="2:4" x14ac:dyDescent="0.25">
      <c r="B7415" s="219"/>
      <c r="D7415" s="274"/>
    </row>
    <row r="7416" spans="2:4" x14ac:dyDescent="0.25">
      <c r="B7416" s="219"/>
      <c r="D7416" s="274"/>
    </row>
    <row r="7417" spans="2:4" x14ac:dyDescent="0.25">
      <c r="B7417" s="219"/>
      <c r="D7417" s="274"/>
    </row>
    <row r="7418" spans="2:4" x14ac:dyDescent="0.25">
      <c r="B7418" s="219"/>
      <c r="D7418" s="274"/>
    </row>
    <row r="7419" spans="2:4" x14ac:dyDescent="0.25">
      <c r="B7419" s="219"/>
      <c r="D7419" s="274"/>
    </row>
    <row r="7420" spans="2:4" x14ac:dyDescent="0.25">
      <c r="B7420" s="219"/>
      <c r="D7420" s="274"/>
    </row>
    <row r="7421" spans="2:4" x14ac:dyDescent="0.25">
      <c r="B7421" s="219"/>
      <c r="D7421" s="274"/>
    </row>
    <row r="7422" spans="2:4" x14ac:dyDescent="0.25">
      <c r="B7422" s="219"/>
      <c r="D7422" s="274"/>
    </row>
    <row r="7423" spans="2:4" x14ac:dyDescent="0.25">
      <c r="B7423" s="219"/>
      <c r="D7423" s="274"/>
    </row>
    <row r="7424" spans="2:4" x14ac:dyDescent="0.25">
      <c r="B7424" s="219"/>
      <c r="D7424" s="274"/>
    </row>
    <row r="7425" spans="2:4" x14ac:dyDescent="0.25">
      <c r="B7425" s="219"/>
      <c r="D7425" s="274"/>
    </row>
    <row r="7426" spans="2:4" x14ac:dyDescent="0.25">
      <c r="B7426" s="219"/>
      <c r="D7426" s="274"/>
    </row>
    <row r="7427" spans="2:4" x14ac:dyDescent="0.25">
      <c r="B7427" s="219"/>
      <c r="D7427" s="274"/>
    </row>
    <row r="7428" spans="2:4" x14ac:dyDescent="0.25">
      <c r="B7428" s="219"/>
      <c r="D7428" s="274"/>
    </row>
    <row r="7429" spans="2:4" x14ac:dyDescent="0.25">
      <c r="B7429" s="219"/>
      <c r="D7429" s="274"/>
    </row>
    <row r="7430" spans="2:4" x14ac:dyDescent="0.25">
      <c r="B7430" s="219"/>
      <c r="D7430" s="274"/>
    </row>
    <row r="7431" spans="2:4" x14ac:dyDescent="0.25">
      <c r="B7431" s="219"/>
      <c r="D7431" s="274"/>
    </row>
    <row r="7432" spans="2:4" x14ac:dyDescent="0.25">
      <c r="B7432" s="219"/>
      <c r="D7432" s="274"/>
    </row>
    <row r="7433" spans="2:4" x14ac:dyDescent="0.25">
      <c r="B7433" s="219"/>
      <c r="D7433" s="274"/>
    </row>
    <row r="7434" spans="2:4" x14ac:dyDescent="0.25">
      <c r="B7434" s="219"/>
      <c r="D7434" s="274"/>
    </row>
    <row r="7435" spans="2:4" x14ac:dyDescent="0.25">
      <c r="B7435" s="219"/>
      <c r="D7435" s="274"/>
    </row>
    <row r="7436" spans="2:4" x14ac:dyDescent="0.25">
      <c r="B7436" s="219"/>
      <c r="D7436" s="274"/>
    </row>
    <row r="7437" spans="2:4" x14ac:dyDescent="0.25">
      <c r="B7437" s="219"/>
      <c r="D7437" s="274"/>
    </row>
    <row r="7438" spans="2:4" x14ac:dyDescent="0.25">
      <c r="B7438" s="219"/>
      <c r="D7438" s="274"/>
    </row>
    <row r="7439" spans="2:4" x14ac:dyDescent="0.25">
      <c r="B7439" s="219"/>
      <c r="D7439" s="274"/>
    </row>
    <row r="7440" spans="2:4" x14ac:dyDescent="0.25">
      <c r="B7440" s="219"/>
      <c r="D7440" s="274"/>
    </row>
    <row r="7441" spans="2:4" x14ac:dyDescent="0.25">
      <c r="B7441" s="219"/>
      <c r="D7441" s="274"/>
    </row>
    <row r="7442" spans="2:4" x14ac:dyDescent="0.25">
      <c r="B7442" s="219"/>
      <c r="D7442" s="274"/>
    </row>
    <row r="7443" spans="2:4" x14ac:dyDescent="0.25">
      <c r="B7443" s="219"/>
      <c r="D7443" s="274"/>
    </row>
    <row r="7444" spans="2:4" x14ac:dyDescent="0.25">
      <c r="B7444" s="219"/>
      <c r="D7444" s="274"/>
    </row>
    <row r="7445" spans="2:4" x14ac:dyDescent="0.25">
      <c r="B7445" s="219"/>
      <c r="D7445" s="274"/>
    </row>
    <row r="7446" spans="2:4" x14ac:dyDescent="0.25">
      <c r="B7446" s="219"/>
      <c r="D7446" s="274"/>
    </row>
    <row r="7447" spans="2:4" x14ac:dyDescent="0.25">
      <c r="B7447" s="219"/>
      <c r="D7447" s="274"/>
    </row>
    <row r="7448" spans="2:4" x14ac:dyDescent="0.25">
      <c r="B7448" s="219"/>
      <c r="D7448" s="274"/>
    </row>
    <row r="7449" spans="2:4" x14ac:dyDescent="0.25">
      <c r="B7449" s="219"/>
      <c r="D7449" s="274"/>
    </row>
    <row r="7450" spans="2:4" x14ac:dyDescent="0.25">
      <c r="B7450" s="219"/>
      <c r="D7450" s="274"/>
    </row>
    <row r="7451" spans="2:4" x14ac:dyDescent="0.25">
      <c r="B7451" s="219"/>
      <c r="D7451" s="274"/>
    </row>
    <row r="7452" spans="2:4" x14ac:dyDescent="0.25">
      <c r="B7452" s="219"/>
      <c r="D7452" s="274"/>
    </row>
    <row r="7453" spans="2:4" x14ac:dyDescent="0.25">
      <c r="B7453" s="219"/>
      <c r="D7453" s="274"/>
    </row>
    <row r="7454" spans="2:4" x14ac:dyDescent="0.25">
      <c r="B7454" s="219"/>
      <c r="D7454" s="274"/>
    </row>
    <row r="7455" spans="2:4" x14ac:dyDescent="0.25">
      <c r="B7455" s="219"/>
      <c r="D7455" s="274"/>
    </row>
    <row r="7456" spans="2:4" x14ac:dyDescent="0.25">
      <c r="B7456" s="219"/>
      <c r="D7456" s="274"/>
    </row>
    <row r="7457" spans="2:4" x14ac:dyDescent="0.25">
      <c r="B7457" s="219"/>
      <c r="D7457" s="274"/>
    </row>
    <row r="7458" spans="2:4" x14ac:dyDescent="0.25">
      <c r="B7458" s="219"/>
      <c r="D7458" s="274"/>
    </row>
    <row r="7459" spans="2:4" x14ac:dyDescent="0.25">
      <c r="B7459" s="219"/>
      <c r="D7459" s="274"/>
    </row>
    <row r="7460" spans="2:4" x14ac:dyDescent="0.25">
      <c r="B7460" s="219"/>
      <c r="D7460" s="274"/>
    </row>
    <row r="7461" spans="2:4" x14ac:dyDescent="0.25">
      <c r="B7461" s="219"/>
      <c r="D7461" s="274"/>
    </row>
    <row r="7462" spans="2:4" x14ac:dyDescent="0.25">
      <c r="B7462" s="219"/>
      <c r="D7462" s="274"/>
    </row>
    <row r="7463" spans="2:4" x14ac:dyDescent="0.25">
      <c r="B7463" s="219"/>
      <c r="D7463" s="274"/>
    </row>
    <row r="7464" spans="2:4" x14ac:dyDescent="0.25">
      <c r="B7464" s="219"/>
      <c r="D7464" s="274"/>
    </row>
    <row r="7465" spans="2:4" x14ac:dyDescent="0.25">
      <c r="B7465" s="219"/>
      <c r="D7465" s="274"/>
    </row>
    <row r="7466" spans="2:4" x14ac:dyDescent="0.25">
      <c r="B7466" s="219"/>
      <c r="D7466" s="274"/>
    </row>
    <row r="7467" spans="2:4" x14ac:dyDescent="0.25">
      <c r="B7467" s="219"/>
      <c r="D7467" s="274"/>
    </row>
    <row r="7468" spans="2:4" x14ac:dyDescent="0.25">
      <c r="B7468" s="219"/>
      <c r="D7468" s="274"/>
    </row>
    <row r="7469" spans="2:4" x14ac:dyDescent="0.25">
      <c r="B7469" s="219"/>
      <c r="D7469" s="274"/>
    </row>
    <row r="7470" spans="2:4" x14ac:dyDescent="0.25">
      <c r="B7470" s="219"/>
      <c r="D7470" s="274"/>
    </row>
    <row r="7471" spans="2:4" x14ac:dyDescent="0.25">
      <c r="B7471" s="219"/>
      <c r="D7471" s="274"/>
    </row>
    <row r="7472" spans="2:4" x14ac:dyDescent="0.25">
      <c r="B7472" s="219"/>
      <c r="D7472" s="274"/>
    </row>
    <row r="7473" spans="2:4" x14ac:dyDescent="0.25">
      <c r="B7473" s="219"/>
      <c r="D7473" s="274"/>
    </row>
    <row r="7474" spans="2:4" x14ac:dyDescent="0.25">
      <c r="B7474" s="219"/>
      <c r="D7474" s="274"/>
    </row>
    <row r="7475" spans="2:4" x14ac:dyDescent="0.25">
      <c r="B7475" s="219"/>
      <c r="D7475" s="274"/>
    </row>
    <row r="7476" spans="2:4" x14ac:dyDescent="0.25">
      <c r="B7476" s="219"/>
      <c r="D7476" s="274"/>
    </row>
    <row r="7477" spans="2:4" x14ac:dyDescent="0.25">
      <c r="B7477" s="219"/>
      <c r="D7477" s="274"/>
    </row>
    <row r="7478" spans="2:4" x14ac:dyDescent="0.25">
      <c r="B7478" s="219"/>
      <c r="D7478" s="274"/>
    </row>
    <row r="7479" spans="2:4" x14ac:dyDescent="0.25">
      <c r="B7479" s="219"/>
      <c r="D7479" s="274"/>
    </row>
    <row r="7480" spans="2:4" x14ac:dyDescent="0.25">
      <c r="B7480" s="219"/>
      <c r="D7480" s="274"/>
    </row>
    <row r="7481" spans="2:4" x14ac:dyDescent="0.25">
      <c r="B7481" s="219"/>
      <c r="D7481" s="274"/>
    </row>
    <row r="7482" spans="2:4" x14ac:dyDescent="0.25">
      <c r="B7482" s="219"/>
      <c r="D7482" s="274"/>
    </row>
    <row r="7483" spans="2:4" x14ac:dyDescent="0.25">
      <c r="B7483" s="219"/>
      <c r="D7483" s="274"/>
    </row>
    <row r="7484" spans="2:4" x14ac:dyDescent="0.25">
      <c r="B7484" s="219"/>
      <c r="D7484" s="274"/>
    </row>
    <row r="7485" spans="2:4" x14ac:dyDescent="0.25">
      <c r="B7485" s="219"/>
      <c r="D7485" s="274"/>
    </row>
    <row r="7486" spans="2:4" x14ac:dyDescent="0.25">
      <c r="B7486" s="219"/>
      <c r="D7486" s="274"/>
    </row>
    <row r="7487" spans="2:4" x14ac:dyDescent="0.25">
      <c r="B7487" s="219"/>
      <c r="D7487" s="274"/>
    </row>
    <row r="7488" spans="2:4" x14ac:dyDescent="0.25">
      <c r="B7488" s="219"/>
      <c r="D7488" s="274"/>
    </row>
    <row r="7489" spans="2:4" x14ac:dyDescent="0.25">
      <c r="B7489" s="219"/>
      <c r="D7489" s="274"/>
    </row>
    <row r="7490" spans="2:4" x14ac:dyDescent="0.25">
      <c r="B7490" s="219"/>
      <c r="D7490" s="274"/>
    </row>
    <row r="7491" spans="2:4" x14ac:dyDescent="0.25">
      <c r="B7491" s="219"/>
      <c r="D7491" s="274"/>
    </row>
    <row r="7492" spans="2:4" x14ac:dyDescent="0.25">
      <c r="B7492" s="219"/>
      <c r="D7492" s="274"/>
    </row>
    <row r="7493" spans="2:4" x14ac:dyDescent="0.25">
      <c r="B7493" s="219"/>
      <c r="D7493" s="274"/>
    </row>
    <row r="7494" spans="2:4" x14ac:dyDescent="0.25">
      <c r="B7494" s="219"/>
      <c r="D7494" s="274"/>
    </row>
    <row r="7495" spans="2:4" x14ac:dyDescent="0.25">
      <c r="B7495" s="219"/>
      <c r="D7495" s="274"/>
    </row>
    <row r="7496" spans="2:4" x14ac:dyDescent="0.25">
      <c r="B7496" s="219"/>
      <c r="D7496" s="274"/>
    </row>
    <row r="7497" spans="2:4" x14ac:dyDescent="0.25">
      <c r="B7497" s="219"/>
      <c r="D7497" s="274"/>
    </row>
    <row r="7498" spans="2:4" x14ac:dyDescent="0.25">
      <c r="B7498" s="219"/>
      <c r="D7498" s="274"/>
    </row>
    <row r="7499" spans="2:4" x14ac:dyDescent="0.25">
      <c r="B7499" s="219"/>
      <c r="D7499" s="274"/>
    </row>
    <row r="7500" spans="2:4" x14ac:dyDescent="0.25">
      <c r="B7500" s="219"/>
      <c r="D7500" s="274"/>
    </row>
    <row r="7501" spans="2:4" x14ac:dyDescent="0.25">
      <c r="B7501" s="219"/>
      <c r="D7501" s="274"/>
    </row>
    <row r="7502" spans="2:4" x14ac:dyDescent="0.25">
      <c r="B7502" s="219"/>
      <c r="D7502" s="274"/>
    </row>
    <row r="7503" spans="2:4" x14ac:dyDescent="0.25">
      <c r="B7503" s="219"/>
      <c r="D7503" s="274"/>
    </row>
    <row r="7504" spans="2:4" x14ac:dyDescent="0.25">
      <c r="B7504" s="219"/>
      <c r="D7504" s="274"/>
    </row>
    <row r="7505" spans="2:4" x14ac:dyDescent="0.25">
      <c r="B7505" s="219"/>
      <c r="D7505" s="274"/>
    </row>
    <row r="7506" spans="2:4" x14ac:dyDescent="0.25">
      <c r="B7506" s="219"/>
      <c r="D7506" s="274"/>
    </row>
    <row r="7507" spans="2:4" x14ac:dyDescent="0.25">
      <c r="B7507" s="219"/>
      <c r="D7507" s="274"/>
    </row>
    <row r="7508" spans="2:4" x14ac:dyDescent="0.25">
      <c r="B7508" s="219"/>
      <c r="D7508" s="274"/>
    </row>
    <row r="7509" spans="2:4" x14ac:dyDescent="0.25">
      <c r="B7509" s="219"/>
      <c r="D7509" s="274"/>
    </row>
    <row r="7510" spans="2:4" x14ac:dyDescent="0.25">
      <c r="B7510" s="219"/>
      <c r="D7510" s="274"/>
    </row>
    <row r="7511" spans="2:4" x14ac:dyDescent="0.25">
      <c r="B7511" s="219"/>
      <c r="D7511" s="274"/>
    </row>
    <row r="7512" spans="2:4" x14ac:dyDescent="0.25">
      <c r="B7512" s="219"/>
      <c r="D7512" s="274"/>
    </row>
    <row r="7513" spans="2:4" x14ac:dyDescent="0.25">
      <c r="B7513" s="219"/>
      <c r="D7513" s="274"/>
    </row>
    <row r="7514" spans="2:4" x14ac:dyDescent="0.25">
      <c r="B7514" s="219"/>
      <c r="D7514" s="274"/>
    </row>
    <row r="7515" spans="2:4" x14ac:dyDescent="0.25">
      <c r="B7515" s="219"/>
      <c r="D7515" s="274"/>
    </row>
    <row r="7516" spans="2:4" x14ac:dyDescent="0.25">
      <c r="B7516" s="219"/>
      <c r="D7516" s="274"/>
    </row>
    <row r="7517" spans="2:4" x14ac:dyDescent="0.25">
      <c r="B7517" s="219"/>
      <c r="D7517" s="274"/>
    </row>
    <row r="7518" spans="2:4" x14ac:dyDescent="0.25">
      <c r="B7518" s="219"/>
      <c r="D7518" s="274"/>
    </row>
    <row r="7519" spans="2:4" x14ac:dyDescent="0.25">
      <c r="B7519" s="219"/>
      <c r="D7519" s="274"/>
    </row>
    <row r="7520" spans="2:4" x14ac:dyDescent="0.25">
      <c r="B7520" s="219"/>
      <c r="D7520" s="274"/>
    </row>
    <row r="7521" spans="2:4" x14ac:dyDescent="0.25">
      <c r="B7521" s="219"/>
      <c r="D7521" s="274"/>
    </row>
    <row r="7522" spans="2:4" x14ac:dyDescent="0.25">
      <c r="B7522" s="219"/>
      <c r="D7522" s="274"/>
    </row>
    <row r="7523" spans="2:4" x14ac:dyDescent="0.25">
      <c r="B7523" s="219"/>
      <c r="D7523" s="274"/>
    </row>
    <row r="7524" spans="2:4" x14ac:dyDescent="0.25">
      <c r="B7524" s="219"/>
      <c r="D7524" s="274"/>
    </row>
    <row r="7525" spans="2:4" x14ac:dyDescent="0.25">
      <c r="B7525" s="219"/>
      <c r="D7525" s="274"/>
    </row>
    <row r="7526" spans="2:4" x14ac:dyDescent="0.25">
      <c r="B7526" s="219"/>
      <c r="D7526" s="274"/>
    </row>
    <row r="7527" spans="2:4" x14ac:dyDescent="0.25">
      <c r="B7527" s="219"/>
      <c r="D7527" s="274"/>
    </row>
    <row r="7528" spans="2:4" x14ac:dyDescent="0.25">
      <c r="B7528" s="219"/>
      <c r="D7528" s="274"/>
    </row>
    <row r="7529" spans="2:4" x14ac:dyDescent="0.25">
      <c r="B7529" s="219"/>
      <c r="D7529" s="274"/>
    </row>
    <row r="7530" spans="2:4" x14ac:dyDescent="0.25">
      <c r="B7530" s="219"/>
      <c r="D7530" s="274"/>
    </row>
    <row r="7531" spans="2:4" x14ac:dyDescent="0.25">
      <c r="B7531" s="219"/>
      <c r="D7531" s="274"/>
    </row>
    <row r="7532" spans="2:4" x14ac:dyDescent="0.25">
      <c r="B7532" s="219"/>
      <c r="D7532" s="274"/>
    </row>
    <row r="7533" spans="2:4" x14ac:dyDescent="0.25">
      <c r="B7533" s="219"/>
      <c r="D7533" s="274"/>
    </row>
    <row r="7534" spans="2:4" x14ac:dyDescent="0.25">
      <c r="B7534" s="219"/>
      <c r="D7534" s="274"/>
    </row>
    <row r="7535" spans="2:4" x14ac:dyDescent="0.25">
      <c r="B7535" s="219"/>
      <c r="D7535" s="274"/>
    </row>
    <row r="7536" spans="2:4" x14ac:dyDescent="0.25">
      <c r="B7536" s="219"/>
      <c r="D7536" s="274"/>
    </row>
    <row r="7537" spans="2:4" x14ac:dyDescent="0.25">
      <c r="B7537" s="219"/>
      <c r="D7537" s="274"/>
    </row>
    <row r="7538" spans="2:4" x14ac:dyDescent="0.25">
      <c r="B7538" s="219"/>
      <c r="D7538" s="274"/>
    </row>
    <row r="7539" spans="2:4" x14ac:dyDescent="0.25">
      <c r="B7539" s="219"/>
      <c r="D7539" s="274"/>
    </row>
    <row r="7540" spans="2:4" x14ac:dyDescent="0.25">
      <c r="B7540" s="219"/>
      <c r="D7540" s="274"/>
    </row>
    <row r="7541" spans="2:4" x14ac:dyDescent="0.25">
      <c r="B7541" s="219"/>
      <c r="D7541" s="274"/>
    </row>
    <row r="7542" spans="2:4" x14ac:dyDescent="0.25">
      <c r="B7542" s="219"/>
      <c r="D7542" s="274"/>
    </row>
    <row r="7543" spans="2:4" x14ac:dyDescent="0.25">
      <c r="B7543" s="219"/>
      <c r="D7543" s="274"/>
    </row>
    <row r="7544" spans="2:4" x14ac:dyDescent="0.25">
      <c r="B7544" s="219"/>
      <c r="D7544" s="274"/>
    </row>
    <row r="7545" spans="2:4" x14ac:dyDescent="0.25">
      <c r="B7545" s="219"/>
      <c r="D7545" s="274"/>
    </row>
    <row r="7546" spans="2:4" x14ac:dyDescent="0.25">
      <c r="B7546" s="219"/>
      <c r="D7546" s="274"/>
    </row>
    <row r="7547" spans="2:4" x14ac:dyDescent="0.25">
      <c r="B7547" s="219"/>
      <c r="D7547" s="274"/>
    </row>
    <row r="7548" spans="2:4" x14ac:dyDescent="0.25">
      <c r="B7548" s="219"/>
      <c r="D7548" s="274"/>
    </row>
    <row r="7549" spans="2:4" x14ac:dyDescent="0.25">
      <c r="B7549" s="219"/>
      <c r="D7549" s="274"/>
    </row>
    <row r="7550" spans="2:4" x14ac:dyDescent="0.25">
      <c r="B7550" s="219"/>
      <c r="D7550" s="274"/>
    </row>
    <row r="7551" spans="2:4" x14ac:dyDescent="0.25">
      <c r="B7551" s="219"/>
      <c r="D7551" s="274"/>
    </row>
    <row r="7552" spans="2:4" x14ac:dyDescent="0.25">
      <c r="B7552" s="219"/>
      <c r="D7552" s="274"/>
    </row>
    <row r="7553" spans="2:4" x14ac:dyDescent="0.25">
      <c r="B7553" s="219"/>
      <c r="D7553" s="274"/>
    </row>
    <row r="7554" spans="2:4" x14ac:dyDescent="0.25">
      <c r="B7554" s="219"/>
      <c r="D7554" s="274"/>
    </row>
    <row r="7555" spans="2:4" x14ac:dyDescent="0.25">
      <c r="B7555" s="219"/>
      <c r="D7555" s="274"/>
    </row>
    <row r="7556" spans="2:4" x14ac:dyDescent="0.25">
      <c r="B7556" s="219"/>
      <c r="D7556" s="274"/>
    </row>
    <row r="7557" spans="2:4" x14ac:dyDescent="0.25">
      <c r="B7557" s="219"/>
      <c r="D7557" s="274"/>
    </row>
    <row r="7558" spans="2:4" x14ac:dyDescent="0.25">
      <c r="B7558" s="219"/>
      <c r="D7558" s="274"/>
    </row>
    <row r="7559" spans="2:4" x14ac:dyDescent="0.25">
      <c r="B7559" s="219"/>
      <c r="D7559" s="274"/>
    </row>
    <row r="7560" spans="2:4" x14ac:dyDescent="0.25">
      <c r="B7560" s="219"/>
      <c r="D7560" s="274"/>
    </row>
    <row r="7561" spans="2:4" x14ac:dyDescent="0.25">
      <c r="B7561" s="219"/>
      <c r="D7561" s="274"/>
    </row>
    <row r="7562" spans="2:4" x14ac:dyDescent="0.25">
      <c r="B7562" s="219"/>
      <c r="D7562" s="274"/>
    </row>
    <row r="7563" spans="2:4" x14ac:dyDescent="0.25">
      <c r="B7563" s="219"/>
      <c r="D7563" s="274"/>
    </row>
    <row r="7564" spans="2:4" x14ac:dyDescent="0.25">
      <c r="B7564" s="219"/>
      <c r="D7564" s="274"/>
    </row>
    <row r="7565" spans="2:4" x14ac:dyDescent="0.25">
      <c r="B7565" s="219"/>
      <c r="D7565" s="274"/>
    </row>
    <row r="7566" spans="2:4" x14ac:dyDescent="0.25">
      <c r="B7566" s="219"/>
      <c r="D7566" s="274"/>
    </row>
    <row r="7567" spans="2:4" x14ac:dyDescent="0.25">
      <c r="B7567" s="219"/>
      <c r="D7567" s="274"/>
    </row>
    <row r="7568" spans="2:4" x14ac:dyDescent="0.25">
      <c r="B7568" s="219"/>
      <c r="D7568" s="274"/>
    </row>
    <row r="7569" spans="2:4" x14ac:dyDescent="0.25">
      <c r="B7569" s="219"/>
      <c r="D7569" s="274"/>
    </row>
    <row r="7570" spans="2:4" x14ac:dyDescent="0.25">
      <c r="B7570" s="219"/>
      <c r="D7570" s="274"/>
    </row>
    <row r="7571" spans="2:4" x14ac:dyDescent="0.25">
      <c r="B7571" s="219"/>
      <c r="D7571" s="274"/>
    </row>
    <row r="7572" spans="2:4" x14ac:dyDescent="0.25">
      <c r="B7572" s="219"/>
      <c r="D7572" s="274"/>
    </row>
    <row r="7573" spans="2:4" x14ac:dyDescent="0.25">
      <c r="B7573" s="219"/>
      <c r="D7573" s="274"/>
    </row>
    <row r="7574" spans="2:4" x14ac:dyDescent="0.25">
      <c r="B7574" s="219"/>
      <c r="D7574" s="274"/>
    </row>
    <row r="7575" spans="2:4" x14ac:dyDescent="0.25">
      <c r="B7575" s="219"/>
      <c r="D7575" s="274"/>
    </row>
    <row r="7576" spans="2:4" x14ac:dyDescent="0.25">
      <c r="B7576" s="219"/>
      <c r="D7576" s="274"/>
    </row>
    <row r="7577" spans="2:4" x14ac:dyDescent="0.25">
      <c r="B7577" s="219"/>
      <c r="D7577" s="274"/>
    </row>
    <row r="7578" spans="2:4" x14ac:dyDescent="0.25">
      <c r="B7578" s="219"/>
      <c r="D7578" s="274"/>
    </row>
    <row r="7579" spans="2:4" x14ac:dyDescent="0.25">
      <c r="B7579" s="219"/>
      <c r="D7579" s="274"/>
    </row>
    <row r="7580" spans="2:4" x14ac:dyDescent="0.25">
      <c r="B7580" s="219"/>
      <c r="D7580" s="274"/>
    </row>
    <row r="7581" spans="2:4" x14ac:dyDescent="0.25">
      <c r="B7581" s="219"/>
      <c r="D7581" s="274"/>
    </row>
    <row r="7582" spans="2:4" x14ac:dyDescent="0.25">
      <c r="B7582" s="219"/>
      <c r="D7582" s="274"/>
    </row>
    <row r="7583" spans="2:4" x14ac:dyDescent="0.25">
      <c r="B7583" s="219"/>
      <c r="D7583" s="274"/>
    </row>
    <row r="7584" spans="2:4" x14ac:dyDescent="0.25">
      <c r="B7584" s="219"/>
      <c r="D7584" s="274"/>
    </row>
    <row r="7585" spans="2:4" x14ac:dyDescent="0.25">
      <c r="B7585" s="219"/>
      <c r="D7585" s="274"/>
    </row>
    <row r="7586" spans="2:4" x14ac:dyDescent="0.25">
      <c r="B7586" s="219"/>
      <c r="D7586" s="274"/>
    </row>
    <row r="7587" spans="2:4" x14ac:dyDescent="0.25">
      <c r="B7587" s="219"/>
      <c r="D7587" s="274"/>
    </row>
    <row r="7588" spans="2:4" x14ac:dyDescent="0.25">
      <c r="B7588" s="219"/>
      <c r="D7588" s="274"/>
    </row>
    <row r="7589" spans="2:4" x14ac:dyDescent="0.25">
      <c r="B7589" s="219"/>
      <c r="D7589" s="274"/>
    </row>
    <row r="7590" spans="2:4" x14ac:dyDescent="0.25">
      <c r="B7590" s="219"/>
      <c r="D7590" s="274"/>
    </row>
    <row r="7591" spans="2:4" x14ac:dyDescent="0.25">
      <c r="B7591" s="219"/>
      <c r="D7591" s="274"/>
    </row>
    <row r="7592" spans="2:4" x14ac:dyDescent="0.25">
      <c r="B7592" s="219"/>
      <c r="D7592" s="274"/>
    </row>
    <row r="7593" spans="2:4" x14ac:dyDescent="0.25">
      <c r="B7593" s="219"/>
      <c r="D7593" s="274"/>
    </row>
    <row r="7594" spans="2:4" x14ac:dyDescent="0.25">
      <c r="B7594" s="219"/>
      <c r="D7594" s="274"/>
    </row>
    <row r="7595" spans="2:4" x14ac:dyDescent="0.25">
      <c r="B7595" s="219"/>
      <c r="D7595" s="274"/>
    </row>
    <row r="7596" spans="2:4" x14ac:dyDescent="0.25">
      <c r="B7596" s="219"/>
      <c r="D7596" s="274"/>
    </row>
    <row r="7597" spans="2:4" x14ac:dyDescent="0.25">
      <c r="B7597" s="219"/>
      <c r="D7597" s="274"/>
    </row>
    <row r="7598" spans="2:4" x14ac:dyDescent="0.25">
      <c r="B7598" s="219"/>
      <c r="D7598" s="274"/>
    </row>
    <row r="7599" spans="2:4" x14ac:dyDescent="0.25">
      <c r="B7599" s="219"/>
      <c r="D7599" s="274"/>
    </row>
    <row r="7600" spans="2:4" x14ac:dyDescent="0.25">
      <c r="B7600" s="219"/>
      <c r="D7600" s="274"/>
    </row>
    <row r="7601" spans="2:4" x14ac:dyDescent="0.25">
      <c r="B7601" s="219"/>
      <c r="D7601" s="274"/>
    </row>
    <row r="7602" spans="2:4" x14ac:dyDescent="0.25">
      <c r="B7602" s="219"/>
      <c r="D7602" s="274"/>
    </row>
    <row r="7603" spans="2:4" x14ac:dyDescent="0.25">
      <c r="B7603" s="219"/>
      <c r="D7603" s="274"/>
    </row>
    <row r="7604" spans="2:4" x14ac:dyDescent="0.25">
      <c r="B7604" s="219"/>
      <c r="D7604" s="274"/>
    </row>
    <row r="7605" spans="2:4" x14ac:dyDescent="0.25">
      <c r="B7605" s="219"/>
      <c r="D7605" s="274"/>
    </row>
    <row r="7606" spans="2:4" x14ac:dyDescent="0.25">
      <c r="B7606" s="219"/>
      <c r="D7606" s="274"/>
    </row>
    <row r="7607" spans="2:4" x14ac:dyDescent="0.25">
      <c r="B7607" s="219"/>
      <c r="D7607" s="274"/>
    </row>
    <row r="7608" spans="2:4" x14ac:dyDescent="0.25">
      <c r="B7608" s="219"/>
      <c r="D7608" s="274"/>
    </row>
    <row r="7609" spans="2:4" x14ac:dyDescent="0.25">
      <c r="B7609" s="219"/>
      <c r="D7609" s="274"/>
    </row>
    <row r="7610" spans="2:4" x14ac:dyDescent="0.25">
      <c r="B7610" s="219"/>
      <c r="D7610" s="274"/>
    </row>
    <row r="7611" spans="2:4" x14ac:dyDescent="0.25">
      <c r="B7611" s="219"/>
      <c r="D7611" s="274"/>
    </row>
    <row r="7612" spans="2:4" x14ac:dyDescent="0.25">
      <c r="B7612" s="219"/>
      <c r="D7612" s="274"/>
    </row>
    <row r="7613" spans="2:4" x14ac:dyDescent="0.25">
      <c r="B7613" s="219"/>
      <c r="D7613" s="274"/>
    </row>
    <row r="7614" spans="2:4" x14ac:dyDescent="0.25">
      <c r="B7614" s="219"/>
      <c r="D7614" s="274"/>
    </row>
    <row r="7615" spans="2:4" x14ac:dyDescent="0.25">
      <c r="B7615" s="219"/>
      <c r="D7615" s="274"/>
    </row>
    <row r="7616" spans="2:4" x14ac:dyDescent="0.25">
      <c r="B7616" s="219"/>
      <c r="D7616" s="274"/>
    </row>
    <row r="7617" spans="2:4" x14ac:dyDescent="0.25">
      <c r="B7617" s="219"/>
      <c r="D7617" s="274"/>
    </row>
    <row r="7618" spans="2:4" x14ac:dyDescent="0.25">
      <c r="B7618" s="219"/>
      <c r="D7618" s="274"/>
    </row>
    <row r="7619" spans="2:4" x14ac:dyDescent="0.25">
      <c r="B7619" s="219"/>
      <c r="D7619" s="274"/>
    </row>
    <row r="7620" spans="2:4" x14ac:dyDescent="0.25">
      <c r="B7620" s="219"/>
      <c r="D7620" s="274"/>
    </row>
    <row r="7621" spans="2:4" x14ac:dyDescent="0.25">
      <c r="B7621" s="219"/>
      <c r="D7621" s="274"/>
    </row>
    <row r="7622" spans="2:4" x14ac:dyDescent="0.25">
      <c r="B7622" s="219"/>
      <c r="D7622" s="274"/>
    </row>
    <row r="7623" spans="2:4" x14ac:dyDescent="0.25">
      <c r="B7623" s="219"/>
      <c r="D7623" s="274"/>
    </row>
    <row r="7624" spans="2:4" x14ac:dyDescent="0.25">
      <c r="B7624" s="219"/>
      <c r="D7624" s="274"/>
    </row>
    <row r="7625" spans="2:4" x14ac:dyDescent="0.25">
      <c r="B7625" s="219"/>
      <c r="D7625" s="274"/>
    </row>
    <row r="7626" spans="2:4" x14ac:dyDescent="0.25">
      <c r="B7626" s="219"/>
      <c r="D7626" s="274"/>
    </row>
    <row r="7627" spans="2:4" x14ac:dyDescent="0.25">
      <c r="B7627" s="219"/>
      <c r="D7627" s="274"/>
    </row>
    <row r="7628" spans="2:4" x14ac:dyDescent="0.25">
      <c r="B7628" s="219"/>
      <c r="D7628" s="274"/>
    </row>
    <row r="7629" spans="2:4" x14ac:dyDescent="0.25">
      <c r="B7629" s="219"/>
      <c r="D7629" s="274"/>
    </row>
    <row r="7630" spans="2:4" x14ac:dyDescent="0.25">
      <c r="B7630" s="219"/>
      <c r="D7630" s="274"/>
    </row>
    <row r="7631" spans="2:4" x14ac:dyDescent="0.25">
      <c r="B7631" s="219"/>
      <c r="D7631" s="274"/>
    </row>
    <row r="7632" spans="2:4" x14ac:dyDescent="0.25">
      <c r="B7632" s="219"/>
      <c r="D7632" s="274"/>
    </row>
    <row r="7633" spans="2:4" x14ac:dyDescent="0.25">
      <c r="B7633" s="219"/>
      <c r="D7633" s="274"/>
    </row>
    <row r="7634" spans="2:4" x14ac:dyDescent="0.25">
      <c r="B7634" s="219"/>
      <c r="D7634" s="274"/>
    </row>
    <row r="7635" spans="2:4" x14ac:dyDescent="0.25">
      <c r="B7635" s="219"/>
      <c r="D7635" s="274"/>
    </row>
    <row r="7636" spans="2:4" x14ac:dyDescent="0.25">
      <c r="B7636" s="219"/>
      <c r="D7636" s="274"/>
    </row>
    <row r="7637" spans="2:4" x14ac:dyDescent="0.25">
      <c r="B7637" s="219"/>
      <c r="D7637" s="274"/>
    </row>
    <row r="7638" spans="2:4" x14ac:dyDescent="0.25">
      <c r="B7638" s="219"/>
      <c r="D7638" s="274"/>
    </row>
    <row r="7639" spans="2:4" x14ac:dyDescent="0.25">
      <c r="B7639" s="219"/>
      <c r="D7639" s="274"/>
    </row>
    <row r="7640" spans="2:4" x14ac:dyDescent="0.25">
      <c r="B7640" s="219"/>
      <c r="D7640" s="274"/>
    </row>
    <row r="7641" spans="2:4" x14ac:dyDescent="0.25">
      <c r="B7641" s="219"/>
      <c r="D7641" s="274"/>
    </row>
    <row r="7642" spans="2:4" x14ac:dyDescent="0.25">
      <c r="B7642" s="219"/>
      <c r="D7642" s="274"/>
    </row>
    <row r="7643" spans="2:4" x14ac:dyDescent="0.25">
      <c r="B7643" s="219"/>
      <c r="D7643" s="274"/>
    </row>
    <row r="7644" spans="2:4" x14ac:dyDescent="0.25">
      <c r="B7644" s="219"/>
      <c r="D7644" s="274"/>
    </row>
    <row r="7645" spans="2:4" x14ac:dyDescent="0.25">
      <c r="B7645" s="219"/>
      <c r="D7645" s="274"/>
    </row>
    <row r="7646" spans="2:4" x14ac:dyDescent="0.25">
      <c r="B7646" s="219"/>
      <c r="D7646" s="274"/>
    </row>
    <row r="7647" spans="2:4" x14ac:dyDescent="0.25">
      <c r="B7647" s="219"/>
      <c r="D7647" s="274"/>
    </row>
    <row r="7648" spans="2:4" x14ac:dyDescent="0.25">
      <c r="B7648" s="219"/>
      <c r="D7648" s="274"/>
    </row>
    <row r="7649" spans="2:4" x14ac:dyDescent="0.25">
      <c r="B7649" s="219"/>
      <c r="D7649" s="274"/>
    </row>
    <row r="7650" spans="2:4" x14ac:dyDescent="0.25">
      <c r="B7650" s="219"/>
      <c r="D7650" s="274"/>
    </row>
    <row r="7651" spans="2:4" x14ac:dyDescent="0.25">
      <c r="B7651" s="219"/>
      <c r="D7651" s="274"/>
    </row>
    <row r="7652" spans="2:4" x14ac:dyDescent="0.25">
      <c r="B7652" s="219"/>
      <c r="D7652" s="274"/>
    </row>
    <row r="7653" spans="2:4" x14ac:dyDescent="0.25">
      <c r="B7653" s="219"/>
      <c r="D7653" s="274"/>
    </row>
    <row r="7654" spans="2:4" x14ac:dyDescent="0.25">
      <c r="B7654" s="219"/>
      <c r="D7654" s="274"/>
    </row>
    <row r="7655" spans="2:4" x14ac:dyDescent="0.25">
      <c r="B7655" s="219"/>
      <c r="D7655" s="274"/>
    </row>
    <row r="7656" spans="2:4" x14ac:dyDescent="0.25">
      <c r="B7656" s="219"/>
      <c r="D7656" s="274"/>
    </row>
    <row r="7657" spans="2:4" x14ac:dyDescent="0.25">
      <c r="B7657" s="219"/>
      <c r="D7657" s="274"/>
    </row>
    <row r="7658" spans="2:4" x14ac:dyDescent="0.25">
      <c r="B7658" s="219"/>
      <c r="D7658" s="274"/>
    </row>
    <row r="7659" spans="2:4" x14ac:dyDescent="0.25">
      <c r="B7659" s="219"/>
      <c r="D7659" s="274"/>
    </row>
    <row r="7660" spans="2:4" x14ac:dyDescent="0.25">
      <c r="B7660" s="219"/>
      <c r="D7660" s="274"/>
    </row>
    <row r="7661" spans="2:4" x14ac:dyDescent="0.25">
      <c r="B7661" s="219"/>
      <c r="D7661" s="274"/>
    </row>
    <row r="7662" spans="2:4" x14ac:dyDescent="0.25">
      <c r="B7662" s="219"/>
      <c r="D7662" s="274"/>
    </row>
    <row r="7663" spans="2:4" x14ac:dyDescent="0.25">
      <c r="B7663" s="219"/>
      <c r="D7663" s="274"/>
    </row>
    <row r="7664" spans="2:4" x14ac:dyDescent="0.25">
      <c r="B7664" s="219"/>
      <c r="D7664" s="274"/>
    </row>
    <row r="7665" spans="2:4" x14ac:dyDescent="0.25">
      <c r="B7665" s="219"/>
      <c r="D7665" s="274"/>
    </row>
    <row r="7666" spans="2:4" x14ac:dyDescent="0.25">
      <c r="B7666" s="219"/>
      <c r="D7666" s="274"/>
    </row>
    <row r="7667" spans="2:4" x14ac:dyDescent="0.25">
      <c r="B7667" s="219"/>
      <c r="D7667" s="274"/>
    </row>
    <row r="7668" spans="2:4" x14ac:dyDescent="0.25">
      <c r="B7668" s="219"/>
      <c r="D7668" s="274"/>
    </row>
    <row r="7669" spans="2:4" x14ac:dyDescent="0.25">
      <c r="B7669" s="219"/>
      <c r="D7669" s="274"/>
    </row>
    <row r="7670" spans="2:4" x14ac:dyDescent="0.25">
      <c r="B7670" s="219"/>
      <c r="D7670" s="274"/>
    </row>
    <row r="7671" spans="2:4" x14ac:dyDescent="0.25">
      <c r="B7671" s="219"/>
      <c r="D7671" s="274"/>
    </row>
    <row r="7672" spans="2:4" x14ac:dyDescent="0.25">
      <c r="B7672" s="219"/>
      <c r="D7672" s="274"/>
    </row>
    <row r="7673" spans="2:4" x14ac:dyDescent="0.25">
      <c r="B7673" s="219"/>
      <c r="D7673" s="274"/>
    </row>
    <row r="7674" spans="2:4" x14ac:dyDescent="0.25">
      <c r="B7674" s="219"/>
      <c r="D7674" s="274"/>
    </row>
    <row r="7675" spans="2:4" x14ac:dyDescent="0.25">
      <c r="B7675" s="219"/>
      <c r="D7675" s="274"/>
    </row>
    <row r="7676" spans="2:4" x14ac:dyDescent="0.25">
      <c r="B7676" s="219"/>
      <c r="D7676" s="274"/>
    </row>
    <row r="7677" spans="2:4" x14ac:dyDescent="0.25">
      <c r="B7677" s="219"/>
      <c r="D7677" s="274"/>
    </row>
    <row r="7678" spans="2:4" x14ac:dyDescent="0.25">
      <c r="B7678" s="219"/>
      <c r="D7678" s="274"/>
    </row>
    <row r="7679" spans="2:4" x14ac:dyDescent="0.25">
      <c r="B7679" s="219"/>
      <c r="D7679" s="274"/>
    </row>
    <row r="7680" spans="2:4" x14ac:dyDescent="0.25">
      <c r="B7680" s="219"/>
      <c r="D7680" s="274"/>
    </row>
    <row r="7681" spans="2:4" x14ac:dyDescent="0.25">
      <c r="B7681" s="219"/>
      <c r="D7681" s="274"/>
    </row>
    <row r="7682" spans="2:4" x14ac:dyDescent="0.25">
      <c r="B7682" s="219"/>
      <c r="D7682" s="274"/>
    </row>
    <row r="7683" spans="2:4" x14ac:dyDescent="0.25">
      <c r="B7683" s="219"/>
      <c r="D7683" s="274"/>
    </row>
    <row r="7684" spans="2:4" x14ac:dyDescent="0.25">
      <c r="B7684" s="219"/>
      <c r="D7684" s="274"/>
    </row>
    <row r="7685" spans="2:4" x14ac:dyDescent="0.25">
      <c r="B7685" s="219"/>
      <c r="D7685" s="274"/>
    </row>
    <row r="7686" spans="2:4" x14ac:dyDescent="0.25">
      <c r="B7686" s="219"/>
      <c r="D7686" s="274"/>
    </row>
    <row r="7687" spans="2:4" x14ac:dyDescent="0.25">
      <c r="B7687" s="219"/>
      <c r="D7687" s="274"/>
    </row>
    <row r="7688" spans="2:4" x14ac:dyDescent="0.25">
      <c r="B7688" s="219"/>
      <c r="D7688" s="274"/>
    </row>
    <row r="7689" spans="2:4" x14ac:dyDescent="0.25">
      <c r="B7689" s="219"/>
      <c r="D7689" s="274"/>
    </row>
    <row r="7690" spans="2:4" x14ac:dyDescent="0.25">
      <c r="B7690" s="219"/>
      <c r="D7690" s="274"/>
    </row>
    <row r="7691" spans="2:4" x14ac:dyDescent="0.25">
      <c r="B7691" s="219"/>
      <c r="D7691" s="274"/>
    </row>
    <row r="7692" spans="2:4" x14ac:dyDescent="0.25">
      <c r="B7692" s="219"/>
      <c r="D7692" s="274"/>
    </row>
    <row r="7693" spans="2:4" x14ac:dyDescent="0.25">
      <c r="B7693" s="219"/>
      <c r="D7693" s="274"/>
    </row>
    <row r="7694" spans="2:4" x14ac:dyDescent="0.25">
      <c r="B7694" s="219"/>
      <c r="D7694" s="274"/>
    </row>
    <row r="7695" spans="2:4" x14ac:dyDescent="0.25">
      <c r="B7695" s="219"/>
      <c r="D7695" s="274"/>
    </row>
    <row r="7696" spans="2:4" x14ac:dyDescent="0.25">
      <c r="B7696" s="219"/>
      <c r="D7696" s="274"/>
    </row>
    <row r="7697" spans="2:4" x14ac:dyDescent="0.25">
      <c r="B7697" s="219"/>
      <c r="D7697" s="274"/>
    </row>
    <row r="7698" spans="2:4" x14ac:dyDescent="0.25">
      <c r="B7698" s="219"/>
      <c r="D7698" s="274"/>
    </row>
    <row r="7699" spans="2:4" x14ac:dyDescent="0.25">
      <c r="B7699" s="219"/>
      <c r="D7699" s="274"/>
    </row>
    <row r="7700" spans="2:4" x14ac:dyDescent="0.25">
      <c r="B7700" s="219"/>
      <c r="D7700" s="274"/>
    </row>
    <row r="7701" spans="2:4" x14ac:dyDescent="0.25">
      <c r="B7701" s="219"/>
      <c r="D7701" s="274"/>
    </row>
    <row r="7702" spans="2:4" x14ac:dyDescent="0.25">
      <c r="B7702" s="219"/>
      <c r="D7702" s="274"/>
    </row>
    <row r="7703" spans="2:4" x14ac:dyDescent="0.25">
      <c r="B7703" s="219"/>
      <c r="D7703" s="274"/>
    </row>
    <row r="7704" spans="2:4" x14ac:dyDescent="0.25">
      <c r="B7704" s="219"/>
      <c r="D7704" s="274"/>
    </row>
    <row r="7705" spans="2:4" x14ac:dyDescent="0.25">
      <c r="B7705" s="219"/>
      <c r="D7705" s="274"/>
    </row>
    <row r="7706" spans="2:4" x14ac:dyDescent="0.25">
      <c r="B7706" s="219"/>
      <c r="D7706" s="274"/>
    </row>
    <row r="7707" spans="2:4" x14ac:dyDescent="0.25">
      <c r="B7707" s="219"/>
      <c r="D7707" s="274"/>
    </row>
    <row r="7708" spans="2:4" x14ac:dyDescent="0.25">
      <c r="B7708" s="219"/>
      <c r="D7708" s="274"/>
    </row>
    <row r="7709" spans="2:4" x14ac:dyDescent="0.25">
      <c r="B7709" s="219"/>
      <c r="D7709" s="274"/>
    </row>
    <row r="7710" spans="2:4" x14ac:dyDescent="0.25">
      <c r="B7710" s="219"/>
      <c r="D7710" s="274"/>
    </row>
    <row r="7711" spans="2:4" x14ac:dyDescent="0.25">
      <c r="B7711" s="219"/>
      <c r="D7711" s="274"/>
    </row>
    <row r="7712" spans="2:4" x14ac:dyDescent="0.25">
      <c r="B7712" s="219"/>
      <c r="D7712" s="274"/>
    </row>
    <row r="7713" spans="2:4" x14ac:dyDescent="0.25">
      <c r="B7713" s="219"/>
      <c r="D7713" s="274"/>
    </row>
    <row r="7714" spans="2:4" x14ac:dyDescent="0.25">
      <c r="B7714" s="219"/>
      <c r="D7714" s="274"/>
    </row>
    <row r="7715" spans="2:4" x14ac:dyDescent="0.25">
      <c r="B7715" s="219"/>
      <c r="D7715" s="274"/>
    </row>
    <row r="7716" spans="2:4" x14ac:dyDescent="0.25">
      <c r="B7716" s="219"/>
      <c r="D7716" s="274"/>
    </row>
    <row r="7717" spans="2:4" x14ac:dyDescent="0.25">
      <c r="B7717" s="219"/>
      <c r="D7717" s="274"/>
    </row>
    <row r="7718" spans="2:4" x14ac:dyDescent="0.25">
      <c r="B7718" s="219"/>
      <c r="D7718" s="274"/>
    </row>
    <row r="7719" spans="2:4" x14ac:dyDescent="0.25">
      <c r="B7719" s="219"/>
      <c r="D7719" s="274"/>
    </row>
    <row r="7720" spans="2:4" x14ac:dyDescent="0.25">
      <c r="B7720" s="219"/>
      <c r="D7720" s="274"/>
    </row>
    <row r="7721" spans="2:4" x14ac:dyDescent="0.25">
      <c r="B7721" s="219"/>
      <c r="D7721" s="274"/>
    </row>
    <row r="7722" spans="2:4" x14ac:dyDescent="0.25">
      <c r="B7722" s="219"/>
      <c r="D7722" s="274"/>
    </row>
    <row r="7723" spans="2:4" x14ac:dyDescent="0.25">
      <c r="B7723" s="219"/>
      <c r="D7723" s="274"/>
    </row>
    <row r="7724" spans="2:4" x14ac:dyDescent="0.25">
      <c r="B7724" s="219"/>
      <c r="D7724" s="274"/>
    </row>
    <row r="7725" spans="2:4" x14ac:dyDescent="0.25">
      <c r="B7725" s="219"/>
      <c r="D7725" s="274"/>
    </row>
    <row r="7726" spans="2:4" x14ac:dyDescent="0.25">
      <c r="B7726" s="219"/>
      <c r="D7726" s="274"/>
    </row>
    <row r="7727" spans="2:4" x14ac:dyDescent="0.25">
      <c r="B7727" s="219"/>
      <c r="D7727" s="274"/>
    </row>
    <row r="7728" spans="2:4" x14ac:dyDescent="0.25">
      <c r="B7728" s="219"/>
      <c r="D7728" s="274"/>
    </row>
    <row r="7729" spans="2:4" x14ac:dyDescent="0.25">
      <c r="B7729" s="219"/>
      <c r="D7729" s="274"/>
    </row>
    <row r="7730" spans="2:4" x14ac:dyDescent="0.25">
      <c r="B7730" s="219"/>
      <c r="D7730" s="274"/>
    </row>
    <row r="7731" spans="2:4" x14ac:dyDescent="0.25">
      <c r="B7731" s="219"/>
      <c r="D7731" s="274"/>
    </row>
    <row r="7732" spans="2:4" x14ac:dyDescent="0.25">
      <c r="B7732" s="219"/>
      <c r="D7732" s="274"/>
    </row>
    <row r="7733" spans="2:4" x14ac:dyDescent="0.25">
      <c r="B7733" s="219"/>
      <c r="D7733" s="274"/>
    </row>
    <row r="7734" spans="2:4" x14ac:dyDescent="0.25">
      <c r="B7734" s="219"/>
      <c r="D7734" s="274"/>
    </row>
    <row r="7735" spans="2:4" x14ac:dyDescent="0.25">
      <c r="B7735" s="219"/>
      <c r="D7735" s="274"/>
    </row>
    <row r="7736" spans="2:4" x14ac:dyDescent="0.25">
      <c r="B7736" s="219"/>
      <c r="D7736" s="274"/>
    </row>
    <row r="7737" spans="2:4" x14ac:dyDescent="0.25">
      <c r="B7737" s="219"/>
      <c r="D7737" s="274"/>
    </row>
    <row r="7738" spans="2:4" x14ac:dyDescent="0.25">
      <c r="B7738" s="219"/>
      <c r="D7738" s="274"/>
    </row>
    <row r="7739" spans="2:4" x14ac:dyDescent="0.25">
      <c r="B7739" s="219"/>
      <c r="D7739" s="274"/>
    </row>
    <row r="7740" spans="2:4" x14ac:dyDescent="0.25">
      <c r="B7740" s="219"/>
      <c r="D7740" s="274"/>
    </row>
    <row r="7741" spans="2:4" x14ac:dyDescent="0.25">
      <c r="B7741" s="219"/>
      <c r="D7741" s="274"/>
    </row>
    <row r="7742" spans="2:4" x14ac:dyDescent="0.25">
      <c r="B7742" s="219"/>
      <c r="D7742" s="274"/>
    </row>
    <row r="7743" spans="2:4" x14ac:dyDescent="0.25">
      <c r="B7743" s="219"/>
      <c r="D7743" s="274"/>
    </row>
    <row r="7744" spans="2:4" x14ac:dyDescent="0.25">
      <c r="B7744" s="219"/>
      <c r="D7744" s="274"/>
    </row>
    <row r="7745" spans="2:4" x14ac:dyDescent="0.25">
      <c r="B7745" s="219"/>
      <c r="D7745" s="274"/>
    </row>
    <row r="7746" spans="2:4" x14ac:dyDescent="0.25">
      <c r="B7746" s="219"/>
      <c r="D7746" s="274"/>
    </row>
    <row r="7747" spans="2:4" x14ac:dyDescent="0.25">
      <c r="B7747" s="219"/>
      <c r="D7747" s="274"/>
    </row>
    <row r="7748" spans="2:4" x14ac:dyDescent="0.25">
      <c r="B7748" s="219"/>
      <c r="D7748" s="274"/>
    </row>
    <row r="7749" spans="2:4" x14ac:dyDescent="0.25">
      <c r="B7749" s="219"/>
      <c r="D7749" s="274"/>
    </row>
    <row r="7750" spans="2:4" x14ac:dyDescent="0.25">
      <c r="B7750" s="219"/>
      <c r="D7750" s="274"/>
    </row>
    <row r="7751" spans="2:4" x14ac:dyDescent="0.25">
      <c r="B7751" s="219"/>
      <c r="D7751" s="274"/>
    </row>
    <row r="7752" spans="2:4" x14ac:dyDescent="0.25">
      <c r="B7752" s="219"/>
      <c r="D7752" s="274"/>
    </row>
    <row r="7753" spans="2:4" x14ac:dyDescent="0.25">
      <c r="B7753" s="219"/>
      <c r="D7753" s="274"/>
    </row>
    <row r="7754" spans="2:4" x14ac:dyDescent="0.25">
      <c r="B7754" s="219"/>
      <c r="D7754" s="274"/>
    </row>
    <row r="7755" spans="2:4" x14ac:dyDescent="0.25">
      <c r="B7755" s="219"/>
      <c r="D7755" s="274"/>
    </row>
    <row r="7756" spans="2:4" x14ac:dyDescent="0.25">
      <c r="B7756" s="219"/>
      <c r="D7756" s="274"/>
    </row>
    <row r="7757" spans="2:4" x14ac:dyDescent="0.25">
      <c r="B7757" s="219"/>
      <c r="D7757" s="274"/>
    </row>
    <row r="7758" spans="2:4" x14ac:dyDescent="0.25">
      <c r="B7758" s="219"/>
      <c r="D7758" s="274"/>
    </row>
    <row r="7759" spans="2:4" x14ac:dyDescent="0.25">
      <c r="B7759" s="219"/>
      <c r="D7759" s="274"/>
    </row>
    <row r="7760" spans="2:4" x14ac:dyDescent="0.25">
      <c r="B7760" s="219"/>
      <c r="D7760" s="274"/>
    </row>
    <row r="7761" spans="2:4" x14ac:dyDescent="0.25">
      <c r="B7761" s="219"/>
      <c r="D7761" s="274"/>
    </row>
    <row r="7762" spans="2:4" x14ac:dyDescent="0.25">
      <c r="B7762" s="219"/>
      <c r="D7762" s="274"/>
    </row>
    <row r="7763" spans="2:4" x14ac:dyDescent="0.25">
      <c r="B7763" s="219"/>
      <c r="D7763" s="274"/>
    </row>
    <row r="7764" spans="2:4" x14ac:dyDescent="0.25">
      <c r="B7764" s="219"/>
      <c r="D7764" s="274"/>
    </row>
    <row r="7765" spans="2:4" x14ac:dyDescent="0.25">
      <c r="B7765" s="219"/>
      <c r="D7765" s="274"/>
    </row>
    <row r="7766" spans="2:4" x14ac:dyDescent="0.25">
      <c r="B7766" s="219"/>
      <c r="D7766" s="274"/>
    </row>
    <row r="7767" spans="2:4" x14ac:dyDescent="0.25">
      <c r="B7767" s="219"/>
      <c r="D7767" s="274"/>
    </row>
    <row r="7768" spans="2:4" x14ac:dyDescent="0.25">
      <c r="B7768" s="219"/>
      <c r="D7768" s="274"/>
    </row>
    <row r="7769" spans="2:4" x14ac:dyDescent="0.25">
      <c r="B7769" s="219"/>
      <c r="D7769" s="274"/>
    </row>
    <row r="7770" spans="2:4" x14ac:dyDescent="0.25">
      <c r="B7770" s="219"/>
      <c r="D7770" s="274"/>
    </row>
    <row r="7771" spans="2:4" x14ac:dyDescent="0.25">
      <c r="B7771" s="219"/>
      <c r="D7771" s="274"/>
    </row>
    <row r="7772" spans="2:4" x14ac:dyDescent="0.25">
      <c r="B7772" s="219"/>
      <c r="D7772" s="274"/>
    </row>
    <row r="7773" spans="2:4" x14ac:dyDescent="0.25">
      <c r="B7773" s="219"/>
      <c r="D7773" s="274"/>
    </row>
    <row r="7774" spans="2:4" x14ac:dyDescent="0.25">
      <c r="B7774" s="219"/>
      <c r="D7774" s="274"/>
    </row>
    <row r="7775" spans="2:4" x14ac:dyDescent="0.25">
      <c r="B7775" s="219"/>
      <c r="D7775" s="274"/>
    </row>
    <row r="7776" spans="2:4" x14ac:dyDescent="0.25">
      <c r="B7776" s="219"/>
      <c r="D7776" s="274"/>
    </row>
    <row r="7777" spans="2:4" x14ac:dyDescent="0.25">
      <c r="B7777" s="219"/>
      <c r="D7777" s="274"/>
    </row>
    <row r="7778" spans="2:4" x14ac:dyDescent="0.25">
      <c r="B7778" s="219"/>
      <c r="D7778" s="274"/>
    </row>
    <row r="7779" spans="2:4" x14ac:dyDescent="0.25">
      <c r="B7779" s="219"/>
      <c r="D7779" s="274"/>
    </row>
    <row r="7780" spans="2:4" x14ac:dyDescent="0.25">
      <c r="B7780" s="219"/>
      <c r="D7780" s="274"/>
    </row>
    <row r="7781" spans="2:4" x14ac:dyDescent="0.25">
      <c r="B7781" s="219"/>
      <c r="D7781" s="274"/>
    </row>
    <row r="7782" spans="2:4" x14ac:dyDescent="0.25">
      <c r="B7782" s="219"/>
      <c r="D7782" s="274"/>
    </row>
    <row r="7783" spans="2:4" x14ac:dyDescent="0.25">
      <c r="B7783" s="219"/>
      <c r="D7783" s="274"/>
    </row>
    <row r="7784" spans="2:4" x14ac:dyDescent="0.25">
      <c r="B7784" s="219"/>
      <c r="D7784" s="274"/>
    </row>
    <row r="7785" spans="2:4" x14ac:dyDescent="0.25">
      <c r="B7785" s="219"/>
      <c r="D7785" s="274"/>
    </row>
    <row r="7786" spans="2:4" x14ac:dyDescent="0.25">
      <c r="B7786" s="219"/>
      <c r="D7786" s="274"/>
    </row>
    <row r="7787" spans="2:4" x14ac:dyDescent="0.25">
      <c r="B7787" s="219"/>
      <c r="D7787" s="274"/>
    </row>
    <row r="7788" spans="2:4" x14ac:dyDescent="0.25">
      <c r="B7788" s="219"/>
      <c r="D7788" s="274"/>
    </row>
    <row r="7789" spans="2:4" x14ac:dyDescent="0.25">
      <c r="B7789" s="219"/>
      <c r="D7789" s="274"/>
    </row>
    <row r="7790" spans="2:4" x14ac:dyDescent="0.25">
      <c r="B7790" s="219"/>
      <c r="D7790" s="274"/>
    </row>
    <row r="7791" spans="2:4" x14ac:dyDescent="0.25">
      <c r="B7791" s="219"/>
      <c r="D7791" s="274"/>
    </row>
    <row r="7792" spans="2:4" x14ac:dyDescent="0.25">
      <c r="B7792" s="219"/>
      <c r="D7792" s="274"/>
    </row>
    <row r="7793" spans="2:4" x14ac:dyDescent="0.25">
      <c r="B7793" s="219"/>
      <c r="D7793" s="274"/>
    </row>
    <row r="7794" spans="2:4" x14ac:dyDescent="0.25">
      <c r="B7794" s="219"/>
      <c r="D7794" s="274"/>
    </row>
    <row r="7795" spans="2:4" x14ac:dyDescent="0.25">
      <c r="B7795" s="219"/>
      <c r="D7795" s="274"/>
    </row>
    <row r="7796" spans="2:4" x14ac:dyDescent="0.25">
      <c r="B7796" s="219"/>
      <c r="D7796" s="274"/>
    </row>
    <row r="7797" spans="2:4" x14ac:dyDescent="0.25">
      <c r="B7797" s="219"/>
      <c r="D7797" s="274"/>
    </row>
    <row r="7798" spans="2:4" x14ac:dyDescent="0.25">
      <c r="B7798" s="219"/>
      <c r="D7798" s="274"/>
    </row>
    <row r="7799" spans="2:4" x14ac:dyDescent="0.25">
      <c r="B7799" s="219"/>
      <c r="D7799" s="274"/>
    </row>
    <row r="7800" spans="2:4" x14ac:dyDescent="0.25">
      <c r="B7800" s="219"/>
      <c r="D7800" s="274"/>
    </row>
    <row r="7801" spans="2:4" x14ac:dyDescent="0.25">
      <c r="B7801" s="219"/>
      <c r="D7801" s="274"/>
    </row>
    <row r="7802" spans="2:4" x14ac:dyDescent="0.25">
      <c r="B7802" s="219"/>
      <c r="D7802" s="274"/>
    </row>
    <row r="7803" spans="2:4" x14ac:dyDescent="0.25">
      <c r="B7803" s="219"/>
      <c r="D7803" s="274"/>
    </row>
    <row r="7804" spans="2:4" x14ac:dyDescent="0.25">
      <c r="B7804" s="219"/>
      <c r="D7804" s="274"/>
    </row>
    <row r="7805" spans="2:4" x14ac:dyDescent="0.25">
      <c r="B7805" s="219"/>
      <c r="D7805" s="274"/>
    </row>
    <row r="7806" spans="2:4" x14ac:dyDescent="0.25">
      <c r="B7806" s="219"/>
      <c r="D7806" s="274"/>
    </row>
    <row r="7807" spans="2:4" x14ac:dyDescent="0.25">
      <c r="B7807" s="219"/>
      <c r="D7807" s="274"/>
    </row>
    <row r="7808" spans="2:4" x14ac:dyDescent="0.25">
      <c r="B7808" s="219"/>
      <c r="D7808" s="274"/>
    </row>
    <row r="7809" spans="2:4" x14ac:dyDescent="0.25">
      <c r="B7809" s="219"/>
      <c r="D7809" s="274"/>
    </row>
    <row r="7810" spans="2:4" x14ac:dyDescent="0.25">
      <c r="B7810" s="219"/>
      <c r="D7810" s="274"/>
    </row>
    <row r="7811" spans="2:4" x14ac:dyDescent="0.25">
      <c r="B7811" s="219"/>
      <c r="D7811" s="274"/>
    </row>
    <row r="7812" spans="2:4" x14ac:dyDescent="0.25">
      <c r="B7812" s="219"/>
      <c r="D7812" s="274"/>
    </row>
    <row r="7813" spans="2:4" x14ac:dyDescent="0.25">
      <c r="B7813" s="219"/>
      <c r="D7813" s="274"/>
    </row>
    <row r="7814" spans="2:4" x14ac:dyDescent="0.25">
      <c r="B7814" s="219"/>
      <c r="D7814" s="274"/>
    </row>
    <row r="7815" spans="2:4" x14ac:dyDescent="0.25">
      <c r="B7815" s="219"/>
      <c r="D7815" s="274"/>
    </row>
    <row r="7816" spans="2:4" x14ac:dyDescent="0.25">
      <c r="B7816" s="219"/>
      <c r="D7816" s="274"/>
    </row>
    <row r="7817" spans="2:4" x14ac:dyDescent="0.25">
      <c r="B7817" s="219"/>
      <c r="D7817" s="274"/>
    </row>
    <row r="7818" spans="2:4" x14ac:dyDescent="0.25">
      <c r="B7818" s="219"/>
      <c r="D7818" s="274"/>
    </row>
    <row r="7819" spans="2:4" x14ac:dyDescent="0.25">
      <c r="B7819" s="219"/>
      <c r="D7819" s="274"/>
    </row>
    <row r="7820" spans="2:4" x14ac:dyDescent="0.25">
      <c r="B7820" s="219"/>
      <c r="D7820" s="274"/>
    </row>
    <row r="7821" spans="2:4" x14ac:dyDescent="0.25">
      <c r="B7821" s="219"/>
      <c r="D7821" s="274"/>
    </row>
    <row r="7822" spans="2:4" x14ac:dyDescent="0.25">
      <c r="B7822" s="219"/>
      <c r="D7822" s="274"/>
    </row>
    <row r="7823" spans="2:4" x14ac:dyDescent="0.25">
      <c r="B7823" s="219"/>
      <c r="D7823" s="274"/>
    </row>
    <row r="7824" spans="2:4" x14ac:dyDescent="0.25">
      <c r="B7824" s="219"/>
      <c r="D7824" s="274"/>
    </row>
    <row r="7825" spans="2:4" x14ac:dyDescent="0.25">
      <c r="B7825" s="219"/>
      <c r="D7825" s="274"/>
    </row>
    <row r="7826" spans="2:4" x14ac:dyDescent="0.25">
      <c r="B7826" s="219"/>
      <c r="D7826" s="274"/>
    </row>
    <row r="7827" spans="2:4" x14ac:dyDescent="0.25">
      <c r="B7827" s="219"/>
      <c r="D7827" s="274"/>
    </row>
    <row r="7828" spans="2:4" x14ac:dyDescent="0.25">
      <c r="B7828" s="219"/>
      <c r="D7828" s="274"/>
    </row>
    <row r="7829" spans="2:4" x14ac:dyDescent="0.25">
      <c r="B7829" s="219"/>
      <c r="D7829" s="274"/>
    </row>
    <row r="7830" spans="2:4" x14ac:dyDescent="0.25">
      <c r="B7830" s="219"/>
      <c r="D7830" s="274"/>
    </row>
    <row r="7831" spans="2:4" x14ac:dyDescent="0.25">
      <c r="B7831" s="219"/>
      <c r="D7831" s="274"/>
    </row>
    <row r="7832" spans="2:4" x14ac:dyDescent="0.25">
      <c r="B7832" s="219"/>
      <c r="D7832" s="274"/>
    </row>
    <row r="7833" spans="2:4" x14ac:dyDescent="0.25">
      <c r="B7833" s="219"/>
      <c r="D7833" s="274"/>
    </row>
    <row r="7834" spans="2:4" x14ac:dyDescent="0.25">
      <c r="B7834" s="219"/>
      <c r="D7834" s="274"/>
    </row>
    <row r="7835" spans="2:4" x14ac:dyDescent="0.25">
      <c r="B7835" s="219"/>
      <c r="D7835" s="274"/>
    </row>
    <row r="7836" spans="2:4" x14ac:dyDescent="0.25">
      <c r="B7836" s="219"/>
      <c r="D7836" s="274"/>
    </row>
    <row r="7837" spans="2:4" x14ac:dyDescent="0.25">
      <c r="B7837" s="219"/>
      <c r="D7837" s="274"/>
    </row>
    <row r="7838" spans="2:4" x14ac:dyDescent="0.25">
      <c r="B7838" s="219"/>
      <c r="D7838" s="274"/>
    </row>
    <row r="7839" spans="2:4" x14ac:dyDescent="0.25">
      <c r="B7839" s="219"/>
      <c r="D7839" s="274"/>
    </row>
    <row r="7840" spans="2:4" x14ac:dyDescent="0.25">
      <c r="B7840" s="219"/>
      <c r="D7840" s="274"/>
    </row>
    <row r="7841" spans="2:4" x14ac:dyDescent="0.25">
      <c r="B7841" s="219"/>
      <c r="D7841" s="274"/>
    </row>
    <row r="7842" spans="2:4" x14ac:dyDescent="0.25">
      <c r="B7842" s="219"/>
      <c r="D7842" s="274"/>
    </row>
    <row r="7843" spans="2:4" x14ac:dyDescent="0.25">
      <c r="B7843" s="219"/>
      <c r="D7843" s="274"/>
    </row>
    <row r="7844" spans="2:4" x14ac:dyDescent="0.25">
      <c r="B7844" s="219"/>
      <c r="D7844" s="274"/>
    </row>
    <row r="7845" spans="2:4" x14ac:dyDescent="0.25">
      <c r="B7845" s="219"/>
      <c r="D7845" s="274"/>
    </row>
    <row r="7846" spans="2:4" x14ac:dyDescent="0.25">
      <c r="B7846" s="219"/>
      <c r="D7846" s="274"/>
    </row>
    <row r="7847" spans="2:4" x14ac:dyDescent="0.25">
      <c r="B7847" s="219"/>
      <c r="D7847" s="274"/>
    </row>
    <row r="7848" spans="2:4" x14ac:dyDescent="0.25">
      <c r="B7848" s="219"/>
      <c r="D7848" s="274"/>
    </row>
    <row r="7849" spans="2:4" x14ac:dyDescent="0.25">
      <c r="B7849" s="219"/>
      <c r="D7849" s="274"/>
    </row>
    <row r="7850" spans="2:4" x14ac:dyDescent="0.25">
      <c r="B7850" s="219"/>
      <c r="D7850" s="274"/>
    </row>
    <row r="7851" spans="2:4" x14ac:dyDescent="0.25">
      <c r="B7851" s="219"/>
      <c r="D7851" s="274"/>
    </row>
    <row r="7852" spans="2:4" x14ac:dyDescent="0.25">
      <c r="B7852" s="219"/>
      <c r="D7852" s="274"/>
    </row>
    <row r="7853" spans="2:4" x14ac:dyDescent="0.25">
      <c r="B7853" s="219"/>
      <c r="D7853" s="274"/>
    </row>
    <row r="7854" spans="2:4" x14ac:dyDescent="0.25">
      <c r="B7854" s="219"/>
      <c r="D7854" s="274"/>
    </row>
    <row r="7855" spans="2:4" x14ac:dyDescent="0.25">
      <c r="B7855" s="219"/>
      <c r="D7855" s="274"/>
    </row>
    <row r="7856" spans="2:4" x14ac:dyDescent="0.25">
      <c r="B7856" s="219"/>
      <c r="D7856" s="274"/>
    </row>
    <row r="7857" spans="2:4" x14ac:dyDescent="0.25">
      <c r="B7857" s="219"/>
      <c r="D7857" s="274"/>
    </row>
    <row r="7858" spans="2:4" x14ac:dyDescent="0.25">
      <c r="B7858" s="219"/>
      <c r="D7858" s="274"/>
    </row>
    <row r="7859" spans="2:4" x14ac:dyDescent="0.25">
      <c r="B7859" s="219"/>
      <c r="D7859" s="274"/>
    </row>
    <row r="7860" spans="2:4" x14ac:dyDescent="0.25">
      <c r="B7860" s="219"/>
      <c r="D7860" s="274"/>
    </row>
    <row r="7861" spans="2:4" x14ac:dyDescent="0.25">
      <c r="B7861" s="219"/>
      <c r="D7861" s="274"/>
    </row>
    <row r="7862" spans="2:4" x14ac:dyDescent="0.25">
      <c r="B7862" s="219"/>
      <c r="D7862" s="274"/>
    </row>
    <row r="7863" spans="2:4" x14ac:dyDescent="0.25">
      <c r="B7863" s="219"/>
      <c r="D7863" s="274"/>
    </row>
    <row r="7864" spans="2:4" x14ac:dyDescent="0.25">
      <c r="B7864" s="219"/>
      <c r="D7864" s="274"/>
    </row>
    <row r="7865" spans="2:4" x14ac:dyDescent="0.25">
      <c r="B7865" s="219"/>
      <c r="D7865" s="274"/>
    </row>
    <row r="7866" spans="2:4" x14ac:dyDescent="0.25">
      <c r="B7866" s="219"/>
      <c r="D7866" s="274"/>
    </row>
    <row r="7867" spans="2:4" x14ac:dyDescent="0.25">
      <c r="B7867" s="219"/>
      <c r="D7867" s="274"/>
    </row>
    <row r="7868" spans="2:4" x14ac:dyDescent="0.25">
      <c r="B7868" s="219"/>
      <c r="D7868" s="274"/>
    </row>
    <row r="7869" spans="2:4" x14ac:dyDescent="0.25">
      <c r="B7869" s="219"/>
      <c r="D7869" s="274"/>
    </row>
    <row r="7870" spans="2:4" x14ac:dyDescent="0.25">
      <c r="B7870" s="219"/>
      <c r="D7870" s="274"/>
    </row>
    <row r="7871" spans="2:4" x14ac:dyDescent="0.25">
      <c r="B7871" s="219"/>
      <c r="D7871" s="274"/>
    </row>
    <row r="7872" spans="2:4" x14ac:dyDescent="0.25">
      <c r="B7872" s="219"/>
      <c r="D7872" s="274"/>
    </row>
    <row r="7873" spans="2:4" x14ac:dyDescent="0.25">
      <c r="B7873" s="219"/>
      <c r="D7873" s="274"/>
    </row>
    <row r="7874" spans="2:4" x14ac:dyDescent="0.25">
      <c r="B7874" s="219"/>
      <c r="D7874" s="274"/>
    </row>
    <row r="7875" spans="2:4" x14ac:dyDescent="0.25">
      <c r="B7875" s="219"/>
      <c r="D7875" s="274"/>
    </row>
    <row r="7876" spans="2:4" x14ac:dyDescent="0.25">
      <c r="B7876" s="219"/>
      <c r="D7876" s="274"/>
    </row>
    <row r="7877" spans="2:4" x14ac:dyDescent="0.25">
      <c r="B7877" s="219"/>
      <c r="D7877" s="274"/>
    </row>
    <row r="7878" spans="2:4" x14ac:dyDescent="0.25">
      <c r="B7878" s="219"/>
      <c r="D7878" s="274"/>
    </row>
    <row r="7879" spans="2:4" x14ac:dyDescent="0.25">
      <c r="B7879" s="219"/>
      <c r="D7879" s="274"/>
    </row>
    <row r="7880" spans="2:4" x14ac:dyDescent="0.25">
      <c r="B7880" s="219"/>
      <c r="D7880" s="274"/>
    </row>
    <row r="7881" spans="2:4" x14ac:dyDescent="0.25">
      <c r="B7881" s="219"/>
      <c r="D7881" s="274"/>
    </row>
    <row r="7882" spans="2:4" x14ac:dyDescent="0.25">
      <c r="B7882" s="219"/>
      <c r="D7882" s="274"/>
    </row>
    <row r="7883" spans="2:4" x14ac:dyDescent="0.25">
      <c r="B7883" s="219"/>
      <c r="D7883" s="274"/>
    </row>
    <row r="7884" spans="2:4" x14ac:dyDescent="0.25">
      <c r="B7884" s="219"/>
      <c r="D7884" s="274"/>
    </row>
    <row r="7885" spans="2:4" x14ac:dyDescent="0.25">
      <c r="B7885" s="219"/>
      <c r="D7885" s="274"/>
    </row>
    <row r="7886" spans="2:4" x14ac:dyDescent="0.25">
      <c r="B7886" s="219"/>
      <c r="D7886" s="274"/>
    </row>
    <row r="7887" spans="2:4" x14ac:dyDescent="0.25">
      <c r="B7887" s="219"/>
      <c r="D7887" s="274"/>
    </row>
    <row r="7888" spans="2:4" x14ac:dyDescent="0.25">
      <c r="B7888" s="219"/>
      <c r="D7888" s="274"/>
    </row>
    <row r="7889" spans="2:4" x14ac:dyDescent="0.25">
      <c r="B7889" s="219"/>
      <c r="D7889" s="274"/>
    </row>
    <row r="7890" spans="2:4" x14ac:dyDescent="0.25">
      <c r="B7890" s="219"/>
      <c r="D7890" s="274"/>
    </row>
    <row r="7891" spans="2:4" x14ac:dyDescent="0.25">
      <c r="B7891" s="219"/>
      <c r="D7891" s="274"/>
    </row>
    <row r="7892" spans="2:4" x14ac:dyDescent="0.25">
      <c r="B7892" s="219"/>
      <c r="D7892" s="274"/>
    </row>
    <row r="7893" spans="2:4" x14ac:dyDescent="0.25">
      <c r="B7893" s="219"/>
      <c r="D7893" s="274"/>
    </row>
    <row r="7894" spans="2:4" x14ac:dyDescent="0.25">
      <c r="B7894" s="219"/>
      <c r="D7894" s="274"/>
    </row>
    <row r="7895" spans="2:4" x14ac:dyDescent="0.25">
      <c r="B7895" s="219"/>
      <c r="D7895" s="274"/>
    </row>
    <row r="7896" spans="2:4" x14ac:dyDescent="0.25">
      <c r="B7896" s="219"/>
      <c r="D7896" s="274"/>
    </row>
    <row r="7897" spans="2:4" x14ac:dyDescent="0.25">
      <c r="B7897" s="219"/>
      <c r="D7897" s="274"/>
    </row>
    <row r="7898" spans="2:4" x14ac:dyDescent="0.25">
      <c r="B7898" s="219"/>
      <c r="D7898" s="274"/>
    </row>
    <row r="7899" spans="2:4" x14ac:dyDescent="0.25">
      <c r="B7899" s="219"/>
      <c r="D7899" s="274"/>
    </row>
    <row r="7900" spans="2:4" x14ac:dyDescent="0.25">
      <c r="B7900" s="219"/>
      <c r="D7900" s="274"/>
    </row>
    <row r="7901" spans="2:4" x14ac:dyDescent="0.25">
      <c r="B7901" s="219"/>
      <c r="D7901" s="274"/>
    </row>
    <row r="7902" spans="2:4" x14ac:dyDescent="0.25">
      <c r="B7902" s="219"/>
      <c r="D7902" s="274"/>
    </row>
    <row r="7903" spans="2:4" x14ac:dyDescent="0.25">
      <c r="B7903" s="219"/>
      <c r="D7903" s="274"/>
    </row>
    <row r="7904" spans="2:4" x14ac:dyDescent="0.25">
      <c r="B7904" s="219"/>
      <c r="D7904" s="274"/>
    </row>
    <row r="7905" spans="2:4" x14ac:dyDescent="0.25">
      <c r="B7905" s="219"/>
      <c r="D7905" s="274"/>
    </row>
    <row r="7906" spans="2:4" x14ac:dyDescent="0.25">
      <c r="B7906" s="219"/>
      <c r="D7906" s="274"/>
    </row>
    <row r="7907" spans="2:4" x14ac:dyDescent="0.25">
      <c r="B7907" s="219"/>
      <c r="D7907" s="274"/>
    </row>
    <row r="7908" spans="2:4" x14ac:dyDescent="0.25">
      <c r="B7908" s="219"/>
      <c r="D7908" s="274"/>
    </row>
    <row r="7909" spans="2:4" x14ac:dyDescent="0.25">
      <c r="B7909" s="219"/>
      <c r="D7909" s="274"/>
    </row>
    <row r="7910" spans="2:4" x14ac:dyDescent="0.25">
      <c r="B7910" s="219"/>
      <c r="D7910" s="274"/>
    </row>
    <row r="7911" spans="2:4" x14ac:dyDescent="0.25">
      <c r="B7911" s="219"/>
      <c r="D7911" s="274"/>
    </row>
    <row r="7912" spans="2:4" x14ac:dyDescent="0.25">
      <c r="B7912" s="219"/>
      <c r="D7912" s="274"/>
    </row>
    <row r="7913" spans="2:4" x14ac:dyDescent="0.25">
      <c r="B7913" s="219"/>
      <c r="D7913" s="274"/>
    </row>
    <row r="7914" spans="2:4" x14ac:dyDescent="0.25">
      <c r="B7914" s="219"/>
      <c r="D7914" s="274"/>
    </row>
    <row r="7915" spans="2:4" x14ac:dyDescent="0.25">
      <c r="B7915" s="219"/>
      <c r="D7915" s="274"/>
    </row>
    <row r="7916" spans="2:4" x14ac:dyDescent="0.25">
      <c r="B7916" s="219"/>
      <c r="D7916" s="274"/>
    </row>
    <row r="7917" spans="2:4" x14ac:dyDescent="0.25">
      <c r="B7917" s="219"/>
      <c r="D7917" s="274"/>
    </row>
    <row r="7918" spans="2:4" x14ac:dyDescent="0.25">
      <c r="B7918" s="219"/>
      <c r="D7918" s="274"/>
    </row>
    <row r="7919" spans="2:4" x14ac:dyDescent="0.25">
      <c r="B7919" s="219"/>
      <c r="D7919" s="274"/>
    </row>
    <row r="7920" spans="2:4" x14ac:dyDescent="0.25">
      <c r="B7920" s="219"/>
      <c r="D7920" s="274"/>
    </row>
    <row r="7921" spans="2:4" x14ac:dyDescent="0.25">
      <c r="B7921" s="219"/>
      <c r="D7921" s="274"/>
    </row>
    <row r="7922" spans="2:4" x14ac:dyDescent="0.25">
      <c r="B7922" s="219"/>
      <c r="D7922" s="274"/>
    </row>
    <row r="7923" spans="2:4" x14ac:dyDescent="0.25">
      <c r="B7923" s="219"/>
      <c r="D7923" s="274"/>
    </row>
    <row r="7924" spans="2:4" x14ac:dyDescent="0.25">
      <c r="B7924" s="219"/>
      <c r="D7924" s="274"/>
    </row>
    <row r="7925" spans="2:4" x14ac:dyDescent="0.25">
      <c r="B7925" s="219"/>
      <c r="D7925" s="274"/>
    </row>
    <row r="7926" spans="2:4" x14ac:dyDescent="0.25">
      <c r="B7926" s="219"/>
      <c r="D7926" s="274"/>
    </row>
    <row r="7927" spans="2:4" x14ac:dyDescent="0.25">
      <c r="B7927" s="219"/>
      <c r="D7927" s="274"/>
    </row>
    <row r="7928" spans="2:4" x14ac:dyDescent="0.25">
      <c r="B7928" s="219"/>
      <c r="D7928" s="274"/>
    </row>
    <row r="7929" spans="2:4" x14ac:dyDescent="0.25">
      <c r="B7929" s="219"/>
      <c r="D7929" s="274"/>
    </row>
    <row r="7930" spans="2:4" x14ac:dyDescent="0.25">
      <c r="B7930" s="219"/>
      <c r="D7930" s="274"/>
    </row>
    <row r="7931" spans="2:4" x14ac:dyDescent="0.25">
      <c r="B7931" s="219"/>
      <c r="D7931" s="274"/>
    </row>
    <row r="7932" spans="2:4" x14ac:dyDescent="0.25">
      <c r="B7932" s="219"/>
      <c r="D7932" s="274"/>
    </row>
    <row r="7933" spans="2:4" x14ac:dyDescent="0.25">
      <c r="B7933" s="219"/>
      <c r="D7933" s="274"/>
    </row>
    <row r="7934" spans="2:4" x14ac:dyDescent="0.25">
      <c r="B7934" s="219"/>
      <c r="D7934" s="274"/>
    </row>
    <row r="7935" spans="2:4" x14ac:dyDescent="0.25">
      <c r="B7935" s="219"/>
      <c r="D7935" s="274"/>
    </row>
    <row r="7936" spans="2:4" x14ac:dyDescent="0.25">
      <c r="B7936" s="219"/>
      <c r="D7936" s="274"/>
    </row>
    <row r="7937" spans="2:4" x14ac:dyDescent="0.25">
      <c r="B7937" s="219"/>
      <c r="D7937" s="274"/>
    </row>
    <row r="7938" spans="2:4" x14ac:dyDescent="0.25">
      <c r="B7938" s="219"/>
      <c r="D7938" s="274"/>
    </row>
    <row r="7939" spans="2:4" x14ac:dyDescent="0.25">
      <c r="B7939" s="219"/>
      <c r="D7939" s="274"/>
    </row>
    <row r="7940" spans="2:4" x14ac:dyDescent="0.25">
      <c r="B7940" s="219"/>
      <c r="D7940" s="274"/>
    </row>
    <row r="7941" spans="2:4" x14ac:dyDescent="0.25">
      <c r="B7941" s="219"/>
      <c r="D7941" s="274"/>
    </row>
    <row r="7942" spans="2:4" x14ac:dyDescent="0.25">
      <c r="B7942" s="219"/>
      <c r="D7942" s="274"/>
    </row>
    <row r="7943" spans="2:4" x14ac:dyDescent="0.25">
      <c r="B7943" s="219"/>
      <c r="D7943" s="274"/>
    </row>
    <row r="7944" spans="2:4" x14ac:dyDescent="0.25">
      <c r="B7944" s="219"/>
      <c r="D7944" s="274"/>
    </row>
    <row r="7945" spans="2:4" x14ac:dyDescent="0.25">
      <c r="B7945" s="219"/>
      <c r="D7945" s="274"/>
    </row>
    <row r="7946" spans="2:4" x14ac:dyDescent="0.25">
      <c r="B7946" s="219"/>
      <c r="D7946" s="274"/>
    </row>
    <row r="7947" spans="2:4" x14ac:dyDescent="0.25">
      <c r="B7947" s="219"/>
      <c r="D7947" s="274"/>
    </row>
    <row r="7948" spans="2:4" x14ac:dyDescent="0.25">
      <c r="B7948" s="219"/>
      <c r="D7948" s="274"/>
    </row>
    <row r="7949" spans="2:4" x14ac:dyDescent="0.25">
      <c r="B7949" s="219"/>
      <c r="D7949" s="274"/>
    </row>
    <row r="7950" spans="2:4" x14ac:dyDescent="0.25">
      <c r="B7950" s="219"/>
      <c r="D7950" s="274"/>
    </row>
    <row r="7951" spans="2:4" x14ac:dyDescent="0.25">
      <c r="B7951" s="219"/>
      <c r="D7951" s="274"/>
    </row>
    <row r="7952" spans="2:4" x14ac:dyDescent="0.25">
      <c r="B7952" s="219"/>
      <c r="D7952" s="274"/>
    </row>
    <row r="7953" spans="2:4" x14ac:dyDescent="0.25">
      <c r="B7953" s="219"/>
      <c r="D7953" s="274"/>
    </row>
    <row r="7954" spans="2:4" x14ac:dyDescent="0.25">
      <c r="B7954" s="219"/>
      <c r="D7954" s="274"/>
    </row>
    <row r="7955" spans="2:4" x14ac:dyDescent="0.25">
      <c r="B7955" s="219"/>
      <c r="D7955" s="274"/>
    </row>
    <row r="7956" spans="2:4" x14ac:dyDescent="0.25">
      <c r="B7956" s="219"/>
      <c r="D7956" s="274"/>
    </row>
    <row r="7957" spans="2:4" x14ac:dyDescent="0.25">
      <c r="B7957" s="219"/>
      <c r="D7957" s="274"/>
    </row>
    <row r="7958" spans="2:4" x14ac:dyDescent="0.25">
      <c r="B7958" s="219"/>
      <c r="D7958" s="274"/>
    </row>
    <row r="7959" spans="2:4" x14ac:dyDescent="0.25">
      <c r="B7959" s="219"/>
      <c r="D7959" s="274"/>
    </row>
    <row r="7960" spans="2:4" x14ac:dyDescent="0.25">
      <c r="B7960" s="219"/>
      <c r="D7960" s="274"/>
    </row>
    <row r="7961" spans="2:4" x14ac:dyDescent="0.25">
      <c r="B7961" s="219"/>
      <c r="D7961" s="274"/>
    </row>
    <row r="7962" spans="2:4" x14ac:dyDescent="0.25">
      <c r="B7962" s="219"/>
      <c r="D7962" s="274"/>
    </row>
    <row r="7963" spans="2:4" x14ac:dyDescent="0.25">
      <c r="B7963" s="219"/>
      <c r="D7963" s="274"/>
    </row>
    <row r="7964" spans="2:4" x14ac:dyDescent="0.25">
      <c r="B7964" s="219"/>
      <c r="D7964" s="274"/>
    </row>
    <row r="7965" spans="2:4" x14ac:dyDescent="0.25">
      <c r="B7965" s="219"/>
      <c r="D7965" s="274"/>
    </row>
    <row r="7966" spans="2:4" x14ac:dyDescent="0.25">
      <c r="B7966" s="219"/>
      <c r="D7966" s="274"/>
    </row>
    <row r="7967" spans="2:4" x14ac:dyDescent="0.25">
      <c r="B7967" s="219"/>
      <c r="D7967" s="274"/>
    </row>
    <row r="7968" spans="2:4" x14ac:dyDescent="0.25">
      <c r="B7968" s="219"/>
      <c r="D7968" s="274"/>
    </row>
    <row r="7969" spans="2:4" x14ac:dyDescent="0.25">
      <c r="B7969" s="219"/>
      <c r="D7969" s="274"/>
    </row>
    <row r="7970" spans="2:4" x14ac:dyDescent="0.25">
      <c r="B7970" s="219"/>
      <c r="D7970" s="274"/>
    </row>
    <row r="7971" spans="2:4" x14ac:dyDescent="0.25">
      <c r="B7971" s="219"/>
      <c r="D7971" s="274"/>
    </row>
    <row r="7972" spans="2:4" x14ac:dyDescent="0.25">
      <c r="B7972" s="219"/>
      <c r="D7972" s="274"/>
    </row>
    <row r="7973" spans="2:4" x14ac:dyDescent="0.25">
      <c r="B7973" s="219"/>
      <c r="D7973" s="274"/>
    </row>
    <row r="7974" spans="2:4" x14ac:dyDescent="0.25">
      <c r="B7974" s="219"/>
      <c r="D7974" s="274"/>
    </row>
    <row r="7975" spans="2:4" x14ac:dyDescent="0.25">
      <c r="B7975" s="219"/>
      <c r="D7975" s="274"/>
    </row>
    <row r="7976" spans="2:4" x14ac:dyDescent="0.25">
      <c r="B7976" s="219"/>
      <c r="D7976" s="274"/>
    </row>
    <row r="7977" spans="2:4" x14ac:dyDescent="0.25">
      <c r="B7977" s="219"/>
      <c r="D7977" s="274"/>
    </row>
    <row r="7978" spans="2:4" x14ac:dyDescent="0.25">
      <c r="B7978" s="219"/>
      <c r="D7978" s="274"/>
    </row>
    <row r="7979" spans="2:4" x14ac:dyDescent="0.25">
      <c r="B7979" s="219"/>
      <c r="D7979" s="274"/>
    </row>
    <row r="7980" spans="2:4" x14ac:dyDescent="0.25">
      <c r="B7980" s="219"/>
      <c r="D7980" s="274"/>
    </row>
    <row r="7981" spans="2:4" x14ac:dyDescent="0.25">
      <c r="B7981" s="219"/>
      <c r="D7981" s="274"/>
    </row>
    <row r="7982" spans="2:4" x14ac:dyDescent="0.25">
      <c r="B7982" s="219"/>
      <c r="D7982" s="274"/>
    </row>
    <row r="7983" spans="2:4" x14ac:dyDescent="0.25">
      <c r="B7983" s="219"/>
      <c r="D7983" s="274"/>
    </row>
    <row r="7984" spans="2:4" x14ac:dyDescent="0.25">
      <c r="B7984" s="219"/>
      <c r="D7984" s="274"/>
    </row>
    <row r="7985" spans="2:4" x14ac:dyDescent="0.25">
      <c r="B7985" s="219"/>
      <c r="D7985" s="274"/>
    </row>
    <row r="7986" spans="2:4" x14ac:dyDescent="0.25">
      <c r="B7986" s="219"/>
      <c r="D7986" s="274"/>
    </row>
    <row r="7987" spans="2:4" x14ac:dyDescent="0.25">
      <c r="B7987" s="219"/>
      <c r="D7987" s="274"/>
    </row>
    <row r="7988" spans="2:4" x14ac:dyDescent="0.25">
      <c r="B7988" s="219"/>
      <c r="D7988" s="274"/>
    </row>
    <row r="7989" spans="2:4" x14ac:dyDescent="0.25">
      <c r="B7989" s="219"/>
      <c r="D7989" s="274"/>
    </row>
    <row r="7990" spans="2:4" x14ac:dyDescent="0.25">
      <c r="B7990" s="219"/>
      <c r="D7990" s="274"/>
    </row>
    <row r="7991" spans="2:4" x14ac:dyDescent="0.25">
      <c r="B7991" s="219"/>
      <c r="D7991" s="274"/>
    </row>
    <row r="7992" spans="2:4" x14ac:dyDescent="0.25">
      <c r="B7992" s="219"/>
      <c r="D7992" s="274"/>
    </row>
    <row r="7993" spans="2:4" x14ac:dyDescent="0.25">
      <c r="B7993" s="219"/>
      <c r="D7993" s="274"/>
    </row>
    <row r="7994" spans="2:4" x14ac:dyDescent="0.25">
      <c r="B7994" s="219"/>
      <c r="D7994" s="274"/>
    </row>
    <row r="7995" spans="2:4" x14ac:dyDescent="0.25">
      <c r="B7995" s="219"/>
      <c r="D7995" s="274"/>
    </row>
    <row r="7996" spans="2:4" x14ac:dyDescent="0.25">
      <c r="B7996" s="219"/>
      <c r="D7996" s="274"/>
    </row>
    <row r="7997" spans="2:4" x14ac:dyDescent="0.25">
      <c r="B7997" s="219"/>
      <c r="D7997" s="274"/>
    </row>
    <row r="7998" spans="2:4" x14ac:dyDescent="0.25">
      <c r="B7998" s="219"/>
      <c r="D7998" s="274"/>
    </row>
    <row r="7999" spans="2:4" x14ac:dyDescent="0.25">
      <c r="B7999" s="219"/>
      <c r="D7999" s="274"/>
    </row>
    <row r="8000" spans="2:4" x14ac:dyDescent="0.25">
      <c r="B8000" s="219"/>
      <c r="D8000" s="274"/>
    </row>
    <row r="8001" spans="2:4" x14ac:dyDescent="0.25">
      <c r="B8001" s="219"/>
      <c r="D8001" s="274"/>
    </row>
    <row r="8002" spans="2:4" x14ac:dyDescent="0.25">
      <c r="B8002" s="219"/>
      <c r="D8002" s="274"/>
    </row>
    <row r="8003" spans="2:4" x14ac:dyDescent="0.25">
      <c r="B8003" s="219"/>
      <c r="D8003" s="274"/>
    </row>
    <row r="8004" spans="2:4" x14ac:dyDescent="0.25">
      <c r="B8004" s="219"/>
      <c r="D8004" s="274"/>
    </row>
    <row r="8005" spans="2:4" x14ac:dyDescent="0.25">
      <c r="B8005" s="219"/>
      <c r="D8005" s="274"/>
    </row>
    <row r="8006" spans="2:4" x14ac:dyDescent="0.25">
      <c r="B8006" s="219"/>
      <c r="D8006" s="274"/>
    </row>
    <row r="8007" spans="2:4" x14ac:dyDescent="0.25">
      <c r="B8007" s="219"/>
      <c r="D8007" s="274"/>
    </row>
    <row r="8008" spans="2:4" x14ac:dyDescent="0.25">
      <c r="B8008" s="219"/>
      <c r="D8008" s="274"/>
    </row>
    <row r="8009" spans="2:4" x14ac:dyDescent="0.25">
      <c r="B8009" s="219"/>
      <c r="D8009" s="274"/>
    </row>
    <row r="8010" spans="2:4" x14ac:dyDescent="0.25">
      <c r="B8010" s="219"/>
      <c r="D8010" s="274"/>
    </row>
    <row r="8011" spans="2:4" x14ac:dyDescent="0.25">
      <c r="B8011" s="219"/>
      <c r="D8011" s="274"/>
    </row>
    <row r="8012" spans="2:4" x14ac:dyDescent="0.25">
      <c r="B8012" s="219"/>
      <c r="D8012" s="274"/>
    </row>
    <row r="8013" spans="2:4" x14ac:dyDescent="0.25">
      <c r="B8013" s="219"/>
      <c r="D8013" s="274"/>
    </row>
    <row r="8014" spans="2:4" x14ac:dyDescent="0.25">
      <c r="B8014" s="219"/>
      <c r="D8014" s="274"/>
    </row>
    <row r="8015" spans="2:4" x14ac:dyDescent="0.25">
      <c r="B8015" s="219"/>
      <c r="D8015" s="274"/>
    </row>
    <row r="8016" spans="2:4" x14ac:dyDescent="0.25">
      <c r="B8016" s="219"/>
      <c r="D8016" s="274"/>
    </row>
    <row r="8017" spans="2:4" x14ac:dyDescent="0.25">
      <c r="B8017" s="219"/>
      <c r="D8017" s="274"/>
    </row>
    <row r="8018" spans="2:4" x14ac:dyDescent="0.25">
      <c r="B8018" s="219"/>
      <c r="D8018" s="274"/>
    </row>
    <row r="8019" spans="2:4" x14ac:dyDescent="0.25">
      <c r="B8019" s="219"/>
      <c r="D8019" s="274"/>
    </row>
    <row r="8020" spans="2:4" x14ac:dyDescent="0.25">
      <c r="B8020" s="219"/>
      <c r="D8020" s="274"/>
    </row>
    <row r="8021" spans="2:4" x14ac:dyDescent="0.25">
      <c r="B8021" s="219"/>
      <c r="D8021" s="274"/>
    </row>
    <row r="8022" spans="2:4" x14ac:dyDescent="0.25">
      <c r="B8022" s="219"/>
      <c r="D8022" s="274"/>
    </row>
    <row r="8023" spans="2:4" x14ac:dyDescent="0.25">
      <c r="B8023" s="219"/>
      <c r="D8023" s="274"/>
    </row>
    <row r="8024" spans="2:4" x14ac:dyDescent="0.25">
      <c r="B8024" s="219"/>
      <c r="D8024" s="274"/>
    </row>
    <row r="8025" spans="2:4" x14ac:dyDescent="0.25">
      <c r="B8025" s="219"/>
      <c r="D8025" s="274"/>
    </row>
    <row r="8026" spans="2:4" x14ac:dyDescent="0.25">
      <c r="B8026" s="219"/>
      <c r="D8026" s="274"/>
    </row>
    <row r="8027" spans="2:4" x14ac:dyDescent="0.25">
      <c r="B8027" s="219"/>
      <c r="D8027" s="274"/>
    </row>
    <row r="8028" spans="2:4" x14ac:dyDescent="0.25">
      <c r="B8028" s="219"/>
      <c r="D8028" s="274"/>
    </row>
    <row r="8029" spans="2:4" x14ac:dyDescent="0.25">
      <c r="B8029" s="219"/>
      <c r="D8029" s="274"/>
    </row>
    <row r="8030" spans="2:4" x14ac:dyDescent="0.25">
      <c r="B8030" s="219"/>
      <c r="D8030" s="274"/>
    </row>
    <row r="8031" spans="2:4" x14ac:dyDescent="0.25">
      <c r="B8031" s="219"/>
      <c r="D8031" s="274"/>
    </row>
    <row r="8032" spans="2:4" x14ac:dyDescent="0.25">
      <c r="B8032" s="219"/>
      <c r="D8032" s="274"/>
    </row>
    <row r="8033" spans="2:4" x14ac:dyDescent="0.25">
      <c r="B8033" s="219"/>
      <c r="D8033" s="274"/>
    </row>
    <row r="8034" spans="2:4" x14ac:dyDescent="0.25">
      <c r="B8034" s="219"/>
      <c r="D8034" s="274"/>
    </row>
    <row r="8035" spans="2:4" x14ac:dyDescent="0.25">
      <c r="B8035" s="219"/>
      <c r="D8035" s="274"/>
    </row>
    <row r="8036" spans="2:4" x14ac:dyDescent="0.25">
      <c r="B8036" s="219"/>
      <c r="D8036" s="274"/>
    </row>
    <row r="8037" spans="2:4" x14ac:dyDescent="0.25">
      <c r="B8037" s="219"/>
      <c r="D8037" s="274"/>
    </row>
    <row r="8038" spans="2:4" x14ac:dyDescent="0.25">
      <c r="B8038" s="219"/>
      <c r="D8038" s="274"/>
    </row>
    <row r="8039" spans="2:4" x14ac:dyDescent="0.25">
      <c r="B8039" s="219"/>
      <c r="D8039" s="274"/>
    </row>
    <row r="8040" spans="2:4" x14ac:dyDescent="0.25">
      <c r="B8040" s="219"/>
      <c r="D8040" s="274"/>
    </row>
    <row r="8041" spans="2:4" x14ac:dyDescent="0.25">
      <c r="B8041" s="219"/>
      <c r="D8041" s="274"/>
    </row>
    <row r="8042" spans="2:4" x14ac:dyDescent="0.25">
      <c r="B8042" s="219"/>
      <c r="D8042" s="274"/>
    </row>
    <row r="8043" spans="2:4" x14ac:dyDescent="0.25">
      <c r="B8043" s="219"/>
      <c r="D8043" s="274"/>
    </row>
    <row r="8044" spans="2:4" x14ac:dyDescent="0.25">
      <c r="B8044" s="219"/>
      <c r="D8044" s="274"/>
    </row>
    <row r="8045" spans="2:4" x14ac:dyDescent="0.25">
      <c r="B8045" s="219"/>
      <c r="D8045" s="274"/>
    </row>
    <row r="8046" spans="2:4" x14ac:dyDescent="0.25">
      <c r="B8046" s="219"/>
      <c r="D8046" s="274"/>
    </row>
    <row r="8047" spans="2:4" x14ac:dyDescent="0.25">
      <c r="B8047" s="219"/>
      <c r="D8047" s="274"/>
    </row>
    <row r="8048" spans="2:4" x14ac:dyDescent="0.25">
      <c r="B8048" s="219"/>
      <c r="D8048" s="274"/>
    </row>
    <row r="8049" spans="2:4" x14ac:dyDescent="0.25">
      <c r="B8049" s="219"/>
      <c r="D8049" s="274"/>
    </row>
    <row r="8050" spans="2:4" x14ac:dyDescent="0.25">
      <c r="B8050" s="219"/>
      <c r="D8050" s="274"/>
    </row>
    <row r="8051" spans="2:4" x14ac:dyDescent="0.25">
      <c r="B8051" s="219"/>
      <c r="D8051" s="274"/>
    </row>
    <row r="8052" spans="2:4" x14ac:dyDescent="0.25">
      <c r="B8052" s="219"/>
      <c r="D8052" s="274"/>
    </row>
    <row r="8053" spans="2:4" x14ac:dyDescent="0.25">
      <c r="B8053" s="219"/>
      <c r="D8053" s="274"/>
    </row>
    <row r="8054" spans="2:4" x14ac:dyDescent="0.25">
      <c r="B8054" s="219"/>
      <c r="D8054" s="274"/>
    </row>
    <row r="8055" spans="2:4" x14ac:dyDescent="0.25">
      <c r="B8055" s="219"/>
      <c r="D8055" s="274"/>
    </row>
    <row r="8056" spans="2:4" x14ac:dyDescent="0.25">
      <c r="B8056" s="219"/>
      <c r="D8056" s="274"/>
    </row>
    <row r="8057" spans="2:4" x14ac:dyDescent="0.25">
      <c r="B8057" s="219"/>
      <c r="D8057" s="274"/>
    </row>
    <row r="8058" spans="2:4" x14ac:dyDescent="0.25">
      <c r="B8058" s="219"/>
      <c r="D8058" s="274"/>
    </row>
    <row r="8059" spans="2:4" x14ac:dyDescent="0.25">
      <c r="B8059" s="219"/>
      <c r="D8059" s="274"/>
    </row>
    <row r="8060" spans="2:4" x14ac:dyDescent="0.25">
      <c r="B8060" s="219"/>
      <c r="D8060" s="274"/>
    </row>
    <row r="8061" spans="2:4" x14ac:dyDescent="0.25">
      <c r="B8061" s="219"/>
      <c r="D8061" s="274"/>
    </row>
    <row r="8062" spans="2:4" x14ac:dyDescent="0.25">
      <c r="B8062" s="219"/>
      <c r="D8062" s="274"/>
    </row>
    <row r="8063" spans="2:4" x14ac:dyDescent="0.25">
      <c r="B8063" s="219"/>
      <c r="D8063" s="274"/>
    </row>
    <row r="8064" spans="2:4" x14ac:dyDescent="0.25">
      <c r="B8064" s="219"/>
      <c r="D8064" s="274"/>
    </row>
    <row r="8065" spans="2:4" x14ac:dyDescent="0.25">
      <c r="B8065" s="219"/>
      <c r="D8065" s="274"/>
    </row>
    <row r="8066" spans="2:4" x14ac:dyDescent="0.25">
      <c r="B8066" s="219"/>
      <c r="D8066" s="274"/>
    </row>
    <row r="8067" spans="2:4" x14ac:dyDescent="0.25">
      <c r="B8067" s="219"/>
      <c r="D8067" s="274"/>
    </row>
    <row r="8068" spans="2:4" x14ac:dyDescent="0.25">
      <c r="B8068" s="219"/>
      <c r="D8068" s="274"/>
    </row>
    <row r="8069" spans="2:4" x14ac:dyDescent="0.25">
      <c r="B8069" s="219"/>
      <c r="D8069" s="274"/>
    </row>
    <row r="8070" spans="2:4" x14ac:dyDescent="0.25">
      <c r="B8070" s="219"/>
      <c r="D8070" s="274"/>
    </row>
    <row r="8071" spans="2:4" x14ac:dyDescent="0.25">
      <c r="B8071" s="219"/>
      <c r="D8071" s="274"/>
    </row>
    <row r="8072" spans="2:4" x14ac:dyDescent="0.25">
      <c r="B8072" s="219"/>
      <c r="D8072" s="274"/>
    </row>
    <row r="8073" spans="2:4" x14ac:dyDescent="0.25">
      <c r="B8073" s="219"/>
      <c r="D8073" s="274"/>
    </row>
    <row r="8074" spans="2:4" x14ac:dyDescent="0.25">
      <c r="B8074" s="219"/>
      <c r="D8074" s="274"/>
    </row>
    <row r="8075" spans="2:4" x14ac:dyDescent="0.25">
      <c r="B8075" s="219"/>
      <c r="D8075" s="274"/>
    </row>
    <row r="8076" spans="2:4" x14ac:dyDescent="0.25">
      <c r="B8076" s="219"/>
      <c r="D8076" s="274"/>
    </row>
    <row r="8077" spans="2:4" x14ac:dyDescent="0.25">
      <c r="B8077" s="219"/>
      <c r="D8077" s="274"/>
    </row>
    <row r="8078" spans="2:4" x14ac:dyDescent="0.25">
      <c r="B8078" s="219"/>
      <c r="D8078" s="274"/>
    </row>
    <row r="8079" spans="2:4" x14ac:dyDescent="0.25">
      <c r="B8079" s="219"/>
      <c r="D8079" s="274"/>
    </row>
    <row r="8080" spans="2:4" x14ac:dyDescent="0.25">
      <c r="B8080" s="219"/>
      <c r="D8080" s="274"/>
    </row>
    <row r="8081" spans="2:4" x14ac:dyDescent="0.25">
      <c r="B8081" s="219"/>
      <c r="D8081" s="274"/>
    </row>
    <row r="8082" spans="2:4" x14ac:dyDescent="0.25">
      <c r="B8082" s="219"/>
      <c r="D8082" s="274"/>
    </row>
    <row r="8083" spans="2:4" x14ac:dyDescent="0.25">
      <c r="B8083" s="219"/>
      <c r="D8083" s="274"/>
    </row>
    <row r="8084" spans="2:4" x14ac:dyDescent="0.25">
      <c r="B8084" s="219"/>
      <c r="D8084" s="274"/>
    </row>
    <row r="8085" spans="2:4" x14ac:dyDescent="0.25">
      <c r="B8085" s="219"/>
      <c r="D8085" s="274"/>
    </row>
    <row r="8086" spans="2:4" x14ac:dyDescent="0.25">
      <c r="B8086" s="219"/>
      <c r="D8086" s="274"/>
    </row>
    <row r="8087" spans="2:4" x14ac:dyDescent="0.25">
      <c r="B8087" s="219"/>
      <c r="D8087" s="274"/>
    </row>
    <row r="8088" spans="2:4" x14ac:dyDescent="0.25">
      <c r="B8088" s="219"/>
      <c r="D8088" s="274"/>
    </row>
    <row r="8089" spans="2:4" x14ac:dyDescent="0.25">
      <c r="B8089" s="219"/>
      <c r="D8089" s="274"/>
    </row>
    <row r="8090" spans="2:4" x14ac:dyDescent="0.25">
      <c r="B8090" s="219"/>
      <c r="D8090" s="274"/>
    </row>
    <row r="8091" spans="2:4" x14ac:dyDescent="0.25">
      <c r="B8091" s="219"/>
      <c r="D8091" s="274"/>
    </row>
    <row r="8092" spans="2:4" x14ac:dyDescent="0.25">
      <c r="B8092" s="219"/>
      <c r="D8092" s="274"/>
    </row>
    <row r="8093" spans="2:4" x14ac:dyDescent="0.25">
      <c r="B8093" s="219"/>
      <c r="D8093" s="274"/>
    </row>
    <row r="8094" spans="2:4" x14ac:dyDescent="0.25">
      <c r="B8094" s="219"/>
      <c r="D8094" s="274"/>
    </row>
    <row r="8095" spans="2:4" x14ac:dyDescent="0.25">
      <c r="B8095" s="219"/>
      <c r="D8095" s="274"/>
    </row>
    <row r="8096" spans="2:4" x14ac:dyDescent="0.25">
      <c r="B8096" s="219"/>
      <c r="D8096" s="274"/>
    </row>
    <row r="8097" spans="2:4" x14ac:dyDescent="0.25">
      <c r="B8097" s="219"/>
      <c r="D8097" s="274"/>
    </row>
    <row r="8098" spans="2:4" x14ac:dyDescent="0.25">
      <c r="B8098" s="219"/>
      <c r="D8098" s="274"/>
    </row>
    <row r="8099" spans="2:4" x14ac:dyDescent="0.25">
      <c r="B8099" s="219"/>
      <c r="D8099" s="274"/>
    </row>
    <row r="8100" spans="2:4" x14ac:dyDescent="0.25">
      <c r="B8100" s="219"/>
      <c r="D8100" s="274"/>
    </row>
    <row r="8101" spans="2:4" x14ac:dyDescent="0.25">
      <c r="B8101" s="219"/>
      <c r="D8101" s="274"/>
    </row>
    <row r="8102" spans="2:4" x14ac:dyDescent="0.25">
      <c r="B8102" s="219"/>
      <c r="D8102" s="274"/>
    </row>
    <row r="8103" spans="2:4" x14ac:dyDescent="0.25">
      <c r="B8103" s="219"/>
      <c r="D8103" s="274"/>
    </row>
    <row r="8104" spans="2:4" x14ac:dyDescent="0.25">
      <c r="B8104" s="219"/>
      <c r="D8104" s="274"/>
    </row>
    <row r="8105" spans="2:4" x14ac:dyDescent="0.25">
      <c r="B8105" s="219"/>
      <c r="D8105" s="274"/>
    </row>
    <row r="8106" spans="2:4" x14ac:dyDescent="0.25">
      <c r="B8106" s="219"/>
      <c r="D8106" s="274"/>
    </row>
    <row r="8107" spans="2:4" x14ac:dyDescent="0.25">
      <c r="B8107" s="219"/>
      <c r="D8107" s="274"/>
    </row>
    <row r="8108" spans="2:4" x14ac:dyDescent="0.25">
      <c r="B8108" s="219"/>
      <c r="D8108" s="274"/>
    </row>
    <row r="8109" spans="2:4" x14ac:dyDescent="0.25">
      <c r="B8109" s="219"/>
      <c r="D8109" s="274"/>
    </row>
    <row r="8110" spans="2:4" x14ac:dyDescent="0.25">
      <c r="B8110" s="219"/>
      <c r="D8110" s="274"/>
    </row>
    <row r="8111" spans="2:4" x14ac:dyDescent="0.25">
      <c r="B8111" s="219"/>
      <c r="D8111" s="274"/>
    </row>
    <row r="8112" spans="2:4" x14ac:dyDescent="0.25">
      <c r="B8112" s="219"/>
      <c r="D8112" s="274"/>
    </row>
    <row r="8113" spans="2:4" x14ac:dyDescent="0.25">
      <c r="B8113" s="219"/>
      <c r="D8113" s="274"/>
    </row>
    <row r="8114" spans="2:4" x14ac:dyDescent="0.25">
      <c r="B8114" s="219"/>
      <c r="D8114" s="274"/>
    </row>
    <row r="8115" spans="2:4" x14ac:dyDescent="0.25">
      <c r="B8115" s="219"/>
      <c r="D8115" s="274"/>
    </row>
    <row r="8116" spans="2:4" x14ac:dyDescent="0.25">
      <c r="B8116" s="219"/>
      <c r="D8116" s="274"/>
    </row>
    <row r="8117" spans="2:4" x14ac:dyDescent="0.25">
      <c r="B8117" s="219"/>
      <c r="D8117" s="274"/>
    </row>
    <row r="8118" spans="2:4" x14ac:dyDescent="0.25">
      <c r="B8118" s="219"/>
      <c r="D8118" s="274"/>
    </row>
    <row r="8119" spans="2:4" x14ac:dyDescent="0.25">
      <c r="B8119" s="219"/>
      <c r="D8119" s="274"/>
    </row>
    <row r="8120" spans="2:4" x14ac:dyDescent="0.25">
      <c r="B8120" s="219"/>
      <c r="D8120" s="274"/>
    </row>
    <row r="8121" spans="2:4" x14ac:dyDescent="0.25">
      <c r="B8121" s="219"/>
      <c r="D8121" s="274"/>
    </row>
    <row r="8122" spans="2:4" x14ac:dyDescent="0.25">
      <c r="B8122" s="219"/>
      <c r="D8122" s="274"/>
    </row>
    <row r="8123" spans="2:4" x14ac:dyDescent="0.25">
      <c r="B8123" s="219"/>
      <c r="D8123" s="274"/>
    </row>
    <row r="8124" spans="2:4" x14ac:dyDescent="0.25">
      <c r="B8124" s="219"/>
      <c r="D8124" s="274"/>
    </row>
    <row r="8125" spans="2:4" x14ac:dyDescent="0.25">
      <c r="B8125" s="219"/>
      <c r="D8125" s="274"/>
    </row>
    <row r="8126" spans="2:4" x14ac:dyDescent="0.25">
      <c r="B8126" s="219"/>
      <c r="D8126" s="274"/>
    </row>
    <row r="8127" spans="2:4" x14ac:dyDescent="0.25">
      <c r="B8127" s="219"/>
      <c r="D8127" s="274"/>
    </row>
    <row r="8128" spans="2:4" x14ac:dyDescent="0.25">
      <c r="B8128" s="219"/>
      <c r="D8128" s="274"/>
    </row>
    <row r="8129" spans="2:4" x14ac:dyDescent="0.25">
      <c r="B8129" s="219"/>
      <c r="D8129" s="274"/>
    </row>
    <row r="8130" spans="2:4" x14ac:dyDescent="0.25">
      <c r="B8130" s="219"/>
      <c r="D8130" s="274"/>
    </row>
    <row r="8131" spans="2:4" x14ac:dyDescent="0.25">
      <c r="B8131" s="219"/>
      <c r="D8131" s="274"/>
    </row>
    <row r="8132" spans="2:4" x14ac:dyDescent="0.25">
      <c r="B8132" s="219"/>
      <c r="D8132" s="274"/>
    </row>
    <row r="8133" spans="2:4" x14ac:dyDescent="0.25">
      <c r="B8133" s="219"/>
      <c r="D8133" s="274"/>
    </row>
    <row r="8134" spans="2:4" x14ac:dyDescent="0.25">
      <c r="B8134" s="219"/>
      <c r="D8134" s="274"/>
    </row>
    <row r="8135" spans="2:4" x14ac:dyDescent="0.25">
      <c r="B8135" s="219"/>
      <c r="D8135" s="274"/>
    </row>
    <row r="8136" spans="2:4" x14ac:dyDescent="0.25">
      <c r="B8136" s="219"/>
      <c r="D8136" s="274"/>
    </row>
    <row r="8137" spans="2:4" x14ac:dyDescent="0.25">
      <c r="B8137" s="219"/>
      <c r="D8137" s="274"/>
    </row>
    <row r="8138" spans="2:4" x14ac:dyDescent="0.25">
      <c r="B8138" s="219"/>
      <c r="D8138" s="274"/>
    </row>
    <row r="8139" spans="2:4" x14ac:dyDescent="0.25">
      <c r="B8139" s="219"/>
      <c r="D8139" s="274"/>
    </row>
    <row r="8140" spans="2:4" x14ac:dyDescent="0.25">
      <c r="B8140" s="219"/>
      <c r="D8140" s="274"/>
    </row>
    <row r="8141" spans="2:4" x14ac:dyDescent="0.25">
      <c r="B8141" s="219"/>
      <c r="D8141" s="274"/>
    </row>
    <row r="8142" spans="2:4" x14ac:dyDescent="0.25">
      <c r="B8142" s="219"/>
      <c r="D8142" s="274"/>
    </row>
    <row r="8143" spans="2:4" x14ac:dyDescent="0.25">
      <c r="B8143" s="219"/>
      <c r="D8143" s="274"/>
    </row>
    <row r="8144" spans="2:4" x14ac:dyDescent="0.25">
      <c r="B8144" s="219"/>
      <c r="D8144" s="274"/>
    </row>
    <row r="8145" spans="2:4" x14ac:dyDescent="0.25">
      <c r="B8145" s="219"/>
      <c r="D8145" s="274"/>
    </row>
    <row r="8146" spans="2:4" x14ac:dyDescent="0.25">
      <c r="B8146" s="219"/>
      <c r="D8146" s="274"/>
    </row>
    <row r="8147" spans="2:4" x14ac:dyDescent="0.25">
      <c r="B8147" s="219"/>
      <c r="D8147" s="274"/>
    </row>
    <row r="8148" spans="2:4" x14ac:dyDescent="0.25">
      <c r="B8148" s="219"/>
      <c r="D8148" s="274"/>
    </row>
    <row r="8149" spans="2:4" x14ac:dyDescent="0.25">
      <c r="B8149" s="219"/>
      <c r="D8149" s="274"/>
    </row>
    <row r="8150" spans="2:4" x14ac:dyDescent="0.25">
      <c r="B8150" s="219"/>
      <c r="D8150" s="274"/>
    </row>
    <row r="8151" spans="2:4" x14ac:dyDescent="0.25">
      <c r="B8151" s="219"/>
      <c r="D8151" s="274"/>
    </row>
    <row r="8152" spans="2:4" x14ac:dyDescent="0.25">
      <c r="B8152" s="219"/>
      <c r="D8152" s="274"/>
    </row>
    <row r="8153" spans="2:4" x14ac:dyDescent="0.25">
      <c r="B8153" s="219"/>
      <c r="D8153" s="274"/>
    </row>
    <row r="8154" spans="2:4" x14ac:dyDescent="0.25">
      <c r="B8154" s="219"/>
      <c r="D8154" s="274"/>
    </row>
    <row r="8155" spans="2:4" x14ac:dyDescent="0.25">
      <c r="B8155" s="219"/>
      <c r="D8155" s="274"/>
    </row>
    <row r="8156" spans="2:4" x14ac:dyDescent="0.25">
      <c r="B8156" s="219"/>
      <c r="D8156" s="274"/>
    </row>
    <row r="8157" spans="2:4" x14ac:dyDescent="0.25">
      <c r="B8157" s="219"/>
      <c r="D8157" s="274"/>
    </row>
    <row r="8158" spans="2:4" x14ac:dyDescent="0.25">
      <c r="B8158" s="219"/>
      <c r="D8158" s="274"/>
    </row>
    <row r="8159" spans="2:4" x14ac:dyDescent="0.25">
      <c r="B8159" s="219"/>
      <c r="D8159" s="274"/>
    </row>
    <row r="8160" spans="2:4" x14ac:dyDescent="0.25">
      <c r="B8160" s="219"/>
      <c r="D8160" s="274"/>
    </row>
    <row r="8161" spans="2:4" x14ac:dyDescent="0.25">
      <c r="B8161" s="219"/>
      <c r="D8161" s="274"/>
    </row>
    <row r="8162" spans="2:4" x14ac:dyDescent="0.25">
      <c r="B8162" s="219"/>
      <c r="D8162" s="274"/>
    </row>
    <row r="8163" spans="2:4" x14ac:dyDescent="0.25">
      <c r="B8163" s="219"/>
      <c r="D8163" s="274"/>
    </row>
    <row r="8164" spans="2:4" x14ac:dyDescent="0.25">
      <c r="B8164" s="219"/>
      <c r="D8164" s="274"/>
    </row>
    <row r="8165" spans="2:4" x14ac:dyDescent="0.25">
      <c r="B8165" s="219"/>
      <c r="D8165" s="274"/>
    </row>
    <row r="8166" spans="2:4" x14ac:dyDescent="0.25">
      <c r="B8166" s="219"/>
      <c r="D8166" s="274"/>
    </row>
    <row r="8167" spans="2:4" x14ac:dyDescent="0.25">
      <c r="B8167" s="219"/>
      <c r="D8167" s="274"/>
    </row>
    <row r="8168" spans="2:4" x14ac:dyDescent="0.25">
      <c r="B8168" s="219"/>
      <c r="D8168" s="274"/>
    </row>
    <row r="8169" spans="2:4" x14ac:dyDescent="0.25">
      <c r="B8169" s="219"/>
      <c r="D8169" s="274"/>
    </row>
    <row r="8170" spans="2:4" x14ac:dyDescent="0.25">
      <c r="B8170" s="219"/>
      <c r="D8170" s="274"/>
    </row>
    <row r="8171" spans="2:4" x14ac:dyDescent="0.25">
      <c r="B8171" s="219"/>
      <c r="D8171" s="274"/>
    </row>
    <row r="8172" spans="2:4" x14ac:dyDescent="0.25">
      <c r="B8172" s="219"/>
      <c r="D8172" s="274"/>
    </row>
    <row r="8173" spans="2:4" x14ac:dyDescent="0.25">
      <c r="B8173" s="219"/>
      <c r="D8173" s="274"/>
    </row>
    <row r="8174" spans="2:4" x14ac:dyDescent="0.25">
      <c r="B8174" s="219"/>
      <c r="D8174" s="274"/>
    </row>
    <row r="8175" spans="2:4" x14ac:dyDescent="0.25">
      <c r="B8175" s="219"/>
      <c r="D8175" s="274"/>
    </row>
    <row r="8176" spans="2:4" x14ac:dyDescent="0.25">
      <c r="B8176" s="219"/>
      <c r="D8176" s="274"/>
    </row>
    <row r="8177" spans="2:4" x14ac:dyDescent="0.25">
      <c r="B8177" s="219"/>
      <c r="D8177" s="274"/>
    </row>
    <row r="8178" spans="2:4" x14ac:dyDescent="0.25">
      <c r="B8178" s="219"/>
      <c r="D8178" s="274"/>
    </row>
    <row r="8179" spans="2:4" x14ac:dyDescent="0.25">
      <c r="B8179" s="219"/>
      <c r="D8179" s="274"/>
    </row>
    <row r="8180" spans="2:4" x14ac:dyDescent="0.25">
      <c r="B8180" s="219"/>
      <c r="D8180" s="274"/>
    </row>
    <row r="8181" spans="2:4" x14ac:dyDescent="0.25">
      <c r="B8181" s="219"/>
      <c r="D8181" s="274"/>
    </row>
    <row r="8182" spans="2:4" x14ac:dyDescent="0.25">
      <c r="B8182" s="219"/>
      <c r="D8182" s="274"/>
    </row>
    <row r="8183" spans="2:4" x14ac:dyDescent="0.25">
      <c r="B8183" s="219"/>
      <c r="D8183" s="274"/>
    </row>
    <row r="8184" spans="2:4" x14ac:dyDescent="0.25">
      <c r="B8184" s="219"/>
      <c r="D8184" s="274"/>
    </row>
    <row r="8185" spans="2:4" x14ac:dyDescent="0.25">
      <c r="B8185" s="219"/>
      <c r="D8185" s="274"/>
    </row>
    <row r="8186" spans="2:4" x14ac:dyDescent="0.25">
      <c r="B8186" s="219"/>
      <c r="D8186" s="274"/>
    </row>
    <row r="8187" spans="2:4" x14ac:dyDescent="0.25">
      <c r="B8187" s="219"/>
      <c r="D8187" s="274"/>
    </row>
    <row r="8188" spans="2:4" x14ac:dyDescent="0.25">
      <c r="B8188" s="219"/>
      <c r="D8188" s="274"/>
    </row>
    <row r="8189" spans="2:4" x14ac:dyDescent="0.25">
      <c r="B8189" s="219"/>
      <c r="D8189" s="274"/>
    </row>
    <row r="8190" spans="2:4" x14ac:dyDescent="0.25">
      <c r="B8190" s="219"/>
      <c r="D8190" s="274"/>
    </row>
    <row r="8191" spans="2:4" x14ac:dyDescent="0.25">
      <c r="B8191" s="219"/>
      <c r="D8191" s="274"/>
    </row>
    <row r="8192" spans="2:4" x14ac:dyDescent="0.25">
      <c r="B8192" s="219"/>
      <c r="D8192" s="274"/>
    </row>
    <row r="8193" spans="2:4" x14ac:dyDescent="0.25">
      <c r="B8193" s="219"/>
      <c r="D8193" s="274"/>
    </row>
    <row r="8194" spans="2:4" x14ac:dyDescent="0.25">
      <c r="B8194" s="219"/>
      <c r="D8194" s="274"/>
    </row>
    <row r="8195" spans="2:4" x14ac:dyDescent="0.25">
      <c r="B8195" s="219"/>
      <c r="D8195" s="274"/>
    </row>
    <row r="8196" spans="2:4" x14ac:dyDescent="0.25">
      <c r="B8196" s="219"/>
      <c r="D8196" s="274"/>
    </row>
    <row r="8197" spans="2:4" x14ac:dyDescent="0.25">
      <c r="B8197" s="219"/>
      <c r="D8197" s="274"/>
    </row>
    <row r="8198" spans="2:4" x14ac:dyDescent="0.25">
      <c r="B8198" s="219"/>
      <c r="D8198" s="274"/>
    </row>
    <row r="8199" spans="2:4" x14ac:dyDescent="0.25">
      <c r="B8199" s="219"/>
      <c r="D8199" s="274"/>
    </row>
    <row r="8200" spans="2:4" x14ac:dyDescent="0.25">
      <c r="B8200" s="219"/>
      <c r="D8200" s="274"/>
    </row>
    <row r="8201" spans="2:4" x14ac:dyDescent="0.25">
      <c r="B8201" s="219"/>
      <c r="D8201" s="274"/>
    </row>
    <row r="8202" spans="2:4" x14ac:dyDescent="0.25">
      <c r="B8202" s="219"/>
      <c r="D8202" s="274"/>
    </row>
    <row r="8203" spans="2:4" x14ac:dyDescent="0.25">
      <c r="B8203" s="219"/>
      <c r="D8203" s="274"/>
    </row>
    <row r="8204" spans="2:4" x14ac:dyDescent="0.25">
      <c r="B8204" s="219"/>
      <c r="D8204" s="274"/>
    </row>
    <row r="8205" spans="2:4" x14ac:dyDescent="0.25">
      <c r="B8205" s="219"/>
      <c r="D8205" s="274"/>
    </row>
    <row r="8206" spans="2:4" x14ac:dyDescent="0.25">
      <c r="B8206" s="219"/>
      <c r="D8206" s="274"/>
    </row>
    <row r="8207" spans="2:4" x14ac:dyDescent="0.25">
      <c r="B8207" s="219"/>
      <c r="D8207" s="274"/>
    </row>
    <row r="8208" spans="2:4" x14ac:dyDescent="0.25">
      <c r="B8208" s="219"/>
      <c r="D8208" s="274"/>
    </row>
    <row r="8209" spans="2:4" x14ac:dyDescent="0.25">
      <c r="B8209" s="219"/>
      <c r="D8209" s="274"/>
    </row>
    <row r="8210" spans="2:4" x14ac:dyDescent="0.25">
      <c r="B8210" s="219"/>
      <c r="D8210" s="274"/>
    </row>
    <row r="8211" spans="2:4" x14ac:dyDescent="0.25">
      <c r="B8211" s="219"/>
      <c r="D8211" s="274"/>
    </row>
    <row r="8212" spans="2:4" x14ac:dyDescent="0.25">
      <c r="B8212" s="219"/>
      <c r="D8212" s="274"/>
    </row>
    <row r="8213" spans="2:4" x14ac:dyDescent="0.25">
      <c r="B8213" s="219"/>
      <c r="D8213" s="274"/>
    </row>
    <row r="8214" spans="2:4" x14ac:dyDescent="0.25">
      <c r="B8214" s="219"/>
      <c r="D8214" s="274"/>
    </row>
    <row r="8215" spans="2:4" x14ac:dyDescent="0.25">
      <c r="B8215" s="219"/>
      <c r="D8215" s="274"/>
    </row>
    <row r="8216" spans="2:4" x14ac:dyDescent="0.25">
      <c r="B8216" s="219"/>
      <c r="D8216" s="274"/>
    </row>
    <row r="8217" spans="2:4" x14ac:dyDescent="0.25">
      <c r="B8217" s="219"/>
      <c r="D8217" s="274"/>
    </row>
    <row r="8218" spans="2:4" x14ac:dyDescent="0.25">
      <c r="B8218" s="219"/>
      <c r="D8218" s="274"/>
    </row>
    <row r="8219" spans="2:4" x14ac:dyDescent="0.25">
      <c r="B8219" s="219"/>
      <c r="D8219" s="274"/>
    </row>
    <row r="8220" spans="2:4" x14ac:dyDescent="0.25">
      <c r="B8220" s="219"/>
      <c r="D8220" s="274"/>
    </row>
    <row r="8221" spans="2:4" x14ac:dyDescent="0.25">
      <c r="B8221" s="219"/>
      <c r="D8221" s="274"/>
    </row>
    <row r="8222" spans="2:4" x14ac:dyDescent="0.25">
      <c r="B8222" s="219"/>
      <c r="D8222" s="274"/>
    </row>
    <row r="8223" spans="2:4" x14ac:dyDescent="0.25">
      <c r="B8223" s="219"/>
      <c r="D8223" s="274"/>
    </row>
    <row r="8224" spans="2:4" x14ac:dyDescent="0.25">
      <c r="B8224" s="219"/>
      <c r="D8224" s="274"/>
    </row>
    <row r="8225" spans="2:4" x14ac:dyDescent="0.25">
      <c r="B8225" s="219"/>
      <c r="D8225" s="274"/>
    </row>
    <row r="8226" spans="2:4" x14ac:dyDescent="0.25">
      <c r="B8226" s="219"/>
      <c r="D8226" s="274"/>
    </row>
    <row r="8227" spans="2:4" x14ac:dyDescent="0.25">
      <c r="B8227" s="219"/>
      <c r="D8227" s="274"/>
    </row>
    <row r="8228" spans="2:4" x14ac:dyDescent="0.25">
      <c r="B8228" s="219"/>
      <c r="D8228" s="274"/>
    </row>
    <row r="8229" spans="2:4" x14ac:dyDescent="0.25">
      <c r="B8229" s="219"/>
      <c r="D8229" s="274"/>
    </row>
    <row r="8230" spans="2:4" x14ac:dyDescent="0.25">
      <c r="B8230" s="219"/>
      <c r="D8230" s="274"/>
    </row>
    <row r="8231" spans="2:4" x14ac:dyDescent="0.25">
      <c r="B8231" s="219"/>
      <c r="D8231" s="274"/>
    </row>
    <row r="8232" spans="2:4" x14ac:dyDescent="0.25">
      <c r="B8232" s="219"/>
      <c r="D8232" s="274"/>
    </row>
    <row r="8233" spans="2:4" x14ac:dyDescent="0.25">
      <c r="B8233" s="219"/>
      <c r="D8233" s="274"/>
    </row>
    <row r="8234" spans="2:4" x14ac:dyDescent="0.25">
      <c r="B8234" s="219"/>
      <c r="D8234" s="274"/>
    </row>
    <row r="8235" spans="2:4" x14ac:dyDescent="0.25">
      <c r="B8235" s="219"/>
      <c r="D8235" s="274"/>
    </row>
    <row r="8236" spans="2:4" x14ac:dyDescent="0.25">
      <c r="B8236" s="219"/>
      <c r="D8236" s="274"/>
    </row>
    <row r="8237" spans="2:4" x14ac:dyDescent="0.25">
      <c r="B8237" s="219"/>
      <c r="D8237" s="274"/>
    </row>
    <row r="8238" spans="2:4" x14ac:dyDescent="0.25">
      <c r="B8238" s="219"/>
      <c r="D8238" s="274"/>
    </row>
    <row r="8239" spans="2:4" x14ac:dyDescent="0.25">
      <c r="B8239" s="219"/>
      <c r="D8239" s="274"/>
    </row>
    <row r="8240" spans="2:4" x14ac:dyDescent="0.25">
      <c r="B8240" s="219"/>
      <c r="D8240" s="274"/>
    </row>
    <row r="8241" spans="2:4" x14ac:dyDescent="0.25">
      <c r="B8241" s="219"/>
      <c r="D8241" s="274"/>
    </row>
    <row r="8242" spans="2:4" x14ac:dyDescent="0.25">
      <c r="B8242" s="219"/>
      <c r="D8242" s="274"/>
    </row>
    <row r="8243" spans="2:4" x14ac:dyDescent="0.25">
      <c r="B8243" s="219"/>
      <c r="D8243" s="274"/>
    </row>
    <row r="8244" spans="2:4" x14ac:dyDescent="0.25">
      <c r="B8244" s="219"/>
      <c r="D8244" s="274"/>
    </row>
    <row r="8245" spans="2:4" x14ac:dyDescent="0.25">
      <c r="B8245" s="219"/>
      <c r="D8245" s="274"/>
    </row>
    <row r="8246" spans="2:4" x14ac:dyDescent="0.25">
      <c r="B8246" s="219"/>
      <c r="D8246" s="274"/>
    </row>
    <row r="8247" spans="2:4" x14ac:dyDescent="0.25">
      <c r="B8247" s="219"/>
      <c r="D8247" s="274"/>
    </row>
    <row r="8248" spans="2:4" x14ac:dyDescent="0.25">
      <c r="B8248" s="219"/>
      <c r="D8248" s="274"/>
    </row>
    <row r="8249" spans="2:4" x14ac:dyDescent="0.25">
      <c r="B8249" s="219"/>
      <c r="D8249" s="274"/>
    </row>
    <row r="8250" spans="2:4" x14ac:dyDescent="0.25">
      <c r="B8250" s="219"/>
      <c r="D8250" s="274"/>
    </row>
    <row r="8251" spans="2:4" x14ac:dyDescent="0.25">
      <c r="B8251" s="219"/>
      <c r="D8251" s="274"/>
    </row>
    <row r="8252" spans="2:4" x14ac:dyDescent="0.25">
      <c r="B8252" s="219"/>
      <c r="D8252" s="274"/>
    </row>
    <row r="8253" spans="2:4" x14ac:dyDescent="0.25">
      <c r="B8253" s="219"/>
      <c r="D8253" s="274"/>
    </row>
    <row r="8254" spans="2:4" x14ac:dyDescent="0.25">
      <c r="B8254" s="219"/>
      <c r="D8254" s="274"/>
    </row>
    <row r="8255" spans="2:4" x14ac:dyDescent="0.25">
      <c r="B8255" s="219"/>
      <c r="D8255" s="274"/>
    </row>
    <row r="8256" spans="2:4" x14ac:dyDescent="0.25">
      <c r="B8256" s="219"/>
      <c r="D8256" s="274"/>
    </row>
    <row r="8257" spans="2:4" x14ac:dyDescent="0.25">
      <c r="B8257" s="219"/>
      <c r="D8257" s="274"/>
    </row>
    <row r="8258" spans="2:4" x14ac:dyDescent="0.25">
      <c r="B8258" s="219"/>
      <c r="D8258" s="274"/>
    </row>
    <row r="8259" spans="2:4" x14ac:dyDescent="0.25">
      <c r="B8259" s="219"/>
      <c r="D8259" s="274"/>
    </row>
    <row r="8260" spans="2:4" x14ac:dyDescent="0.25">
      <c r="B8260" s="219"/>
      <c r="D8260" s="274"/>
    </row>
    <row r="8261" spans="2:4" x14ac:dyDescent="0.25">
      <c r="B8261" s="219"/>
      <c r="D8261" s="274"/>
    </row>
    <row r="8262" spans="2:4" x14ac:dyDescent="0.25">
      <c r="B8262" s="219"/>
      <c r="D8262" s="274"/>
    </row>
    <row r="8263" spans="2:4" x14ac:dyDescent="0.25">
      <c r="B8263" s="219"/>
      <c r="D8263" s="274"/>
    </row>
    <row r="8264" spans="2:4" x14ac:dyDescent="0.25">
      <c r="B8264" s="219"/>
      <c r="D8264" s="274"/>
    </row>
    <row r="8265" spans="2:4" x14ac:dyDescent="0.25">
      <c r="B8265" s="219"/>
      <c r="D8265" s="274"/>
    </row>
    <row r="8266" spans="2:4" x14ac:dyDescent="0.25">
      <c r="B8266" s="219"/>
      <c r="D8266" s="274"/>
    </row>
    <row r="8267" spans="2:4" x14ac:dyDescent="0.25">
      <c r="B8267" s="219"/>
      <c r="D8267" s="274"/>
    </row>
    <row r="8268" spans="2:4" x14ac:dyDescent="0.25">
      <c r="B8268" s="219"/>
      <c r="D8268" s="274"/>
    </row>
    <row r="8269" spans="2:4" x14ac:dyDescent="0.25">
      <c r="B8269" s="219"/>
      <c r="D8269" s="274"/>
    </row>
    <row r="8270" spans="2:4" x14ac:dyDescent="0.25">
      <c r="B8270" s="219"/>
      <c r="D8270" s="274"/>
    </row>
    <row r="8271" spans="2:4" x14ac:dyDescent="0.25">
      <c r="B8271" s="219"/>
      <c r="D8271" s="274"/>
    </row>
    <row r="8272" spans="2:4" x14ac:dyDescent="0.25">
      <c r="B8272" s="219"/>
      <c r="D8272" s="274"/>
    </row>
    <row r="8273" spans="2:4" x14ac:dyDescent="0.25">
      <c r="B8273" s="219"/>
      <c r="D8273" s="274"/>
    </row>
    <row r="8274" spans="2:4" x14ac:dyDescent="0.25">
      <c r="B8274" s="219"/>
      <c r="D8274" s="274"/>
    </row>
    <row r="8275" spans="2:4" x14ac:dyDescent="0.25">
      <c r="B8275" s="219"/>
      <c r="D8275" s="274"/>
    </row>
    <row r="8276" spans="2:4" x14ac:dyDescent="0.25">
      <c r="B8276" s="219"/>
      <c r="D8276" s="274"/>
    </row>
    <row r="8277" spans="2:4" x14ac:dyDescent="0.25">
      <c r="B8277" s="219"/>
      <c r="D8277" s="274"/>
    </row>
    <row r="8278" spans="2:4" x14ac:dyDescent="0.25">
      <c r="B8278" s="219"/>
      <c r="D8278" s="274"/>
    </row>
    <row r="8279" spans="2:4" x14ac:dyDescent="0.25">
      <c r="B8279" s="219"/>
      <c r="D8279" s="274"/>
    </row>
    <row r="8280" spans="2:4" x14ac:dyDescent="0.25">
      <c r="B8280" s="219"/>
      <c r="D8280" s="274"/>
    </row>
    <row r="8281" spans="2:4" x14ac:dyDescent="0.25">
      <c r="B8281" s="219"/>
      <c r="D8281" s="274"/>
    </row>
    <row r="8282" spans="2:4" x14ac:dyDescent="0.25">
      <c r="B8282" s="219"/>
      <c r="D8282" s="274"/>
    </row>
    <row r="8283" spans="2:4" x14ac:dyDescent="0.25">
      <c r="B8283" s="219"/>
      <c r="D8283" s="274"/>
    </row>
    <row r="8284" spans="2:4" x14ac:dyDescent="0.25">
      <c r="B8284" s="219"/>
      <c r="D8284" s="274"/>
    </row>
    <row r="8285" spans="2:4" x14ac:dyDescent="0.25">
      <c r="B8285" s="219"/>
      <c r="D8285" s="274"/>
    </row>
    <row r="8286" spans="2:4" x14ac:dyDescent="0.25">
      <c r="B8286" s="219"/>
      <c r="D8286" s="274"/>
    </row>
    <row r="8287" spans="2:4" x14ac:dyDescent="0.25">
      <c r="B8287" s="219"/>
      <c r="D8287" s="274"/>
    </row>
    <row r="8288" spans="2:4" x14ac:dyDescent="0.25">
      <c r="B8288" s="219"/>
      <c r="D8288" s="274"/>
    </row>
    <row r="8289" spans="2:4" x14ac:dyDescent="0.25">
      <c r="B8289" s="219"/>
      <c r="D8289" s="274"/>
    </row>
    <row r="8290" spans="2:4" x14ac:dyDescent="0.25">
      <c r="B8290" s="219"/>
      <c r="D8290" s="274"/>
    </row>
    <row r="8291" spans="2:4" x14ac:dyDescent="0.25">
      <c r="B8291" s="219"/>
      <c r="D8291" s="274"/>
    </row>
    <row r="8292" spans="2:4" x14ac:dyDescent="0.25">
      <c r="B8292" s="219"/>
      <c r="D8292" s="274"/>
    </row>
    <row r="8293" spans="2:4" x14ac:dyDescent="0.25">
      <c r="B8293" s="219"/>
      <c r="D8293" s="274"/>
    </row>
    <row r="8294" spans="2:4" x14ac:dyDescent="0.25">
      <c r="B8294" s="219"/>
      <c r="D8294" s="274"/>
    </row>
    <row r="8295" spans="2:4" x14ac:dyDescent="0.25">
      <c r="B8295" s="219"/>
      <c r="D8295" s="274"/>
    </row>
    <row r="8296" spans="2:4" x14ac:dyDescent="0.25">
      <c r="B8296" s="219"/>
      <c r="D8296" s="274"/>
    </row>
    <row r="8297" spans="2:4" x14ac:dyDescent="0.25">
      <c r="B8297" s="219"/>
      <c r="D8297" s="274"/>
    </row>
    <row r="8298" spans="2:4" x14ac:dyDescent="0.25">
      <c r="B8298" s="219"/>
      <c r="D8298" s="274"/>
    </row>
    <row r="8299" spans="2:4" x14ac:dyDescent="0.25">
      <c r="B8299" s="219"/>
      <c r="D8299" s="274"/>
    </row>
    <row r="8300" spans="2:4" x14ac:dyDescent="0.25">
      <c r="B8300" s="219"/>
      <c r="D8300" s="274"/>
    </row>
    <row r="8301" spans="2:4" x14ac:dyDescent="0.25">
      <c r="B8301" s="219"/>
      <c r="D8301" s="274"/>
    </row>
    <row r="8302" spans="2:4" x14ac:dyDescent="0.25">
      <c r="B8302" s="219"/>
      <c r="D8302" s="274"/>
    </row>
    <row r="8303" spans="2:4" x14ac:dyDescent="0.25">
      <c r="B8303" s="219"/>
      <c r="D8303" s="274"/>
    </row>
    <row r="8304" spans="2:4" x14ac:dyDescent="0.25">
      <c r="B8304" s="219"/>
      <c r="D8304" s="274"/>
    </row>
    <row r="8305" spans="2:4" x14ac:dyDescent="0.25">
      <c r="B8305" s="219"/>
      <c r="D8305" s="274"/>
    </row>
    <row r="8306" spans="2:4" x14ac:dyDescent="0.25">
      <c r="B8306" s="219"/>
      <c r="D8306" s="274"/>
    </row>
    <row r="8307" spans="2:4" x14ac:dyDescent="0.25">
      <c r="B8307" s="219"/>
      <c r="D8307" s="274"/>
    </row>
    <row r="8308" spans="2:4" x14ac:dyDescent="0.25">
      <c r="B8308" s="219"/>
      <c r="D8308" s="274"/>
    </row>
    <row r="8309" spans="2:4" x14ac:dyDescent="0.25">
      <c r="B8309" s="219"/>
      <c r="D8309" s="274"/>
    </row>
    <row r="8310" spans="2:4" x14ac:dyDescent="0.25">
      <c r="B8310" s="219"/>
      <c r="D8310" s="274"/>
    </row>
    <row r="8311" spans="2:4" x14ac:dyDescent="0.25">
      <c r="B8311" s="219"/>
      <c r="D8311" s="274"/>
    </row>
    <row r="8312" spans="2:4" x14ac:dyDescent="0.25">
      <c r="B8312" s="219"/>
      <c r="D8312" s="274"/>
    </row>
    <row r="8313" spans="2:4" x14ac:dyDescent="0.25">
      <c r="B8313" s="219"/>
      <c r="D8313" s="274"/>
    </row>
    <row r="8314" spans="2:4" x14ac:dyDescent="0.25">
      <c r="B8314" s="219"/>
      <c r="D8314" s="274"/>
    </row>
    <row r="8315" spans="2:4" x14ac:dyDescent="0.25">
      <c r="B8315" s="219"/>
      <c r="D8315" s="274"/>
    </row>
    <row r="8316" spans="2:4" x14ac:dyDescent="0.25">
      <c r="B8316" s="219"/>
      <c r="D8316" s="274"/>
    </row>
    <row r="8317" spans="2:4" x14ac:dyDescent="0.25">
      <c r="B8317" s="219"/>
      <c r="D8317" s="274"/>
    </row>
    <row r="8318" spans="2:4" x14ac:dyDescent="0.25">
      <c r="B8318" s="219"/>
      <c r="D8318" s="274"/>
    </row>
    <row r="8319" spans="2:4" x14ac:dyDescent="0.25">
      <c r="B8319" s="219"/>
      <c r="D8319" s="274"/>
    </row>
    <row r="8320" spans="2:4" x14ac:dyDescent="0.25">
      <c r="B8320" s="219"/>
      <c r="D8320" s="274"/>
    </row>
    <row r="8321" spans="2:4" x14ac:dyDescent="0.25">
      <c r="B8321" s="219"/>
      <c r="D8321" s="274"/>
    </row>
    <row r="8322" spans="2:4" x14ac:dyDescent="0.25">
      <c r="B8322" s="219"/>
      <c r="D8322" s="274"/>
    </row>
    <row r="8323" spans="2:4" x14ac:dyDescent="0.25">
      <c r="B8323" s="219"/>
      <c r="D8323" s="274"/>
    </row>
    <row r="8324" spans="2:4" x14ac:dyDescent="0.25">
      <c r="B8324" s="219"/>
      <c r="D8324" s="274"/>
    </row>
    <row r="8325" spans="2:4" x14ac:dyDescent="0.25">
      <c r="B8325" s="219"/>
      <c r="D8325" s="274"/>
    </row>
    <row r="8326" spans="2:4" x14ac:dyDescent="0.25">
      <c r="B8326" s="219"/>
      <c r="D8326" s="274"/>
    </row>
    <row r="8327" spans="2:4" x14ac:dyDescent="0.25">
      <c r="B8327" s="219"/>
      <c r="D8327" s="274"/>
    </row>
    <row r="8328" spans="2:4" x14ac:dyDescent="0.25">
      <c r="B8328" s="219"/>
      <c r="D8328" s="274"/>
    </row>
    <row r="8329" spans="2:4" x14ac:dyDescent="0.25">
      <c r="B8329" s="219"/>
      <c r="D8329" s="274"/>
    </row>
    <row r="8330" spans="2:4" x14ac:dyDescent="0.25">
      <c r="B8330" s="219"/>
      <c r="D8330" s="274"/>
    </row>
    <row r="8331" spans="2:4" x14ac:dyDescent="0.25">
      <c r="B8331" s="219"/>
      <c r="D8331" s="274"/>
    </row>
    <row r="8332" spans="2:4" x14ac:dyDescent="0.25">
      <c r="B8332" s="219"/>
      <c r="D8332" s="274"/>
    </row>
    <row r="8333" spans="2:4" x14ac:dyDescent="0.25">
      <c r="B8333" s="219"/>
      <c r="D8333" s="274"/>
    </row>
    <row r="8334" spans="2:4" x14ac:dyDescent="0.25">
      <c r="B8334" s="219"/>
      <c r="D8334" s="274"/>
    </row>
    <row r="8335" spans="2:4" x14ac:dyDescent="0.25">
      <c r="B8335" s="219"/>
      <c r="D8335" s="274"/>
    </row>
    <row r="8336" spans="2:4" x14ac:dyDescent="0.25">
      <c r="B8336" s="219"/>
      <c r="D8336" s="274"/>
    </row>
    <row r="8337" spans="2:4" x14ac:dyDescent="0.25">
      <c r="B8337" s="219"/>
      <c r="D8337" s="274"/>
    </row>
    <row r="8338" spans="2:4" x14ac:dyDescent="0.25">
      <c r="B8338" s="219"/>
      <c r="D8338" s="274"/>
    </row>
    <row r="8339" spans="2:4" x14ac:dyDescent="0.25">
      <c r="B8339" s="219"/>
      <c r="D8339" s="274"/>
    </row>
    <row r="8340" spans="2:4" x14ac:dyDescent="0.25">
      <c r="B8340" s="219"/>
      <c r="D8340" s="274"/>
    </row>
    <row r="8341" spans="2:4" x14ac:dyDescent="0.25">
      <c r="B8341" s="219"/>
      <c r="D8341" s="274"/>
    </row>
    <row r="8342" spans="2:4" x14ac:dyDescent="0.25">
      <c r="B8342" s="219"/>
      <c r="D8342" s="274"/>
    </row>
    <row r="8343" spans="2:4" x14ac:dyDescent="0.25">
      <c r="B8343" s="219"/>
      <c r="D8343" s="274"/>
    </row>
    <row r="8344" spans="2:4" x14ac:dyDescent="0.25">
      <c r="B8344" s="219"/>
      <c r="D8344" s="274"/>
    </row>
    <row r="8345" spans="2:4" x14ac:dyDescent="0.25">
      <c r="B8345" s="219"/>
      <c r="D8345" s="274"/>
    </row>
    <row r="8346" spans="2:4" x14ac:dyDescent="0.25">
      <c r="B8346" s="219"/>
      <c r="D8346" s="274"/>
    </row>
    <row r="8347" spans="2:4" x14ac:dyDescent="0.25">
      <c r="B8347" s="219"/>
      <c r="D8347" s="274"/>
    </row>
    <row r="8348" spans="2:4" x14ac:dyDescent="0.25">
      <c r="B8348" s="219"/>
      <c r="D8348" s="274"/>
    </row>
    <row r="8349" spans="2:4" x14ac:dyDescent="0.25">
      <c r="B8349" s="219"/>
      <c r="D8349" s="274"/>
    </row>
    <row r="8350" spans="2:4" x14ac:dyDescent="0.25">
      <c r="B8350" s="219"/>
      <c r="D8350" s="274"/>
    </row>
    <row r="8351" spans="2:4" x14ac:dyDescent="0.25">
      <c r="B8351" s="219"/>
      <c r="D8351" s="274"/>
    </row>
    <row r="8352" spans="2:4" x14ac:dyDescent="0.25">
      <c r="B8352" s="219"/>
      <c r="D8352" s="274"/>
    </row>
    <row r="8353" spans="2:4" x14ac:dyDescent="0.25">
      <c r="B8353" s="219"/>
      <c r="D8353" s="274"/>
    </row>
    <row r="8354" spans="2:4" x14ac:dyDescent="0.25">
      <c r="B8354" s="219"/>
      <c r="D8354" s="274"/>
    </row>
    <row r="8355" spans="2:4" x14ac:dyDescent="0.25">
      <c r="B8355" s="219"/>
      <c r="D8355" s="274"/>
    </row>
    <row r="8356" spans="2:4" x14ac:dyDescent="0.25">
      <c r="B8356" s="219"/>
      <c r="D8356" s="274"/>
    </row>
    <row r="8357" spans="2:4" x14ac:dyDescent="0.25">
      <c r="B8357" s="219"/>
      <c r="D8357" s="274"/>
    </row>
    <row r="8358" spans="2:4" x14ac:dyDescent="0.25">
      <c r="B8358" s="219"/>
      <c r="D8358" s="274"/>
    </row>
    <row r="8359" spans="2:4" x14ac:dyDescent="0.25">
      <c r="B8359" s="219"/>
      <c r="D8359" s="274"/>
    </row>
    <row r="8360" spans="2:4" x14ac:dyDescent="0.25">
      <c r="B8360" s="219"/>
      <c r="D8360" s="274"/>
    </row>
    <row r="8361" spans="2:4" x14ac:dyDescent="0.25">
      <c r="B8361" s="219"/>
      <c r="D8361" s="274"/>
    </row>
    <row r="8362" spans="2:4" x14ac:dyDescent="0.25">
      <c r="B8362" s="219"/>
      <c r="D8362" s="274"/>
    </row>
    <row r="8363" spans="2:4" x14ac:dyDescent="0.25">
      <c r="B8363" s="219"/>
      <c r="D8363" s="274"/>
    </row>
    <row r="8364" spans="2:4" x14ac:dyDescent="0.25">
      <c r="B8364" s="219"/>
      <c r="D8364" s="274"/>
    </row>
    <row r="8365" spans="2:4" x14ac:dyDescent="0.25">
      <c r="B8365" s="219"/>
      <c r="D8365" s="274"/>
    </row>
    <row r="8366" spans="2:4" x14ac:dyDescent="0.25">
      <c r="B8366" s="219"/>
      <c r="D8366" s="274"/>
    </row>
    <row r="8367" spans="2:4" x14ac:dyDescent="0.25">
      <c r="B8367" s="219"/>
      <c r="D8367" s="274"/>
    </row>
    <row r="8368" spans="2:4" x14ac:dyDescent="0.25">
      <c r="B8368" s="219"/>
      <c r="D8368" s="274"/>
    </row>
    <row r="8369" spans="2:4" x14ac:dyDescent="0.25">
      <c r="B8369" s="219"/>
      <c r="D8369" s="274"/>
    </row>
    <row r="8370" spans="2:4" x14ac:dyDescent="0.25">
      <c r="B8370" s="219"/>
      <c r="D8370" s="274"/>
    </row>
    <row r="8371" spans="2:4" x14ac:dyDescent="0.25">
      <c r="B8371" s="219"/>
      <c r="D8371" s="274"/>
    </row>
    <row r="8372" spans="2:4" x14ac:dyDescent="0.25">
      <c r="B8372" s="219"/>
      <c r="D8372" s="274"/>
    </row>
    <row r="8373" spans="2:4" x14ac:dyDescent="0.25">
      <c r="B8373" s="219"/>
      <c r="D8373" s="274"/>
    </row>
    <row r="8374" spans="2:4" x14ac:dyDescent="0.25">
      <c r="B8374" s="219"/>
      <c r="D8374" s="274"/>
    </row>
    <row r="8375" spans="2:4" x14ac:dyDescent="0.25">
      <c r="B8375" s="219"/>
      <c r="D8375" s="274"/>
    </row>
    <row r="8376" spans="2:4" x14ac:dyDescent="0.25">
      <c r="B8376" s="219"/>
      <c r="D8376" s="274"/>
    </row>
    <row r="8377" spans="2:4" x14ac:dyDescent="0.25">
      <c r="B8377" s="219"/>
      <c r="D8377" s="274"/>
    </row>
    <row r="8378" spans="2:4" x14ac:dyDescent="0.25">
      <c r="B8378" s="219"/>
      <c r="D8378" s="274"/>
    </row>
    <row r="8379" spans="2:4" x14ac:dyDescent="0.25">
      <c r="B8379" s="219"/>
      <c r="D8379" s="274"/>
    </row>
    <row r="8380" spans="2:4" x14ac:dyDescent="0.25">
      <c r="B8380" s="219"/>
      <c r="D8380" s="274"/>
    </row>
    <row r="8381" spans="2:4" x14ac:dyDescent="0.25">
      <c r="B8381" s="219"/>
      <c r="D8381" s="274"/>
    </row>
    <row r="8382" spans="2:4" x14ac:dyDescent="0.25">
      <c r="B8382" s="219"/>
      <c r="D8382" s="274"/>
    </row>
    <row r="8383" spans="2:4" x14ac:dyDescent="0.25">
      <c r="B8383" s="219"/>
      <c r="D8383" s="274"/>
    </row>
    <row r="8384" spans="2:4" x14ac:dyDescent="0.25">
      <c r="B8384" s="219"/>
      <c r="D8384" s="274"/>
    </row>
    <row r="8385" spans="2:4" x14ac:dyDescent="0.25">
      <c r="B8385" s="219"/>
      <c r="D8385" s="274"/>
    </row>
    <row r="8386" spans="2:4" x14ac:dyDescent="0.25">
      <c r="B8386" s="219"/>
      <c r="D8386" s="274"/>
    </row>
    <row r="8387" spans="2:4" x14ac:dyDescent="0.25">
      <c r="B8387" s="219"/>
      <c r="D8387" s="274"/>
    </row>
    <row r="8388" spans="2:4" x14ac:dyDescent="0.25">
      <c r="B8388" s="219"/>
      <c r="D8388" s="274"/>
    </row>
    <row r="8389" spans="2:4" x14ac:dyDescent="0.25">
      <c r="B8389" s="219"/>
      <c r="D8389" s="274"/>
    </row>
    <row r="8390" spans="2:4" x14ac:dyDescent="0.25">
      <c r="B8390" s="219"/>
      <c r="D8390" s="274"/>
    </row>
    <row r="8391" spans="2:4" x14ac:dyDescent="0.25">
      <c r="B8391" s="219"/>
      <c r="D8391" s="274"/>
    </row>
    <row r="8392" spans="2:4" x14ac:dyDescent="0.25">
      <c r="B8392" s="219"/>
      <c r="D8392" s="274"/>
    </row>
    <row r="8393" spans="2:4" x14ac:dyDescent="0.25">
      <c r="B8393" s="219"/>
      <c r="D8393" s="274"/>
    </row>
    <row r="8394" spans="2:4" x14ac:dyDescent="0.25">
      <c r="B8394" s="219"/>
      <c r="D8394" s="274"/>
    </row>
    <row r="8395" spans="2:4" x14ac:dyDescent="0.25">
      <c r="B8395" s="219"/>
      <c r="D8395" s="274"/>
    </row>
    <row r="8396" spans="2:4" x14ac:dyDescent="0.25">
      <c r="B8396" s="219"/>
      <c r="D8396" s="274"/>
    </row>
    <row r="8397" spans="2:4" x14ac:dyDescent="0.25">
      <c r="B8397" s="219"/>
      <c r="D8397" s="274"/>
    </row>
    <row r="8398" spans="2:4" x14ac:dyDescent="0.25">
      <c r="B8398" s="219"/>
      <c r="D8398" s="274"/>
    </row>
    <row r="8399" spans="2:4" x14ac:dyDescent="0.25">
      <c r="B8399" s="219"/>
      <c r="D8399" s="274"/>
    </row>
    <row r="8400" spans="2:4" x14ac:dyDescent="0.25">
      <c r="B8400" s="219"/>
      <c r="D8400" s="274"/>
    </row>
    <row r="8401" spans="2:4" x14ac:dyDescent="0.25">
      <c r="B8401" s="219"/>
      <c r="D8401" s="274"/>
    </row>
    <row r="8402" spans="2:4" x14ac:dyDescent="0.25">
      <c r="B8402" s="219"/>
      <c r="D8402" s="274"/>
    </row>
    <row r="8403" spans="2:4" x14ac:dyDescent="0.25">
      <c r="B8403" s="219"/>
      <c r="D8403" s="274"/>
    </row>
    <row r="8404" spans="2:4" x14ac:dyDescent="0.25">
      <c r="B8404" s="219"/>
      <c r="D8404" s="274"/>
    </row>
    <row r="8405" spans="2:4" x14ac:dyDescent="0.25">
      <c r="B8405" s="219"/>
      <c r="D8405" s="274"/>
    </row>
    <row r="8406" spans="2:4" x14ac:dyDescent="0.25">
      <c r="B8406" s="219"/>
      <c r="D8406" s="274"/>
    </row>
    <row r="8407" spans="2:4" x14ac:dyDescent="0.25">
      <c r="B8407" s="219"/>
      <c r="D8407" s="274"/>
    </row>
    <row r="8408" spans="2:4" x14ac:dyDescent="0.25">
      <c r="B8408" s="219"/>
      <c r="D8408" s="274"/>
    </row>
    <row r="8409" spans="2:4" x14ac:dyDescent="0.25">
      <c r="B8409" s="219"/>
      <c r="D8409" s="274"/>
    </row>
    <row r="8410" spans="2:4" x14ac:dyDescent="0.25">
      <c r="B8410" s="219"/>
      <c r="D8410" s="274"/>
    </row>
    <row r="8411" spans="2:4" x14ac:dyDescent="0.25">
      <c r="B8411" s="219"/>
      <c r="D8411" s="274"/>
    </row>
    <row r="8412" spans="2:4" x14ac:dyDescent="0.25">
      <c r="B8412" s="219"/>
      <c r="D8412" s="274"/>
    </row>
    <row r="8413" spans="2:4" x14ac:dyDescent="0.25">
      <c r="B8413" s="219"/>
      <c r="D8413" s="274"/>
    </row>
    <row r="8414" spans="2:4" x14ac:dyDescent="0.25">
      <c r="B8414" s="219"/>
      <c r="D8414" s="274"/>
    </row>
    <row r="8415" spans="2:4" x14ac:dyDescent="0.25">
      <c r="B8415" s="219"/>
      <c r="D8415" s="274"/>
    </row>
    <row r="8416" spans="2:4" x14ac:dyDescent="0.25">
      <c r="B8416" s="219"/>
      <c r="D8416" s="274"/>
    </row>
    <row r="8417" spans="2:4" x14ac:dyDescent="0.25">
      <c r="B8417" s="219"/>
      <c r="D8417" s="274"/>
    </row>
    <row r="8418" spans="2:4" x14ac:dyDescent="0.25">
      <c r="B8418" s="219"/>
      <c r="D8418" s="274"/>
    </row>
    <row r="8419" spans="2:4" x14ac:dyDescent="0.25">
      <c r="B8419" s="219"/>
      <c r="D8419" s="274"/>
    </row>
    <row r="8420" spans="2:4" x14ac:dyDescent="0.25">
      <c r="B8420" s="219"/>
      <c r="D8420" s="274"/>
    </row>
    <row r="8421" spans="2:4" x14ac:dyDescent="0.25">
      <c r="B8421" s="219"/>
      <c r="D8421" s="274"/>
    </row>
    <row r="8422" spans="2:4" x14ac:dyDescent="0.25">
      <c r="B8422" s="219"/>
      <c r="D8422" s="274"/>
    </row>
    <row r="8423" spans="2:4" x14ac:dyDescent="0.25">
      <c r="B8423" s="219"/>
      <c r="D8423" s="274"/>
    </row>
    <row r="8424" spans="2:4" x14ac:dyDescent="0.25">
      <c r="B8424" s="219"/>
      <c r="D8424" s="274"/>
    </row>
    <row r="8425" spans="2:4" x14ac:dyDescent="0.25">
      <c r="B8425" s="219"/>
      <c r="D8425" s="274"/>
    </row>
    <row r="8426" spans="2:4" x14ac:dyDescent="0.25">
      <c r="B8426" s="219"/>
      <c r="D8426" s="274"/>
    </row>
    <row r="8427" spans="2:4" x14ac:dyDescent="0.25">
      <c r="B8427" s="219"/>
      <c r="D8427" s="274"/>
    </row>
    <row r="8428" spans="2:4" x14ac:dyDescent="0.25">
      <c r="B8428" s="219"/>
      <c r="D8428" s="274"/>
    </row>
    <row r="8429" spans="2:4" x14ac:dyDescent="0.25">
      <c r="B8429" s="219"/>
      <c r="D8429" s="274"/>
    </row>
    <row r="8430" spans="2:4" x14ac:dyDescent="0.25">
      <c r="B8430" s="219"/>
      <c r="D8430" s="274"/>
    </row>
    <row r="8431" spans="2:4" x14ac:dyDescent="0.25">
      <c r="B8431" s="219"/>
      <c r="D8431" s="274"/>
    </row>
    <row r="8432" spans="2:4" x14ac:dyDescent="0.25">
      <c r="B8432" s="219"/>
      <c r="D8432" s="274"/>
    </row>
    <row r="8433" spans="2:4" x14ac:dyDescent="0.25">
      <c r="B8433" s="219"/>
      <c r="D8433" s="274"/>
    </row>
    <row r="8434" spans="2:4" x14ac:dyDescent="0.25">
      <c r="B8434" s="219"/>
      <c r="D8434" s="274"/>
    </row>
    <row r="8435" spans="2:4" x14ac:dyDescent="0.25">
      <c r="B8435" s="219"/>
      <c r="D8435" s="274"/>
    </row>
    <row r="8436" spans="2:4" x14ac:dyDescent="0.25">
      <c r="B8436" s="219"/>
      <c r="D8436" s="274"/>
    </row>
    <row r="8437" spans="2:4" x14ac:dyDescent="0.25">
      <c r="B8437" s="219"/>
      <c r="D8437" s="274"/>
    </row>
    <row r="8438" spans="2:4" x14ac:dyDescent="0.25">
      <c r="B8438" s="219"/>
      <c r="D8438" s="274"/>
    </row>
    <row r="8439" spans="2:4" x14ac:dyDescent="0.25">
      <c r="B8439" s="219"/>
      <c r="D8439" s="274"/>
    </row>
    <row r="8440" spans="2:4" x14ac:dyDescent="0.25">
      <c r="B8440" s="219"/>
      <c r="D8440" s="274"/>
    </row>
    <row r="8441" spans="2:4" x14ac:dyDescent="0.25">
      <c r="B8441" s="219"/>
      <c r="D8441" s="274"/>
    </row>
    <row r="8442" spans="2:4" x14ac:dyDescent="0.25">
      <c r="B8442" s="219"/>
      <c r="D8442" s="274"/>
    </row>
    <row r="8443" spans="2:4" x14ac:dyDescent="0.25">
      <c r="B8443" s="219"/>
      <c r="D8443" s="274"/>
    </row>
    <row r="8444" spans="2:4" x14ac:dyDescent="0.25">
      <c r="B8444" s="219"/>
      <c r="D8444" s="274"/>
    </row>
    <row r="8445" spans="2:4" x14ac:dyDescent="0.25">
      <c r="B8445" s="219"/>
      <c r="D8445" s="274"/>
    </row>
    <row r="8446" spans="2:4" x14ac:dyDescent="0.25">
      <c r="B8446" s="219"/>
      <c r="D8446" s="274"/>
    </row>
    <row r="8447" spans="2:4" x14ac:dyDescent="0.25">
      <c r="B8447" s="219"/>
      <c r="D8447" s="274"/>
    </row>
    <row r="8448" spans="2:4" x14ac:dyDescent="0.25">
      <c r="B8448" s="219"/>
      <c r="D8448" s="274"/>
    </row>
    <row r="8449" spans="2:4" x14ac:dyDescent="0.25">
      <c r="B8449" s="219"/>
      <c r="D8449" s="274"/>
    </row>
    <row r="8450" spans="2:4" x14ac:dyDescent="0.25">
      <c r="B8450" s="219"/>
      <c r="D8450" s="274"/>
    </row>
    <row r="8451" spans="2:4" x14ac:dyDescent="0.25">
      <c r="B8451" s="219"/>
      <c r="D8451" s="274"/>
    </row>
    <row r="8452" spans="2:4" x14ac:dyDescent="0.25">
      <c r="B8452" s="219"/>
      <c r="D8452" s="274"/>
    </row>
    <row r="8453" spans="2:4" x14ac:dyDescent="0.25">
      <c r="B8453" s="219"/>
      <c r="D8453" s="274"/>
    </row>
    <row r="8454" spans="2:4" x14ac:dyDescent="0.25">
      <c r="B8454" s="219"/>
      <c r="D8454" s="274"/>
    </row>
    <row r="8455" spans="2:4" x14ac:dyDescent="0.25">
      <c r="B8455" s="219"/>
      <c r="D8455" s="274"/>
    </row>
    <row r="8456" spans="2:4" x14ac:dyDescent="0.25">
      <c r="B8456" s="219"/>
      <c r="D8456" s="274"/>
    </row>
    <row r="8457" spans="2:4" x14ac:dyDescent="0.25">
      <c r="B8457" s="219"/>
      <c r="D8457" s="274"/>
    </row>
    <row r="8458" spans="2:4" x14ac:dyDescent="0.25">
      <c r="B8458" s="219"/>
      <c r="D8458" s="274"/>
    </row>
    <row r="8459" spans="2:4" x14ac:dyDescent="0.25">
      <c r="B8459" s="219"/>
      <c r="D8459" s="274"/>
    </row>
    <row r="8460" spans="2:4" x14ac:dyDescent="0.25">
      <c r="B8460" s="219"/>
      <c r="D8460" s="274"/>
    </row>
    <row r="8461" spans="2:4" x14ac:dyDescent="0.25">
      <c r="B8461" s="219"/>
      <c r="D8461" s="274"/>
    </row>
    <row r="8462" spans="2:4" x14ac:dyDescent="0.25">
      <c r="B8462" s="219"/>
      <c r="D8462" s="274"/>
    </row>
    <row r="8463" spans="2:4" x14ac:dyDescent="0.25">
      <c r="B8463" s="219"/>
      <c r="D8463" s="274"/>
    </row>
    <row r="8464" spans="2:4" x14ac:dyDescent="0.25">
      <c r="B8464" s="219"/>
      <c r="D8464" s="274"/>
    </row>
    <row r="8465" spans="2:4" x14ac:dyDescent="0.25">
      <c r="B8465" s="219"/>
      <c r="D8465" s="274"/>
    </row>
    <row r="8466" spans="2:4" x14ac:dyDescent="0.25">
      <c r="B8466" s="219"/>
      <c r="D8466" s="274"/>
    </row>
    <row r="8467" spans="2:4" x14ac:dyDescent="0.25">
      <c r="B8467" s="219"/>
      <c r="D8467" s="274"/>
    </row>
    <row r="8468" spans="2:4" x14ac:dyDescent="0.25">
      <c r="B8468" s="219"/>
      <c r="D8468" s="274"/>
    </row>
    <row r="8469" spans="2:4" x14ac:dyDescent="0.25">
      <c r="B8469" s="219"/>
      <c r="D8469" s="274"/>
    </row>
    <row r="8470" spans="2:4" x14ac:dyDescent="0.25">
      <c r="B8470" s="219"/>
      <c r="D8470" s="274"/>
    </row>
    <row r="8471" spans="2:4" x14ac:dyDescent="0.25">
      <c r="B8471" s="219"/>
      <c r="D8471" s="274"/>
    </row>
    <row r="8472" spans="2:4" x14ac:dyDescent="0.25">
      <c r="B8472" s="219"/>
      <c r="D8472" s="274"/>
    </row>
    <row r="8473" spans="2:4" x14ac:dyDescent="0.25">
      <c r="B8473" s="219"/>
      <c r="D8473" s="274"/>
    </row>
    <row r="8474" spans="2:4" x14ac:dyDescent="0.25">
      <c r="B8474" s="219"/>
      <c r="D8474" s="274"/>
    </row>
    <row r="8475" spans="2:4" x14ac:dyDescent="0.25">
      <c r="B8475" s="219"/>
      <c r="D8475" s="274"/>
    </row>
    <row r="8476" spans="2:4" x14ac:dyDescent="0.25">
      <c r="B8476" s="219"/>
      <c r="D8476" s="274"/>
    </row>
    <row r="8477" spans="2:4" x14ac:dyDescent="0.25">
      <c r="B8477" s="219"/>
      <c r="D8477" s="274"/>
    </row>
    <row r="8478" spans="2:4" x14ac:dyDescent="0.25">
      <c r="B8478" s="219"/>
      <c r="D8478" s="274"/>
    </row>
    <row r="8479" spans="2:4" x14ac:dyDescent="0.25">
      <c r="B8479" s="219"/>
      <c r="D8479" s="274"/>
    </row>
    <row r="8480" spans="2:4" x14ac:dyDescent="0.25">
      <c r="B8480" s="219"/>
      <c r="D8480" s="274"/>
    </row>
    <row r="8481" spans="2:4" x14ac:dyDescent="0.25">
      <c r="B8481" s="219"/>
      <c r="D8481" s="274"/>
    </row>
    <row r="8482" spans="2:4" x14ac:dyDescent="0.25">
      <c r="B8482" s="219"/>
      <c r="D8482" s="274"/>
    </row>
    <row r="8483" spans="2:4" x14ac:dyDescent="0.25">
      <c r="B8483" s="219"/>
      <c r="D8483" s="274"/>
    </row>
    <row r="8484" spans="2:4" x14ac:dyDescent="0.25">
      <c r="B8484" s="219"/>
      <c r="D8484" s="274"/>
    </row>
    <row r="8485" spans="2:4" x14ac:dyDescent="0.25">
      <c r="B8485" s="219"/>
      <c r="D8485" s="274"/>
    </row>
    <row r="8486" spans="2:4" x14ac:dyDescent="0.25">
      <c r="B8486" s="219"/>
      <c r="D8486" s="274"/>
    </row>
    <row r="8487" spans="2:4" x14ac:dyDescent="0.25">
      <c r="B8487" s="219"/>
      <c r="D8487" s="274"/>
    </row>
    <row r="8488" spans="2:4" x14ac:dyDescent="0.25">
      <c r="B8488" s="219"/>
      <c r="D8488" s="274"/>
    </row>
    <row r="8489" spans="2:4" x14ac:dyDescent="0.25">
      <c r="B8489" s="219"/>
      <c r="D8489" s="274"/>
    </row>
    <row r="8490" spans="2:4" x14ac:dyDescent="0.25">
      <c r="B8490" s="219"/>
      <c r="D8490" s="274"/>
    </row>
    <row r="8491" spans="2:4" x14ac:dyDescent="0.25">
      <c r="B8491" s="219"/>
      <c r="D8491" s="274"/>
    </row>
    <row r="8492" spans="2:4" x14ac:dyDescent="0.25">
      <c r="B8492" s="219"/>
      <c r="D8492" s="274"/>
    </row>
    <row r="8493" spans="2:4" x14ac:dyDescent="0.25">
      <c r="B8493" s="219"/>
      <c r="D8493" s="274"/>
    </row>
    <row r="8494" spans="2:4" x14ac:dyDescent="0.25">
      <c r="B8494" s="219"/>
      <c r="D8494" s="274"/>
    </row>
    <row r="8495" spans="2:4" x14ac:dyDescent="0.25">
      <c r="B8495" s="219"/>
      <c r="D8495" s="274"/>
    </row>
    <row r="8496" spans="2:4" x14ac:dyDescent="0.25">
      <c r="B8496" s="219"/>
      <c r="D8496" s="274"/>
    </row>
    <row r="8497" spans="2:4" x14ac:dyDescent="0.25">
      <c r="B8497" s="219"/>
      <c r="D8497" s="274"/>
    </row>
    <row r="8498" spans="2:4" x14ac:dyDescent="0.25">
      <c r="B8498" s="219"/>
      <c r="D8498" s="274"/>
    </row>
    <row r="8499" spans="2:4" x14ac:dyDescent="0.25">
      <c r="B8499" s="219"/>
      <c r="D8499" s="274"/>
    </row>
    <row r="8500" spans="2:4" x14ac:dyDescent="0.25">
      <c r="B8500" s="219"/>
      <c r="D8500" s="274"/>
    </row>
    <row r="8501" spans="2:4" x14ac:dyDescent="0.25">
      <c r="B8501" s="219"/>
      <c r="D8501" s="274"/>
    </row>
    <row r="8502" spans="2:4" x14ac:dyDescent="0.25">
      <c r="B8502" s="219"/>
      <c r="D8502" s="274"/>
    </row>
    <row r="8503" spans="2:4" x14ac:dyDescent="0.25">
      <c r="B8503" s="219"/>
      <c r="D8503" s="274"/>
    </row>
    <row r="8504" spans="2:4" x14ac:dyDescent="0.25">
      <c r="B8504" s="219"/>
      <c r="D8504" s="274"/>
    </row>
    <row r="8505" spans="2:4" x14ac:dyDescent="0.25">
      <c r="B8505" s="219"/>
      <c r="D8505" s="274"/>
    </row>
    <row r="8506" spans="2:4" x14ac:dyDescent="0.25">
      <c r="B8506" s="219"/>
      <c r="D8506" s="274"/>
    </row>
    <row r="8507" spans="2:4" x14ac:dyDescent="0.25">
      <c r="B8507" s="219"/>
      <c r="D8507" s="274"/>
    </row>
    <row r="8508" spans="2:4" x14ac:dyDescent="0.25">
      <c r="B8508" s="219"/>
      <c r="D8508" s="274"/>
    </row>
    <row r="8509" spans="2:4" x14ac:dyDescent="0.25">
      <c r="B8509" s="219"/>
      <c r="D8509" s="274"/>
    </row>
    <row r="8510" spans="2:4" x14ac:dyDescent="0.25">
      <c r="B8510" s="219"/>
      <c r="D8510" s="274"/>
    </row>
    <row r="8511" spans="2:4" x14ac:dyDescent="0.25">
      <c r="B8511" s="219"/>
      <c r="D8511" s="274"/>
    </row>
    <row r="8512" spans="2:4" x14ac:dyDescent="0.25">
      <c r="B8512" s="219"/>
      <c r="D8512" s="274"/>
    </row>
    <row r="8513" spans="2:4" x14ac:dyDescent="0.25">
      <c r="B8513" s="219"/>
      <c r="D8513" s="274"/>
    </row>
    <row r="8514" spans="2:4" x14ac:dyDescent="0.25">
      <c r="B8514" s="219"/>
      <c r="D8514" s="274"/>
    </row>
    <row r="8515" spans="2:4" x14ac:dyDescent="0.25">
      <c r="B8515" s="219"/>
      <c r="D8515" s="274"/>
    </row>
    <row r="8516" spans="2:4" x14ac:dyDescent="0.25">
      <c r="B8516" s="219"/>
      <c r="D8516" s="274"/>
    </row>
    <row r="8517" spans="2:4" x14ac:dyDescent="0.25">
      <c r="B8517" s="219"/>
      <c r="D8517" s="274"/>
    </row>
    <row r="8518" spans="2:4" x14ac:dyDescent="0.25">
      <c r="B8518" s="219"/>
      <c r="D8518" s="274"/>
    </row>
    <row r="8519" spans="2:4" x14ac:dyDescent="0.25">
      <c r="B8519" s="219"/>
      <c r="D8519" s="274"/>
    </row>
    <row r="8520" spans="2:4" x14ac:dyDescent="0.25">
      <c r="B8520" s="219"/>
      <c r="D8520" s="274"/>
    </row>
    <row r="8521" spans="2:4" x14ac:dyDescent="0.25">
      <c r="B8521" s="219"/>
      <c r="D8521" s="274"/>
    </row>
    <row r="8522" spans="2:4" x14ac:dyDescent="0.25">
      <c r="B8522" s="219"/>
      <c r="D8522" s="274"/>
    </row>
    <row r="8523" spans="2:4" x14ac:dyDescent="0.25">
      <c r="B8523" s="219"/>
      <c r="D8523" s="274"/>
    </row>
    <row r="8524" spans="2:4" x14ac:dyDescent="0.25">
      <c r="B8524" s="219"/>
      <c r="D8524" s="274"/>
    </row>
    <row r="8525" spans="2:4" x14ac:dyDescent="0.25">
      <c r="B8525" s="219"/>
      <c r="D8525" s="274"/>
    </row>
    <row r="8526" spans="2:4" x14ac:dyDescent="0.25">
      <c r="B8526" s="219"/>
      <c r="D8526" s="274"/>
    </row>
    <row r="8527" spans="2:4" x14ac:dyDescent="0.25">
      <c r="B8527" s="219"/>
      <c r="D8527" s="274"/>
    </row>
    <row r="8528" spans="2:4" x14ac:dyDescent="0.25">
      <c r="B8528" s="219"/>
      <c r="D8528" s="274"/>
    </row>
    <row r="8529" spans="2:4" x14ac:dyDescent="0.25">
      <c r="B8529" s="219"/>
      <c r="D8529" s="274"/>
    </row>
    <row r="8530" spans="2:4" x14ac:dyDescent="0.25">
      <c r="B8530" s="219"/>
      <c r="D8530" s="274"/>
    </row>
    <row r="8531" spans="2:4" x14ac:dyDescent="0.25">
      <c r="B8531" s="219"/>
      <c r="D8531" s="274"/>
    </row>
    <row r="8532" spans="2:4" x14ac:dyDescent="0.25">
      <c r="B8532" s="219"/>
      <c r="D8532" s="274"/>
    </row>
    <row r="8533" spans="2:4" x14ac:dyDescent="0.25">
      <c r="B8533" s="219"/>
      <c r="D8533" s="274"/>
    </row>
    <row r="8534" spans="2:4" x14ac:dyDescent="0.25">
      <c r="B8534" s="219"/>
      <c r="D8534" s="274"/>
    </row>
    <row r="8535" spans="2:4" x14ac:dyDescent="0.25">
      <c r="B8535" s="219"/>
      <c r="D8535" s="274"/>
    </row>
    <row r="8536" spans="2:4" x14ac:dyDescent="0.25">
      <c r="B8536" s="219"/>
      <c r="D8536" s="274"/>
    </row>
    <row r="8537" spans="2:4" x14ac:dyDescent="0.25">
      <c r="B8537" s="219"/>
      <c r="D8537" s="274"/>
    </row>
    <row r="8538" spans="2:4" x14ac:dyDescent="0.25">
      <c r="B8538" s="219"/>
      <c r="D8538" s="274"/>
    </row>
    <row r="8539" spans="2:4" x14ac:dyDescent="0.25">
      <c r="B8539" s="219"/>
      <c r="D8539" s="274"/>
    </row>
    <row r="8540" spans="2:4" x14ac:dyDescent="0.25">
      <c r="B8540" s="219"/>
      <c r="D8540" s="274"/>
    </row>
    <row r="8541" spans="2:4" x14ac:dyDescent="0.25">
      <c r="B8541" s="219"/>
      <c r="D8541" s="274"/>
    </row>
    <row r="8542" spans="2:4" x14ac:dyDescent="0.25">
      <c r="B8542" s="219"/>
      <c r="D8542" s="274"/>
    </row>
    <row r="8543" spans="2:4" x14ac:dyDescent="0.25">
      <c r="B8543" s="219"/>
      <c r="D8543" s="274"/>
    </row>
    <row r="8544" spans="2:4" x14ac:dyDescent="0.25">
      <c r="B8544" s="219"/>
      <c r="D8544" s="274"/>
    </row>
    <row r="8545" spans="2:4" x14ac:dyDescent="0.25">
      <c r="B8545" s="219"/>
      <c r="D8545" s="274"/>
    </row>
    <row r="8546" spans="2:4" x14ac:dyDescent="0.25">
      <c r="B8546" s="219"/>
      <c r="D8546" s="274"/>
    </row>
    <row r="8547" spans="2:4" x14ac:dyDescent="0.25">
      <c r="B8547" s="219"/>
      <c r="D8547" s="274"/>
    </row>
    <row r="8548" spans="2:4" x14ac:dyDescent="0.25">
      <c r="B8548" s="219"/>
      <c r="D8548" s="274"/>
    </row>
    <row r="8549" spans="2:4" x14ac:dyDescent="0.25">
      <c r="B8549" s="219"/>
      <c r="D8549" s="274"/>
    </row>
    <row r="8550" spans="2:4" x14ac:dyDescent="0.25">
      <c r="B8550" s="219"/>
      <c r="D8550" s="274"/>
    </row>
    <row r="8551" spans="2:4" x14ac:dyDescent="0.25">
      <c r="B8551" s="219"/>
      <c r="D8551" s="274"/>
    </row>
    <row r="8552" spans="2:4" x14ac:dyDescent="0.25">
      <c r="B8552" s="219"/>
      <c r="D8552" s="274"/>
    </row>
    <row r="8553" spans="2:4" x14ac:dyDescent="0.25">
      <c r="B8553" s="219"/>
      <c r="D8553" s="274"/>
    </row>
    <row r="8554" spans="2:4" x14ac:dyDescent="0.25">
      <c r="B8554" s="219"/>
      <c r="D8554" s="274"/>
    </row>
    <row r="8555" spans="2:4" x14ac:dyDescent="0.25">
      <c r="B8555" s="219"/>
      <c r="D8555" s="274"/>
    </row>
    <row r="8556" spans="2:4" x14ac:dyDescent="0.25">
      <c r="B8556" s="219"/>
      <c r="D8556" s="274"/>
    </row>
    <row r="8557" spans="2:4" x14ac:dyDescent="0.25">
      <c r="B8557" s="219"/>
      <c r="D8557" s="274"/>
    </row>
    <row r="8558" spans="2:4" x14ac:dyDescent="0.25">
      <c r="B8558" s="219"/>
      <c r="D8558" s="274"/>
    </row>
    <row r="8559" spans="2:4" x14ac:dyDescent="0.25">
      <c r="B8559" s="219"/>
      <c r="D8559" s="274"/>
    </row>
    <row r="8560" spans="2:4" x14ac:dyDescent="0.25">
      <c r="B8560" s="219"/>
      <c r="D8560" s="274"/>
    </row>
    <row r="8561" spans="2:4" x14ac:dyDescent="0.25">
      <c r="B8561" s="219"/>
      <c r="D8561" s="274"/>
    </row>
    <row r="8562" spans="2:4" x14ac:dyDescent="0.25">
      <c r="B8562" s="219"/>
      <c r="D8562" s="274"/>
    </row>
    <row r="8563" spans="2:4" x14ac:dyDescent="0.25">
      <c r="B8563" s="219"/>
      <c r="D8563" s="274"/>
    </row>
    <row r="8564" spans="2:4" x14ac:dyDescent="0.25">
      <c r="B8564" s="219"/>
      <c r="D8564" s="274"/>
    </row>
    <row r="8565" spans="2:4" x14ac:dyDescent="0.25">
      <c r="B8565" s="219"/>
      <c r="D8565" s="274"/>
    </row>
    <row r="8566" spans="2:4" x14ac:dyDescent="0.25">
      <c r="B8566" s="219"/>
      <c r="D8566" s="274"/>
    </row>
    <row r="8567" spans="2:4" x14ac:dyDescent="0.25">
      <c r="B8567" s="219"/>
      <c r="D8567" s="274"/>
    </row>
    <row r="8568" spans="2:4" x14ac:dyDescent="0.25">
      <c r="B8568" s="219"/>
      <c r="D8568" s="274"/>
    </row>
    <row r="8569" spans="2:4" x14ac:dyDescent="0.25">
      <c r="B8569" s="219"/>
      <c r="D8569" s="274"/>
    </row>
    <row r="8570" spans="2:4" x14ac:dyDescent="0.25">
      <c r="B8570" s="219"/>
      <c r="D8570" s="274"/>
    </row>
    <row r="8571" spans="2:4" x14ac:dyDescent="0.25">
      <c r="B8571" s="219"/>
      <c r="D8571" s="274"/>
    </row>
    <row r="8572" spans="2:4" x14ac:dyDescent="0.25">
      <c r="B8572" s="219"/>
      <c r="D8572" s="274"/>
    </row>
    <row r="8573" spans="2:4" x14ac:dyDescent="0.25">
      <c r="B8573" s="219"/>
      <c r="D8573" s="274"/>
    </row>
    <row r="8574" spans="2:4" x14ac:dyDescent="0.25">
      <c r="B8574" s="219"/>
      <c r="D8574" s="274"/>
    </row>
    <row r="8575" spans="2:4" x14ac:dyDescent="0.25">
      <c r="B8575" s="219"/>
      <c r="D8575" s="274"/>
    </row>
    <row r="8576" spans="2:4" x14ac:dyDescent="0.25">
      <c r="B8576" s="219"/>
      <c r="D8576" s="274"/>
    </row>
    <row r="8577" spans="2:4" x14ac:dyDescent="0.25">
      <c r="B8577" s="219"/>
      <c r="D8577" s="274"/>
    </row>
    <row r="8578" spans="2:4" x14ac:dyDescent="0.25">
      <c r="B8578" s="219"/>
      <c r="D8578" s="274"/>
    </row>
    <row r="8579" spans="2:4" x14ac:dyDescent="0.25">
      <c r="B8579" s="219"/>
      <c r="D8579" s="274"/>
    </row>
    <row r="8580" spans="2:4" x14ac:dyDescent="0.25">
      <c r="B8580" s="219"/>
      <c r="D8580" s="274"/>
    </row>
    <row r="8581" spans="2:4" x14ac:dyDescent="0.25">
      <c r="B8581" s="219"/>
      <c r="D8581" s="274"/>
    </row>
    <row r="8582" spans="2:4" x14ac:dyDescent="0.25">
      <c r="B8582" s="219"/>
      <c r="D8582" s="274"/>
    </row>
    <row r="8583" spans="2:4" x14ac:dyDescent="0.25">
      <c r="B8583" s="219"/>
      <c r="D8583" s="274"/>
    </row>
    <row r="8584" spans="2:4" x14ac:dyDescent="0.25">
      <c r="B8584" s="219"/>
      <c r="D8584" s="274"/>
    </row>
    <row r="8585" spans="2:4" x14ac:dyDescent="0.25">
      <c r="B8585" s="219"/>
      <c r="D8585" s="274"/>
    </row>
    <row r="8586" spans="2:4" x14ac:dyDescent="0.25">
      <c r="B8586" s="219"/>
      <c r="D8586" s="274"/>
    </row>
    <row r="8587" spans="2:4" x14ac:dyDescent="0.25">
      <c r="B8587" s="219"/>
      <c r="D8587" s="274"/>
    </row>
    <row r="8588" spans="2:4" x14ac:dyDescent="0.25">
      <c r="B8588" s="219"/>
      <c r="D8588" s="274"/>
    </row>
    <row r="8589" spans="2:4" x14ac:dyDescent="0.25">
      <c r="B8589" s="219"/>
      <c r="D8589" s="274"/>
    </row>
    <row r="8590" spans="2:4" x14ac:dyDescent="0.25">
      <c r="B8590" s="219"/>
      <c r="D8590" s="274"/>
    </row>
    <row r="8591" spans="2:4" x14ac:dyDescent="0.25">
      <c r="B8591" s="219"/>
      <c r="D8591" s="274"/>
    </row>
    <row r="8592" spans="2:4" x14ac:dyDescent="0.25">
      <c r="B8592" s="219"/>
      <c r="D8592" s="274"/>
    </row>
    <row r="8593" spans="2:4" x14ac:dyDescent="0.25">
      <c r="B8593" s="219"/>
      <c r="D8593" s="274"/>
    </row>
    <row r="8594" spans="2:4" x14ac:dyDescent="0.25">
      <c r="B8594" s="219"/>
      <c r="D8594" s="274"/>
    </row>
    <row r="8595" spans="2:4" x14ac:dyDescent="0.25">
      <c r="B8595" s="219"/>
      <c r="D8595" s="274"/>
    </row>
    <row r="8596" spans="2:4" x14ac:dyDescent="0.25">
      <c r="B8596" s="219"/>
      <c r="D8596" s="274"/>
    </row>
    <row r="8597" spans="2:4" x14ac:dyDescent="0.25">
      <c r="B8597" s="219"/>
      <c r="D8597" s="274"/>
    </row>
    <row r="8598" spans="2:4" x14ac:dyDescent="0.25">
      <c r="B8598" s="219"/>
      <c r="D8598" s="274"/>
    </row>
    <row r="8599" spans="2:4" x14ac:dyDescent="0.25">
      <c r="B8599" s="219"/>
      <c r="D8599" s="274"/>
    </row>
    <row r="8600" spans="2:4" x14ac:dyDescent="0.25">
      <c r="B8600" s="219"/>
      <c r="D8600" s="274"/>
    </row>
    <row r="8601" spans="2:4" x14ac:dyDescent="0.25">
      <c r="B8601" s="219"/>
      <c r="D8601" s="274"/>
    </row>
    <row r="8602" spans="2:4" x14ac:dyDescent="0.25">
      <c r="B8602" s="219"/>
      <c r="D8602" s="274"/>
    </row>
    <row r="8603" spans="2:4" x14ac:dyDescent="0.25">
      <c r="B8603" s="219"/>
      <c r="D8603" s="274"/>
    </row>
    <row r="8604" spans="2:4" x14ac:dyDescent="0.25">
      <c r="B8604" s="219"/>
      <c r="D8604" s="274"/>
    </row>
    <row r="8605" spans="2:4" x14ac:dyDescent="0.25">
      <c r="B8605" s="219"/>
      <c r="D8605" s="274"/>
    </row>
    <row r="8606" spans="2:4" x14ac:dyDescent="0.25">
      <c r="B8606" s="219"/>
      <c r="D8606" s="274"/>
    </row>
    <row r="8607" spans="2:4" x14ac:dyDescent="0.25">
      <c r="B8607" s="219"/>
      <c r="D8607" s="274"/>
    </row>
    <row r="8608" spans="2:4" x14ac:dyDescent="0.25">
      <c r="B8608" s="219"/>
      <c r="D8608" s="274"/>
    </row>
    <row r="8609" spans="2:4" x14ac:dyDescent="0.25">
      <c r="B8609" s="219"/>
      <c r="D8609" s="274"/>
    </row>
    <row r="8610" spans="2:4" x14ac:dyDescent="0.25">
      <c r="B8610" s="219"/>
      <c r="D8610" s="274"/>
    </row>
    <row r="8611" spans="2:4" x14ac:dyDescent="0.25">
      <c r="B8611" s="219"/>
      <c r="D8611" s="274"/>
    </row>
    <row r="8612" spans="2:4" x14ac:dyDescent="0.25">
      <c r="B8612" s="219"/>
      <c r="D8612" s="274"/>
    </row>
    <row r="8613" spans="2:4" x14ac:dyDescent="0.25">
      <c r="B8613" s="219"/>
      <c r="D8613" s="274"/>
    </row>
    <row r="8614" spans="2:4" x14ac:dyDescent="0.25">
      <c r="B8614" s="219"/>
      <c r="D8614" s="274"/>
    </row>
    <row r="8615" spans="2:4" x14ac:dyDescent="0.25">
      <c r="B8615" s="219"/>
      <c r="D8615" s="274"/>
    </row>
    <row r="8616" spans="2:4" x14ac:dyDescent="0.25">
      <c r="B8616" s="219"/>
      <c r="D8616" s="274"/>
    </row>
    <row r="8617" spans="2:4" x14ac:dyDescent="0.25">
      <c r="B8617" s="219"/>
      <c r="D8617" s="274"/>
    </row>
    <row r="8618" spans="2:4" x14ac:dyDescent="0.25">
      <c r="B8618" s="219"/>
      <c r="D8618" s="274"/>
    </row>
    <row r="8619" spans="2:4" x14ac:dyDescent="0.25">
      <c r="B8619" s="219"/>
      <c r="D8619" s="274"/>
    </row>
    <row r="8620" spans="2:4" x14ac:dyDescent="0.25">
      <c r="B8620" s="219"/>
      <c r="D8620" s="274"/>
    </row>
    <row r="8621" spans="2:4" x14ac:dyDescent="0.25">
      <c r="B8621" s="219"/>
      <c r="D8621" s="274"/>
    </row>
    <row r="8622" spans="2:4" x14ac:dyDescent="0.25">
      <c r="B8622" s="219"/>
      <c r="D8622" s="274"/>
    </row>
    <row r="8623" spans="2:4" x14ac:dyDescent="0.25">
      <c r="B8623" s="219"/>
      <c r="D8623" s="274"/>
    </row>
    <row r="8624" spans="2:4" x14ac:dyDescent="0.25">
      <c r="B8624" s="219"/>
      <c r="D8624" s="274"/>
    </row>
    <row r="8625" spans="2:4" x14ac:dyDescent="0.25">
      <c r="B8625" s="219"/>
      <c r="D8625" s="274"/>
    </row>
    <row r="8626" spans="2:4" x14ac:dyDescent="0.25">
      <c r="B8626" s="219"/>
      <c r="D8626" s="274"/>
    </row>
    <row r="8627" spans="2:4" x14ac:dyDescent="0.25">
      <c r="B8627" s="219"/>
      <c r="D8627" s="274"/>
    </row>
    <row r="8628" spans="2:4" x14ac:dyDescent="0.25">
      <c r="B8628" s="219"/>
      <c r="D8628" s="274"/>
    </row>
    <row r="8629" spans="2:4" x14ac:dyDescent="0.25">
      <c r="B8629" s="219"/>
      <c r="D8629" s="274"/>
    </row>
    <row r="8630" spans="2:4" x14ac:dyDescent="0.25">
      <c r="B8630" s="219"/>
      <c r="D8630" s="274"/>
    </row>
    <row r="8631" spans="2:4" x14ac:dyDescent="0.25">
      <c r="B8631" s="219"/>
      <c r="D8631" s="274"/>
    </row>
    <row r="8632" spans="2:4" x14ac:dyDescent="0.25">
      <c r="B8632" s="219"/>
      <c r="D8632" s="274"/>
    </row>
    <row r="8633" spans="2:4" x14ac:dyDescent="0.25">
      <c r="B8633" s="219"/>
      <c r="D8633" s="274"/>
    </row>
    <row r="8634" spans="2:4" x14ac:dyDescent="0.25">
      <c r="B8634" s="219"/>
      <c r="D8634" s="274"/>
    </row>
    <row r="8635" spans="2:4" x14ac:dyDescent="0.25">
      <c r="B8635" s="219"/>
      <c r="D8635" s="274"/>
    </row>
    <row r="8636" spans="2:4" x14ac:dyDescent="0.25">
      <c r="B8636" s="219"/>
      <c r="D8636" s="274"/>
    </row>
    <row r="8637" spans="2:4" x14ac:dyDescent="0.25">
      <c r="B8637" s="219"/>
      <c r="D8637" s="274"/>
    </row>
    <row r="8638" spans="2:4" x14ac:dyDescent="0.25">
      <c r="B8638" s="219"/>
      <c r="D8638" s="274"/>
    </row>
    <row r="8639" spans="2:4" x14ac:dyDescent="0.25">
      <c r="B8639" s="219"/>
      <c r="D8639" s="274"/>
    </row>
    <row r="8640" spans="2:4" x14ac:dyDescent="0.25">
      <c r="B8640" s="219"/>
      <c r="D8640" s="274"/>
    </row>
    <row r="8641" spans="2:4" x14ac:dyDescent="0.25">
      <c r="B8641" s="219"/>
      <c r="D8641" s="274"/>
    </row>
    <row r="8642" spans="2:4" x14ac:dyDescent="0.25">
      <c r="B8642" s="219"/>
      <c r="D8642" s="274"/>
    </row>
    <row r="8643" spans="2:4" x14ac:dyDescent="0.25">
      <c r="B8643" s="219"/>
      <c r="D8643" s="274"/>
    </row>
    <row r="8644" spans="2:4" x14ac:dyDescent="0.25">
      <c r="B8644" s="219"/>
      <c r="D8644" s="274"/>
    </row>
    <row r="8645" spans="2:4" x14ac:dyDescent="0.25">
      <c r="B8645" s="219"/>
      <c r="D8645" s="274"/>
    </row>
    <row r="8646" spans="2:4" x14ac:dyDescent="0.25">
      <c r="B8646" s="219"/>
      <c r="D8646" s="274"/>
    </row>
    <row r="8647" spans="2:4" x14ac:dyDescent="0.25">
      <c r="B8647" s="219"/>
      <c r="D8647" s="274"/>
    </row>
    <row r="8648" spans="2:4" x14ac:dyDescent="0.25">
      <c r="B8648" s="219"/>
      <c r="D8648" s="274"/>
    </row>
    <row r="8649" spans="2:4" x14ac:dyDescent="0.25">
      <c r="B8649" s="219"/>
      <c r="D8649" s="274"/>
    </row>
    <row r="8650" spans="2:4" x14ac:dyDescent="0.25">
      <c r="B8650" s="219"/>
      <c r="D8650" s="274"/>
    </row>
    <row r="8651" spans="2:4" x14ac:dyDescent="0.25">
      <c r="B8651" s="219"/>
      <c r="D8651" s="274"/>
    </row>
    <row r="8652" spans="2:4" x14ac:dyDescent="0.25">
      <c r="B8652" s="219"/>
      <c r="D8652" s="274"/>
    </row>
    <row r="8653" spans="2:4" x14ac:dyDescent="0.25">
      <c r="B8653" s="219"/>
      <c r="D8653" s="274"/>
    </row>
    <row r="8654" spans="2:4" x14ac:dyDescent="0.25">
      <c r="B8654" s="219"/>
      <c r="D8654" s="274"/>
    </row>
    <row r="8655" spans="2:4" x14ac:dyDescent="0.25">
      <c r="B8655" s="219"/>
      <c r="D8655" s="274"/>
    </row>
    <row r="8656" spans="2:4" x14ac:dyDescent="0.25">
      <c r="B8656" s="219"/>
      <c r="D8656" s="274"/>
    </row>
    <row r="8657" spans="2:4" x14ac:dyDescent="0.25">
      <c r="B8657" s="219"/>
      <c r="D8657" s="274"/>
    </row>
    <row r="8658" spans="2:4" x14ac:dyDescent="0.25">
      <c r="B8658" s="219"/>
      <c r="D8658" s="274"/>
    </row>
    <row r="8659" spans="2:4" x14ac:dyDescent="0.25">
      <c r="B8659" s="219"/>
      <c r="D8659" s="274"/>
    </row>
    <row r="8660" spans="2:4" x14ac:dyDescent="0.25">
      <c r="B8660" s="219"/>
      <c r="D8660" s="274"/>
    </row>
    <row r="8661" spans="2:4" x14ac:dyDescent="0.25">
      <c r="B8661" s="219"/>
      <c r="D8661" s="274"/>
    </row>
    <row r="8662" spans="2:4" x14ac:dyDescent="0.25">
      <c r="B8662" s="219"/>
      <c r="D8662" s="274"/>
    </row>
    <row r="8663" spans="2:4" x14ac:dyDescent="0.25">
      <c r="B8663" s="219"/>
      <c r="D8663" s="274"/>
    </row>
    <row r="8664" spans="2:4" x14ac:dyDescent="0.25">
      <c r="B8664" s="219"/>
      <c r="D8664" s="274"/>
    </row>
    <row r="8665" spans="2:4" x14ac:dyDescent="0.25">
      <c r="B8665" s="219"/>
      <c r="D8665" s="274"/>
    </row>
    <row r="8666" spans="2:4" x14ac:dyDescent="0.25">
      <c r="B8666" s="219"/>
      <c r="D8666" s="274"/>
    </row>
    <row r="8667" spans="2:4" x14ac:dyDescent="0.25">
      <c r="B8667" s="219"/>
      <c r="D8667" s="274"/>
    </row>
    <row r="8668" spans="2:4" x14ac:dyDescent="0.25">
      <c r="B8668" s="219"/>
      <c r="D8668" s="274"/>
    </row>
    <row r="8669" spans="2:4" x14ac:dyDescent="0.25">
      <c r="B8669" s="219"/>
      <c r="D8669" s="274"/>
    </row>
    <row r="8670" spans="2:4" x14ac:dyDescent="0.25">
      <c r="B8670" s="219"/>
      <c r="D8670" s="274"/>
    </row>
    <row r="8671" spans="2:4" x14ac:dyDescent="0.25">
      <c r="B8671" s="219"/>
      <c r="D8671" s="274"/>
    </row>
    <row r="8672" spans="2:4" x14ac:dyDescent="0.25">
      <c r="B8672" s="219"/>
      <c r="D8672" s="274"/>
    </row>
    <row r="8673" spans="2:4" x14ac:dyDescent="0.25">
      <c r="B8673" s="219"/>
      <c r="D8673" s="274"/>
    </row>
    <row r="8674" spans="2:4" x14ac:dyDescent="0.25">
      <c r="B8674" s="219"/>
      <c r="D8674" s="274"/>
    </row>
    <row r="8675" spans="2:4" x14ac:dyDescent="0.25">
      <c r="B8675" s="219"/>
      <c r="D8675" s="274"/>
    </row>
    <row r="8676" spans="2:4" x14ac:dyDescent="0.25">
      <c r="B8676" s="219"/>
      <c r="D8676" s="274"/>
    </row>
    <row r="8677" spans="2:4" x14ac:dyDescent="0.25">
      <c r="B8677" s="219"/>
      <c r="D8677" s="274"/>
    </row>
    <row r="8678" spans="2:4" x14ac:dyDescent="0.25">
      <c r="B8678" s="219"/>
      <c r="D8678" s="274"/>
    </row>
    <row r="8679" spans="2:4" x14ac:dyDescent="0.25">
      <c r="B8679" s="219"/>
      <c r="D8679" s="274"/>
    </row>
    <row r="8680" spans="2:4" x14ac:dyDescent="0.25">
      <c r="B8680" s="219"/>
      <c r="D8680" s="274"/>
    </row>
    <row r="8681" spans="2:4" x14ac:dyDescent="0.25">
      <c r="B8681" s="219"/>
      <c r="D8681" s="274"/>
    </row>
    <row r="8682" spans="2:4" x14ac:dyDescent="0.25">
      <c r="B8682" s="219"/>
      <c r="D8682" s="274"/>
    </row>
    <row r="8683" spans="2:4" x14ac:dyDescent="0.25">
      <c r="B8683" s="219"/>
      <c r="D8683" s="274"/>
    </row>
    <row r="8684" spans="2:4" x14ac:dyDescent="0.25">
      <c r="B8684" s="219"/>
      <c r="D8684" s="274"/>
    </row>
    <row r="8685" spans="2:4" x14ac:dyDescent="0.25">
      <c r="B8685" s="219"/>
      <c r="D8685" s="274"/>
    </row>
    <row r="8686" spans="2:4" x14ac:dyDescent="0.25">
      <c r="B8686" s="219"/>
      <c r="D8686" s="274"/>
    </row>
    <row r="8687" spans="2:4" x14ac:dyDescent="0.25">
      <c r="B8687" s="219"/>
      <c r="D8687" s="274"/>
    </row>
    <row r="8688" spans="2:4" x14ac:dyDescent="0.25">
      <c r="B8688" s="219"/>
      <c r="D8688" s="274"/>
    </row>
    <row r="8689" spans="2:4" x14ac:dyDescent="0.25">
      <c r="B8689" s="219"/>
      <c r="D8689" s="274"/>
    </row>
    <row r="8690" spans="2:4" x14ac:dyDescent="0.25">
      <c r="B8690" s="219"/>
      <c r="D8690" s="274"/>
    </row>
    <row r="8691" spans="2:4" x14ac:dyDescent="0.25">
      <c r="B8691" s="219"/>
      <c r="D8691" s="274"/>
    </row>
    <row r="8692" spans="2:4" x14ac:dyDescent="0.25">
      <c r="B8692" s="219"/>
      <c r="D8692" s="274"/>
    </row>
    <row r="8693" spans="2:4" x14ac:dyDescent="0.25">
      <c r="B8693" s="219"/>
      <c r="D8693" s="274"/>
    </row>
    <row r="8694" spans="2:4" x14ac:dyDescent="0.25">
      <c r="B8694" s="219"/>
      <c r="D8694" s="274"/>
    </row>
    <row r="8695" spans="2:4" x14ac:dyDescent="0.25">
      <c r="B8695" s="219"/>
      <c r="D8695" s="274"/>
    </row>
    <row r="8696" spans="2:4" x14ac:dyDescent="0.25">
      <c r="B8696" s="219"/>
      <c r="D8696" s="274"/>
    </row>
    <row r="8697" spans="2:4" x14ac:dyDescent="0.25">
      <c r="B8697" s="219"/>
      <c r="D8697" s="274"/>
    </row>
    <row r="8698" spans="2:4" x14ac:dyDescent="0.25">
      <c r="B8698" s="219"/>
      <c r="D8698" s="274"/>
    </row>
    <row r="8699" spans="2:4" x14ac:dyDescent="0.25">
      <c r="B8699" s="219"/>
      <c r="D8699" s="274"/>
    </row>
    <row r="8700" spans="2:4" x14ac:dyDescent="0.25">
      <c r="B8700" s="219"/>
      <c r="D8700" s="274"/>
    </row>
    <row r="8701" spans="2:4" x14ac:dyDescent="0.25">
      <c r="B8701" s="219"/>
      <c r="D8701" s="274"/>
    </row>
    <row r="8702" spans="2:4" x14ac:dyDescent="0.25">
      <c r="B8702" s="219"/>
      <c r="D8702" s="274"/>
    </row>
    <row r="8703" spans="2:4" x14ac:dyDescent="0.25">
      <c r="B8703" s="219"/>
      <c r="D8703" s="274"/>
    </row>
    <row r="8704" spans="2:4" x14ac:dyDescent="0.25">
      <c r="B8704" s="219"/>
      <c r="D8704" s="274"/>
    </row>
    <row r="8705" spans="2:4" x14ac:dyDescent="0.25">
      <c r="B8705" s="219"/>
      <c r="D8705" s="274"/>
    </row>
    <row r="8706" spans="2:4" x14ac:dyDescent="0.25">
      <c r="B8706" s="219"/>
      <c r="D8706" s="274"/>
    </row>
    <row r="8707" spans="2:4" x14ac:dyDescent="0.25">
      <c r="B8707" s="219"/>
      <c r="D8707" s="274"/>
    </row>
    <row r="8708" spans="2:4" x14ac:dyDescent="0.25">
      <c r="B8708" s="219"/>
      <c r="D8708" s="274"/>
    </row>
    <row r="8709" spans="2:4" x14ac:dyDescent="0.25">
      <c r="B8709" s="219"/>
      <c r="D8709" s="274"/>
    </row>
    <row r="8710" spans="2:4" x14ac:dyDescent="0.25">
      <c r="B8710" s="219"/>
      <c r="D8710" s="274"/>
    </row>
    <row r="8711" spans="2:4" x14ac:dyDescent="0.25">
      <c r="B8711" s="219"/>
      <c r="D8711" s="274"/>
    </row>
    <row r="8712" spans="2:4" x14ac:dyDescent="0.25">
      <c r="B8712" s="219"/>
      <c r="D8712" s="274"/>
    </row>
    <row r="8713" spans="2:4" x14ac:dyDescent="0.25">
      <c r="B8713" s="219"/>
      <c r="D8713" s="274"/>
    </row>
    <row r="8714" spans="2:4" x14ac:dyDescent="0.25">
      <c r="B8714" s="219"/>
      <c r="D8714" s="274"/>
    </row>
    <row r="8715" spans="2:4" x14ac:dyDescent="0.25">
      <c r="B8715" s="219"/>
      <c r="D8715" s="274"/>
    </row>
    <row r="8716" spans="2:4" x14ac:dyDescent="0.25">
      <c r="B8716" s="219"/>
      <c r="D8716" s="274"/>
    </row>
    <row r="8717" spans="2:4" x14ac:dyDescent="0.25">
      <c r="B8717" s="219"/>
      <c r="D8717" s="274"/>
    </row>
    <row r="8718" spans="2:4" x14ac:dyDescent="0.25">
      <c r="B8718" s="219"/>
      <c r="D8718" s="274"/>
    </row>
    <row r="8719" spans="2:4" x14ac:dyDescent="0.25">
      <c r="B8719" s="219"/>
      <c r="D8719" s="274"/>
    </row>
    <row r="8720" spans="2:4" x14ac:dyDescent="0.25">
      <c r="B8720" s="219"/>
      <c r="D8720" s="274"/>
    </row>
    <row r="8721" spans="2:4" x14ac:dyDescent="0.25">
      <c r="B8721" s="219"/>
      <c r="D8721" s="274"/>
    </row>
    <row r="8722" spans="2:4" x14ac:dyDescent="0.25">
      <c r="B8722" s="219"/>
      <c r="D8722" s="274"/>
    </row>
    <row r="8723" spans="2:4" x14ac:dyDescent="0.25">
      <c r="B8723" s="219"/>
      <c r="D8723" s="274"/>
    </row>
    <row r="8724" spans="2:4" x14ac:dyDescent="0.25">
      <c r="B8724" s="219"/>
      <c r="D8724" s="274"/>
    </row>
    <row r="8725" spans="2:4" x14ac:dyDescent="0.25">
      <c r="B8725" s="219"/>
      <c r="D8725" s="274"/>
    </row>
    <row r="8726" spans="2:4" x14ac:dyDescent="0.25">
      <c r="B8726" s="219"/>
      <c r="D8726" s="274"/>
    </row>
    <row r="8727" spans="2:4" x14ac:dyDescent="0.25">
      <c r="B8727" s="219"/>
      <c r="D8727" s="274"/>
    </row>
    <row r="8728" spans="2:4" x14ac:dyDescent="0.25">
      <c r="B8728" s="219"/>
      <c r="D8728" s="274"/>
    </row>
    <row r="8729" spans="2:4" x14ac:dyDescent="0.25">
      <c r="B8729" s="219"/>
      <c r="D8729" s="274"/>
    </row>
    <row r="8730" spans="2:4" x14ac:dyDescent="0.25">
      <c r="B8730" s="219"/>
      <c r="D8730" s="274"/>
    </row>
    <row r="8731" spans="2:4" x14ac:dyDescent="0.25">
      <c r="B8731" s="219"/>
      <c r="D8731" s="274"/>
    </row>
    <row r="8732" spans="2:4" x14ac:dyDescent="0.25">
      <c r="B8732" s="219"/>
      <c r="D8732" s="274"/>
    </row>
    <row r="8733" spans="2:4" x14ac:dyDescent="0.25">
      <c r="B8733" s="219"/>
      <c r="D8733" s="274"/>
    </row>
    <row r="8734" spans="2:4" x14ac:dyDescent="0.25">
      <c r="B8734" s="219"/>
      <c r="D8734" s="274"/>
    </row>
    <row r="8735" spans="2:4" x14ac:dyDescent="0.25">
      <c r="B8735" s="219"/>
      <c r="D8735" s="274"/>
    </row>
    <row r="8736" spans="2:4" x14ac:dyDescent="0.25">
      <c r="B8736" s="219"/>
      <c r="D8736" s="274"/>
    </row>
    <row r="8737" spans="2:4" x14ac:dyDescent="0.25">
      <c r="B8737" s="219"/>
      <c r="D8737" s="274"/>
    </row>
    <row r="8738" spans="2:4" x14ac:dyDescent="0.25">
      <c r="B8738" s="219"/>
      <c r="D8738" s="274"/>
    </row>
    <row r="8739" spans="2:4" x14ac:dyDescent="0.25">
      <c r="B8739" s="219"/>
      <c r="D8739" s="274"/>
    </row>
    <row r="8740" spans="2:4" x14ac:dyDescent="0.25">
      <c r="B8740" s="219"/>
      <c r="D8740" s="274"/>
    </row>
    <row r="8741" spans="2:4" x14ac:dyDescent="0.25">
      <c r="B8741" s="219"/>
      <c r="D8741" s="274"/>
    </row>
    <row r="8742" spans="2:4" x14ac:dyDescent="0.25">
      <c r="B8742" s="219"/>
      <c r="D8742" s="274"/>
    </row>
    <row r="8743" spans="2:4" x14ac:dyDescent="0.25">
      <c r="B8743" s="219"/>
      <c r="D8743" s="274"/>
    </row>
    <row r="8744" spans="2:4" x14ac:dyDescent="0.25">
      <c r="B8744" s="219"/>
      <c r="D8744" s="274"/>
    </row>
    <row r="8745" spans="2:4" x14ac:dyDescent="0.25">
      <c r="B8745" s="219"/>
      <c r="D8745" s="274"/>
    </row>
    <row r="8746" spans="2:4" x14ac:dyDescent="0.25">
      <c r="B8746" s="219"/>
      <c r="D8746" s="274"/>
    </row>
    <row r="8747" spans="2:4" x14ac:dyDescent="0.25">
      <c r="B8747" s="219"/>
      <c r="D8747" s="274"/>
    </row>
    <row r="8748" spans="2:4" x14ac:dyDescent="0.25">
      <c r="B8748" s="219"/>
      <c r="D8748" s="274"/>
    </row>
    <row r="8749" spans="2:4" x14ac:dyDescent="0.25">
      <c r="B8749" s="219"/>
      <c r="D8749" s="274"/>
    </row>
    <row r="8750" spans="2:4" x14ac:dyDescent="0.25">
      <c r="B8750" s="219"/>
      <c r="D8750" s="274"/>
    </row>
    <row r="8751" spans="2:4" x14ac:dyDescent="0.25">
      <c r="B8751" s="219"/>
      <c r="D8751" s="274"/>
    </row>
    <row r="8752" spans="2:4" x14ac:dyDescent="0.25">
      <c r="B8752" s="219"/>
      <c r="D8752" s="274"/>
    </row>
    <row r="8753" spans="2:4" x14ac:dyDescent="0.25">
      <c r="B8753" s="219"/>
      <c r="D8753" s="274"/>
    </row>
    <row r="8754" spans="2:4" x14ac:dyDescent="0.25">
      <c r="B8754" s="219"/>
      <c r="D8754" s="274"/>
    </row>
    <row r="8755" spans="2:4" x14ac:dyDescent="0.25">
      <c r="B8755" s="219"/>
      <c r="D8755" s="274"/>
    </row>
    <row r="8756" spans="2:4" x14ac:dyDescent="0.25">
      <c r="B8756" s="219"/>
      <c r="D8756" s="274"/>
    </row>
    <row r="8757" spans="2:4" x14ac:dyDescent="0.25">
      <c r="B8757" s="219"/>
      <c r="D8757" s="274"/>
    </row>
    <row r="8758" spans="2:4" x14ac:dyDescent="0.25">
      <c r="B8758" s="219"/>
      <c r="D8758" s="274"/>
    </row>
    <row r="8759" spans="2:4" x14ac:dyDescent="0.25">
      <c r="B8759" s="219"/>
      <c r="D8759" s="274"/>
    </row>
    <row r="8760" spans="2:4" x14ac:dyDescent="0.25">
      <c r="B8760" s="219"/>
      <c r="D8760" s="274"/>
    </row>
    <row r="8761" spans="2:4" x14ac:dyDescent="0.25">
      <c r="B8761" s="219"/>
      <c r="D8761" s="274"/>
    </row>
    <row r="8762" spans="2:4" x14ac:dyDescent="0.25">
      <c r="B8762" s="219"/>
      <c r="D8762" s="274"/>
    </row>
    <row r="8763" spans="2:4" x14ac:dyDescent="0.25">
      <c r="B8763" s="219"/>
      <c r="D8763" s="274"/>
    </row>
    <row r="8764" spans="2:4" x14ac:dyDescent="0.25">
      <c r="B8764" s="219"/>
      <c r="D8764" s="274"/>
    </row>
    <row r="8765" spans="2:4" x14ac:dyDescent="0.25">
      <c r="B8765" s="219"/>
      <c r="D8765" s="274"/>
    </row>
    <row r="8766" spans="2:4" x14ac:dyDescent="0.25">
      <c r="B8766" s="219"/>
      <c r="D8766" s="274"/>
    </row>
    <row r="8767" spans="2:4" x14ac:dyDescent="0.25">
      <c r="B8767" s="219"/>
      <c r="D8767" s="274"/>
    </row>
    <row r="8768" spans="2:4" x14ac:dyDescent="0.25">
      <c r="B8768" s="219"/>
      <c r="D8768" s="274"/>
    </row>
    <row r="8769" spans="2:4" x14ac:dyDescent="0.25">
      <c r="B8769" s="219"/>
      <c r="D8769" s="274"/>
    </row>
    <row r="8770" spans="2:4" x14ac:dyDescent="0.25">
      <c r="B8770" s="219"/>
      <c r="D8770" s="274"/>
    </row>
    <row r="8771" spans="2:4" x14ac:dyDescent="0.25">
      <c r="B8771" s="219"/>
      <c r="D8771" s="274"/>
    </row>
    <row r="8772" spans="2:4" x14ac:dyDescent="0.25">
      <c r="B8772" s="219"/>
      <c r="D8772" s="274"/>
    </row>
    <row r="8773" spans="2:4" x14ac:dyDescent="0.25">
      <c r="B8773" s="219"/>
      <c r="D8773" s="274"/>
    </row>
    <row r="8774" spans="2:4" x14ac:dyDescent="0.25">
      <c r="B8774" s="219"/>
      <c r="D8774" s="274"/>
    </row>
    <row r="8775" spans="2:4" x14ac:dyDescent="0.25">
      <c r="B8775" s="219"/>
      <c r="D8775" s="274"/>
    </row>
    <row r="8776" spans="2:4" x14ac:dyDescent="0.25">
      <c r="B8776" s="219"/>
      <c r="D8776" s="274"/>
    </row>
    <row r="8777" spans="2:4" x14ac:dyDescent="0.25">
      <c r="B8777" s="219"/>
      <c r="D8777" s="274"/>
    </row>
    <row r="8778" spans="2:4" x14ac:dyDescent="0.25">
      <c r="B8778" s="219"/>
      <c r="D8778" s="274"/>
    </row>
    <row r="8779" spans="2:4" x14ac:dyDescent="0.25">
      <c r="B8779" s="219"/>
      <c r="D8779" s="274"/>
    </row>
    <row r="8780" spans="2:4" x14ac:dyDescent="0.25">
      <c r="B8780" s="219"/>
      <c r="D8780" s="274"/>
    </row>
    <row r="8781" spans="2:4" x14ac:dyDescent="0.25">
      <c r="B8781" s="219"/>
      <c r="D8781" s="274"/>
    </row>
    <row r="8782" spans="2:4" x14ac:dyDescent="0.25">
      <c r="B8782" s="219"/>
      <c r="D8782" s="274"/>
    </row>
    <row r="8783" spans="2:4" x14ac:dyDescent="0.25">
      <c r="B8783" s="219"/>
      <c r="D8783" s="274"/>
    </row>
    <row r="8784" spans="2:4" x14ac:dyDescent="0.25">
      <c r="B8784" s="219"/>
      <c r="D8784" s="274"/>
    </row>
    <row r="8785" spans="2:4" x14ac:dyDescent="0.25">
      <c r="B8785" s="219"/>
      <c r="D8785" s="274"/>
    </row>
    <row r="8786" spans="2:4" x14ac:dyDescent="0.25">
      <c r="B8786" s="219"/>
      <c r="D8786" s="274"/>
    </row>
    <row r="8787" spans="2:4" x14ac:dyDescent="0.25">
      <c r="B8787" s="219"/>
      <c r="D8787" s="274"/>
    </row>
    <row r="8788" spans="2:4" x14ac:dyDescent="0.25">
      <c r="B8788" s="219"/>
      <c r="D8788" s="274"/>
    </row>
    <row r="8789" spans="2:4" x14ac:dyDescent="0.25">
      <c r="B8789" s="219"/>
      <c r="D8789" s="274"/>
    </row>
    <row r="8790" spans="2:4" x14ac:dyDescent="0.25">
      <c r="B8790" s="219"/>
      <c r="D8790" s="274"/>
    </row>
    <row r="8791" spans="2:4" x14ac:dyDescent="0.25">
      <c r="B8791" s="219"/>
      <c r="D8791" s="274"/>
    </row>
    <row r="8792" spans="2:4" x14ac:dyDescent="0.25">
      <c r="B8792" s="219"/>
      <c r="D8792" s="274"/>
    </row>
    <row r="8793" spans="2:4" x14ac:dyDescent="0.25">
      <c r="B8793" s="219"/>
      <c r="D8793" s="274"/>
    </row>
    <row r="8794" spans="2:4" x14ac:dyDescent="0.25">
      <c r="B8794" s="219"/>
      <c r="D8794" s="274"/>
    </row>
    <row r="8795" spans="2:4" x14ac:dyDescent="0.25">
      <c r="B8795" s="219"/>
      <c r="D8795" s="274"/>
    </row>
    <row r="8796" spans="2:4" x14ac:dyDescent="0.25">
      <c r="B8796" s="219"/>
      <c r="D8796" s="274"/>
    </row>
    <row r="8797" spans="2:4" x14ac:dyDescent="0.25">
      <c r="B8797" s="219"/>
      <c r="D8797" s="274"/>
    </row>
    <row r="8798" spans="2:4" x14ac:dyDescent="0.25">
      <c r="B8798" s="219"/>
      <c r="D8798" s="274"/>
    </row>
    <row r="8799" spans="2:4" x14ac:dyDescent="0.25">
      <c r="B8799" s="219"/>
      <c r="D8799" s="274"/>
    </row>
    <row r="8800" spans="2:4" x14ac:dyDescent="0.25">
      <c r="B8800" s="219"/>
      <c r="D8800" s="274"/>
    </row>
    <row r="8801" spans="2:4" x14ac:dyDescent="0.25">
      <c r="B8801" s="219"/>
      <c r="D8801" s="274"/>
    </row>
    <row r="8802" spans="2:4" x14ac:dyDescent="0.25">
      <c r="B8802" s="219"/>
      <c r="D8802" s="274"/>
    </row>
    <row r="8803" spans="2:4" x14ac:dyDescent="0.25">
      <c r="B8803" s="219"/>
      <c r="D8803" s="274"/>
    </row>
    <row r="8804" spans="2:4" x14ac:dyDescent="0.25">
      <c r="B8804" s="219"/>
      <c r="D8804" s="274"/>
    </row>
    <row r="8805" spans="2:4" x14ac:dyDescent="0.25">
      <c r="B8805" s="219"/>
      <c r="D8805" s="274"/>
    </row>
    <row r="8806" spans="2:4" x14ac:dyDescent="0.25">
      <c r="B8806" s="219"/>
      <c r="D8806" s="274"/>
    </row>
    <row r="8807" spans="2:4" x14ac:dyDescent="0.25">
      <c r="B8807" s="219"/>
      <c r="D8807" s="274"/>
    </row>
    <row r="8808" spans="2:4" x14ac:dyDescent="0.25">
      <c r="B8808" s="219"/>
      <c r="D8808" s="274"/>
    </row>
    <row r="8809" spans="2:4" x14ac:dyDescent="0.25">
      <c r="B8809" s="219"/>
      <c r="D8809" s="274"/>
    </row>
    <row r="8810" spans="2:4" x14ac:dyDescent="0.25">
      <c r="B8810" s="219"/>
      <c r="D8810" s="274"/>
    </row>
    <row r="8811" spans="2:4" x14ac:dyDescent="0.25">
      <c r="B8811" s="219"/>
      <c r="D8811" s="274"/>
    </row>
    <row r="8812" spans="2:4" x14ac:dyDescent="0.25">
      <c r="B8812" s="219"/>
      <c r="D8812" s="274"/>
    </row>
    <row r="8813" spans="2:4" x14ac:dyDescent="0.25">
      <c r="B8813" s="219"/>
      <c r="D8813" s="274"/>
    </row>
    <row r="8814" spans="2:4" x14ac:dyDescent="0.25">
      <c r="B8814" s="219"/>
      <c r="D8814" s="274"/>
    </row>
    <row r="8815" spans="2:4" x14ac:dyDescent="0.25">
      <c r="B8815" s="219"/>
      <c r="D8815" s="274"/>
    </row>
    <row r="8816" spans="2:4" x14ac:dyDescent="0.25">
      <c r="B8816" s="219"/>
      <c r="D8816" s="274"/>
    </row>
    <row r="8817" spans="2:4" x14ac:dyDescent="0.25">
      <c r="B8817" s="219"/>
      <c r="D8817" s="274"/>
    </row>
    <row r="8818" spans="2:4" x14ac:dyDescent="0.25">
      <c r="B8818" s="219"/>
      <c r="D8818" s="274"/>
    </row>
    <row r="8819" spans="2:4" x14ac:dyDescent="0.25">
      <c r="B8819" s="219"/>
      <c r="D8819" s="274"/>
    </row>
    <row r="8820" spans="2:4" x14ac:dyDescent="0.25">
      <c r="B8820" s="219"/>
      <c r="D8820" s="274"/>
    </row>
    <row r="8821" spans="2:4" x14ac:dyDescent="0.25">
      <c r="B8821" s="219"/>
      <c r="D8821" s="274"/>
    </row>
    <row r="8822" spans="2:4" x14ac:dyDescent="0.25">
      <c r="B8822" s="219"/>
      <c r="D8822" s="274"/>
    </row>
    <row r="8823" spans="2:4" x14ac:dyDescent="0.25">
      <c r="B8823" s="219"/>
      <c r="D8823" s="274"/>
    </row>
    <row r="8824" spans="2:4" x14ac:dyDescent="0.25">
      <c r="B8824" s="219"/>
      <c r="D8824" s="274"/>
    </row>
    <row r="8825" spans="2:4" x14ac:dyDescent="0.25">
      <c r="B8825" s="219"/>
      <c r="D8825" s="274"/>
    </row>
    <row r="8826" spans="2:4" x14ac:dyDescent="0.25">
      <c r="B8826" s="219"/>
      <c r="D8826" s="274"/>
    </row>
    <row r="8827" spans="2:4" x14ac:dyDescent="0.25">
      <c r="B8827" s="219"/>
      <c r="D8827" s="274"/>
    </row>
    <row r="8828" spans="2:4" x14ac:dyDescent="0.25">
      <c r="B8828" s="219"/>
      <c r="D8828" s="274"/>
    </row>
    <row r="8829" spans="2:4" x14ac:dyDescent="0.25">
      <c r="B8829" s="219"/>
      <c r="D8829" s="274"/>
    </row>
    <row r="8830" spans="2:4" x14ac:dyDescent="0.25">
      <c r="B8830" s="219"/>
      <c r="D8830" s="274"/>
    </row>
    <row r="8831" spans="2:4" x14ac:dyDescent="0.25">
      <c r="B8831" s="219"/>
      <c r="D8831" s="274"/>
    </row>
    <row r="8832" spans="2:4" x14ac:dyDescent="0.25">
      <c r="B8832" s="219"/>
      <c r="D8832" s="274"/>
    </row>
    <row r="8833" spans="2:4" x14ac:dyDescent="0.25">
      <c r="B8833" s="219"/>
      <c r="D8833" s="274"/>
    </row>
    <row r="8834" spans="2:4" x14ac:dyDescent="0.25">
      <c r="B8834" s="219"/>
      <c r="D8834" s="274"/>
    </row>
    <row r="8835" spans="2:4" x14ac:dyDescent="0.25">
      <c r="B8835" s="219"/>
      <c r="D8835" s="274"/>
    </row>
    <row r="8836" spans="2:4" x14ac:dyDescent="0.25">
      <c r="B8836" s="219"/>
      <c r="D8836" s="274"/>
    </row>
    <row r="8837" spans="2:4" x14ac:dyDescent="0.25">
      <c r="B8837" s="219"/>
      <c r="D8837" s="274"/>
    </row>
    <row r="8838" spans="2:4" x14ac:dyDescent="0.25">
      <c r="B8838" s="219"/>
      <c r="D8838" s="274"/>
    </row>
    <row r="8839" spans="2:4" x14ac:dyDescent="0.25">
      <c r="B8839" s="219"/>
      <c r="D8839" s="274"/>
    </row>
    <row r="8840" spans="2:4" x14ac:dyDescent="0.25">
      <c r="B8840" s="219"/>
      <c r="D8840" s="274"/>
    </row>
    <row r="8841" spans="2:4" x14ac:dyDescent="0.25">
      <c r="B8841" s="219"/>
      <c r="D8841" s="274"/>
    </row>
    <row r="8842" spans="2:4" x14ac:dyDescent="0.25">
      <c r="B8842" s="219"/>
      <c r="D8842" s="274"/>
    </row>
    <row r="8843" spans="2:4" x14ac:dyDescent="0.25">
      <c r="B8843" s="219"/>
      <c r="D8843" s="274"/>
    </row>
    <row r="8844" spans="2:4" x14ac:dyDescent="0.25">
      <c r="B8844" s="219"/>
      <c r="D8844" s="274"/>
    </row>
    <row r="8845" spans="2:4" x14ac:dyDescent="0.25">
      <c r="B8845" s="219"/>
      <c r="D8845" s="274"/>
    </row>
    <row r="8846" spans="2:4" x14ac:dyDescent="0.25">
      <c r="B8846" s="219"/>
      <c r="D8846" s="274"/>
    </row>
    <row r="8847" spans="2:4" x14ac:dyDescent="0.25">
      <c r="B8847" s="219"/>
      <c r="D8847" s="274"/>
    </row>
    <row r="8848" spans="2:4" x14ac:dyDescent="0.25">
      <c r="B8848" s="219"/>
      <c r="D8848" s="274"/>
    </row>
    <row r="8849" spans="2:4" x14ac:dyDescent="0.25">
      <c r="B8849" s="219"/>
      <c r="D8849" s="274"/>
    </row>
    <row r="8850" spans="2:4" x14ac:dyDescent="0.25">
      <c r="B8850" s="219"/>
      <c r="D8850" s="274"/>
    </row>
    <row r="8851" spans="2:4" x14ac:dyDescent="0.25">
      <c r="B8851" s="219"/>
      <c r="D8851" s="274"/>
    </row>
    <row r="8852" spans="2:4" x14ac:dyDescent="0.25">
      <c r="B8852" s="219"/>
      <c r="D8852" s="274"/>
    </row>
    <row r="8853" spans="2:4" x14ac:dyDescent="0.25">
      <c r="B8853" s="219"/>
      <c r="D8853" s="274"/>
    </row>
    <row r="8854" spans="2:4" x14ac:dyDescent="0.25">
      <c r="B8854" s="219"/>
      <c r="D8854" s="274"/>
    </row>
    <row r="8855" spans="2:4" x14ac:dyDescent="0.25">
      <c r="B8855" s="219"/>
      <c r="D8855" s="274"/>
    </row>
    <row r="8856" spans="2:4" x14ac:dyDescent="0.25">
      <c r="B8856" s="219"/>
      <c r="D8856" s="274"/>
    </row>
    <row r="8857" spans="2:4" x14ac:dyDescent="0.25">
      <c r="B8857" s="219"/>
      <c r="D8857" s="274"/>
    </row>
    <row r="8858" spans="2:4" x14ac:dyDescent="0.25">
      <c r="B8858" s="219"/>
      <c r="D8858" s="274"/>
    </row>
    <row r="8859" spans="2:4" x14ac:dyDescent="0.25">
      <c r="B8859" s="219"/>
      <c r="D8859" s="274"/>
    </row>
    <row r="8860" spans="2:4" x14ac:dyDescent="0.25">
      <c r="B8860" s="219"/>
      <c r="D8860" s="274"/>
    </row>
    <row r="8861" spans="2:4" x14ac:dyDescent="0.25">
      <c r="B8861" s="219"/>
      <c r="D8861" s="274"/>
    </row>
    <row r="8862" spans="2:4" x14ac:dyDescent="0.25">
      <c r="B8862" s="219"/>
      <c r="D8862" s="274"/>
    </row>
    <row r="8863" spans="2:4" x14ac:dyDescent="0.25">
      <c r="B8863" s="219"/>
      <c r="D8863" s="274"/>
    </row>
    <row r="8864" spans="2:4" x14ac:dyDescent="0.25">
      <c r="B8864" s="219"/>
      <c r="D8864" s="274"/>
    </row>
    <row r="8865" spans="2:4" x14ac:dyDescent="0.25">
      <c r="B8865" s="219"/>
      <c r="D8865" s="274"/>
    </row>
    <row r="8866" spans="2:4" x14ac:dyDescent="0.25">
      <c r="B8866" s="219"/>
      <c r="D8866" s="274"/>
    </row>
    <row r="8867" spans="2:4" x14ac:dyDescent="0.25">
      <c r="B8867" s="219"/>
      <c r="D8867" s="274"/>
    </row>
    <row r="8868" spans="2:4" x14ac:dyDescent="0.25">
      <c r="B8868" s="219"/>
      <c r="D8868" s="274"/>
    </row>
    <row r="8869" spans="2:4" x14ac:dyDescent="0.25">
      <c r="B8869" s="219"/>
      <c r="D8869" s="274"/>
    </row>
    <row r="8870" spans="2:4" x14ac:dyDescent="0.25">
      <c r="B8870" s="219"/>
      <c r="D8870" s="274"/>
    </row>
    <row r="8871" spans="2:4" x14ac:dyDescent="0.25">
      <c r="B8871" s="219"/>
      <c r="D8871" s="274"/>
    </row>
    <row r="8872" spans="2:4" x14ac:dyDescent="0.25">
      <c r="B8872" s="219"/>
      <c r="D8872" s="274"/>
    </row>
    <row r="8873" spans="2:4" x14ac:dyDescent="0.25">
      <c r="B8873" s="219"/>
      <c r="D8873" s="274"/>
    </row>
    <row r="8874" spans="2:4" x14ac:dyDescent="0.25">
      <c r="B8874" s="219"/>
      <c r="D8874" s="274"/>
    </row>
    <row r="8875" spans="2:4" x14ac:dyDescent="0.25">
      <c r="B8875" s="219"/>
      <c r="D8875" s="274"/>
    </row>
    <row r="8876" spans="2:4" x14ac:dyDescent="0.25">
      <c r="B8876" s="219"/>
      <c r="D8876" s="274"/>
    </row>
    <row r="8877" spans="2:4" x14ac:dyDescent="0.25">
      <c r="B8877" s="219"/>
      <c r="D8877" s="274"/>
    </row>
    <row r="8878" spans="2:4" x14ac:dyDescent="0.25">
      <c r="B8878" s="219"/>
      <c r="D8878" s="274"/>
    </row>
    <row r="8879" spans="2:4" x14ac:dyDescent="0.25">
      <c r="B8879" s="219"/>
      <c r="D8879" s="274"/>
    </row>
    <row r="8880" spans="2:4" x14ac:dyDescent="0.25">
      <c r="B8880" s="219"/>
      <c r="D8880" s="274"/>
    </row>
    <row r="8881" spans="2:4" x14ac:dyDescent="0.25">
      <c r="B8881" s="219"/>
      <c r="D8881" s="274"/>
    </row>
    <row r="8882" spans="2:4" x14ac:dyDescent="0.25">
      <c r="B8882" s="219"/>
      <c r="D8882" s="274"/>
    </row>
    <row r="8883" spans="2:4" x14ac:dyDescent="0.25">
      <c r="B8883" s="219"/>
      <c r="D8883" s="274"/>
    </row>
    <row r="8884" spans="2:4" x14ac:dyDescent="0.25">
      <c r="B8884" s="219"/>
      <c r="D8884" s="274"/>
    </row>
    <row r="8885" spans="2:4" x14ac:dyDescent="0.25">
      <c r="B8885" s="219"/>
      <c r="D8885" s="274"/>
    </row>
    <row r="8886" spans="2:4" x14ac:dyDescent="0.25">
      <c r="B8886" s="219"/>
      <c r="D8886" s="274"/>
    </row>
    <row r="8887" spans="2:4" x14ac:dyDescent="0.25">
      <c r="B8887" s="219"/>
      <c r="D8887" s="274"/>
    </row>
    <row r="8888" spans="2:4" x14ac:dyDescent="0.25">
      <c r="B8888" s="219"/>
      <c r="D8888" s="274"/>
    </row>
    <row r="8889" spans="2:4" x14ac:dyDescent="0.25">
      <c r="B8889" s="219"/>
      <c r="D8889" s="274"/>
    </row>
    <row r="8890" spans="2:4" x14ac:dyDescent="0.25">
      <c r="B8890" s="219"/>
      <c r="D8890" s="274"/>
    </row>
    <row r="8891" spans="2:4" x14ac:dyDescent="0.25">
      <c r="B8891" s="219"/>
      <c r="D8891" s="274"/>
    </row>
    <row r="8892" spans="2:4" x14ac:dyDescent="0.25">
      <c r="B8892" s="219"/>
      <c r="D8892" s="274"/>
    </row>
    <row r="8893" spans="2:4" x14ac:dyDescent="0.25">
      <c r="B8893" s="219"/>
      <c r="D8893" s="274"/>
    </row>
    <row r="8894" spans="2:4" x14ac:dyDescent="0.25">
      <c r="B8894" s="219"/>
      <c r="D8894" s="274"/>
    </row>
    <row r="8895" spans="2:4" x14ac:dyDescent="0.25">
      <c r="B8895" s="219"/>
      <c r="D8895" s="274"/>
    </row>
    <row r="8896" spans="2:4" x14ac:dyDescent="0.25">
      <c r="B8896" s="219"/>
      <c r="D8896" s="274"/>
    </row>
    <row r="8897" spans="2:4" x14ac:dyDescent="0.25">
      <c r="B8897" s="219"/>
      <c r="D8897" s="274"/>
    </row>
    <row r="8898" spans="2:4" x14ac:dyDescent="0.25">
      <c r="B8898" s="219"/>
      <c r="D8898" s="274"/>
    </row>
    <row r="8899" spans="2:4" x14ac:dyDescent="0.25">
      <c r="B8899" s="219"/>
      <c r="D8899" s="274"/>
    </row>
    <row r="8900" spans="2:4" x14ac:dyDescent="0.25">
      <c r="B8900" s="219"/>
      <c r="D8900" s="274"/>
    </row>
    <row r="8901" spans="2:4" x14ac:dyDescent="0.25">
      <c r="B8901" s="219"/>
      <c r="D8901" s="274"/>
    </row>
    <row r="8902" spans="2:4" x14ac:dyDescent="0.25">
      <c r="B8902" s="219"/>
      <c r="D8902" s="274"/>
    </row>
    <row r="8903" spans="2:4" x14ac:dyDescent="0.25">
      <c r="B8903" s="219"/>
      <c r="D8903" s="274"/>
    </row>
    <row r="8904" spans="2:4" x14ac:dyDescent="0.25">
      <c r="B8904" s="219"/>
      <c r="D8904" s="274"/>
    </row>
    <row r="8905" spans="2:4" x14ac:dyDescent="0.25">
      <c r="B8905" s="219"/>
      <c r="D8905" s="274"/>
    </row>
    <row r="8906" spans="2:4" x14ac:dyDescent="0.25">
      <c r="B8906" s="219"/>
      <c r="D8906" s="274"/>
    </row>
    <row r="8907" spans="2:4" x14ac:dyDescent="0.25">
      <c r="B8907" s="219"/>
      <c r="D8907" s="274"/>
    </row>
    <row r="8908" spans="2:4" x14ac:dyDescent="0.25">
      <c r="B8908" s="219"/>
      <c r="D8908" s="274"/>
    </row>
    <row r="8909" spans="2:4" x14ac:dyDescent="0.25">
      <c r="B8909" s="219"/>
      <c r="D8909" s="274"/>
    </row>
    <row r="8910" spans="2:4" x14ac:dyDescent="0.25">
      <c r="B8910" s="219"/>
      <c r="D8910" s="274"/>
    </row>
    <row r="8911" spans="2:4" x14ac:dyDescent="0.25">
      <c r="B8911" s="219"/>
      <c r="D8911" s="274"/>
    </row>
    <row r="8912" spans="2:4" x14ac:dyDescent="0.25">
      <c r="B8912" s="219"/>
      <c r="D8912" s="274"/>
    </row>
    <row r="8913" spans="2:4" x14ac:dyDescent="0.25">
      <c r="B8913" s="219"/>
      <c r="D8913" s="274"/>
    </row>
    <row r="8914" spans="2:4" x14ac:dyDescent="0.25">
      <c r="B8914" s="219"/>
      <c r="D8914" s="274"/>
    </row>
    <row r="8915" spans="2:4" x14ac:dyDescent="0.25">
      <c r="B8915" s="219"/>
      <c r="D8915" s="274"/>
    </row>
    <row r="8916" spans="2:4" x14ac:dyDescent="0.25">
      <c r="B8916" s="219"/>
      <c r="D8916" s="274"/>
    </row>
    <row r="8917" spans="2:4" x14ac:dyDescent="0.25">
      <c r="B8917" s="219"/>
      <c r="D8917" s="274"/>
    </row>
    <row r="8918" spans="2:4" x14ac:dyDescent="0.25">
      <c r="B8918" s="219"/>
      <c r="D8918" s="274"/>
    </row>
    <row r="8919" spans="2:4" x14ac:dyDescent="0.25">
      <c r="B8919" s="219"/>
      <c r="D8919" s="274"/>
    </row>
    <row r="8920" spans="2:4" x14ac:dyDescent="0.25">
      <c r="B8920" s="219"/>
      <c r="D8920" s="274"/>
    </row>
    <row r="8921" spans="2:4" x14ac:dyDescent="0.25">
      <c r="B8921" s="219"/>
      <c r="D8921" s="274"/>
    </row>
    <row r="8922" spans="2:4" x14ac:dyDescent="0.25">
      <c r="B8922" s="219"/>
      <c r="D8922" s="274"/>
    </row>
    <row r="8923" spans="2:4" x14ac:dyDescent="0.25">
      <c r="B8923" s="219"/>
      <c r="D8923" s="274"/>
    </row>
    <row r="8924" spans="2:4" x14ac:dyDescent="0.25">
      <c r="B8924" s="219"/>
      <c r="D8924" s="274"/>
    </row>
    <row r="8925" spans="2:4" x14ac:dyDescent="0.25">
      <c r="B8925" s="219"/>
      <c r="D8925" s="274"/>
    </row>
    <row r="8926" spans="2:4" x14ac:dyDescent="0.25">
      <c r="B8926" s="219"/>
      <c r="D8926" s="274"/>
    </row>
    <row r="8927" spans="2:4" x14ac:dyDescent="0.25">
      <c r="B8927" s="219"/>
      <c r="D8927" s="274"/>
    </row>
    <row r="8928" spans="2:4" x14ac:dyDescent="0.25">
      <c r="B8928" s="219"/>
      <c r="D8928" s="274"/>
    </row>
    <row r="8929" spans="2:4" x14ac:dyDescent="0.25">
      <c r="B8929" s="219"/>
      <c r="D8929" s="274"/>
    </row>
    <row r="8930" spans="2:4" x14ac:dyDescent="0.25">
      <c r="B8930" s="219"/>
      <c r="D8930" s="274"/>
    </row>
    <row r="8931" spans="2:4" x14ac:dyDescent="0.25">
      <c r="B8931" s="219"/>
      <c r="D8931" s="274"/>
    </row>
    <row r="8932" spans="2:4" x14ac:dyDescent="0.25">
      <c r="B8932" s="219"/>
      <c r="D8932" s="274"/>
    </row>
    <row r="8933" spans="2:4" x14ac:dyDescent="0.25">
      <c r="B8933" s="219"/>
      <c r="D8933" s="274"/>
    </row>
    <row r="8934" spans="2:4" x14ac:dyDescent="0.25">
      <c r="B8934" s="219"/>
      <c r="D8934" s="274"/>
    </row>
    <row r="8935" spans="2:4" x14ac:dyDescent="0.25">
      <c r="B8935" s="219"/>
      <c r="D8935" s="274"/>
    </row>
    <row r="8936" spans="2:4" x14ac:dyDescent="0.25">
      <c r="B8936" s="219"/>
      <c r="D8936" s="274"/>
    </row>
    <row r="8937" spans="2:4" x14ac:dyDescent="0.25">
      <c r="B8937" s="219"/>
      <c r="D8937" s="274"/>
    </row>
    <row r="8938" spans="2:4" x14ac:dyDescent="0.25">
      <c r="B8938" s="219"/>
      <c r="D8938" s="274"/>
    </row>
    <row r="8939" spans="2:4" x14ac:dyDescent="0.25">
      <c r="B8939" s="219"/>
      <c r="D8939" s="274"/>
    </row>
    <row r="8940" spans="2:4" x14ac:dyDescent="0.25">
      <c r="B8940" s="219"/>
      <c r="D8940" s="274"/>
    </row>
    <row r="8941" spans="2:4" x14ac:dyDescent="0.25">
      <c r="B8941" s="219"/>
      <c r="D8941" s="274"/>
    </row>
    <row r="8942" spans="2:4" x14ac:dyDescent="0.25">
      <c r="B8942" s="219"/>
      <c r="D8942" s="274"/>
    </row>
    <row r="8943" spans="2:4" x14ac:dyDescent="0.25">
      <c r="B8943" s="219"/>
      <c r="D8943" s="274"/>
    </row>
    <row r="8944" spans="2:4" x14ac:dyDescent="0.25">
      <c r="B8944" s="219"/>
      <c r="D8944" s="274"/>
    </row>
    <row r="8945" spans="2:4" x14ac:dyDescent="0.25">
      <c r="B8945" s="219"/>
      <c r="D8945" s="274"/>
    </row>
    <row r="8946" spans="2:4" x14ac:dyDescent="0.25">
      <c r="B8946" s="219"/>
      <c r="D8946" s="274"/>
    </row>
    <row r="8947" spans="2:4" x14ac:dyDescent="0.25">
      <c r="B8947" s="219"/>
      <c r="D8947" s="274"/>
    </row>
    <row r="8948" spans="2:4" x14ac:dyDescent="0.25">
      <c r="B8948" s="219"/>
      <c r="D8948" s="274"/>
    </row>
    <row r="8949" spans="2:4" x14ac:dyDescent="0.25">
      <c r="B8949" s="219"/>
      <c r="D8949" s="274"/>
    </row>
    <row r="8950" spans="2:4" x14ac:dyDescent="0.25">
      <c r="B8950" s="219"/>
      <c r="D8950" s="274"/>
    </row>
    <row r="8951" spans="2:4" x14ac:dyDescent="0.25">
      <c r="B8951" s="219"/>
      <c r="D8951" s="274"/>
    </row>
    <row r="8952" spans="2:4" x14ac:dyDescent="0.25">
      <c r="B8952" s="219"/>
      <c r="D8952" s="274"/>
    </row>
    <row r="8953" spans="2:4" x14ac:dyDescent="0.25">
      <c r="B8953" s="219"/>
      <c r="D8953" s="274"/>
    </row>
    <row r="8954" spans="2:4" x14ac:dyDescent="0.25">
      <c r="B8954" s="219"/>
      <c r="D8954" s="274"/>
    </row>
    <row r="8955" spans="2:4" x14ac:dyDescent="0.25">
      <c r="B8955" s="219"/>
      <c r="D8955" s="274"/>
    </row>
    <row r="8956" spans="2:4" x14ac:dyDescent="0.25">
      <c r="B8956" s="219"/>
      <c r="D8956" s="274"/>
    </row>
    <row r="8957" spans="2:4" x14ac:dyDescent="0.25">
      <c r="B8957" s="219"/>
      <c r="D8957" s="274"/>
    </row>
    <row r="8958" spans="2:4" x14ac:dyDescent="0.25">
      <c r="B8958" s="219"/>
      <c r="D8958" s="274"/>
    </row>
    <row r="8959" spans="2:4" x14ac:dyDescent="0.25">
      <c r="B8959" s="219"/>
      <c r="D8959" s="274"/>
    </row>
    <row r="8960" spans="2:4" x14ac:dyDescent="0.25">
      <c r="B8960" s="219"/>
      <c r="D8960" s="274"/>
    </row>
    <row r="8961" spans="2:4" x14ac:dyDescent="0.25">
      <c r="B8961" s="219"/>
      <c r="D8961" s="274"/>
    </row>
    <row r="8962" spans="2:4" x14ac:dyDescent="0.25">
      <c r="B8962" s="219"/>
      <c r="D8962" s="274"/>
    </row>
    <row r="8963" spans="2:4" x14ac:dyDescent="0.25">
      <c r="B8963" s="219"/>
      <c r="D8963" s="274"/>
    </row>
    <row r="8964" spans="2:4" x14ac:dyDescent="0.25">
      <c r="B8964" s="219"/>
      <c r="D8964" s="274"/>
    </row>
    <row r="8965" spans="2:4" x14ac:dyDescent="0.25">
      <c r="B8965" s="219"/>
      <c r="D8965" s="274"/>
    </row>
    <row r="8966" spans="2:4" x14ac:dyDescent="0.25">
      <c r="B8966" s="219"/>
      <c r="D8966" s="274"/>
    </row>
    <row r="8967" spans="2:4" x14ac:dyDescent="0.25">
      <c r="B8967" s="219"/>
      <c r="D8967" s="274"/>
    </row>
    <row r="8968" spans="2:4" x14ac:dyDescent="0.25">
      <c r="B8968" s="219"/>
      <c r="D8968" s="274"/>
    </row>
    <row r="8969" spans="2:4" x14ac:dyDescent="0.25">
      <c r="B8969" s="219"/>
      <c r="D8969" s="274"/>
    </row>
    <row r="8970" spans="2:4" x14ac:dyDescent="0.25">
      <c r="B8970" s="219"/>
      <c r="D8970" s="274"/>
    </row>
    <row r="8971" spans="2:4" x14ac:dyDescent="0.25">
      <c r="B8971" s="219"/>
      <c r="D8971" s="274"/>
    </row>
    <row r="8972" spans="2:4" x14ac:dyDescent="0.25">
      <c r="B8972" s="219"/>
      <c r="D8972" s="274"/>
    </row>
    <row r="8973" spans="2:4" x14ac:dyDescent="0.25">
      <c r="B8973" s="219"/>
      <c r="D8973" s="274"/>
    </row>
    <row r="8974" spans="2:4" x14ac:dyDescent="0.25">
      <c r="B8974" s="219"/>
      <c r="D8974" s="274"/>
    </row>
    <row r="8975" spans="2:4" x14ac:dyDescent="0.25">
      <c r="B8975" s="219"/>
      <c r="D8975" s="274"/>
    </row>
    <row r="8976" spans="2:4" x14ac:dyDescent="0.25">
      <c r="B8976" s="219"/>
      <c r="D8976" s="274"/>
    </row>
    <row r="8977" spans="2:4" x14ac:dyDescent="0.25">
      <c r="B8977" s="219"/>
      <c r="D8977" s="274"/>
    </row>
    <row r="8978" spans="2:4" x14ac:dyDescent="0.25">
      <c r="B8978" s="219"/>
      <c r="D8978" s="274"/>
    </row>
    <row r="8979" spans="2:4" x14ac:dyDescent="0.25">
      <c r="B8979" s="219"/>
      <c r="D8979" s="274"/>
    </row>
    <row r="8980" spans="2:4" x14ac:dyDescent="0.25">
      <c r="B8980" s="219"/>
      <c r="D8980" s="274"/>
    </row>
    <row r="8981" spans="2:4" x14ac:dyDescent="0.25">
      <c r="B8981" s="219"/>
      <c r="D8981" s="274"/>
    </row>
    <row r="8982" spans="2:4" x14ac:dyDescent="0.25">
      <c r="B8982" s="219"/>
      <c r="D8982" s="274"/>
    </row>
    <row r="8983" spans="2:4" x14ac:dyDescent="0.25">
      <c r="B8983" s="219"/>
      <c r="D8983" s="274"/>
    </row>
    <row r="8984" spans="2:4" x14ac:dyDescent="0.25">
      <c r="B8984" s="219"/>
      <c r="D8984" s="274"/>
    </row>
    <row r="8985" spans="2:4" x14ac:dyDescent="0.25">
      <c r="B8985" s="219"/>
      <c r="D8985" s="274"/>
    </row>
    <row r="8986" spans="2:4" x14ac:dyDescent="0.25">
      <c r="B8986" s="219"/>
      <c r="D8986" s="274"/>
    </row>
    <row r="8987" spans="2:4" x14ac:dyDescent="0.25">
      <c r="B8987" s="219"/>
      <c r="D8987" s="274"/>
    </row>
    <row r="8988" spans="2:4" x14ac:dyDescent="0.25">
      <c r="B8988" s="219"/>
      <c r="D8988" s="274"/>
    </row>
    <row r="8989" spans="2:4" x14ac:dyDescent="0.25">
      <c r="B8989" s="219"/>
      <c r="D8989" s="274"/>
    </row>
    <row r="8990" spans="2:4" x14ac:dyDescent="0.25">
      <c r="B8990" s="219"/>
      <c r="D8990" s="274"/>
    </row>
    <row r="8991" spans="2:4" x14ac:dyDescent="0.25">
      <c r="B8991" s="219"/>
      <c r="D8991" s="274"/>
    </row>
    <row r="8992" spans="2:4" x14ac:dyDescent="0.25">
      <c r="B8992" s="219"/>
      <c r="D8992" s="274"/>
    </row>
    <row r="8993" spans="2:4" x14ac:dyDescent="0.25">
      <c r="B8993" s="219"/>
      <c r="D8993" s="274"/>
    </row>
    <row r="8994" spans="2:4" x14ac:dyDescent="0.25">
      <c r="B8994" s="219"/>
      <c r="D8994" s="274"/>
    </row>
    <row r="8995" spans="2:4" x14ac:dyDescent="0.25">
      <c r="B8995" s="219"/>
      <c r="D8995" s="274"/>
    </row>
    <row r="8996" spans="2:4" x14ac:dyDescent="0.25">
      <c r="B8996" s="219"/>
      <c r="D8996" s="274"/>
    </row>
    <row r="8997" spans="2:4" x14ac:dyDescent="0.25">
      <c r="B8997" s="219"/>
      <c r="D8997" s="274"/>
    </row>
    <row r="8998" spans="2:4" x14ac:dyDescent="0.25">
      <c r="B8998" s="219"/>
      <c r="D8998" s="274"/>
    </row>
    <row r="8999" spans="2:4" x14ac:dyDescent="0.25">
      <c r="B8999" s="219"/>
      <c r="D8999" s="274"/>
    </row>
    <row r="9000" spans="2:4" x14ac:dyDescent="0.25">
      <c r="B9000" s="219"/>
      <c r="D9000" s="274"/>
    </row>
    <row r="9001" spans="2:4" x14ac:dyDescent="0.25">
      <c r="B9001" s="219"/>
      <c r="D9001" s="274"/>
    </row>
    <row r="9002" spans="2:4" x14ac:dyDescent="0.25">
      <c r="B9002" s="219"/>
      <c r="D9002" s="274"/>
    </row>
    <row r="9003" spans="2:4" x14ac:dyDescent="0.25">
      <c r="B9003" s="219"/>
      <c r="D9003" s="274"/>
    </row>
    <row r="9004" spans="2:4" x14ac:dyDescent="0.25">
      <c r="B9004" s="219"/>
      <c r="D9004" s="274"/>
    </row>
    <row r="9005" spans="2:4" x14ac:dyDescent="0.25">
      <c r="B9005" s="219"/>
      <c r="D9005" s="274"/>
    </row>
    <row r="9006" spans="2:4" x14ac:dyDescent="0.25">
      <c r="B9006" s="219"/>
      <c r="D9006" s="274"/>
    </row>
    <row r="9007" spans="2:4" x14ac:dyDescent="0.25">
      <c r="B9007" s="219"/>
      <c r="D9007" s="274"/>
    </row>
    <row r="9008" spans="2:4" x14ac:dyDescent="0.25">
      <c r="B9008" s="219"/>
      <c r="D9008" s="274"/>
    </row>
    <row r="9009" spans="2:4" x14ac:dyDescent="0.25">
      <c r="B9009" s="219"/>
      <c r="D9009" s="274"/>
    </row>
    <row r="9010" spans="2:4" x14ac:dyDescent="0.25">
      <c r="B9010" s="219"/>
      <c r="D9010" s="274"/>
    </row>
    <row r="9011" spans="2:4" x14ac:dyDescent="0.25">
      <c r="B9011" s="219"/>
      <c r="D9011" s="274"/>
    </row>
    <row r="9012" spans="2:4" x14ac:dyDescent="0.25">
      <c r="B9012" s="219"/>
      <c r="D9012" s="274"/>
    </row>
    <row r="9013" spans="2:4" x14ac:dyDescent="0.25">
      <c r="B9013" s="219"/>
      <c r="D9013" s="274"/>
    </row>
    <row r="9014" spans="2:4" x14ac:dyDescent="0.25">
      <c r="B9014" s="219"/>
      <c r="D9014" s="274"/>
    </row>
    <row r="9015" spans="2:4" x14ac:dyDescent="0.25">
      <c r="B9015" s="219"/>
      <c r="D9015" s="274"/>
    </row>
    <row r="9016" spans="2:4" x14ac:dyDescent="0.25">
      <c r="B9016" s="219"/>
      <c r="D9016" s="274"/>
    </row>
    <row r="9017" spans="2:4" x14ac:dyDescent="0.25">
      <c r="B9017" s="219"/>
      <c r="D9017" s="274"/>
    </row>
    <row r="9018" spans="2:4" x14ac:dyDescent="0.25">
      <c r="B9018" s="219"/>
      <c r="D9018" s="274"/>
    </row>
    <row r="9019" spans="2:4" x14ac:dyDescent="0.25">
      <c r="B9019" s="219"/>
      <c r="D9019" s="274"/>
    </row>
    <row r="9020" spans="2:4" x14ac:dyDescent="0.25">
      <c r="B9020" s="219"/>
      <c r="D9020" s="274"/>
    </row>
    <row r="9021" spans="2:4" x14ac:dyDescent="0.25">
      <c r="B9021" s="219"/>
      <c r="D9021" s="274"/>
    </row>
    <row r="9022" spans="2:4" x14ac:dyDescent="0.25">
      <c r="B9022" s="219"/>
      <c r="D9022" s="274"/>
    </row>
    <row r="9023" spans="2:4" x14ac:dyDescent="0.25">
      <c r="B9023" s="219"/>
      <c r="D9023" s="274"/>
    </row>
    <row r="9024" spans="2:4" x14ac:dyDescent="0.25">
      <c r="B9024" s="219"/>
      <c r="D9024" s="274"/>
    </row>
    <row r="9025" spans="2:4" x14ac:dyDescent="0.25">
      <c r="B9025" s="219"/>
      <c r="D9025" s="274"/>
    </row>
    <row r="9026" spans="2:4" x14ac:dyDescent="0.25">
      <c r="B9026" s="219"/>
      <c r="D9026" s="274"/>
    </row>
    <row r="9027" spans="2:4" x14ac:dyDescent="0.25">
      <c r="B9027" s="219"/>
      <c r="D9027" s="274"/>
    </row>
    <row r="9028" spans="2:4" x14ac:dyDescent="0.25">
      <c r="B9028" s="219"/>
      <c r="D9028" s="274"/>
    </row>
    <row r="9029" spans="2:4" x14ac:dyDescent="0.25">
      <c r="B9029" s="219"/>
      <c r="D9029" s="274"/>
    </row>
    <row r="9030" spans="2:4" x14ac:dyDescent="0.25">
      <c r="B9030" s="219"/>
      <c r="D9030" s="274"/>
    </row>
    <row r="9031" spans="2:4" x14ac:dyDescent="0.25">
      <c r="B9031" s="219"/>
      <c r="D9031" s="274"/>
    </row>
    <row r="9032" spans="2:4" x14ac:dyDescent="0.25">
      <c r="B9032" s="219"/>
      <c r="D9032" s="274"/>
    </row>
    <row r="9033" spans="2:4" x14ac:dyDescent="0.25">
      <c r="B9033" s="219"/>
      <c r="D9033" s="274"/>
    </row>
    <row r="9034" spans="2:4" x14ac:dyDescent="0.25">
      <c r="B9034" s="219"/>
      <c r="D9034" s="274"/>
    </row>
    <row r="9035" spans="2:4" x14ac:dyDescent="0.25">
      <c r="B9035" s="219"/>
      <c r="D9035" s="274"/>
    </row>
    <row r="9036" spans="2:4" x14ac:dyDescent="0.25">
      <c r="B9036" s="219"/>
      <c r="D9036" s="274"/>
    </row>
    <row r="9037" spans="2:4" x14ac:dyDescent="0.25">
      <c r="B9037" s="219"/>
      <c r="D9037" s="274"/>
    </row>
    <row r="9038" spans="2:4" x14ac:dyDescent="0.25">
      <c r="B9038" s="219"/>
      <c r="D9038" s="274"/>
    </row>
    <row r="9039" spans="2:4" x14ac:dyDescent="0.25">
      <c r="B9039" s="219"/>
      <c r="D9039" s="274"/>
    </row>
    <row r="9040" spans="2:4" x14ac:dyDescent="0.25">
      <c r="B9040" s="219"/>
      <c r="D9040" s="274"/>
    </row>
    <row r="9041" spans="2:4" x14ac:dyDescent="0.25">
      <c r="B9041" s="219"/>
      <c r="D9041" s="274"/>
    </row>
    <row r="9042" spans="2:4" x14ac:dyDescent="0.25">
      <c r="B9042" s="219"/>
      <c r="D9042" s="274"/>
    </row>
    <row r="9043" spans="2:4" x14ac:dyDescent="0.25">
      <c r="B9043" s="219"/>
      <c r="D9043" s="274"/>
    </row>
    <row r="9044" spans="2:4" x14ac:dyDescent="0.25">
      <c r="B9044" s="219"/>
      <c r="D9044" s="274"/>
    </row>
    <row r="9045" spans="2:4" x14ac:dyDescent="0.25">
      <c r="B9045" s="219"/>
      <c r="D9045" s="274"/>
    </row>
    <row r="9046" spans="2:4" x14ac:dyDescent="0.25">
      <c r="B9046" s="219"/>
      <c r="D9046" s="274"/>
    </row>
    <row r="9047" spans="2:4" x14ac:dyDescent="0.25">
      <c r="B9047" s="219"/>
      <c r="D9047" s="274"/>
    </row>
    <row r="9048" spans="2:4" x14ac:dyDescent="0.25">
      <c r="B9048" s="219"/>
      <c r="D9048" s="274"/>
    </row>
    <row r="9049" spans="2:4" x14ac:dyDescent="0.25">
      <c r="B9049" s="219"/>
      <c r="D9049" s="274"/>
    </row>
    <row r="9050" spans="2:4" x14ac:dyDescent="0.25">
      <c r="B9050" s="219"/>
      <c r="D9050" s="274"/>
    </row>
    <row r="9051" spans="2:4" x14ac:dyDescent="0.25">
      <c r="B9051" s="219"/>
      <c r="D9051" s="274"/>
    </row>
    <row r="9052" spans="2:4" x14ac:dyDescent="0.25">
      <c r="B9052" s="219"/>
      <c r="D9052" s="274"/>
    </row>
    <row r="9053" spans="2:4" x14ac:dyDescent="0.25">
      <c r="B9053" s="219"/>
      <c r="D9053" s="274"/>
    </row>
    <row r="9054" spans="2:4" x14ac:dyDescent="0.25">
      <c r="B9054" s="219"/>
      <c r="D9054" s="274"/>
    </row>
    <row r="9055" spans="2:4" x14ac:dyDescent="0.25">
      <c r="B9055" s="219"/>
      <c r="D9055" s="274"/>
    </row>
    <row r="9056" spans="2:4" x14ac:dyDescent="0.25">
      <c r="B9056" s="219"/>
      <c r="D9056" s="274"/>
    </row>
    <row r="9057" spans="2:4" x14ac:dyDescent="0.25">
      <c r="B9057" s="219"/>
      <c r="D9057" s="274"/>
    </row>
    <row r="9058" spans="2:4" x14ac:dyDescent="0.25">
      <c r="B9058" s="219"/>
      <c r="D9058" s="274"/>
    </row>
    <row r="9059" spans="2:4" x14ac:dyDescent="0.25">
      <c r="B9059" s="219"/>
      <c r="D9059" s="274"/>
    </row>
    <row r="9060" spans="2:4" x14ac:dyDescent="0.25">
      <c r="B9060" s="219"/>
      <c r="D9060" s="274"/>
    </row>
    <row r="9061" spans="2:4" x14ac:dyDescent="0.25">
      <c r="B9061" s="219"/>
      <c r="D9061" s="274"/>
    </row>
    <row r="9062" spans="2:4" x14ac:dyDescent="0.25">
      <c r="B9062" s="219"/>
      <c r="D9062" s="274"/>
    </row>
    <row r="9063" spans="2:4" x14ac:dyDescent="0.25">
      <c r="B9063" s="219"/>
      <c r="D9063" s="274"/>
    </row>
    <row r="9064" spans="2:4" x14ac:dyDescent="0.25">
      <c r="B9064" s="219"/>
      <c r="D9064" s="274"/>
    </row>
    <row r="9065" spans="2:4" x14ac:dyDescent="0.25">
      <c r="B9065" s="219"/>
      <c r="D9065" s="274"/>
    </row>
    <row r="9066" spans="2:4" x14ac:dyDescent="0.25">
      <c r="B9066" s="219"/>
      <c r="D9066" s="274"/>
    </row>
    <row r="9067" spans="2:4" x14ac:dyDescent="0.25">
      <c r="B9067" s="219"/>
      <c r="D9067" s="274"/>
    </row>
    <row r="9068" spans="2:4" x14ac:dyDescent="0.25">
      <c r="B9068" s="219"/>
      <c r="D9068" s="274"/>
    </row>
    <row r="9069" spans="2:4" x14ac:dyDescent="0.25">
      <c r="B9069" s="219"/>
      <c r="D9069" s="274"/>
    </row>
    <row r="9070" spans="2:4" x14ac:dyDescent="0.25">
      <c r="B9070" s="219"/>
      <c r="D9070" s="274"/>
    </row>
    <row r="9071" spans="2:4" x14ac:dyDescent="0.25">
      <c r="B9071" s="219"/>
      <c r="D9071" s="274"/>
    </row>
    <row r="9072" spans="2:4" x14ac:dyDescent="0.25">
      <c r="B9072" s="219"/>
      <c r="D9072" s="274"/>
    </row>
    <row r="9073" spans="2:4" x14ac:dyDescent="0.25">
      <c r="B9073" s="219"/>
      <c r="D9073" s="274"/>
    </row>
    <row r="9074" spans="2:4" x14ac:dyDescent="0.25">
      <c r="B9074" s="219"/>
      <c r="D9074" s="274"/>
    </row>
    <row r="9075" spans="2:4" x14ac:dyDescent="0.25">
      <c r="B9075" s="219"/>
      <c r="D9075" s="274"/>
    </row>
    <row r="9076" spans="2:4" x14ac:dyDescent="0.25">
      <c r="B9076" s="219"/>
      <c r="D9076" s="274"/>
    </row>
    <row r="9077" spans="2:4" x14ac:dyDescent="0.25">
      <c r="B9077" s="219"/>
      <c r="D9077" s="274"/>
    </row>
    <row r="9078" spans="2:4" x14ac:dyDescent="0.25">
      <c r="B9078" s="219"/>
      <c r="D9078" s="274"/>
    </row>
    <row r="9079" spans="2:4" x14ac:dyDescent="0.25">
      <c r="B9079" s="219"/>
      <c r="D9079" s="274"/>
    </row>
    <row r="9080" spans="2:4" x14ac:dyDescent="0.25">
      <c r="B9080" s="219"/>
      <c r="D9080" s="274"/>
    </row>
    <row r="9081" spans="2:4" x14ac:dyDescent="0.25">
      <c r="B9081" s="219"/>
      <c r="D9081" s="274"/>
    </row>
    <row r="9082" spans="2:4" x14ac:dyDescent="0.25">
      <c r="B9082" s="219"/>
      <c r="D9082" s="274"/>
    </row>
    <row r="9083" spans="2:4" x14ac:dyDescent="0.25">
      <c r="B9083" s="219"/>
      <c r="D9083" s="274"/>
    </row>
    <row r="9084" spans="2:4" x14ac:dyDescent="0.25">
      <c r="B9084" s="219"/>
      <c r="D9084" s="274"/>
    </row>
    <row r="9085" spans="2:4" x14ac:dyDescent="0.25">
      <c r="B9085" s="219"/>
      <c r="D9085" s="274"/>
    </row>
    <row r="9086" spans="2:4" x14ac:dyDescent="0.25">
      <c r="B9086" s="219"/>
      <c r="D9086" s="274"/>
    </row>
    <row r="9087" spans="2:4" x14ac:dyDescent="0.25">
      <c r="B9087" s="219"/>
      <c r="D9087" s="274"/>
    </row>
    <row r="9088" spans="2:4" x14ac:dyDescent="0.25">
      <c r="B9088" s="219"/>
      <c r="D9088" s="274"/>
    </row>
    <row r="9089" spans="2:4" x14ac:dyDescent="0.25">
      <c r="B9089" s="219"/>
      <c r="D9089" s="274"/>
    </row>
    <row r="9090" spans="2:4" x14ac:dyDescent="0.25">
      <c r="B9090" s="219"/>
      <c r="D9090" s="274"/>
    </row>
    <row r="9091" spans="2:4" x14ac:dyDescent="0.25">
      <c r="B9091" s="219"/>
      <c r="D9091" s="274"/>
    </row>
    <row r="9092" spans="2:4" x14ac:dyDescent="0.25">
      <c r="B9092" s="219"/>
      <c r="D9092" s="274"/>
    </row>
    <row r="9093" spans="2:4" x14ac:dyDescent="0.25">
      <c r="B9093" s="219"/>
      <c r="D9093" s="274"/>
    </row>
    <row r="9094" spans="2:4" x14ac:dyDescent="0.25">
      <c r="B9094" s="219"/>
      <c r="D9094" s="274"/>
    </row>
    <row r="9095" spans="2:4" x14ac:dyDescent="0.25">
      <c r="B9095" s="219"/>
      <c r="D9095" s="274"/>
    </row>
    <row r="9096" spans="2:4" x14ac:dyDescent="0.25">
      <c r="B9096" s="219"/>
      <c r="D9096" s="274"/>
    </row>
    <row r="9097" spans="2:4" x14ac:dyDescent="0.25">
      <c r="B9097" s="219"/>
      <c r="D9097" s="274"/>
    </row>
    <row r="9098" spans="2:4" x14ac:dyDescent="0.25">
      <c r="B9098" s="219"/>
      <c r="D9098" s="274"/>
    </row>
    <row r="9099" spans="2:4" x14ac:dyDescent="0.25">
      <c r="B9099" s="219"/>
      <c r="D9099" s="274"/>
    </row>
    <row r="9100" spans="2:4" x14ac:dyDescent="0.25">
      <c r="B9100" s="219"/>
      <c r="D9100" s="274"/>
    </row>
    <row r="9101" spans="2:4" x14ac:dyDescent="0.25">
      <c r="B9101" s="219"/>
      <c r="D9101" s="274"/>
    </row>
    <row r="9102" spans="2:4" x14ac:dyDescent="0.25">
      <c r="B9102" s="219"/>
      <c r="D9102" s="274"/>
    </row>
    <row r="9103" spans="2:4" x14ac:dyDescent="0.25">
      <c r="B9103" s="219"/>
      <c r="D9103" s="274"/>
    </row>
    <row r="9104" spans="2:4" x14ac:dyDescent="0.25">
      <c r="B9104" s="219"/>
      <c r="D9104" s="274"/>
    </row>
    <row r="9105" spans="2:4" x14ac:dyDescent="0.25">
      <c r="B9105" s="219"/>
      <c r="D9105" s="274"/>
    </row>
    <row r="9106" spans="2:4" x14ac:dyDescent="0.25">
      <c r="B9106" s="219"/>
      <c r="D9106" s="274"/>
    </row>
    <row r="9107" spans="2:4" x14ac:dyDescent="0.25">
      <c r="B9107" s="219"/>
      <c r="D9107" s="274"/>
    </row>
    <row r="9108" spans="2:4" x14ac:dyDescent="0.25">
      <c r="B9108" s="219"/>
      <c r="D9108" s="274"/>
    </row>
    <row r="9109" spans="2:4" x14ac:dyDescent="0.25">
      <c r="B9109" s="219"/>
      <c r="D9109" s="274"/>
    </row>
    <row r="9110" spans="2:4" x14ac:dyDescent="0.25">
      <c r="B9110" s="219"/>
      <c r="D9110" s="274"/>
    </row>
    <row r="9111" spans="2:4" x14ac:dyDescent="0.25">
      <c r="B9111" s="219"/>
      <c r="D9111" s="274"/>
    </row>
    <row r="9112" spans="2:4" x14ac:dyDescent="0.25">
      <c r="B9112" s="219"/>
      <c r="D9112" s="274"/>
    </row>
    <row r="9113" spans="2:4" x14ac:dyDescent="0.25">
      <c r="B9113" s="219"/>
      <c r="D9113" s="274"/>
    </row>
    <row r="9114" spans="2:4" x14ac:dyDescent="0.25">
      <c r="B9114" s="219"/>
      <c r="D9114" s="274"/>
    </row>
    <row r="9115" spans="2:4" x14ac:dyDescent="0.25">
      <c r="B9115" s="219"/>
      <c r="D9115" s="274"/>
    </row>
    <row r="9116" spans="2:4" x14ac:dyDescent="0.25">
      <c r="B9116" s="219"/>
      <c r="D9116" s="274"/>
    </row>
    <row r="9117" spans="2:4" x14ac:dyDescent="0.25">
      <c r="B9117" s="219"/>
      <c r="D9117" s="274"/>
    </row>
    <row r="9118" spans="2:4" x14ac:dyDescent="0.25">
      <c r="B9118" s="219"/>
      <c r="D9118" s="274"/>
    </row>
    <row r="9119" spans="2:4" x14ac:dyDescent="0.25">
      <c r="B9119" s="219"/>
      <c r="D9119" s="274"/>
    </row>
    <row r="9120" spans="2:4" x14ac:dyDescent="0.25">
      <c r="B9120" s="219"/>
      <c r="D9120" s="274"/>
    </row>
    <row r="9121" spans="2:4" x14ac:dyDescent="0.25">
      <c r="B9121" s="219"/>
      <c r="D9121" s="274"/>
    </row>
    <row r="9122" spans="2:4" x14ac:dyDescent="0.25">
      <c r="B9122" s="219"/>
      <c r="D9122" s="274"/>
    </row>
    <row r="9123" spans="2:4" x14ac:dyDescent="0.25">
      <c r="B9123" s="219"/>
      <c r="D9123" s="274"/>
    </row>
    <row r="9124" spans="2:4" x14ac:dyDescent="0.25">
      <c r="B9124" s="219"/>
      <c r="D9124" s="274"/>
    </row>
    <row r="9125" spans="2:4" x14ac:dyDescent="0.25">
      <c r="B9125" s="219"/>
      <c r="D9125" s="274"/>
    </row>
    <row r="9126" spans="2:4" x14ac:dyDescent="0.25">
      <c r="B9126" s="219"/>
      <c r="D9126" s="274"/>
    </row>
    <row r="9127" spans="2:4" x14ac:dyDescent="0.25">
      <c r="B9127" s="219"/>
      <c r="D9127" s="274"/>
    </row>
    <row r="9128" spans="2:4" x14ac:dyDescent="0.25">
      <c r="B9128" s="219"/>
      <c r="D9128" s="274"/>
    </row>
    <row r="9129" spans="2:4" x14ac:dyDescent="0.25">
      <c r="B9129" s="219"/>
      <c r="D9129" s="274"/>
    </row>
    <row r="9130" spans="2:4" x14ac:dyDescent="0.25">
      <c r="B9130" s="219"/>
      <c r="D9130" s="274"/>
    </row>
    <row r="9131" spans="2:4" x14ac:dyDescent="0.25">
      <c r="B9131" s="219"/>
      <c r="D9131" s="274"/>
    </row>
    <row r="9132" spans="2:4" x14ac:dyDescent="0.25">
      <c r="B9132" s="219"/>
      <c r="D9132" s="274"/>
    </row>
    <row r="9133" spans="2:4" x14ac:dyDescent="0.25">
      <c r="B9133" s="219"/>
      <c r="D9133" s="274"/>
    </row>
    <row r="9134" spans="2:4" x14ac:dyDescent="0.25">
      <c r="B9134" s="219"/>
      <c r="D9134" s="274"/>
    </row>
    <row r="9135" spans="2:4" x14ac:dyDescent="0.25">
      <c r="B9135" s="219"/>
      <c r="D9135" s="274"/>
    </row>
    <row r="9136" spans="2:4" x14ac:dyDescent="0.25">
      <c r="B9136" s="219"/>
      <c r="D9136" s="274"/>
    </row>
    <row r="9137" spans="2:4" x14ac:dyDescent="0.25">
      <c r="B9137" s="219"/>
      <c r="D9137" s="274"/>
    </row>
    <row r="9138" spans="2:4" x14ac:dyDescent="0.25">
      <c r="B9138" s="219"/>
      <c r="D9138" s="274"/>
    </row>
    <row r="9139" spans="2:4" x14ac:dyDescent="0.25">
      <c r="B9139" s="219"/>
      <c r="D9139" s="274"/>
    </row>
    <row r="9140" spans="2:4" x14ac:dyDescent="0.25">
      <c r="B9140" s="219"/>
      <c r="D9140" s="274"/>
    </row>
    <row r="9141" spans="2:4" x14ac:dyDescent="0.25">
      <c r="B9141" s="219"/>
      <c r="D9141" s="274"/>
    </row>
    <row r="9142" spans="2:4" x14ac:dyDescent="0.25">
      <c r="B9142" s="219"/>
      <c r="D9142" s="274"/>
    </row>
    <row r="9143" spans="2:4" x14ac:dyDescent="0.25">
      <c r="B9143" s="219"/>
      <c r="D9143" s="274"/>
    </row>
    <row r="9144" spans="2:4" x14ac:dyDescent="0.25">
      <c r="B9144" s="219"/>
      <c r="D9144" s="274"/>
    </row>
    <row r="9145" spans="2:4" x14ac:dyDescent="0.25">
      <c r="B9145" s="219"/>
      <c r="D9145" s="274"/>
    </row>
    <row r="9146" spans="2:4" x14ac:dyDescent="0.25">
      <c r="B9146" s="219"/>
      <c r="D9146" s="274"/>
    </row>
    <row r="9147" spans="2:4" x14ac:dyDescent="0.25">
      <c r="B9147" s="219"/>
      <c r="D9147" s="274"/>
    </row>
    <row r="9148" spans="2:4" x14ac:dyDescent="0.25">
      <c r="B9148" s="219"/>
      <c r="D9148" s="274"/>
    </row>
    <row r="9149" spans="2:4" x14ac:dyDescent="0.25">
      <c r="B9149" s="219"/>
      <c r="D9149" s="274"/>
    </row>
    <row r="9150" spans="2:4" x14ac:dyDescent="0.25">
      <c r="B9150" s="219"/>
      <c r="D9150" s="274"/>
    </row>
    <row r="9151" spans="2:4" x14ac:dyDescent="0.25">
      <c r="B9151" s="219"/>
      <c r="D9151" s="274"/>
    </row>
    <row r="9152" spans="2:4" x14ac:dyDescent="0.25">
      <c r="B9152" s="219"/>
      <c r="D9152" s="274"/>
    </row>
    <row r="9153" spans="2:4" x14ac:dyDescent="0.25">
      <c r="B9153" s="219"/>
      <c r="D9153" s="274"/>
    </row>
    <row r="9154" spans="2:4" x14ac:dyDescent="0.25">
      <c r="B9154" s="219"/>
      <c r="D9154" s="274"/>
    </row>
    <row r="9155" spans="2:4" x14ac:dyDescent="0.25">
      <c r="B9155" s="219"/>
      <c r="D9155" s="274"/>
    </row>
    <row r="9156" spans="2:4" x14ac:dyDescent="0.25">
      <c r="B9156" s="219"/>
      <c r="D9156" s="274"/>
    </row>
    <row r="9157" spans="2:4" x14ac:dyDescent="0.25">
      <c r="B9157" s="219"/>
      <c r="D9157" s="274"/>
    </row>
    <row r="9158" spans="2:4" x14ac:dyDescent="0.25">
      <c r="B9158" s="219"/>
      <c r="D9158" s="274"/>
    </row>
    <row r="9159" spans="2:4" x14ac:dyDescent="0.25">
      <c r="B9159" s="219"/>
      <c r="D9159" s="274"/>
    </row>
    <row r="9160" spans="2:4" x14ac:dyDescent="0.25">
      <c r="B9160" s="219"/>
      <c r="D9160" s="274"/>
    </row>
    <row r="9161" spans="2:4" x14ac:dyDescent="0.25">
      <c r="B9161" s="219"/>
      <c r="D9161" s="274"/>
    </row>
    <row r="9162" spans="2:4" x14ac:dyDescent="0.25">
      <c r="B9162" s="219"/>
      <c r="D9162" s="274"/>
    </row>
    <row r="9163" spans="2:4" x14ac:dyDescent="0.25">
      <c r="B9163" s="219"/>
      <c r="D9163" s="274"/>
    </row>
    <row r="9164" spans="2:4" x14ac:dyDescent="0.25">
      <c r="B9164" s="219"/>
      <c r="D9164" s="274"/>
    </row>
    <row r="9165" spans="2:4" x14ac:dyDescent="0.25">
      <c r="B9165" s="219"/>
      <c r="D9165" s="274"/>
    </row>
    <row r="9166" spans="2:4" x14ac:dyDescent="0.25">
      <c r="B9166" s="219"/>
      <c r="D9166" s="274"/>
    </row>
    <row r="9167" spans="2:4" x14ac:dyDescent="0.25">
      <c r="B9167" s="219"/>
      <c r="D9167" s="274"/>
    </row>
    <row r="9168" spans="2:4" x14ac:dyDescent="0.25">
      <c r="B9168" s="219"/>
      <c r="D9168" s="274"/>
    </row>
    <row r="9169" spans="2:4" x14ac:dyDescent="0.25">
      <c r="B9169" s="219"/>
      <c r="D9169" s="274"/>
    </row>
    <row r="9170" spans="2:4" x14ac:dyDescent="0.25">
      <c r="B9170" s="219"/>
      <c r="D9170" s="274"/>
    </row>
    <row r="9171" spans="2:4" x14ac:dyDescent="0.25">
      <c r="B9171" s="219"/>
      <c r="D9171" s="274"/>
    </row>
    <row r="9172" spans="2:4" x14ac:dyDescent="0.25">
      <c r="B9172" s="219"/>
      <c r="D9172" s="274"/>
    </row>
    <row r="9173" spans="2:4" x14ac:dyDescent="0.25">
      <c r="B9173" s="219"/>
      <c r="D9173" s="274"/>
    </row>
    <row r="9174" spans="2:4" x14ac:dyDescent="0.25">
      <c r="B9174" s="219"/>
      <c r="D9174" s="274"/>
    </row>
    <row r="9175" spans="2:4" x14ac:dyDescent="0.25">
      <c r="B9175" s="219"/>
      <c r="D9175" s="274"/>
    </row>
    <row r="9176" spans="2:4" x14ac:dyDescent="0.25">
      <c r="B9176" s="219"/>
      <c r="D9176" s="274"/>
    </row>
    <row r="9177" spans="2:4" x14ac:dyDescent="0.25">
      <c r="B9177" s="219"/>
      <c r="D9177" s="274"/>
    </row>
    <row r="9178" spans="2:4" x14ac:dyDescent="0.25">
      <c r="B9178" s="219"/>
      <c r="D9178" s="274"/>
    </row>
    <row r="9179" spans="2:4" x14ac:dyDescent="0.25">
      <c r="B9179" s="219"/>
      <c r="D9179" s="274"/>
    </row>
    <row r="9180" spans="2:4" x14ac:dyDescent="0.25">
      <c r="B9180" s="219"/>
      <c r="D9180" s="274"/>
    </row>
    <row r="9181" spans="2:4" x14ac:dyDescent="0.25">
      <c r="B9181" s="219"/>
      <c r="D9181" s="274"/>
    </row>
    <row r="9182" spans="2:4" x14ac:dyDescent="0.25">
      <c r="B9182" s="219"/>
      <c r="D9182" s="274"/>
    </row>
    <row r="9183" spans="2:4" x14ac:dyDescent="0.25">
      <c r="B9183" s="219"/>
      <c r="D9183" s="274"/>
    </row>
    <row r="9184" spans="2:4" x14ac:dyDescent="0.25">
      <c r="B9184" s="219"/>
      <c r="D9184" s="274"/>
    </row>
    <row r="9185" spans="2:4" x14ac:dyDescent="0.25">
      <c r="B9185" s="219"/>
      <c r="D9185" s="274"/>
    </row>
    <row r="9186" spans="2:4" x14ac:dyDescent="0.25">
      <c r="B9186" s="219"/>
      <c r="D9186" s="274"/>
    </row>
    <row r="9187" spans="2:4" x14ac:dyDescent="0.25">
      <c r="B9187" s="219"/>
      <c r="D9187" s="274"/>
    </row>
    <row r="9188" spans="2:4" x14ac:dyDescent="0.25">
      <c r="B9188" s="219"/>
      <c r="D9188" s="274"/>
    </row>
    <row r="9189" spans="2:4" x14ac:dyDescent="0.25">
      <c r="B9189" s="219"/>
      <c r="D9189" s="274"/>
    </row>
    <row r="9190" spans="2:4" x14ac:dyDescent="0.25">
      <c r="B9190" s="219"/>
      <c r="D9190" s="274"/>
    </row>
    <row r="9191" spans="2:4" x14ac:dyDescent="0.25">
      <c r="B9191" s="219"/>
      <c r="D9191" s="274"/>
    </row>
    <row r="9192" spans="2:4" x14ac:dyDescent="0.25">
      <c r="B9192" s="219"/>
      <c r="D9192" s="274"/>
    </row>
    <row r="9193" spans="2:4" x14ac:dyDescent="0.25">
      <c r="B9193" s="219"/>
      <c r="D9193" s="274"/>
    </row>
    <row r="9194" spans="2:4" x14ac:dyDescent="0.25">
      <c r="B9194" s="219"/>
      <c r="D9194" s="274"/>
    </row>
    <row r="9195" spans="2:4" x14ac:dyDescent="0.25">
      <c r="B9195" s="219"/>
      <c r="D9195" s="274"/>
    </row>
    <row r="9196" spans="2:4" x14ac:dyDescent="0.25">
      <c r="B9196" s="219"/>
      <c r="D9196" s="274"/>
    </row>
    <row r="9197" spans="2:4" x14ac:dyDescent="0.25">
      <c r="B9197" s="219"/>
      <c r="D9197" s="274"/>
    </row>
    <row r="9198" spans="2:4" x14ac:dyDescent="0.25">
      <c r="B9198" s="219"/>
      <c r="D9198" s="274"/>
    </row>
    <row r="9199" spans="2:4" x14ac:dyDescent="0.25">
      <c r="B9199" s="219"/>
      <c r="D9199" s="274"/>
    </row>
    <row r="9200" spans="2:4" x14ac:dyDescent="0.25">
      <c r="B9200" s="219"/>
      <c r="D9200" s="274"/>
    </row>
    <row r="9201" spans="2:4" x14ac:dyDescent="0.25">
      <c r="B9201" s="219"/>
      <c r="D9201" s="274"/>
    </row>
    <row r="9202" spans="2:4" x14ac:dyDescent="0.25">
      <c r="B9202" s="219"/>
      <c r="D9202" s="274"/>
    </row>
    <row r="9203" spans="2:4" x14ac:dyDescent="0.25">
      <c r="B9203" s="219"/>
      <c r="D9203" s="274"/>
    </row>
    <row r="9204" spans="2:4" x14ac:dyDescent="0.25">
      <c r="B9204" s="219"/>
      <c r="D9204" s="274"/>
    </row>
    <row r="9205" spans="2:4" x14ac:dyDescent="0.25">
      <c r="B9205" s="219"/>
      <c r="D9205" s="274"/>
    </row>
    <row r="9206" spans="2:4" x14ac:dyDescent="0.25">
      <c r="B9206" s="219"/>
      <c r="D9206" s="274"/>
    </row>
    <row r="9207" spans="2:4" x14ac:dyDescent="0.25">
      <c r="B9207" s="219"/>
      <c r="D9207" s="274"/>
    </row>
    <row r="9208" spans="2:4" x14ac:dyDescent="0.25">
      <c r="B9208" s="219"/>
      <c r="D9208" s="274"/>
    </row>
    <row r="9209" spans="2:4" x14ac:dyDescent="0.25">
      <c r="B9209" s="219"/>
      <c r="D9209" s="274"/>
    </row>
    <row r="9210" spans="2:4" x14ac:dyDescent="0.25">
      <c r="B9210" s="219"/>
      <c r="D9210" s="274"/>
    </row>
    <row r="9211" spans="2:4" x14ac:dyDescent="0.25">
      <c r="B9211" s="219"/>
      <c r="D9211" s="274"/>
    </row>
    <row r="9212" spans="2:4" x14ac:dyDescent="0.25">
      <c r="B9212" s="219"/>
      <c r="D9212" s="274"/>
    </row>
    <row r="9213" spans="2:4" x14ac:dyDescent="0.25">
      <c r="B9213" s="219"/>
      <c r="D9213" s="274"/>
    </row>
    <row r="9214" spans="2:4" x14ac:dyDescent="0.25">
      <c r="B9214" s="219"/>
      <c r="D9214" s="274"/>
    </row>
    <row r="9215" spans="2:4" x14ac:dyDescent="0.25">
      <c r="B9215" s="219"/>
      <c r="D9215" s="274"/>
    </row>
    <row r="9216" spans="2:4" x14ac:dyDescent="0.25">
      <c r="B9216" s="219"/>
      <c r="D9216" s="274"/>
    </row>
    <row r="9217" spans="2:4" x14ac:dyDescent="0.25">
      <c r="B9217" s="219"/>
      <c r="D9217" s="274"/>
    </row>
    <row r="9218" spans="2:4" x14ac:dyDescent="0.25">
      <c r="B9218" s="219"/>
      <c r="D9218" s="274"/>
    </row>
    <row r="9219" spans="2:4" x14ac:dyDescent="0.25">
      <c r="B9219" s="219"/>
      <c r="D9219" s="274"/>
    </row>
    <row r="9220" spans="2:4" x14ac:dyDescent="0.25">
      <c r="B9220" s="219"/>
      <c r="D9220" s="274"/>
    </row>
    <row r="9221" spans="2:4" x14ac:dyDescent="0.25">
      <c r="B9221" s="219"/>
      <c r="D9221" s="274"/>
    </row>
    <row r="9222" spans="2:4" x14ac:dyDescent="0.25">
      <c r="B9222" s="219"/>
      <c r="D9222" s="274"/>
    </row>
    <row r="9223" spans="2:4" x14ac:dyDescent="0.25">
      <c r="B9223" s="219"/>
      <c r="D9223" s="274"/>
    </row>
    <row r="9224" spans="2:4" x14ac:dyDescent="0.25">
      <c r="B9224" s="219"/>
      <c r="D9224" s="274"/>
    </row>
    <row r="9225" spans="2:4" x14ac:dyDescent="0.25">
      <c r="B9225" s="219"/>
      <c r="D9225" s="274"/>
    </row>
    <row r="9226" spans="2:4" x14ac:dyDescent="0.25">
      <c r="B9226" s="219"/>
      <c r="D9226" s="274"/>
    </row>
    <row r="9227" spans="2:4" x14ac:dyDescent="0.25">
      <c r="B9227" s="219"/>
      <c r="D9227" s="274"/>
    </row>
    <row r="9228" spans="2:4" x14ac:dyDescent="0.25">
      <c r="B9228" s="219"/>
      <c r="D9228" s="274"/>
    </row>
    <row r="9229" spans="2:4" x14ac:dyDescent="0.25">
      <c r="B9229" s="219"/>
      <c r="D9229" s="274"/>
    </row>
    <row r="9230" spans="2:4" x14ac:dyDescent="0.25">
      <c r="B9230" s="219"/>
      <c r="D9230" s="274"/>
    </row>
    <row r="9231" spans="2:4" x14ac:dyDescent="0.25">
      <c r="B9231" s="219"/>
      <c r="D9231" s="274"/>
    </row>
    <row r="9232" spans="2:4" x14ac:dyDescent="0.25">
      <c r="B9232" s="219"/>
      <c r="D9232" s="274"/>
    </row>
    <row r="9233" spans="2:4" x14ac:dyDescent="0.25">
      <c r="B9233" s="219"/>
      <c r="D9233" s="274"/>
    </row>
    <row r="9234" spans="2:4" x14ac:dyDescent="0.25">
      <c r="B9234" s="219"/>
      <c r="D9234" s="274"/>
    </row>
    <row r="9235" spans="2:4" x14ac:dyDescent="0.25">
      <c r="B9235" s="219"/>
      <c r="D9235" s="274"/>
    </row>
    <row r="9236" spans="2:4" x14ac:dyDescent="0.25">
      <c r="B9236" s="219"/>
      <c r="D9236" s="274"/>
    </row>
    <row r="9237" spans="2:4" x14ac:dyDescent="0.25">
      <c r="B9237" s="219"/>
      <c r="D9237" s="274"/>
    </row>
    <row r="9238" spans="2:4" x14ac:dyDescent="0.25">
      <c r="B9238" s="219"/>
      <c r="D9238" s="274"/>
    </row>
    <row r="9239" spans="2:4" x14ac:dyDescent="0.25">
      <c r="B9239" s="219"/>
      <c r="D9239" s="274"/>
    </row>
    <row r="9240" spans="2:4" x14ac:dyDescent="0.25">
      <c r="B9240" s="219"/>
      <c r="D9240" s="274"/>
    </row>
    <row r="9241" spans="2:4" x14ac:dyDescent="0.25">
      <c r="B9241" s="219"/>
      <c r="D9241" s="274"/>
    </row>
    <row r="9242" spans="2:4" x14ac:dyDescent="0.25">
      <c r="B9242" s="219"/>
      <c r="D9242" s="274"/>
    </row>
    <row r="9243" spans="2:4" x14ac:dyDescent="0.25">
      <c r="B9243" s="219"/>
      <c r="D9243" s="274"/>
    </row>
    <row r="9244" spans="2:4" x14ac:dyDescent="0.25">
      <c r="B9244" s="219"/>
      <c r="D9244" s="274"/>
    </row>
    <row r="9245" spans="2:4" x14ac:dyDescent="0.25">
      <c r="B9245" s="219"/>
      <c r="D9245" s="274"/>
    </row>
    <row r="9246" spans="2:4" x14ac:dyDescent="0.25">
      <c r="B9246" s="219"/>
      <c r="D9246" s="274"/>
    </row>
    <row r="9247" spans="2:4" x14ac:dyDescent="0.25">
      <c r="B9247" s="219"/>
      <c r="D9247" s="274"/>
    </row>
    <row r="9248" spans="2:4" x14ac:dyDescent="0.25">
      <c r="B9248" s="219"/>
      <c r="D9248" s="274"/>
    </row>
    <row r="9249" spans="2:4" x14ac:dyDescent="0.25">
      <c r="B9249" s="219"/>
      <c r="D9249" s="274"/>
    </row>
    <row r="9250" spans="2:4" x14ac:dyDescent="0.25">
      <c r="B9250" s="219"/>
      <c r="D9250" s="274"/>
    </row>
    <row r="9251" spans="2:4" x14ac:dyDescent="0.25">
      <c r="B9251" s="219"/>
      <c r="D9251" s="274"/>
    </row>
    <row r="9252" spans="2:4" x14ac:dyDescent="0.25">
      <c r="B9252" s="219"/>
      <c r="D9252" s="274"/>
    </row>
    <row r="9253" spans="2:4" x14ac:dyDescent="0.25">
      <c r="B9253" s="219"/>
      <c r="D9253" s="274"/>
    </row>
    <row r="9254" spans="2:4" x14ac:dyDescent="0.25">
      <c r="B9254" s="219"/>
      <c r="D9254" s="274"/>
    </row>
    <row r="9255" spans="2:4" x14ac:dyDescent="0.25">
      <c r="B9255" s="219"/>
      <c r="D9255" s="274"/>
    </row>
    <row r="9256" spans="2:4" x14ac:dyDescent="0.25">
      <c r="B9256" s="219"/>
      <c r="D9256" s="274"/>
    </row>
    <row r="9257" spans="2:4" x14ac:dyDescent="0.25">
      <c r="B9257" s="219"/>
      <c r="D9257" s="274"/>
    </row>
    <row r="9258" spans="2:4" x14ac:dyDescent="0.25">
      <c r="B9258" s="219"/>
      <c r="D9258" s="274"/>
    </row>
    <row r="9259" spans="2:4" x14ac:dyDescent="0.25">
      <c r="B9259" s="219"/>
      <c r="D9259" s="274"/>
    </row>
    <row r="9260" spans="2:4" x14ac:dyDescent="0.25">
      <c r="B9260" s="219"/>
      <c r="D9260" s="274"/>
    </row>
    <row r="9261" spans="2:4" x14ac:dyDescent="0.25">
      <c r="B9261" s="219"/>
      <c r="D9261" s="274"/>
    </row>
    <row r="9262" spans="2:4" x14ac:dyDescent="0.25">
      <c r="B9262" s="219"/>
      <c r="D9262" s="274"/>
    </row>
    <row r="9263" spans="2:4" x14ac:dyDescent="0.25">
      <c r="B9263" s="219"/>
      <c r="D9263" s="274"/>
    </row>
    <row r="9264" spans="2:4" x14ac:dyDescent="0.25">
      <c r="B9264" s="219"/>
      <c r="D9264" s="274"/>
    </row>
    <row r="9265" spans="2:4" x14ac:dyDescent="0.25">
      <c r="B9265" s="219"/>
      <c r="D9265" s="274"/>
    </row>
    <row r="9266" spans="2:4" x14ac:dyDescent="0.25">
      <c r="B9266" s="219"/>
      <c r="D9266" s="274"/>
    </row>
    <row r="9267" spans="2:4" x14ac:dyDescent="0.25">
      <c r="B9267" s="219"/>
      <c r="D9267" s="274"/>
    </row>
    <row r="9268" spans="2:4" x14ac:dyDescent="0.25">
      <c r="B9268" s="219"/>
      <c r="D9268" s="274"/>
    </row>
    <row r="9269" spans="2:4" x14ac:dyDescent="0.25">
      <c r="B9269" s="219"/>
      <c r="D9269" s="274"/>
    </row>
    <row r="9270" spans="2:4" x14ac:dyDescent="0.25">
      <c r="B9270" s="219"/>
      <c r="D9270" s="274"/>
    </row>
    <row r="9271" spans="2:4" x14ac:dyDescent="0.25">
      <c r="B9271" s="219"/>
      <c r="D9271" s="274"/>
    </row>
    <row r="9272" spans="2:4" x14ac:dyDescent="0.25">
      <c r="B9272" s="219"/>
      <c r="D9272" s="274"/>
    </row>
    <row r="9273" spans="2:4" x14ac:dyDescent="0.25">
      <c r="B9273" s="219"/>
      <c r="D9273" s="274"/>
    </row>
    <row r="9274" spans="2:4" x14ac:dyDescent="0.25">
      <c r="B9274" s="219"/>
      <c r="D9274" s="274"/>
    </row>
    <row r="9275" spans="2:4" x14ac:dyDescent="0.25">
      <c r="B9275" s="219"/>
      <c r="D9275" s="274"/>
    </row>
    <row r="9276" spans="2:4" x14ac:dyDescent="0.25">
      <c r="B9276" s="219"/>
      <c r="D9276" s="274"/>
    </row>
    <row r="9277" spans="2:4" x14ac:dyDescent="0.25">
      <c r="B9277" s="219"/>
      <c r="D9277" s="274"/>
    </row>
    <row r="9278" spans="2:4" x14ac:dyDescent="0.25">
      <c r="B9278" s="219"/>
      <c r="D9278" s="274"/>
    </row>
    <row r="9279" spans="2:4" x14ac:dyDescent="0.25">
      <c r="B9279" s="219"/>
      <c r="D9279" s="274"/>
    </row>
    <row r="9280" spans="2:4" x14ac:dyDescent="0.25">
      <c r="B9280" s="219"/>
      <c r="D9280" s="274"/>
    </row>
    <row r="9281" spans="2:4" x14ac:dyDescent="0.25">
      <c r="B9281" s="219"/>
      <c r="D9281" s="274"/>
    </row>
    <row r="9282" spans="2:4" x14ac:dyDescent="0.25">
      <c r="B9282" s="219"/>
      <c r="D9282" s="274"/>
    </row>
    <row r="9283" spans="2:4" x14ac:dyDescent="0.25">
      <c r="B9283" s="219"/>
      <c r="D9283" s="274"/>
    </row>
    <row r="9284" spans="2:4" x14ac:dyDescent="0.25">
      <c r="B9284" s="219"/>
      <c r="D9284" s="274"/>
    </row>
    <row r="9285" spans="2:4" x14ac:dyDescent="0.25">
      <c r="B9285" s="219"/>
      <c r="D9285" s="274"/>
    </row>
    <row r="9286" spans="2:4" x14ac:dyDescent="0.25">
      <c r="B9286" s="219"/>
      <c r="D9286" s="274"/>
    </row>
    <row r="9287" spans="2:4" x14ac:dyDescent="0.25">
      <c r="B9287" s="219"/>
      <c r="D9287" s="274"/>
    </row>
    <row r="9288" spans="2:4" x14ac:dyDescent="0.25">
      <c r="B9288" s="219"/>
      <c r="D9288" s="274"/>
    </row>
    <row r="9289" spans="2:4" x14ac:dyDescent="0.25">
      <c r="B9289" s="219"/>
      <c r="D9289" s="274"/>
    </row>
    <row r="9290" spans="2:4" x14ac:dyDescent="0.25">
      <c r="B9290" s="219"/>
      <c r="D9290" s="274"/>
    </row>
    <row r="9291" spans="2:4" x14ac:dyDescent="0.25">
      <c r="B9291" s="219"/>
      <c r="D9291" s="274"/>
    </row>
    <row r="9292" spans="2:4" x14ac:dyDescent="0.25">
      <c r="B9292" s="219"/>
      <c r="D9292" s="274"/>
    </row>
    <row r="9293" spans="2:4" x14ac:dyDescent="0.25">
      <c r="B9293" s="219"/>
      <c r="D9293" s="274"/>
    </row>
    <row r="9294" spans="2:4" x14ac:dyDescent="0.25">
      <c r="B9294" s="219"/>
      <c r="D9294" s="274"/>
    </row>
    <row r="9295" spans="2:4" x14ac:dyDescent="0.25">
      <c r="B9295" s="219"/>
      <c r="D9295" s="274"/>
    </row>
    <row r="9296" spans="2:4" x14ac:dyDescent="0.25">
      <c r="B9296" s="219"/>
      <c r="D9296" s="274"/>
    </row>
    <row r="9297" spans="2:4" x14ac:dyDescent="0.25">
      <c r="B9297" s="219"/>
      <c r="D9297" s="274"/>
    </row>
    <row r="9298" spans="2:4" x14ac:dyDescent="0.25">
      <c r="B9298" s="219"/>
      <c r="D9298" s="274"/>
    </row>
    <row r="9299" spans="2:4" x14ac:dyDescent="0.25">
      <c r="B9299" s="219"/>
      <c r="D9299" s="274"/>
    </row>
    <row r="9300" spans="2:4" x14ac:dyDescent="0.25">
      <c r="B9300" s="219"/>
      <c r="D9300" s="274"/>
    </row>
    <row r="9301" spans="2:4" x14ac:dyDescent="0.25">
      <c r="B9301" s="219"/>
      <c r="D9301" s="274"/>
    </row>
    <row r="9302" spans="2:4" x14ac:dyDescent="0.25">
      <c r="B9302" s="219"/>
      <c r="D9302" s="274"/>
    </row>
    <row r="9303" spans="2:4" x14ac:dyDescent="0.25">
      <c r="B9303" s="219"/>
      <c r="D9303" s="274"/>
    </row>
    <row r="9304" spans="2:4" x14ac:dyDescent="0.25">
      <c r="B9304" s="219"/>
      <c r="D9304" s="274"/>
    </row>
    <row r="9305" spans="2:4" x14ac:dyDescent="0.25">
      <c r="B9305" s="219"/>
      <c r="D9305" s="274"/>
    </row>
    <row r="9306" spans="2:4" x14ac:dyDescent="0.25">
      <c r="B9306" s="219"/>
      <c r="D9306" s="274"/>
    </row>
    <row r="9307" spans="2:4" x14ac:dyDescent="0.25">
      <c r="B9307" s="219"/>
      <c r="D9307" s="274"/>
    </row>
    <row r="9308" spans="2:4" x14ac:dyDescent="0.25">
      <c r="B9308" s="219"/>
      <c r="D9308" s="274"/>
    </row>
    <row r="9309" spans="2:4" x14ac:dyDescent="0.25">
      <c r="B9309" s="219"/>
      <c r="D9309" s="274"/>
    </row>
    <row r="9310" spans="2:4" x14ac:dyDescent="0.25">
      <c r="B9310" s="219"/>
      <c r="D9310" s="274"/>
    </row>
    <row r="9311" spans="2:4" x14ac:dyDescent="0.25">
      <c r="B9311" s="219"/>
      <c r="D9311" s="274"/>
    </row>
    <row r="9312" spans="2:4" x14ac:dyDescent="0.25">
      <c r="B9312" s="219"/>
      <c r="D9312" s="274"/>
    </row>
    <row r="9313" spans="2:4" x14ac:dyDescent="0.25">
      <c r="B9313" s="219"/>
      <c r="D9313" s="274"/>
    </row>
    <row r="9314" spans="2:4" x14ac:dyDescent="0.25">
      <c r="B9314" s="219"/>
      <c r="D9314" s="274"/>
    </row>
    <row r="9315" spans="2:4" x14ac:dyDescent="0.25">
      <c r="B9315" s="219"/>
      <c r="D9315" s="274"/>
    </row>
    <row r="9316" spans="2:4" x14ac:dyDescent="0.25">
      <c r="B9316" s="219"/>
      <c r="D9316" s="274"/>
    </row>
    <row r="9317" spans="2:4" x14ac:dyDescent="0.25">
      <c r="B9317" s="219"/>
      <c r="D9317" s="274"/>
    </row>
    <row r="9318" spans="2:4" x14ac:dyDescent="0.25">
      <c r="B9318" s="219"/>
      <c r="D9318" s="274"/>
    </row>
    <row r="9319" spans="2:4" x14ac:dyDescent="0.25">
      <c r="B9319" s="219"/>
      <c r="D9319" s="274"/>
    </row>
    <row r="9320" spans="2:4" x14ac:dyDescent="0.25">
      <c r="B9320" s="219"/>
      <c r="D9320" s="274"/>
    </row>
    <row r="9321" spans="2:4" x14ac:dyDescent="0.25">
      <c r="B9321" s="219"/>
      <c r="D9321" s="274"/>
    </row>
    <row r="9322" spans="2:4" x14ac:dyDescent="0.25">
      <c r="B9322" s="219"/>
      <c r="D9322" s="274"/>
    </row>
    <row r="9323" spans="2:4" x14ac:dyDescent="0.25">
      <c r="B9323" s="219"/>
      <c r="D9323" s="274"/>
    </row>
    <row r="9324" spans="2:4" x14ac:dyDescent="0.25">
      <c r="B9324" s="219"/>
      <c r="D9324" s="274"/>
    </row>
    <row r="9325" spans="2:4" x14ac:dyDescent="0.25">
      <c r="B9325" s="219"/>
      <c r="D9325" s="274"/>
    </row>
    <row r="9326" spans="2:4" x14ac:dyDescent="0.25">
      <c r="B9326" s="219"/>
      <c r="D9326" s="274"/>
    </row>
    <row r="9327" spans="2:4" x14ac:dyDescent="0.25">
      <c r="B9327" s="219"/>
      <c r="D9327" s="274"/>
    </row>
    <row r="9328" spans="2:4" x14ac:dyDescent="0.25">
      <c r="B9328" s="219"/>
      <c r="D9328" s="274"/>
    </row>
    <row r="9329" spans="2:4" x14ac:dyDescent="0.25">
      <c r="B9329" s="219"/>
      <c r="D9329" s="274"/>
    </row>
    <row r="9330" spans="2:4" x14ac:dyDescent="0.25">
      <c r="B9330" s="219"/>
      <c r="D9330" s="274"/>
    </row>
    <row r="9331" spans="2:4" x14ac:dyDescent="0.25">
      <c r="B9331" s="219"/>
      <c r="D9331" s="274"/>
    </row>
    <row r="9332" spans="2:4" x14ac:dyDescent="0.25">
      <c r="B9332" s="219"/>
      <c r="D9332" s="274"/>
    </row>
    <row r="9333" spans="2:4" x14ac:dyDescent="0.25">
      <c r="B9333" s="219"/>
      <c r="D9333" s="274"/>
    </row>
    <row r="9334" spans="2:4" x14ac:dyDescent="0.25">
      <c r="B9334" s="219"/>
      <c r="D9334" s="274"/>
    </row>
    <row r="9335" spans="2:4" x14ac:dyDescent="0.25">
      <c r="B9335" s="219"/>
      <c r="D9335" s="274"/>
    </row>
    <row r="9336" spans="2:4" x14ac:dyDescent="0.25">
      <c r="B9336" s="219"/>
      <c r="D9336" s="274"/>
    </row>
    <row r="9337" spans="2:4" x14ac:dyDescent="0.25">
      <c r="B9337" s="219"/>
      <c r="D9337" s="274"/>
    </row>
    <row r="9338" spans="2:4" x14ac:dyDescent="0.25">
      <c r="B9338" s="219"/>
      <c r="D9338" s="274"/>
    </row>
    <row r="9339" spans="2:4" x14ac:dyDescent="0.25">
      <c r="B9339" s="219"/>
      <c r="D9339" s="274"/>
    </row>
    <row r="9340" spans="2:4" x14ac:dyDescent="0.25">
      <c r="B9340" s="219"/>
      <c r="D9340" s="274"/>
    </row>
    <row r="9341" spans="2:4" x14ac:dyDescent="0.25">
      <c r="B9341" s="219"/>
      <c r="D9341" s="274"/>
    </row>
    <row r="9342" spans="2:4" x14ac:dyDescent="0.25">
      <c r="B9342" s="219"/>
      <c r="D9342" s="274"/>
    </row>
    <row r="9343" spans="2:4" x14ac:dyDescent="0.25">
      <c r="B9343" s="219"/>
      <c r="D9343" s="274"/>
    </row>
    <row r="9344" spans="2:4" x14ac:dyDescent="0.25">
      <c r="B9344" s="219"/>
      <c r="D9344" s="274"/>
    </row>
    <row r="9345" spans="2:4" x14ac:dyDescent="0.25">
      <c r="B9345" s="219"/>
      <c r="D9345" s="274"/>
    </row>
    <row r="9346" spans="2:4" x14ac:dyDescent="0.25">
      <c r="B9346" s="219"/>
      <c r="D9346" s="274"/>
    </row>
    <row r="9347" spans="2:4" x14ac:dyDescent="0.25">
      <c r="B9347" s="219"/>
      <c r="D9347" s="274"/>
    </row>
    <row r="9348" spans="2:4" x14ac:dyDescent="0.25">
      <c r="B9348" s="219"/>
      <c r="D9348" s="274"/>
    </row>
    <row r="9349" spans="2:4" x14ac:dyDescent="0.25">
      <c r="B9349" s="219"/>
      <c r="D9349" s="274"/>
    </row>
    <row r="9350" spans="2:4" x14ac:dyDescent="0.25">
      <c r="B9350" s="219"/>
      <c r="D9350" s="274"/>
    </row>
    <row r="9351" spans="2:4" x14ac:dyDescent="0.25">
      <c r="B9351" s="219"/>
      <c r="D9351" s="274"/>
    </row>
    <row r="9352" spans="2:4" x14ac:dyDescent="0.25">
      <c r="B9352" s="219"/>
      <c r="D9352" s="274"/>
    </row>
    <row r="9353" spans="2:4" x14ac:dyDescent="0.25">
      <c r="B9353" s="219"/>
      <c r="D9353" s="274"/>
    </row>
    <row r="9354" spans="2:4" x14ac:dyDescent="0.25">
      <c r="B9354" s="219"/>
      <c r="D9354" s="274"/>
    </row>
    <row r="9355" spans="2:4" x14ac:dyDescent="0.25">
      <c r="B9355" s="219"/>
      <c r="D9355" s="274"/>
    </row>
    <row r="9356" spans="2:4" x14ac:dyDescent="0.25">
      <c r="B9356" s="219"/>
      <c r="D9356" s="274"/>
    </row>
    <row r="9357" spans="2:4" x14ac:dyDescent="0.25">
      <c r="B9357" s="219"/>
      <c r="D9357" s="274"/>
    </row>
    <row r="9358" spans="2:4" x14ac:dyDescent="0.25">
      <c r="B9358" s="219"/>
      <c r="D9358" s="274"/>
    </row>
    <row r="9359" spans="2:4" x14ac:dyDescent="0.25">
      <c r="B9359" s="219"/>
      <c r="D9359" s="274"/>
    </row>
    <row r="9360" spans="2:4" x14ac:dyDescent="0.25">
      <c r="B9360" s="219"/>
      <c r="D9360" s="274"/>
    </row>
    <row r="9361" spans="2:4" x14ac:dyDescent="0.25">
      <c r="B9361" s="219"/>
      <c r="D9361" s="274"/>
    </row>
    <row r="9362" spans="2:4" x14ac:dyDescent="0.25">
      <c r="B9362" s="219"/>
      <c r="D9362" s="274"/>
    </row>
    <row r="9363" spans="2:4" x14ac:dyDescent="0.25">
      <c r="B9363" s="219"/>
      <c r="D9363" s="274"/>
    </row>
    <row r="9364" spans="2:4" x14ac:dyDescent="0.25">
      <c r="B9364" s="219"/>
      <c r="D9364" s="274"/>
    </row>
    <row r="9365" spans="2:4" x14ac:dyDescent="0.25">
      <c r="B9365" s="219"/>
      <c r="D9365" s="274"/>
    </row>
    <row r="9366" spans="2:4" x14ac:dyDescent="0.25">
      <c r="B9366" s="219"/>
      <c r="D9366" s="274"/>
    </row>
    <row r="9367" spans="2:4" x14ac:dyDescent="0.25">
      <c r="B9367" s="219"/>
      <c r="D9367" s="274"/>
    </row>
    <row r="9368" spans="2:4" x14ac:dyDescent="0.25">
      <c r="B9368" s="219"/>
      <c r="D9368" s="274"/>
    </row>
    <row r="9369" spans="2:4" x14ac:dyDescent="0.25">
      <c r="B9369" s="219"/>
      <c r="D9369" s="274"/>
    </row>
    <row r="9370" spans="2:4" x14ac:dyDescent="0.25">
      <c r="B9370" s="219"/>
      <c r="D9370" s="274"/>
    </row>
    <row r="9371" spans="2:4" x14ac:dyDescent="0.25">
      <c r="B9371" s="219"/>
      <c r="D9371" s="274"/>
    </row>
    <row r="9372" spans="2:4" x14ac:dyDescent="0.25">
      <c r="B9372" s="219"/>
      <c r="D9372" s="274"/>
    </row>
    <row r="9373" spans="2:4" x14ac:dyDescent="0.25">
      <c r="B9373" s="219"/>
      <c r="D9373" s="274"/>
    </row>
    <row r="9374" spans="2:4" x14ac:dyDescent="0.25">
      <c r="B9374" s="219"/>
      <c r="D9374" s="274"/>
    </row>
    <row r="9375" spans="2:4" x14ac:dyDescent="0.25">
      <c r="B9375" s="219"/>
      <c r="D9375" s="274"/>
    </row>
    <row r="9376" spans="2:4" x14ac:dyDescent="0.25">
      <c r="B9376" s="219"/>
      <c r="D9376" s="274"/>
    </row>
    <row r="9377" spans="2:4" x14ac:dyDescent="0.25">
      <c r="B9377" s="219"/>
      <c r="D9377" s="274"/>
    </row>
    <row r="9378" spans="2:4" x14ac:dyDescent="0.25">
      <c r="B9378" s="219"/>
      <c r="D9378" s="274"/>
    </row>
    <row r="9379" spans="2:4" x14ac:dyDescent="0.25">
      <c r="B9379" s="219"/>
      <c r="D9379" s="274"/>
    </row>
    <row r="9380" spans="2:4" x14ac:dyDescent="0.25">
      <c r="B9380" s="219"/>
      <c r="D9380" s="274"/>
    </row>
    <row r="9381" spans="2:4" x14ac:dyDescent="0.25">
      <c r="B9381" s="219"/>
      <c r="D9381" s="274"/>
    </row>
    <row r="9382" spans="2:4" x14ac:dyDescent="0.25">
      <c r="B9382" s="219"/>
      <c r="D9382" s="274"/>
    </row>
    <row r="9383" spans="2:4" x14ac:dyDescent="0.25">
      <c r="B9383" s="219"/>
      <c r="D9383" s="274"/>
    </row>
    <row r="9384" spans="2:4" x14ac:dyDescent="0.25">
      <c r="B9384" s="219"/>
      <c r="D9384" s="274"/>
    </row>
    <row r="9385" spans="2:4" x14ac:dyDescent="0.25">
      <c r="B9385" s="219"/>
      <c r="D9385" s="274"/>
    </row>
    <row r="9386" spans="2:4" x14ac:dyDescent="0.25">
      <c r="B9386" s="219"/>
      <c r="D9386" s="274"/>
    </row>
    <row r="9387" spans="2:4" x14ac:dyDescent="0.25">
      <c r="B9387" s="219"/>
      <c r="D9387" s="274"/>
    </row>
    <row r="9388" spans="2:4" x14ac:dyDescent="0.25">
      <c r="B9388" s="219"/>
      <c r="D9388" s="274"/>
    </row>
    <row r="9389" spans="2:4" x14ac:dyDescent="0.25">
      <c r="B9389" s="219"/>
      <c r="D9389" s="274"/>
    </row>
    <row r="9390" spans="2:4" x14ac:dyDescent="0.25">
      <c r="B9390" s="219"/>
      <c r="D9390" s="274"/>
    </row>
    <row r="9391" spans="2:4" x14ac:dyDescent="0.25">
      <c r="B9391" s="219"/>
      <c r="D9391" s="274"/>
    </row>
    <row r="9392" spans="2:4" x14ac:dyDescent="0.25">
      <c r="B9392" s="219"/>
      <c r="D9392" s="274"/>
    </row>
    <row r="9393" spans="2:4" x14ac:dyDescent="0.25">
      <c r="B9393" s="219"/>
      <c r="D9393" s="274"/>
    </row>
    <row r="9394" spans="2:4" x14ac:dyDescent="0.25">
      <c r="B9394" s="219"/>
      <c r="D9394" s="274"/>
    </row>
    <row r="9395" spans="2:4" x14ac:dyDescent="0.25">
      <c r="B9395" s="219"/>
      <c r="D9395" s="274"/>
    </row>
    <row r="9396" spans="2:4" x14ac:dyDescent="0.25">
      <c r="B9396" s="219"/>
      <c r="D9396" s="274"/>
    </row>
    <row r="9397" spans="2:4" x14ac:dyDescent="0.25">
      <c r="B9397" s="219"/>
      <c r="D9397" s="274"/>
    </row>
    <row r="9398" spans="2:4" x14ac:dyDescent="0.25">
      <c r="B9398" s="219"/>
      <c r="D9398" s="274"/>
    </row>
    <row r="9399" spans="2:4" x14ac:dyDescent="0.25">
      <c r="B9399" s="219"/>
      <c r="D9399" s="274"/>
    </row>
    <row r="9400" spans="2:4" x14ac:dyDescent="0.25">
      <c r="B9400" s="219"/>
      <c r="D9400" s="274"/>
    </row>
    <row r="9401" spans="2:4" x14ac:dyDescent="0.25">
      <c r="B9401" s="219"/>
      <c r="D9401" s="274"/>
    </row>
    <row r="9402" spans="2:4" x14ac:dyDescent="0.25">
      <c r="B9402" s="219"/>
      <c r="D9402" s="274"/>
    </row>
    <row r="9403" spans="2:4" x14ac:dyDescent="0.25">
      <c r="B9403" s="219"/>
      <c r="D9403" s="274"/>
    </row>
    <row r="9404" spans="2:4" x14ac:dyDescent="0.25">
      <c r="B9404" s="219"/>
      <c r="D9404" s="274"/>
    </row>
    <row r="9405" spans="2:4" x14ac:dyDescent="0.25">
      <c r="B9405" s="219"/>
      <c r="D9405" s="274"/>
    </row>
    <row r="9406" spans="2:4" x14ac:dyDescent="0.25">
      <c r="B9406" s="219"/>
      <c r="D9406" s="274"/>
    </row>
    <row r="9407" spans="2:4" x14ac:dyDescent="0.25">
      <c r="B9407" s="219"/>
      <c r="D9407" s="274"/>
    </row>
    <row r="9408" spans="2:4" x14ac:dyDescent="0.25">
      <c r="B9408" s="219"/>
      <c r="D9408" s="274"/>
    </row>
    <row r="9409" spans="2:4" x14ac:dyDescent="0.25">
      <c r="B9409" s="219"/>
      <c r="D9409" s="274"/>
    </row>
    <row r="9410" spans="2:4" x14ac:dyDescent="0.25">
      <c r="B9410" s="219"/>
      <c r="D9410" s="274"/>
    </row>
    <row r="9411" spans="2:4" x14ac:dyDescent="0.25">
      <c r="B9411" s="219"/>
      <c r="D9411" s="274"/>
    </row>
    <row r="9412" spans="2:4" x14ac:dyDescent="0.25">
      <c r="B9412" s="219"/>
      <c r="D9412" s="274"/>
    </row>
    <row r="9413" spans="2:4" x14ac:dyDescent="0.25">
      <c r="B9413" s="219"/>
      <c r="D9413" s="274"/>
    </row>
    <row r="9414" spans="2:4" x14ac:dyDescent="0.25">
      <c r="B9414" s="219"/>
      <c r="D9414" s="274"/>
    </row>
    <row r="9415" spans="2:4" x14ac:dyDescent="0.25">
      <c r="B9415" s="219"/>
      <c r="D9415" s="274"/>
    </row>
    <row r="9416" spans="2:4" x14ac:dyDescent="0.25">
      <c r="B9416" s="219"/>
      <c r="D9416" s="274"/>
    </row>
    <row r="9417" spans="2:4" x14ac:dyDescent="0.25">
      <c r="B9417" s="219"/>
      <c r="D9417" s="274"/>
    </row>
    <row r="9418" spans="2:4" x14ac:dyDescent="0.25">
      <c r="B9418" s="219"/>
      <c r="D9418" s="274"/>
    </row>
    <row r="9419" spans="2:4" x14ac:dyDescent="0.25">
      <c r="B9419" s="219"/>
      <c r="D9419" s="274"/>
    </row>
    <row r="9420" spans="2:4" x14ac:dyDescent="0.25">
      <c r="B9420" s="219"/>
      <c r="D9420" s="274"/>
    </row>
    <row r="9421" spans="2:4" x14ac:dyDescent="0.25">
      <c r="B9421" s="219"/>
      <c r="D9421" s="274"/>
    </row>
    <row r="9422" spans="2:4" x14ac:dyDescent="0.25">
      <c r="B9422" s="219"/>
      <c r="D9422" s="274"/>
    </row>
    <row r="9423" spans="2:4" x14ac:dyDescent="0.25">
      <c r="B9423" s="219"/>
      <c r="D9423" s="274"/>
    </row>
    <row r="9424" spans="2:4" x14ac:dyDescent="0.25">
      <c r="B9424" s="219"/>
      <c r="D9424" s="274"/>
    </row>
    <row r="9425" spans="2:4" x14ac:dyDescent="0.25">
      <c r="B9425" s="219"/>
      <c r="D9425" s="274"/>
    </row>
    <row r="9426" spans="2:4" x14ac:dyDescent="0.25">
      <c r="B9426" s="219"/>
      <c r="D9426" s="274"/>
    </row>
    <row r="9427" spans="2:4" x14ac:dyDescent="0.25">
      <c r="B9427" s="219"/>
      <c r="D9427" s="274"/>
    </row>
    <row r="9428" spans="2:4" x14ac:dyDescent="0.25">
      <c r="B9428" s="219"/>
      <c r="D9428" s="274"/>
    </row>
    <row r="9429" spans="2:4" x14ac:dyDescent="0.25">
      <c r="B9429" s="219"/>
      <c r="D9429" s="274"/>
    </row>
    <row r="9430" spans="2:4" x14ac:dyDescent="0.25">
      <c r="B9430" s="219"/>
      <c r="D9430" s="274"/>
    </row>
    <row r="9431" spans="2:4" x14ac:dyDescent="0.25">
      <c r="B9431" s="219"/>
      <c r="D9431" s="274"/>
    </row>
    <row r="9432" spans="2:4" x14ac:dyDescent="0.25">
      <c r="B9432" s="219"/>
      <c r="D9432" s="274"/>
    </row>
    <row r="9433" spans="2:4" x14ac:dyDescent="0.25">
      <c r="B9433" s="219"/>
      <c r="D9433" s="274"/>
    </row>
    <row r="9434" spans="2:4" x14ac:dyDescent="0.25">
      <c r="B9434" s="219"/>
      <c r="D9434" s="274"/>
    </row>
    <row r="9435" spans="2:4" x14ac:dyDescent="0.25">
      <c r="B9435" s="219"/>
      <c r="D9435" s="274"/>
    </row>
    <row r="9436" spans="2:4" x14ac:dyDescent="0.25">
      <c r="B9436" s="219"/>
      <c r="D9436" s="274"/>
    </row>
    <row r="9437" spans="2:4" x14ac:dyDescent="0.25">
      <c r="B9437" s="219"/>
      <c r="D9437" s="274"/>
    </row>
    <row r="9438" spans="2:4" x14ac:dyDescent="0.25">
      <c r="B9438" s="219"/>
      <c r="D9438" s="274"/>
    </row>
    <row r="9439" spans="2:4" x14ac:dyDescent="0.25">
      <c r="B9439" s="219"/>
      <c r="D9439" s="274"/>
    </row>
    <row r="9440" spans="2:4" x14ac:dyDescent="0.25">
      <c r="B9440" s="219"/>
      <c r="D9440" s="274"/>
    </row>
    <row r="9441" spans="2:4" x14ac:dyDescent="0.25">
      <c r="B9441" s="219"/>
      <c r="D9441" s="274"/>
    </row>
    <row r="9442" spans="2:4" x14ac:dyDescent="0.25">
      <c r="B9442" s="219"/>
      <c r="D9442" s="274"/>
    </row>
    <row r="9443" spans="2:4" x14ac:dyDescent="0.25">
      <c r="B9443" s="219"/>
      <c r="D9443" s="274"/>
    </row>
    <row r="9444" spans="2:4" x14ac:dyDescent="0.25">
      <c r="B9444" s="219"/>
      <c r="D9444" s="274"/>
    </row>
    <row r="9445" spans="2:4" x14ac:dyDescent="0.25">
      <c r="B9445" s="219"/>
      <c r="D9445" s="274"/>
    </row>
    <row r="9446" spans="2:4" x14ac:dyDescent="0.25">
      <c r="B9446" s="219"/>
      <c r="D9446" s="274"/>
    </row>
    <row r="9447" spans="2:4" x14ac:dyDescent="0.25">
      <c r="B9447" s="219"/>
      <c r="D9447" s="274"/>
    </row>
    <row r="9448" spans="2:4" x14ac:dyDescent="0.25">
      <c r="B9448" s="219"/>
      <c r="D9448" s="274"/>
    </row>
    <row r="9449" spans="2:4" x14ac:dyDescent="0.25">
      <c r="B9449" s="219"/>
      <c r="D9449" s="274"/>
    </row>
    <row r="9450" spans="2:4" x14ac:dyDescent="0.25">
      <c r="B9450" s="219"/>
      <c r="D9450" s="274"/>
    </row>
    <row r="9451" spans="2:4" x14ac:dyDescent="0.25">
      <c r="B9451" s="219"/>
      <c r="D9451" s="274"/>
    </row>
    <row r="9452" spans="2:4" x14ac:dyDescent="0.25">
      <c r="B9452" s="219"/>
      <c r="D9452" s="274"/>
    </row>
    <row r="9453" spans="2:4" x14ac:dyDescent="0.25">
      <c r="B9453" s="219"/>
      <c r="D9453" s="274"/>
    </row>
    <row r="9454" spans="2:4" x14ac:dyDescent="0.25">
      <c r="B9454" s="219"/>
      <c r="D9454" s="274"/>
    </row>
    <row r="9455" spans="2:4" x14ac:dyDescent="0.25">
      <c r="B9455" s="219"/>
      <c r="D9455" s="274"/>
    </row>
    <row r="9456" spans="2:4" x14ac:dyDescent="0.25">
      <c r="B9456" s="219"/>
      <c r="D9456" s="274"/>
    </row>
    <row r="9457" spans="2:4" x14ac:dyDescent="0.25">
      <c r="B9457" s="219"/>
      <c r="D9457" s="274"/>
    </row>
    <row r="9458" spans="2:4" x14ac:dyDescent="0.25">
      <c r="B9458" s="219"/>
      <c r="D9458" s="274"/>
    </row>
    <row r="9459" spans="2:4" x14ac:dyDescent="0.25">
      <c r="B9459" s="219"/>
      <c r="D9459" s="274"/>
    </row>
    <row r="9460" spans="2:4" x14ac:dyDescent="0.25">
      <c r="B9460" s="219"/>
      <c r="D9460" s="274"/>
    </row>
    <row r="9461" spans="2:4" x14ac:dyDescent="0.25">
      <c r="B9461" s="219"/>
      <c r="D9461" s="274"/>
    </row>
    <row r="9462" spans="2:4" x14ac:dyDescent="0.25">
      <c r="B9462" s="219"/>
      <c r="D9462" s="274"/>
    </row>
    <row r="9463" spans="2:4" x14ac:dyDescent="0.25">
      <c r="B9463" s="219"/>
      <c r="D9463" s="274"/>
    </row>
    <row r="9464" spans="2:4" x14ac:dyDescent="0.25">
      <c r="B9464" s="219"/>
      <c r="D9464" s="274"/>
    </row>
    <row r="9465" spans="2:4" x14ac:dyDescent="0.25">
      <c r="B9465" s="219"/>
      <c r="D9465" s="274"/>
    </row>
    <row r="9466" spans="2:4" x14ac:dyDescent="0.25">
      <c r="B9466" s="219"/>
      <c r="D9466" s="274"/>
    </row>
    <row r="9467" spans="2:4" x14ac:dyDescent="0.25">
      <c r="B9467" s="219"/>
      <c r="D9467" s="274"/>
    </row>
    <row r="9468" spans="2:4" x14ac:dyDescent="0.25">
      <c r="B9468" s="219"/>
      <c r="D9468" s="274"/>
    </row>
    <row r="9469" spans="2:4" x14ac:dyDescent="0.25">
      <c r="B9469" s="219"/>
      <c r="D9469" s="274"/>
    </row>
    <row r="9470" spans="2:4" x14ac:dyDescent="0.25">
      <c r="B9470" s="219"/>
      <c r="D9470" s="274"/>
    </row>
    <row r="9471" spans="2:4" x14ac:dyDescent="0.25">
      <c r="B9471" s="219"/>
      <c r="D9471" s="274"/>
    </row>
    <row r="9472" spans="2:4" x14ac:dyDescent="0.25">
      <c r="B9472" s="219"/>
      <c r="D9472" s="274"/>
    </row>
    <row r="9473" spans="2:4" x14ac:dyDescent="0.25">
      <c r="B9473" s="219"/>
      <c r="D9473" s="274"/>
    </row>
    <row r="9474" spans="2:4" x14ac:dyDescent="0.25">
      <c r="B9474" s="219"/>
      <c r="D9474" s="274"/>
    </row>
    <row r="9475" spans="2:4" x14ac:dyDescent="0.25">
      <c r="B9475" s="219"/>
      <c r="D9475" s="274"/>
    </row>
    <row r="9476" spans="2:4" x14ac:dyDescent="0.25">
      <c r="B9476" s="219"/>
      <c r="D9476" s="274"/>
    </row>
    <row r="9477" spans="2:4" x14ac:dyDescent="0.25">
      <c r="B9477" s="219"/>
      <c r="D9477" s="274"/>
    </row>
    <row r="9478" spans="2:4" x14ac:dyDescent="0.25">
      <c r="B9478" s="219"/>
      <c r="D9478" s="274"/>
    </row>
    <row r="9479" spans="2:4" x14ac:dyDescent="0.25">
      <c r="B9479" s="219"/>
      <c r="D9479" s="274"/>
    </row>
    <row r="9480" spans="2:4" x14ac:dyDescent="0.25">
      <c r="B9480" s="219"/>
      <c r="D9480" s="274"/>
    </row>
    <row r="9481" spans="2:4" x14ac:dyDescent="0.25">
      <c r="B9481" s="219"/>
      <c r="D9481" s="274"/>
    </row>
    <row r="9482" spans="2:4" x14ac:dyDescent="0.25">
      <c r="B9482" s="219"/>
      <c r="D9482" s="274"/>
    </row>
    <row r="9483" spans="2:4" x14ac:dyDescent="0.25">
      <c r="B9483" s="219"/>
      <c r="D9483" s="274"/>
    </row>
    <row r="9484" spans="2:4" x14ac:dyDescent="0.25">
      <c r="B9484" s="219"/>
      <c r="D9484" s="274"/>
    </row>
    <row r="9485" spans="2:4" x14ac:dyDescent="0.25">
      <c r="B9485" s="219"/>
      <c r="D9485" s="274"/>
    </row>
    <row r="9486" spans="2:4" x14ac:dyDescent="0.25">
      <c r="B9486" s="219"/>
      <c r="D9486" s="274"/>
    </row>
    <row r="9487" spans="2:4" x14ac:dyDescent="0.25">
      <c r="B9487" s="219"/>
      <c r="D9487" s="274"/>
    </row>
    <row r="9488" spans="2:4" x14ac:dyDescent="0.25">
      <c r="B9488" s="219"/>
      <c r="D9488" s="274"/>
    </row>
    <row r="9489" spans="2:4" x14ac:dyDescent="0.25">
      <c r="B9489" s="219"/>
      <c r="D9489" s="274"/>
    </row>
    <row r="9490" spans="2:4" x14ac:dyDescent="0.25">
      <c r="B9490" s="219"/>
      <c r="D9490" s="274"/>
    </row>
    <row r="9491" spans="2:4" x14ac:dyDescent="0.25">
      <c r="B9491" s="219"/>
      <c r="D9491" s="274"/>
    </row>
    <row r="9492" spans="2:4" x14ac:dyDescent="0.25">
      <c r="B9492" s="219"/>
      <c r="D9492" s="274"/>
    </row>
    <row r="9493" spans="2:4" x14ac:dyDescent="0.25">
      <c r="B9493" s="219"/>
      <c r="D9493" s="274"/>
    </row>
    <row r="9494" spans="2:4" x14ac:dyDescent="0.25">
      <c r="B9494" s="219"/>
      <c r="D9494" s="274"/>
    </row>
    <row r="9495" spans="2:4" x14ac:dyDescent="0.25">
      <c r="B9495" s="219"/>
      <c r="D9495" s="274"/>
    </row>
    <row r="9496" spans="2:4" x14ac:dyDescent="0.25">
      <c r="B9496" s="219"/>
      <c r="D9496" s="274"/>
    </row>
    <row r="9497" spans="2:4" x14ac:dyDescent="0.25">
      <c r="B9497" s="219"/>
      <c r="D9497" s="274"/>
    </row>
    <row r="9498" spans="2:4" x14ac:dyDescent="0.25">
      <c r="B9498" s="219"/>
      <c r="D9498" s="274"/>
    </row>
    <row r="9499" spans="2:4" x14ac:dyDescent="0.25">
      <c r="B9499" s="219"/>
      <c r="D9499" s="274"/>
    </row>
    <row r="9500" spans="2:4" x14ac:dyDescent="0.25">
      <c r="B9500" s="219"/>
      <c r="D9500" s="274"/>
    </row>
    <row r="9501" spans="2:4" x14ac:dyDescent="0.25">
      <c r="B9501" s="219"/>
      <c r="D9501" s="274"/>
    </row>
    <row r="9502" spans="2:4" x14ac:dyDescent="0.25">
      <c r="B9502" s="219"/>
      <c r="D9502" s="274"/>
    </row>
    <row r="9503" spans="2:4" x14ac:dyDescent="0.25">
      <c r="B9503" s="219"/>
      <c r="D9503" s="274"/>
    </row>
    <row r="9504" spans="2:4" x14ac:dyDescent="0.25">
      <c r="B9504" s="219"/>
      <c r="D9504" s="274"/>
    </row>
    <row r="9505" spans="2:4" x14ac:dyDescent="0.25">
      <c r="B9505" s="219"/>
      <c r="D9505" s="274"/>
    </row>
    <row r="9506" spans="2:4" x14ac:dyDescent="0.25">
      <c r="B9506" s="219"/>
      <c r="D9506" s="274"/>
    </row>
    <row r="9507" spans="2:4" x14ac:dyDescent="0.25">
      <c r="B9507" s="219"/>
      <c r="D9507" s="274"/>
    </row>
    <row r="9508" spans="2:4" x14ac:dyDescent="0.25">
      <c r="B9508" s="219"/>
      <c r="D9508" s="274"/>
    </row>
    <row r="9509" spans="2:4" x14ac:dyDescent="0.25">
      <c r="B9509" s="219"/>
      <c r="D9509" s="274"/>
    </row>
    <row r="9510" spans="2:4" x14ac:dyDescent="0.25">
      <c r="B9510" s="219"/>
      <c r="D9510" s="274"/>
    </row>
    <row r="9511" spans="2:4" x14ac:dyDescent="0.25">
      <c r="B9511" s="219"/>
      <c r="D9511" s="274"/>
    </row>
    <row r="9512" spans="2:4" x14ac:dyDescent="0.25">
      <c r="B9512" s="219"/>
      <c r="D9512" s="274"/>
    </row>
    <row r="9513" spans="2:4" x14ac:dyDescent="0.25">
      <c r="B9513" s="219"/>
      <c r="D9513" s="274"/>
    </row>
    <row r="9514" spans="2:4" x14ac:dyDescent="0.25">
      <c r="B9514" s="219"/>
      <c r="D9514" s="274"/>
    </row>
    <row r="9515" spans="2:4" x14ac:dyDescent="0.25">
      <c r="B9515" s="219"/>
      <c r="D9515" s="274"/>
    </row>
    <row r="9516" spans="2:4" x14ac:dyDescent="0.25">
      <c r="B9516" s="219"/>
      <c r="D9516" s="274"/>
    </row>
    <row r="9517" spans="2:4" x14ac:dyDescent="0.25">
      <c r="B9517" s="219"/>
      <c r="D9517" s="274"/>
    </row>
    <row r="9518" spans="2:4" x14ac:dyDescent="0.25">
      <c r="B9518" s="219"/>
      <c r="D9518" s="274"/>
    </row>
    <row r="9519" spans="2:4" x14ac:dyDescent="0.25">
      <c r="B9519" s="219"/>
      <c r="D9519" s="274"/>
    </row>
    <row r="9520" spans="2:4" x14ac:dyDescent="0.25">
      <c r="B9520" s="219"/>
      <c r="D9520" s="274"/>
    </row>
    <row r="9521" spans="2:4" x14ac:dyDescent="0.25">
      <c r="B9521" s="219"/>
      <c r="D9521" s="274"/>
    </row>
    <row r="9522" spans="2:4" x14ac:dyDescent="0.25">
      <c r="B9522" s="219"/>
      <c r="D9522" s="274"/>
    </row>
    <row r="9523" spans="2:4" x14ac:dyDescent="0.25">
      <c r="B9523" s="219"/>
      <c r="D9523" s="274"/>
    </row>
    <row r="9524" spans="2:4" x14ac:dyDescent="0.25">
      <c r="B9524" s="219"/>
      <c r="D9524" s="274"/>
    </row>
    <row r="9525" spans="2:4" x14ac:dyDescent="0.25">
      <c r="B9525" s="219"/>
      <c r="D9525" s="274"/>
    </row>
    <row r="9526" spans="2:4" x14ac:dyDescent="0.25">
      <c r="B9526" s="219"/>
      <c r="D9526" s="274"/>
    </row>
    <row r="9527" spans="2:4" x14ac:dyDescent="0.25">
      <c r="B9527" s="219"/>
      <c r="D9527" s="274"/>
    </row>
    <row r="9528" spans="2:4" x14ac:dyDescent="0.25">
      <c r="B9528" s="219"/>
      <c r="D9528" s="274"/>
    </row>
    <row r="9529" spans="2:4" x14ac:dyDescent="0.25">
      <c r="B9529" s="219"/>
      <c r="D9529" s="274"/>
    </row>
    <row r="9530" spans="2:4" x14ac:dyDescent="0.25">
      <c r="B9530" s="219"/>
      <c r="D9530" s="274"/>
    </row>
    <row r="9531" spans="2:4" x14ac:dyDescent="0.25">
      <c r="B9531" s="219"/>
      <c r="D9531" s="274"/>
    </row>
    <row r="9532" spans="2:4" x14ac:dyDescent="0.25">
      <c r="B9532" s="219"/>
      <c r="D9532" s="274"/>
    </row>
    <row r="9533" spans="2:4" x14ac:dyDescent="0.25">
      <c r="B9533" s="219"/>
      <c r="D9533" s="274"/>
    </row>
    <row r="9534" spans="2:4" x14ac:dyDescent="0.25">
      <c r="B9534" s="219"/>
      <c r="D9534" s="274"/>
    </row>
    <row r="9535" spans="2:4" x14ac:dyDescent="0.25">
      <c r="B9535" s="219"/>
      <c r="D9535" s="274"/>
    </row>
    <row r="9536" spans="2:4" x14ac:dyDescent="0.25">
      <c r="B9536" s="219"/>
      <c r="D9536" s="274"/>
    </row>
    <row r="9537" spans="2:4" x14ac:dyDescent="0.25">
      <c r="B9537" s="219"/>
      <c r="D9537" s="274"/>
    </row>
    <row r="9538" spans="2:4" x14ac:dyDescent="0.25">
      <c r="B9538" s="219"/>
      <c r="D9538" s="274"/>
    </row>
    <row r="9539" spans="2:4" x14ac:dyDescent="0.25">
      <c r="B9539" s="219"/>
      <c r="D9539" s="274"/>
    </row>
    <row r="9540" spans="2:4" x14ac:dyDescent="0.25">
      <c r="B9540" s="219"/>
      <c r="D9540" s="274"/>
    </row>
    <row r="9541" spans="2:4" x14ac:dyDescent="0.25">
      <c r="B9541" s="219"/>
      <c r="D9541" s="274"/>
    </row>
    <row r="9542" spans="2:4" x14ac:dyDescent="0.25">
      <c r="B9542" s="219"/>
      <c r="D9542" s="274"/>
    </row>
    <row r="9543" spans="2:4" x14ac:dyDescent="0.25">
      <c r="B9543" s="219"/>
      <c r="D9543" s="274"/>
    </row>
    <row r="9544" spans="2:4" x14ac:dyDescent="0.25">
      <c r="B9544" s="219"/>
      <c r="D9544" s="274"/>
    </row>
    <row r="9545" spans="2:4" x14ac:dyDescent="0.25">
      <c r="B9545" s="219"/>
      <c r="D9545" s="274"/>
    </row>
    <row r="9546" spans="2:4" x14ac:dyDescent="0.25">
      <c r="B9546" s="219"/>
      <c r="D9546" s="274"/>
    </row>
    <row r="9547" spans="2:4" x14ac:dyDescent="0.25">
      <c r="B9547" s="219"/>
      <c r="D9547" s="274"/>
    </row>
    <row r="9548" spans="2:4" x14ac:dyDescent="0.25">
      <c r="B9548" s="219"/>
      <c r="D9548" s="274"/>
    </row>
    <row r="9549" spans="2:4" x14ac:dyDescent="0.25">
      <c r="B9549" s="219"/>
      <c r="D9549" s="274"/>
    </row>
    <row r="9550" spans="2:4" x14ac:dyDescent="0.25">
      <c r="B9550" s="219"/>
      <c r="D9550" s="274"/>
    </row>
    <row r="9551" spans="2:4" x14ac:dyDescent="0.25">
      <c r="B9551" s="219"/>
      <c r="D9551" s="274"/>
    </row>
    <row r="9552" spans="2:4" x14ac:dyDescent="0.25">
      <c r="B9552" s="219"/>
      <c r="D9552" s="274"/>
    </row>
    <row r="9553" spans="2:4" x14ac:dyDescent="0.25">
      <c r="B9553" s="219"/>
      <c r="D9553" s="274"/>
    </row>
    <row r="9554" spans="2:4" x14ac:dyDescent="0.25">
      <c r="B9554" s="219"/>
      <c r="D9554" s="274"/>
    </row>
    <row r="9555" spans="2:4" x14ac:dyDescent="0.25">
      <c r="B9555" s="219"/>
      <c r="D9555" s="274"/>
    </row>
    <row r="9556" spans="2:4" x14ac:dyDescent="0.25">
      <c r="B9556" s="219"/>
      <c r="D9556" s="274"/>
    </row>
    <row r="9557" spans="2:4" x14ac:dyDescent="0.25">
      <c r="B9557" s="219"/>
      <c r="D9557" s="274"/>
    </row>
    <row r="9558" spans="2:4" x14ac:dyDescent="0.25">
      <c r="B9558" s="219"/>
      <c r="D9558" s="274"/>
    </row>
    <row r="9559" spans="2:4" x14ac:dyDescent="0.25">
      <c r="B9559" s="219"/>
      <c r="D9559" s="274"/>
    </row>
    <row r="9560" spans="2:4" x14ac:dyDescent="0.25">
      <c r="B9560" s="219"/>
      <c r="D9560" s="274"/>
    </row>
    <row r="9561" spans="2:4" x14ac:dyDescent="0.25">
      <c r="B9561" s="219"/>
      <c r="D9561" s="274"/>
    </row>
    <row r="9562" spans="2:4" x14ac:dyDescent="0.25">
      <c r="B9562" s="219"/>
      <c r="D9562" s="274"/>
    </row>
    <row r="9563" spans="2:4" x14ac:dyDescent="0.25">
      <c r="B9563" s="219"/>
      <c r="D9563" s="274"/>
    </row>
    <row r="9564" spans="2:4" x14ac:dyDescent="0.25">
      <c r="B9564" s="219"/>
      <c r="D9564" s="274"/>
    </row>
    <row r="9565" spans="2:4" x14ac:dyDescent="0.25">
      <c r="B9565" s="219"/>
      <c r="D9565" s="274"/>
    </row>
    <row r="9566" spans="2:4" x14ac:dyDescent="0.25">
      <c r="B9566" s="219"/>
      <c r="D9566" s="274"/>
    </row>
    <row r="9567" spans="2:4" x14ac:dyDescent="0.25">
      <c r="B9567" s="219"/>
      <c r="D9567" s="274"/>
    </row>
    <row r="9568" spans="2:4" x14ac:dyDescent="0.25">
      <c r="B9568" s="219"/>
      <c r="D9568" s="274"/>
    </row>
    <row r="9569" spans="2:4" x14ac:dyDescent="0.25">
      <c r="B9569" s="219"/>
      <c r="D9569" s="274"/>
    </row>
    <row r="9570" spans="2:4" x14ac:dyDescent="0.25">
      <c r="B9570" s="219"/>
      <c r="D9570" s="274"/>
    </row>
    <row r="9571" spans="2:4" x14ac:dyDescent="0.25">
      <c r="B9571" s="219"/>
      <c r="D9571" s="274"/>
    </row>
    <row r="9572" spans="2:4" x14ac:dyDescent="0.25">
      <c r="B9572" s="219"/>
      <c r="D9572" s="274"/>
    </row>
    <row r="9573" spans="2:4" x14ac:dyDescent="0.25">
      <c r="B9573" s="219"/>
      <c r="D9573" s="274"/>
    </row>
    <row r="9574" spans="2:4" x14ac:dyDescent="0.25">
      <c r="B9574" s="219"/>
      <c r="D9574" s="274"/>
    </row>
    <row r="9575" spans="2:4" x14ac:dyDescent="0.25">
      <c r="B9575" s="219"/>
      <c r="D9575" s="274"/>
    </row>
    <row r="9576" spans="2:4" x14ac:dyDescent="0.25">
      <c r="B9576" s="219"/>
      <c r="D9576" s="274"/>
    </row>
    <row r="9577" spans="2:4" x14ac:dyDescent="0.25">
      <c r="B9577" s="219"/>
      <c r="D9577" s="274"/>
    </row>
    <row r="9578" spans="2:4" x14ac:dyDescent="0.25">
      <c r="B9578" s="219"/>
      <c r="D9578" s="274"/>
    </row>
    <row r="9579" spans="2:4" x14ac:dyDescent="0.25">
      <c r="B9579" s="219"/>
      <c r="D9579" s="274"/>
    </row>
    <row r="9580" spans="2:4" x14ac:dyDescent="0.25">
      <c r="B9580" s="219"/>
      <c r="D9580" s="274"/>
    </row>
    <row r="9581" spans="2:4" x14ac:dyDescent="0.25">
      <c r="B9581" s="219"/>
      <c r="D9581" s="274"/>
    </row>
    <row r="9582" spans="2:4" x14ac:dyDescent="0.25">
      <c r="B9582" s="219"/>
      <c r="D9582" s="274"/>
    </row>
    <row r="9583" spans="2:4" x14ac:dyDescent="0.25">
      <c r="B9583" s="219"/>
      <c r="D9583" s="274"/>
    </row>
    <row r="9584" spans="2:4" x14ac:dyDescent="0.25">
      <c r="B9584" s="219"/>
      <c r="D9584" s="274"/>
    </row>
    <row r="9585" spans="2:4" x14ac:dyDescent="0.25">
      <c r="B9585" s="219"/>
      <c r="D9585" s="274"/>
    </row>
    <row r="9586" spans="2:4" x14ac:dyDescent="0.25">
      <c r="B9586" s="219"/>
      <c r="D9586" s="274"/>
    </row>
    <row r="9587" spans="2:4" x14ac:dyDescent="0.25">
      <c r="B9587" s="219"/>
      <c r="D9587" s="274"/>
    </row>
    <row r="9588" spans="2:4" x14ac:dyDescent="0.25">
      <c r="B9588" s="219"/>
      <c r="D9588" s="274"/>
    </row>
    <row r="9589" spans="2:4" x14ac:dyDescent="0.25">
      <c r="B9589" s="219"/>
      <c r="D9589" s="274"/>
    </row>
    <row r="9590" spans="2:4" x14ac:dyDescent="0.25">
      <c r="B9590" s="219"/>
      <c r="D9590" s="274"/>
    </row>
    <row r="9591" spans="2:4" x14ac:dyDescent="0.25">
      <c r="B9591" s="219"/>
      <c r="D9591" s="274"/>
    </row>
    <row r="9592" spans="2:4" x14ac:dyDescent="0.25">
      <c r="B9592" s="219"/>
      <c r="D9592" s="274"/>
    </row>
    <row r="9593" spans="2:4" x14ac:dyDescent="0.25">
      <c r="B9593" s="219"/>
      <c r="D9593" s="274"/>
    </row>
    <row r="9594" spans="2:4" x14ac:dyDescent="0.25">
      <c r="B9594" s="219"/>
      <c r="D9594" s="274"/>
    </row>
    <row r="9595" spans="2:4" x14ac:dyDescent="0.25">
      <c r="B9595" s="219"/>
      <c r="D9595" s="274"/>
    </row>
    <row r="9596" spans="2:4" x14ac:dyDescent="0.25">
      <c r="B9596" s="219"/>
      <c r="D9596" s="274"/>
    </row>
    <row r="9597" spans="2:4" x14ac:dyDescent="0.25">
      <c r="B9597" s="219"/>
      <c r="D9597" s="274"/>
    </row>
    <row r="9598" spans="2:4" x14ac:dyDescent="0.25">
      <c r="B9598" s="219"/>
      <c r="D9598" s="274"/>
    </row>
    <row r="9599" spans="2:4" x14ac:dyDescent="0.25">
      <c r="B9599" s="219"/>
      <c r="D9599" s="274"/>
    </row>
    <row r="9600" spans="2:4" x14ac:dyDescent="0.25">
      <c r="B9600" s="219"/>
      <c r="D9600" s="274"/>
    </row>
    <row r="9601" spans="2:4" x14ac:dyDescent="0.25">
      <c r="B9601" s="219"/>
      <c r="D9601" s="274"/>
    </row>
    <row r="9602" spans="2:4" x14ac:dyDescent="0.25">
      <c r="B9602" s="219"/>
      <c r="D9602" s="274"/>
    </row>
    <row r="9603" spans="2:4" x14ac:dyDescent="0.25">
      <c r="B9603" s="219"/>
      <c r="D9603" s="274"/>
    </row>
    <row r="9604" spans="2:4" x14ac:dyDescent="0.25">
      <c r="B9604" s="219"/>
      <c r="D9604" s="274"/>
    </row>
    <row r="9605" spans="2:4" x14ac:dyDescent="0.25">
      <c r="B9605" s="219"/>
      <c r="D9605" s="274"/>
    </row>
    <row r="9606" spans="2:4" x14ac:dyDescent="0.25">
      <c r="B9606" s="219"/>
      <c r="D9606" s="274"/>
    </row>
    <row r="9607" spans="2:4" x14ac:dyDescent="0.25">
      <c r="B9607" s="219"/>
      <c r="D9607" s="274"/>
    </row>
    <row r="9608" spans="2:4" x14ac:dyDescent="0.25">
      <c r="B9608" s="219"/>
      <c r="D9608" s="274"/>
    </row>
    <row r="9609" spans="2:4" x14ac:dyDescent="0.25">
      <c r="B9609" s="219"/>
      <c r="D9609" s="274"/>
    </row>
    <row r="9610" spans="2:4" x14ac:dyDescent="0.25">
      <c r="B9610" s="219"/>
      <c r="D9610" s="274"/>
    </row>
    <row r="9611" spans="2:4" x14ac:dyDescent="0.25">
      <c r="B9611" s="219"/>
      <c r="D9611" s="274"/>
    </row>
    <row r="9612" spans="2:4" x14ac:dyDescent="0.25">
      <c r="B9612" s="219"/>
      <c r="D9612" s="274"/>
    </row>
    <row r="9613" spans="2:4" x14ac:dyDescent="0.25">
      <c r="B9613" s="219"/>
      <c r="D9613" s="274"/>
    </row>
    <row r="9614" spans="2:4" x14ac:dyDescent="0.25">
      <c r="B9614" s="219"/>
      <c r="D9614" s="274"/>
    </row>
    <row r="9615" spans="2:4" x14ac:dyDescent="0.25">
      <c r="B9615" s="219"/>
      <c r="D9615" s="274"/>
    </row>
    <row r="9616" spans="2:4" x14ac:dyDescent="0.25">
      <c r="B9616" s="219"/>
      <c r="D9616" s="274"/>
    </row>
    <row r="9617" spans="2:4" x14ac:dyDescent="0.25">
      <c r="B9617" s="219"/>
      <c r="D9617" s="274"/>
    </row>
    <row r="9618" spans="2:4" x14ac:dyDescent="0.25">
      <c r="B9618" s="219"/>
      <c r="D9618" s="274"/>
    </row>
    <row r="9619" spans="2:4" x14ac:dyDescent="0.25">
      <c r="B9619" s="219"/>
      <c r="D9619" s="274"/>
    </row>
    <row r="9620" spans="2:4" x14ac:dyDescent="0.25">
      <c r="B9620" s="219"/>
      <c r="D9620" s="274"/>
    </row>
    <row r="9621" spans="2:4" x14ac:dyDescent="0.25">
      <c r="B9621" s="219"/>
      <c r="D9621" s="274"/>
    </row>
    <row r="9622" spans="2:4" x14ac:dyDescent="0.25">
      <c r="B9622" s="219"/>
      <c r="D9622" s="274"/>
    </row>
    <row r="9623" spans="2:4" x14ac:dyDescent="0.25">
      <c r="B9623" s="219"/>
      <c r="D9623" s="274"/>
    </row>
    <row r="9624" spans="2:4" x14ac:dyDescent="0.25">
      <c r="B9624" s="219"/>
      <c r="D9624" s="274"/>
    </row>
    <row r="9625" spans="2:4" x14ac:dyDescent="0.25">
      <c r="B9625" s="219"/>
      <c r="D9625" s="274"/>
    </row>
    <row r="9626" spans="2:4" x14ac:dyDescent="0.25">
      <c r="B9626" s="219"/>
      <c r="D9626" s="274"/>
    </row>
    <row r="9627" spans="2:4" x14ac:dyDescent="0.25">
      <c r="B9627" s="219"/>
      <c r="D9627" s="274"/>
    </row>
    <row r="9628" spans="2:4" x14ac:dyDescent="0.25">
      <c r="B9628" s="219"/>
      <c r="D9628" s="274"/>
    </row>
    <row r="9629" spans="2:4" x14ac:dyDescent="0.25">
      <c r="B9629" s="219"/>
      <c r="D9629" s="274"/>
    </row>
    <row r="9630" spans="2:4" x14ac:dyDescent="0.25">
      <c r="B9630" s="219"/>
      <c r="D9630" s="274"/>
    </row>
    <row r="9631" spans="2:4" x14ac:dyDescent="0.25">
      <c r="B9631" s="219"/>
      <c r="D9631" s="274"/>
    </row>
    <row r="9632" spans="2:4" x14ac:dyDescent="0.25">
      <c r="B9632" s="219"/>
      <c r="D9632" s="274"/>
    </row>
    <row r="9633" spans="2:4" x14ac:dyDescent="0.25">
      <c r="B9633" s="219"/>
      <c r="D9633" s="274"/>
    </row>
    <row r="9634" spans="2:4" x14ac:dyDescent="0.25">
      <c r="B9634" s="219"/>
      <c r="D9634" s="274"/>
    </row>
    <row r="9635" spans="2:4" x14ac:dyDescent="0.25">
      <c r="B9635" s="219"/>
      <c r="D9635" s="274"/>
    </row>
    <row r="9636" spans="2:4" x14ac:dyDescent="0.25">
      <c r="B9636" s="219"/>
      <c r="D9636" s="274"/>
    </row>
    <row r="9637" spans="2:4" x14ac:dyDescent="0.25">
      <c r="B9637" s="219"/>
      <c r="D9637" s="274"/>
    </row>
    <row r="9638" spans="2:4" x14ac:dyDescent="0.25">
      <c r="B9638" s="219"/>
      <c r="D9638" s="274"/>
    </row>
    <row r="9639" spans="2:4" x14ac:dyDescent="0.25">
      <c r="B9639" s="219"/>
      <c r="D9639" s="274"/>
    </row>
    <row r="9640" spans="2:4" x14ac:dyDescent="0.25">
      <c r="B9640" s="219"/>
      <c r="D9640" s="274"/>
    </row>
    <row r="9641" spans="2:4" x14ac:dyDescent="0.25">
      <c r="B9641" s="219"/>
      <c r="D9641" s="274"/>
    </row>
    <row r="9642" spans="2:4" x14ac:dyDescent="0.25">
      <c r="B9642" s="219"/>
      <c r="D9642" s="274"/>
    </row>
    <row r="9643" spans="2:4" x14ac:dyDescent="0.25">
      <c r="B9643" s="219"/>
      <c r="D9643" s="274"/>
    </row>
    <row r="9644" spans="2:4" x14ac:dyDescent="0.25">
      <c r="B9644" s="219"/>
      <c r="D9644" s="274"/>
    </row>
    <row r="9645" spans="2:4" x14ac:dyDescent="0.25">
      <c r="B9645" s="219"/>
      <c r="D9645" s="274"/>
    </row>
    <row r="9646" spans="2:4" x14ac:dyDescent="0.25">
      <c r="B9646" s="219"/>
      <c r="D9646" s="274"/>
    </row>
    <row r="9647" spans="2:4" x14ac:dyDescent="0.25">
      <c r="B9647" s="219"/>
      <c r="D9647" s="274"/>
    </row>
    <row r="9648" spans="2:4" x14ac:dyDescent="0.25">
      <c r="B9648" s="219"/>
      <c r="D9648" s="274"/>
    </row>
    <row r="9649" spans="2:4" x14ac:dyDescent="0.25">
      <c r="B9649" s="219"/>
      <c r="D9649" s="274"/>
    </row>
    <row r="9650" spans="2:4" x14ac:dyDescent="0.25">
      <c r="B9650" s="219"/>
      <c r="D9650" s="274"/>
    </row>
    <row r="9651" spans="2:4" x14ac:dyDescent="0.25">
      <c r="B9651" s="219"/>
      <c r="D9651" s="274"/>
    </row>
    <row r="9652" spans="2:4" x14ac:dyDescent="0.25">
      <c r="B9652" s="219"/>
      <c r="D9652" s="274"/>
    </row>
    <row r="9653" spans="2:4" x14ac:dyDescent="0.25">
      <c r="B9653" s="219"/>
      <c r="D9653" s="274"/>
    </row>
    <row r="9654" spans="2:4" x14ac:dyDescent="0.25">
      <c r="B9654" s="219"/>
      <c r="D9654" s="274"/>
    </row>
    <row r="9655" spans="2:4" x14ac:dyDescent="0.25">
      <c r="B9655" s="219"/>
      <c r="D9655" s="274"/>
    </row>
    <row r="9656" spans="2:4" x14ac:dyDescent="0.25">
      <c r="B9656" s="219"/>
      <c r="D9656" s="274"/>
    </row>
    <row r="9657" spans="2:4" x14ac:dyDescent="0.25">
      <c r="B9657" s="219"/>
      <c r="D9657" s="274"/>
    </row>
    <row r="9658" spans="2:4" x14ac:dyDescent="0.25">
      <c r="B9658" s="219"/>
      <c r="D9658" s="274"/>
    </row>
    <row r="9659" spans="2:4" x14ac:dyDescent="0.25">
      <c r="B9659" s="219"/>
      <c r="D9659" s="274"/>
    </row>
    <row r="9660" spans="2:4" x14ac:dyDescent="0.25">
      <c r="B9660" s="219"/>
      <c r="D9660" s="274"/>
    </row>
    <row r="9661" spans="2:4" x14ac:dyDescent="0.25">
      <c r="B9661" s="219"/>
      <c r="D9661" s="274"/>
    </row>
    <row r="9662" spans="2:4" x14ac:dyDescent="0.25">
      <c r="B9662" s="219"/>
      <c r="D9662" s="274"/>
    </row>
    <row r="9663" spans="2:4" x14ac:dyDescent="0.25">
      <c r="B9663" s="219"/>
      <c r="D9663" s="274"/>
    </row>
    <row r="9664" spans="2:4" x14ac:dyDescent="0.25">
      <c r="B9664" s="219"/>
      <c r="D9664" s="274"/>
    </row>
    <row r="9665" spans="2:4" x14ac:dyDescent="0.25">
      <c r="B9665" s="219"/>
      <c r="D9665" s="274"/>
    </row>
    <row r="9666" spans="2:4" x14ac:dyDescent="0.25">
      <c r="B9666" s="219"/>
      <c r="D9666" s="274"/>
    </row>
    <row r="9667" spans="2:4" x14ac:dyDescent="0.25">
      <c r="B9667" s="219"/>
      <c r="D9667" s="274"/>
    </row>
    <row r="9668" spans="2:4" x14ac:dyDescent="0.25">
      <c r="B9668" s="219"/>
      <c r="D9668" s="274"/>
    </row>
    <row r="9669" spans="2:4" x14ac:dyDescent="0.25">
      <c r="B9669" s="219"/>
      <c r="D9669" s="274"/>
    </row>
    <row r="9670" spans="2:4" x14ac:dyDescent="0.25">
      <c r="B9670" s="219"/>
      <c r="D9670" s="274"/>
    </row>
    <row r="9671" spans="2:4" x14ac:dyDescent="0.25">
      <c r="B9671" s="219"/>
      <c r="D9671" s="274"/>
    </row>
    <row r="9672" spans="2:4" x14ac:dyDescent="0.25">
      <c r="B9672" s="219"/>
      <c r="D9672" s="274"/>
    </row>
    <row r="9673" spans="2:4" x14ac:dyDescent="0.25">
      <c r="B9673" s="219"/>
      <c r="D9673" s="274"/>
    </row>
    <row r="9674" spans="2:4" x14ac:dyDescent="0.25">
      <c r="B9674" s="219"/>
      <c r="D9674" s="274"/>
    </row>
    <row r="9675" spans="2:4" x14ac:dyDescent="0.25">
      <c r="B9675" s="219"/>
      <c r="D9675" s="274"/>
    </row>
    <row r="9676" spans="2:4" x14ac:dyDescent="0.25">
      <c r="B9676" s="219"/>
      <c r="D9676" s="274"/>
    </row>
    <row r="9677" spans="2:4" x14ac:dyDescent="0.25">
      <c r="B9677" s="219"/>
      <c r="D9677" s="274"/>
    </row>
    <row r="9678" spans="2:4" x14ac:dyDescent="0.25">
      <c r="B9678" s="219"/>
      <c r="D9678" s="274"/>
    </row>
    <row r="9679" spans="2:4" x14ac:dyDescent="0.25">
      <c r="B9679" s="219"/>
      <c r="D9679" s="274"/>
    </row>
    <row r="9680" spans="2:4" x14ac:dyDescent="0.25">
      <c r="B9680" s="219"/>
      <c r="D9680" s="274"/>
    </row>
    <row r="9681" spans="2:4" x14ac:dyDescent="0.25">
      <c r="B9681" s="219"/>
      <c r="D9681" s="274"/>
    </row>
    <row r="9682" spans="2:4" x14ac:dyDescent="0.25">
      <c r="B9682" s="219"/>
      <c r="D9682" s="274"/>
    </row>
    <row r="9683" spans="2:4" x14ac:dyDescent="0.25">
      <c r="B9683" s="219"/>
      <c r="D9683" s="274"/>
    </row>
    <row r="9684" spans="2:4" x14ac:dyDescent="0.25">
      <c r="B9684" s="219"/>
      <c r="D9684" s="274"/>
    </row>
    <row r="9685" spans="2:4" x14ac:dyDescent="0.25">
      <c r="B9685" s="219"/>
      <c r="D9685" s="274"/>
    </row>
    <row r="9686" spans="2:4" x14ac:dyDescent="0.25">
      <c r="B9686" s="219"/>
      <c r="D9686" s="274"/>
    </row>
    <row r="9687" spans="2:4" x14ac:dyDescent="0.25">
      <c r="B9687" s="219"/>
      <c r="D9687" s="274"/>
    </row>
    <row r="9688" spans="2:4" x14ac:dyDescent="0.25">
      <c r="B9688" s="219"/>
      <c r="D9688" s="274"/>
    </row>
    <row r="9689" spans="2:4" x14ac:dyDescent="0.25">
      <c r="B9689" s="219"/>
      <c r="D9689" s="274"/>
    </row>
    <row r="9690" spans="2:4" x14ac:dyDescent="0.25">
      <c r="B9690" s="219"/>
      <c r="D9690" s="274"/>
    </row>
    <row r="9691" spans="2:4" x14ac:dyDescent="0.25">
      <c r="B9691" s="219"/>
      <c r="D9691" s="274"/>
    </row>
    <row r="9692" spans="2:4" x14ac:dyDescent="0.25">
      <c r="B9692" s="219"/>
      <c r="D9692" s="274"/>
    </row>
    <row r="9693" spans="2:4" x14ac:dyDescent="0.25">
      <c r="B9693" s="219"/>
      <c r="D9693" s="274"/>
    </row>
    <row r="9694" spans="2:4" x14ac:dyDescent="0.25">
      <c r="B9694" s="219"/>
      <c r="D9694" s="274"/>
    </row>
    <row r="9695" spans="2:4" x14ac:dyDescent="0.25">
      <c r="B9695" s="219"/>
      <c r="D9695" s="274"/>
    </row>
    <row r="9696" spans="2:4" x14ac:dyDescent="0.25">
      <c r="B9696" s="219"/>
      <c r="D9696" s="274"/>
    </row>
    <row r="9697" spans="2:4" x14ac:dyDescent="0.25">
      <c r="B9697" s="219"/>
      <c r="D9697" s="274"/>
    </row>
    <row r="9698" spans="2:4" x14ac:dyDescent="0.25">
      <c r="B9698" s="219"/>
      <c r="D9698" s="274"/>
    </row>
    <row r="9699" spans="2:4" x14ac:dyDescent="0.25">
      <c r="B9699" s="219"/>
      <c r="D9699" s="274"/>
    </row>
    <row r="9700" spans="2:4" x14ac:dyDescent="0.25">
      <c r="B9700" s="219"/>
      <c r="D9700" s="274"/>
    </row>
    <row r="9701" spans="2:4" x14ac:dyDescent="0.25">
      <c r="B9701" s="219"/>
      <c r="D9701" s="274"/>
    </row>
    <row r="9702" spans="2:4" x14ac:dyDescent="0.25">
      <c r="B9702" s="219"/>
      <c r="D9702" s="274"/>
    </row>
    <row r="9703" spans="2:4" x14ac:dyDescent="0.25">
      <c r="B9703" s="219"/>
      <c r="D9703" s="274"/>
    </row>
    <row r="9704" spans="2:4" x14ac:dyDescent="0.25">
      <c r="B9704" s="219"/>
      <c r="D9704" s="274"/>
    </row>
    <row r="9705" spans="2:4" x14ac:dyDescent="0.25">
      <c r="B9705" s="219"/>
      <c r="D9705" s="274"/>
    </row>
    <row r="9706" spans="2:4" x14ac:dyDescent="0.25">
      <c r="B9706" s="219"/>
      <c r="D9706" s="274"/>
    </row>
    <row r="9707" spans="2:4" x14ac:dyDescent="0.25">
      <c r="B9707" s="219"/>
      <c r="D9707" s="274"/>
    </row>
    <row r="9708" spans="2:4" x14ac:dyDescent="0.25">
      <c r="B9708" s="219"/>
      <c r="D9708" s="274"/>
    </row>
    <row r="9709" spans="2:4" x14ac:dyDescent="0.25">
      <c r="B9709" s="219"/>
      <c r="D9709" s="274"/>
    </row>
    <row r="9710" spans="2:4" x14ac:dyDescent="0.25">
      <c r="B9710" s="219"/>
      <c r="D9710" s="274"/>
    </row>
    <row r="9711" spans="2:4" x14ac:dyDescent="0.25">
      <c r="B9711" s="219"/>
      <c r="D9711" s="274"/>
    </row>
    <row r="9712" spans="2:4" x14ac:dyDescent="0.25">
      <c r="B9712" s="219"/>
      <c r="D9712" s="274"/>
    </row>
    <row r="9713" spans="2:4" x14ac:dyDescent="0.25">
      <c r="B9713" s="219"/>
      <c r="D9713" s="274"/>
    </row>
    <row r="9714" spans="2:4" x14ac:dyDescent="0.25">
      <c r="B9714" s="219"/>
      <c r="D9714" s="274"/>
    </row>
    <row r="9715" spans="2:4" x14ac:dyDescent="0.25">
      <c r="B9715" s="219"/>
      <c r="D9715" s="274"/>
    </row>
    <row r="9716" spans="2:4" x14ac:dyDescent="0.25">
      <c r="B9716" s="219"/>
      <c r="D9716" s="274"/>
    </row>
    <row r="9717" spans="2:4" x14ac:dyDescent="0.25">
      <c r="B9717" s="219"/>
      <c r="D9717" s="274"/>
    </row>
    <row r="9718" spans="2:4" x14ac:dyDescent="0.25">
      <c r="B9718" s="219"/>
      <c r="D9718" s="274"/>
    </row>
    <row r="9719" spans="2:4" x14ac:dyDescent="0.25">
      <c r="B9719" s="219"/>
      <c r="D9719" s="274"/>
    </row>
    <row r="9720" spans="2:4" x14ac:dyDescent="0.25">
      <c r="B9720" s="219"/>
      <c r="D9720" s="274"/>
    </row>
    <row r="9721" spans="2:4" x14ac:dyDescent="0.25">
      <c r="B9721" s="219"/>
      <c r="D9721" s="274"/>
    </row>
    <row r="9722" spans="2:4" x14ac:dyDescent="0.25">
      <c r="B9722" s="219"/>
      <c r="D9722" s="274"/>
    </row>
    <row r="9723" spans="2:4" x14ac:dyDescent="0.25">
      <c r="B9723" s="219"/>
      <c r="D9723" s="274"/>
    </row>
    <row r="9724" spans="2:4" x14ac:dyDescent="0.25">
      <c r="B9724" s="219"/>
      <c r="D9724" s="274"/>
    </row>
    <row r="9725" spans="2:4" x14ac:dyDescent="0.25">
      <c r="B9725" s="219"/>
      <c r="D9725" s="274"/>
    </row>
    <row r="9726" spans="2:4" x14ac:dyDescent="0.25">
      <c r="B9726" s="219"/>
      <c r="D9726" s="274"/>
    </row>
    <row r="9727" spans="2:4" x14ac:dyDescent="0.25">
      <c r="B9727" s="219"/>
      <c r="D9727" s="274"/>
    </row>
    <row r="9728" spans="2:4" x14ac:dyDescent="0.25">
      <c r="B9728" s="219"/>
      <c r="D9728" s="274"/>
    </row>
    <row r="9729" spans="2:4" x14ac:dyDescent="0.25">
      <c r="B9729" s="219"/>
      <c r="D9729" s="274"/>
    </row>
    <row r="9730" spans="2:4" x14ac:dyDescent="0.25">
      <c r="B9730" s="219"/>
      <c r="D9730" s="274"/>
    </row>
    <row r="9731" spans="2:4" x14ac:dyDescent="0.25">
      <c r="B9731" s="219"/>
      <c r="D9731" s="274"/>
    </row>
    <row r="9732" spans="2:4" x14ac:dyDescent="0.25">
      <c r="B9732" s="219"/>
      <c r="D9732" s="274"/>
    </row>
    <row r="9733" spans="2:4" x14ac:dyDescent="0.25">
      <c r="B9733" s="219"/>
      <c r="D9733" s="274"/>
    </row>
    <row r="9734" spans="2:4" x14ac:dyDescent="0.25">
      <c r="B9734" s="219"/>
      <c r="D9734" s="274"/>
    </row>
    <row r="9735" spans="2:4" x14ac:dyDescent="0.25">
      <c r="B9735" s="219"/>
      <c r="D9735" s="274"/>
    </row>
    <row r="9736" spans="2:4" x14ac:dyDescent="0.25">
      <c r="B9736" s="219"/>
      <c r="D9736" s="274"/>
    </row>
    <row r="9737" spans="2:4" x14ac:dyDescent="0.25">
      <c r="B9737" s="219"/>
      <c r="D9737" s="274"/>
    </row>
    <row r="9738" spans="2:4" x14ac:dyDescent="0.25">
      <c r="B9738" s="219"/>
      <c r="D9738" s="274"/>
    </row>
    <row r="9739" spans="2:4" x14ac:dyDescent="0.25">
      <c r="B9739" s="219"/>
      <c r="D9739" s="274"/>
    </row>
    <row r="9740" spans="2:4" x14ac:dyDescent="0.25">
      <c r="B9740" s="219"/>
      <c r="D9740" s="274"/>
    </row>
    <row r="9741" spans="2:4" x14ac:dyDescent="0.25">
      <c r="B9741" s="219"/>
      <c r="D9741" s="274"/>
    </row>
    <row r="9742" spans="2:4" x14ac:dyDescent="0.25">
      <c r="B9742" s="219"/>
      <c r="D9742" s="274"/>
    </row>
    <row r="9743" spans="2:4" x14ac:dyDescent="0.25">
      <c r="B9743" s="219"/>
      <c r="D9743" s="274"/>
    </row>
    <row r="9744" spans="2:4" x14ac:dyDescent="0.25">
      <c r="B9744" s="219"/>
      <c r="D9744" s="274"/>
    </row>
    <row r="9745" spans="2:4" x14ac:dyDescent="0.25">
      <c r="B9745" s="219"/>
      <c r="D9745" s="274"/>
    </row>
    <row r="9746" spans="2:4" x14ac:dyDescent="0.25">
      <c r="B9746" s="219"/>
      <c r="D9746" s="274"/>
    </row>
    <row r="9747" spans="2:4" x14ac:dyDescent="0.25">
      <c r="B9747" s="219"/>
      <c r="D9747" s="274"/>
    </row>
    <row r="9748" spans="2:4" x14ac:dyDescent="0.25">
      <c r="B9748" s="219"/>
      <c r="D9748" s="274"/>
    </row>
    <row r="9749" spans="2:4" x14ac:dyDescent="0.25">
      <c r="B9749" s="219"/>
      <c r="D9749" s="274"/>
    </row>
    <row r="9750" spans="2:4" x14ac:dyDescent="0.25">
      <c r="B9750" s="219"/>
      <c r="D9750" s="274"/>
    </row>
    <row r="9751" spans="2:4" x14ac:dyDescent="0.25">
      <c r="B9751" s="219"/>
      <c r="D9751" s="274"/>
    </row>
    <row r="9752" spans="2:4" x14ac:dyDescent="0.25">
      <c r="B9752" s="219"/>
      <c r="D9752" s="274"/>
    </row>
    <row r="9753" spans="2:4" x14ac:dyDescent="0.25">
      <c r="B9753" s="219"/>
      <c r="D9753" s="274"/>
    </row>
    <row r="9754" spans="2:4" x14ac:dyDescent="0.25">
      <c r="B9754" s="219"/>
      <c r="D9754" s="274"/>
    </row>
    <row r="9755" spans="2:4" x14ac:dyDescent="0.25">
      <c r="B9755" s="219"/>
      <c r="D9755" s="274"/>
    </row>
    <row r="9756" spans="2:4" x14ac:dyDescent="0.25">
      <c r="B9756" s="219"/>
      <c r="D9756" s="274"/>
    </row>
    <row r="9757" spans="2:4" x14ac:dyDescent="0.25">
      <c r="B9757" s="219"/>
      <c r="D9757" s="274"/>
    </row>
    <row r="9758" spans="2:4" x14ac:dyDescent="0.25">
      <c r="B9758" s="219"/>
      <c r="D9758" s="274"/>
    </row>
    <row r="9759" spans="2:4" x14ac:dyDescent="0.25">
      <c r="B9759" s="219"/>
      <c r="D9759" s="274"/>
    </row>
    <row r="9760" spans="2:4" x14ac:dyDescent="0.25">
      <c r="B9760" s="219"/>
      <c r="D9760" s="274"/>
    </row>
    <row r="9761" spans="2:4" x14ac:dyDescent="0.25">
      <c r="B9761" s="219"/>
      <c r="D9761" s="274"/>
    </row>
    <row r="9762" spans="2:4" x14ac:dyDescent="0.25">
      <c r="B9762" s="219"/>
      <c r="D9762" s="274"/>
    </row>
    <row r="9763" spans="2:4" x14ac:dyDescent="0.25">
      <c r="B9763" s="219"/>
      <c r="D9763" s="274"/>
    </row>
    <row r="9764" spans="2:4" x14ac:dyDescent="0.25">
      <c r="B9764" s="219"/>
      <c r="D9764" s="274"/>
    </row>
    <row r="9765" spans="2:4" x14ac:dyDescent="0.25">
      <c r="B9765" s="219"/>
      <c r="D9765" s="274"/>
    </row>
    <row r="9766" spans="2:4" x14ac:dyDescent="0.25">
      <c r="B9766" s="219"/>
      <c r="D9766" s="274"/>
    </row>
    <row r="9767" spans="2:4" x14ac:dyDescent="0.25">
      <c r="B9767" s="219"/>
      <c r="D9767" s="274"/>
    </row>
    <row r="9768" spans="2:4" x14ac:dyDescent="0.25">
      <c r="B9768" s="219"/>
      <c r="D9768" s="274"/>
    </row>
    <row r="9769" spans="2:4" x14ac:dyDescent="0.25">
      <c r="B9769" s="219"/>
      <c r="D9769" s="274"/>
    </row>
    <row r="9770" spans="2:4" x14ac:dyDescent="0.25">
      <c r="B9770" s="219"/>
      <c r="D9770" s="274"/>
    </row>
    <row r="9771" spans="2:4" x14ac:dyDescent="0.25">
      <c r="B9771" s="219"/>
      <c r="D9771" s="274"/>
    </row>
    <row r="9772" spans="2:4" x14ac:dyDescent="0.25">
      <c r="B9772" s="219"/>
      <c r="D9772" s="274"/>
    </row>
    <row r="9773" spans="2:4" x14ac:dyDescent="0.25">
      <c r="B9773" s="219"/>
      <c r="D9773" s="274"/>
    </row>
    <row r="9774" spans="2:4" x14ac:dyDescent="0.25">
      <c r="B9774" s="219"/>
      <c r="D9774" s="274"/>
    </row>
    <row r="9775" spans="2:4" x14ac:dyDescent="0.25">
      <c r="B9775" s="219"/>
      <c r="D9775" s="274"/>
    </row>
    <row r="9776" spans="2:4" x14ac:dyDescent="0.25">
      <c r="B9776" s="219"/>
      <c r="D9776" s="274"/>
    </row>
    <row r="9777" spans="2:4" x14ac:dyDescent="0.25">
      <c r="B9777" s="219"/>
      <c r="D9777" s="274"/>
    </row>
    <row r="9778" spans="2:4" x14ac:dyDescent="0.25">
      <c r="B9778" s="219"/>
      <c r="D9778" s="274"/>
    </row>
    <row r="9779" spans="2:4" x14ac:dyDescent="0.25">
      <c r="B9779" s="219"/>
      <c r="D9779" s="274"/>
    </row>
    <row r="9780" spans="2:4" x14ac:dyDescent="0.25">
      <c r="B9780" s="219"/>
      <c r="D9780" s="274"/>
    </row>
    <row r="9781" spans="2:4" x14ac:dyDescent="0.25">
      <c r="B9781" s="219"/>
      <c r="D9781" s="274"/>
    </row>
    <row r="9782" spans="2:4" x14ac:dyDescent="0.25">
      <c r="B9782" s="219"/>
      <c r="D9782" s="274"/>
    </row>
    <row r="9783" spans="2:4" x14ac:dyDescent="0.25">
      <c r="B9783" s="219"/>
      <c r="D9783" s="274"/>
    </row>
    <row r="9784" spans="2:4" x14ac:dyDescent="0.25">
      <c r="B9784" s="219"/>
      <c r="D9784" s="274"/>
    </row>
    <row r="9785" spans="2:4" x14ac:dyDescent="0.25">
      <c r="B9785" s="219"/>
      <c r="D9785" s="274"/>
    </row>
    <row r="9786" spans="2:4" x14ac:dyDescent="0.25">
      <c r="B9786" s="219"/>
      <c r="D9786" s="274"/>
    </row>
    <row r="9787" spans="2:4" x14ac:dyDescent="0.25">
      <c r="B9787" s="219"/>
      <c r="D9787" s="274"/>
    </row>
    <row r="9788" spans="2:4" x14ac:dyDescent="0.25">
      <c r="B9788" s="219"/>
      <c r="D9788" s="274"/>
    </row>
    <row r="9789" spans="2:4" x14ac:dyDescent="0.25">
      <c r="B9789" s="219"/>
      <c r="D9789" s="274"/>
    </row>
    <row r="9790" spans="2:4" x14ac:dyDescent="0.25">
      <c r="B9790" s="219"/>
      <c r="D9790" s="274"/>
    </row>
    <row r="9791" spans="2:4" x14ac:dyDescent="0.25">
      <c r="B9791" s="219"/>
      <c r="D9791" s="274"/>
    </row>
    <row r="9792" spans="2:4" x14ac:dyDescent="0.25">
      <c r="B9792" s="219"/>
      <c r="D9792" s="274"/>
    </row>
    <row r="9793" spans="2:4" x14ac:dyDescent="0.25">
      <c r="B9793" s="219"/>
      <c r="D9793" s="274"/>
    </row>
    <row r="9794" spans="2:4" x14ac:dyDescent="0.25">
      <c r="B9794" s="219"/>
      <c r="D9794" s="274"/>
    </row>
    <row r="9795" spans="2:4" x14ac:dyDescent="0.25">
      <c r="B9795" s="219"/>
      <c r="D9795" s="274"/>
    </row>
    <row r="9796" spans="2:4" x14ac:dyDescent="0.25">
      <c r="B9796" s="219"/>
      <c r="D9796" s="274"/>
    </row>
    <row r="9797" spans="2:4" x14ac:dyDescent="0.25">
      <c r="B9797" s="219"/>
      <c r="D9797" s="274"/>
    </row>
    <row r="9798" spans="2:4" x14ac:dyDescent="0.25">
      <c r="B9798" s="219"/>
      <c r="D9798" s="274"/>
    </row>
    <row r="9799" spans="2:4" x14ac:dyDescent="0.25">
      <c r="B9799" s="219"/>
      <c r="D9799" s="274"/>
    </row>
    <row r="9800" spans="2:4" x14ac:dyDescent="0.25">
      <c r="B9800" s="219"/>
      <c r="D9800" s="274"/>
    </row>
    <row r="9801" spans="2:4" x14ac:dyDescent="0.25">
      <c r="B9801" s="219"/>
      <c r="D9801" s="274"/>
    </row>
    <row r="9802" spans="2:4" x14ac:dyDescent="0.25">
      <c r="B9802" s="219"/>
      <c r="D9802" s="274"/>
    </row>
    <row r="9803" spans="2:4" x14ac:dyDescent="0.25">
      <c r="B9803" s="219"/>
      <c r="D9803" s="274"/>
    </row>
    <row r="9804" spans="2:4" x14ac:dyDescent="0.25">
      <c r="B9804" s="219"/>
      <c r="D9804" s="274"/>
    </row>
    <row r="9805" spans="2:4" x14ac:dyDescent="0.25">
      <c r="B9805" s="219"/>
      <c r="D9805" s="274"/>
    </row>
    <row r="9806" spans="2:4" x14ac:dyDescent="0.25">
      <c r="B9806" s="219"/>
      <c r="D9806" s="274"/>
    </row>
    <row r="9807" spans="2:4" x14ac:dyDescent="0.25">
      <c r="B9807" s="219"/>
      <c r="D9807" s="274"/>
    </row>
    <row r="9808" spans="2:4" x14ac:dyDescent="0.25">
      <c r="B9808" s="219"/>
      <c r="D9808" s="274"/>
    </row>
    <row r="9809" spans="2:4" x14ac:dyDescent="0.25">
      <c r="B9809" s="219"/>
      <c r="D9809" s="274"/>
    </row>
    <row r="9810" spans="2:4" x14ac:dyDescent="0.25">
      <c r="B9810" s="219"/>
      <c r="D9810" s="274"/>
    </row>
    <row r="9811" spans="2:4" x14ac:dyDescent="0.25">
      <c r="B9811" s="219"/>
      <c r="D9811" s="274"/>
    </row>
    <row r="9812" spans="2:4" x14ac:dyDescent="0.25">
      <c r="B9812" s="219"/>
      <c r="D9812" s="274"/>
    </row>
    <row r="9813" spans="2:4" x14ac:dyDescent="0.25">
      <c r="B9813" s="219"/>
      <c r="D9813" s="274"/>
    </row>
    <row r="9814" spans="2:4" x14ac:dyDescent="0.25">
      <c r="B9814" s="219"/>
      <c r="D9814" s="274"/>
    </row>
    <row r="9815" spans="2:4" x14ac:dyDescent="0.25">
      <c r="B9815" s="219"/>
      <c r="D9815" s="274"/>
    </row>
    <row r="9816" spans="2:4" x14ac:dyDescent="0.25">
      <c r="B9816" s="219"/>
      <c r="D9816" s="274"/>
    </row>
    <row r="9817" spans="2:4" x14ac:dyDescent="0.25">
      <c r="B9817" s="219"/>
      <c r="D9817" s="274"/>
    </row>
    <row r="9818" spans="2:4" x14ac:dyDescent="0.25">
      <c r="B9818" s="219"/>
      <c r="D9818" s="274"/>
    </row>
    <row r="9819" spans="2:4" x14ac:dyDescent="0.25">
      <c r="B9819" s="219"/>
      <c r="D9819" s="274"/>
    </row>
    <row r="9820" spans="2:4" x14ac:dyDescent="0.25">
      <c r="B9820" s="219"/>
      <c r="D9820" s="274"/>
    </row>
    <row r="9821" spans="2:4" x14ac:dyDescent="0.25">
      <c r="B9821" s="219"/>
      <c r="D9821" s="274"/>
    </row>
    <row r="9822" spans="2:4" x14ac:dyDescent="0.25">
      <c r="B9822" s="219"/>
      <c r="D9822" s="274"/>
    </row>
    <row r="9823" spans="2:4" x14ac:dyDescent="0.25">
      <c r="B9823" s="219"/>
      <c r="D9823" s="274"/>
    </row>
    <row r="9824" spans="2:4" x14ac:dyDescent="0.25">
      <c r="B9824" s="219"/>
      <c r="D9824" s="274"/>
    </row>
    <row r="9825" spans="2:4" x14ac:dyDescent="0.25">
      <c r="B9825" s="219"/>
      <c r="D9825" s="274"/>
    </row>
    <row r="9826" spans="2:4" x14ac:dyDescent="0.25">
      <c r="B9826" s="219"/>
      <c r="D9826" s="274"/>
    </row>
    <row r="9827" spans="2:4" x14ac:dyDescent="0.25">
      <c r="B9827" s="219"/>
      <c r="D9827" s="274"/>
    </row>
    <row r="9828" spans="2:4" x14ac:dyDescent="0.25">
      <c r="B9828" s="219"/>
      <c r="D9828" s="274"/>
    </row>
    <row r="9829" spans="2:4" x14ac:dyDescent="0.25">
      <c r="B9829" s="219"/>
      <c r="D9829" s="274"/>
    </row>
    <row r="9830" spans="2:4" x14ac:dyDescent="0.25">
      <c r="B9830" s="219"/>
      <c r="D9830" s="274"/>
    </row>
    <row r="9831" spans="2:4" x14ac:dyDescent="0.25">
      <c r="B9831" s="219"/>
      <c r="D9831" s="274"/>
    </row>
    <row r="9832" spans="2:4" x14ac:dyDescent="0.25">
      <c r="B9832" s="219"/>
      <c r="D9832" s="274"/>
    </row>
    <row r="9833" spans="2:4" x14ac:dyDescent="0.25">
      <c r="B9833" s="219"/>
      <c r="D9833" s="274"/>
    </row>
    <row r="9834" spans="2:4" x14ac:dyDescent="0.25">
      <c r="B9834" s="219"/>
      <c r="D9834" s="274"/>
    </row>
    <row r="9835" spans="2:4" x14ac:dyDescent="0.25">
      <c r="B9835" s="219"/>
      <c r="D9835" s="274"/>
    </row>
    <row r="9836" spans="2:4" x14ac:dyDescent="0.25">
      <c r="B9836" s="219"/>
      <c r="D9836" s="274"/>
    </row>
    <row r="9837" spans="2:4" x14ac:dyDescent="0.25">
      <c r="B9837" s="219"/>
      <c r="D9837" s="274"/>
    </row>
    <row r="9838" spans="2:4" x14ac:dyDescent="0.25">
      <c r="B9838" s="219"/>
      <c r="D9838" s="274"/>
    </row>
    <row r="9839" spans="2:4" x14ac:dyDescent="0.25">
      <c r="B9839" s="219"/>
      <c r="D9839" s="274"/>
    </row>
    <row r="9840" spans="2:4" x14ac:dyDescent="0.25">
      <c r="B9840" s="219"/>
      <c r="D9840" s="274"/>
    </row>
    <row r="9841" spans="2:4" x14ac:dyDescent="0.25">
      <c r="B9841" s="219"/>
      <c r="D9841" s="274"/>
    </row>
    <row r="9842" spans="2:4" x14ac:dyDescent="0.25">
      <c r="B9842" s="219"/>
      <c r="D9842" s="274"/>
    </row>
    <row r="9843" spans="2:4" x14ac:dyDescent="0.25">
      <c r="B9843" s="219"/>
      <c r="D9843" s="274"/>
    </row>
    <row r="9844" spans="2:4" x14ac:dyDescent="0.25">
      <c r="B9844" s="219"/>
      <c r="D9844" s="274"/>
    </row>
    <row r="9845" spans="2:4" x14ac:dyDescent="0.25">
      <c r="B9845" s="219"/>
      <c r="D9845" s="274"/>
    </row>
    <row r="9846" spans="2:4" x14ac:dyDescent="0.25">
      <c r="B9846" s="219"/>
      <c r="D9846" s="274"/>
    </row>
    <row r="9847" spans="2:4" x14ac:dyDescent="0.25">
      <c r="B9847" s="219"/>
      <c r="D9847" s="274"/>
    </row>
    <row r="9848" spans="2:4" x14ac:dyDescent="0.25">
      <c r="B9848" s="219"/>
      <c r="D9848" s="274"/>
    </row>
    <row r="9849" spans="2:4" x14ac:dyDescent="0.25">
      <c r="B9849" s="219"/>
      <c r="D9849" s="274"/>
    </row>
    <row r="9850" spans="2:4" x14ac:dyDescent="0.25">
      <c r="B9850" s="219"/>
      <c r="D9850" s="274"/>
    </row>
    <row r="9851" spans="2:4" x14ac:dyDescent="0.25">
      <c r="B9851" s="219"/>
      <c r="D9851" s="274"/>
    </row>
    <row r="9852" spans="2:4" x14ac:dyDescent="0.25">
      <c r="B9852" s="219"/>
      <c r="D9852" s="274"/>
    </row>
    <row r="9853" spans="2:4" x14ac:dyDescent="0.25">
      <c r="B9853" s="219"/>
      <c r="D9853" s="274"/>
    </row>
    <row r="9854" spans="2:4" x14ac:dyDescent="0.25">
      <c r="B9854" s="219"/>
      <c r="D9854" s="274"/>
    </row>
    <row r="9855" spans="2:4" x14ac:dyDescent="0.25">
      <c r="B9855" s="219"/>
      <c r="D9855" s="274"/>
    </row>
    <row r="9856" spans="2:4" x14ac:dyDescent="0.25">
      <c r="B9856" s="219"/>
      <c r="D9856" s="274"/>
    </row>
    <row r="9857" spans="2:4" x14ac:dyDescent="0.25">
      <c r="B9857" s="219"/>
      <c r="D9857" s="274"/>
    </row>
    <row r="9858" spans="2:4" x14ac:dyDescent="0.25">
      <c r="B9858" s="219"/>
      <c r="D9858" s="274"/>
    </row>
    <row r="9859" spans="2:4" x14ac:dyDescent="0.25">
      <c r="B9859" s="219"/>
      <c r="D9859" s="274"/>
    </row>
    <row r="9860" spans="2:4" x14ac:dyDescent="0.25">
      <c r="B9860" s="219"/>
      <c r="D9860" s="274"/>
    </row>
    <row r="9861" spans="2:4" x14ac:dyDescent="0.25">
      <c r="B9861" s="219"/>
      <c r="D9861" s="274"/>
    </row>
    <row r="9862" spans="2:4" x14ac:dyDescent="0.25">
      <c r="B9862" s="219"/>
      <c r="D9862" s="274"/>
    </row>
    <row r="9863" spans="2:4" x14ac:dyDescent="0.25">
      <c r="B9863" s="219"/>
      <c r="D9863" s="274"/>
    </row>
    <row r="9864" spans="2:4" x14ac:dyDescent="0.25">
      <c r="B9864" s="219"/>
      <c r="D9864" s="274"/>
    </row>
    <row r="9865" spans="2:4" x14ac:dyDescent="0.25">
      <c r="B9865" s="219"/>
      <c r="D9865" s="274"/>
    </row>
    <row r="9866" spans="2:4" x14ac:dyDescent="0.25">
      <c r="B9866" s="219"/>
      <c r="D9866" s="274"/>
    </row>
    <row r="9867" spans="2:4" x14ac:dyDescent="0.25">
      <c r="B9867" s="219"/>
      <c r="D9867" s="274"/>
    </row>
    <row r="9868" spans="2:4" x14ac:dyDescent="0.25">
      <c r="B9868" s="219"/>
      <c r="D9868" s="274"/>
    </row>
    <row r="9869" spans="2:4" x14ac:dyDescent="0.25">
      <c r="B9869" s="219"/>
      <c r="D9869" s="274"/>
    </row>
    <row r="9870" spans="2:4" x14ac:dyDescent="0.25">
      <c r="B9870" s="219"/>
      <c r="D9870" s="274"/>
    </row>
    <row r="9871" spans="2:4" x14ac:dyDescent="0.25">
      <c r="B9871" s="219"/>
      <c r="D9871" s="274"/>
    </row>
    <row r="9872" spans="2:4" x14ac:dyDescent="0.25">
      <c r="B9872" s="219"/>
      <c r="D9872" s="274"/>
    </row>
    <row r="9873" spans="2:4" x14ac:dyDescent="0.25">
      <c r="B9873" s="219"/>
      <c r="D9873" s="274"/>
    </row>
    <row r="9874" spans="2:4" x14ac:dyDescent="0.25">
      <c r="B9874" s="219"/>
      <c r="D9874" s="274"/>
    </row>
    <row r="9875" spans="2:4" x14ac:dyDescent="0.25">
      <c r="B9875" s="219"/>
      <c r="D9875" s="274"/>
    </row>
    <row r="9876" spans="2:4" x14ac:dyDescent="0.25">
      <c r="B9876" s="219"/>
      <c r="D9876" s="274"/>
    </row>
    <row r="9877" spans="2:4" x14ac:dyDescent="0.25">
      <c r="B9877" s="219"/>
      <c r="D9877" s="274"/>
    </row>
    <row r="9878" spans="2:4" x14ac:dyDescent="0.25">
      <c r="B9878" s="219"/>
      <c r="D9878" s="274"/>
    </row>
    <row r="9879" spans="2:4" x14ac:dyDescent="0.25">
      <c r="B9879" s="219"/>
      <c r="D9879" s="274"/>
    </row>
    <row r="9880" spans="2:4" x14ac:dyDescent="0.25">
      <c r="B9880" s="219"/>
      <c r="D9880" s="274"/>
    </row>
    <row r="9881" spans="2:4" x14ac:dyDescent="0.25">
      <c r="B9881" s="219"/>
      <c r="D9881" s="274"/>
    </row>
    <row r="9882" spans="2:4" x14ac:dyDescent="0.25">
      <c r="B9882" s="219"/>
      <c r="D9882" s="274"/>
    </row>
    <row r="9883" spans="2:4" x14ac:dyDescent="0.25">
      <c r="B9883" s="219"/>
      <c r="D9883" s="274"/>
    </row>
    <row r="9884" spans="2:4" x14ac:dyDescent="0.25">
      <c r="B9884" s="219"/>
      <c r="D9884" s="274"/>
    </row>
    <row r="9885" spans="2:4" x14ac:dyDescent="0.25">
      <c r="B9885" s="219"/>
      <c r="D9885" s="274"/>
    </row>
    <row r="9886" spans="2:4" x14ac:dyDescent="0.25">
      <c r="B9886" s="219"/>
      <c r="D9886" s="274"/>
    </row>
    <row r="9887" spans="2:4" x14ac:dyDescent="0.25">
      <c r="B9887" s="219"/>
      <c r="D9887" s="274"/>
    </row>
    <row r="9888" spans="2:4" x14ac:dyDescent="0.25">
      <c r="B9888" s="219"/>
      <c r="D9888" s="274"/>
    </row>
    <row r="9889" spans="2:4" x14ac:dyDescent="0.25">
      <c r="B9889" s="219"/>
      <c r="D9889" s="274"/>
    </row>
    <row r="9890" spans="2:4" x14ac:dyDescent="0.25">
      <c r="B9890" s="219"/>
      <c r="D9890" s="274"/>
    </row>
    <row r="9891" spans="2:4" x14ac:dyDescent="0.25">
      <c r="B9891" s="219"/>
      <c r="D9891" s="274"/>
    </row>
    <row r="9892" spans="2:4" x14ac:dyDescent="0.25">
      <c r="B9892" s="219"/>
      <c r="D9892" s="274"/>
    </row>
    <row r="9893" spans="2:4" x14ac:dyDescent="0.25">
      <c r="B9893" s="219"/>
      <c r="D9893" s="274"/>
    </row>
    <row r="9894" spans="2:4" x14ac:dyDescent="0.25">
      <c r="B9894" s="219"/>
      <c r="D9894" s="274"/>
    </row>
    <row r="9895" spans="2:4" x14ac:dyDescent="0.25">
      <c r="B9895" s="219"/>
      <c r="D9895" s="274"/>
    </row>
    <row r="9896" spans="2:4" x14ac:dyDescent="0.25">
      <c r="B9896" s="219"/>
      <c r="D9896" s="274"/>
    </row>
    <row r="9897" spans="2:4" x14ac:dyDescent="0.25">
      <c r="B9897" s="219"/>
      <c r="D9897" s="274"/>
    </row>
    <row r="9898" spans="2:4" x14ac:dyDescent="0.25">
      <c r="B9898" s="219"/>
      <c r="D9898" s="274"/>
    </row>
    <row r="9899" spans="2:4" x14ac:dyDescent="0.25">
      <c r="B9899" s="219"/>
      <c r="D9899" s="274"/>
    </row>
    <row r="9900" spans="2:4" x14ac:dyDescent="0.25">
      <c r="B9900" s="219"/>
      <c r="D9900" s="274"/>
    </row>
    <row r="9901" spans="2:4" x14ac:dyDescent="0.25">
      <c r="B9901" s="219"/>
      <c r="D9901" s="274"/>
    </row>
    <row r="9902" spans="2:4" x14ac:dyDescent="0.25">
      <c r="B9902" s="219"/>
      <c r="D9902" s="274"/>
    </row>
    <row r="9903" spans="2:4" x14ac:dyDescent="0.25">
      <c r="B9903" s="219"/>
      <c r="D9903" s="274"/>
    </row>
    <row r="9904" spans="2:4" x14ac:dyDescent="0.25">
      <c r="B9904" s="219"/>
      <c r="D9904" s="274"/>
    </row>
    <row r="9905" spans="2:4" x14ac:dyDescent="0.25">
      <c r="B9905" s="219"/>
      <c r="D9905" s="274"/>
    </row>
    <row r="9906" spans="2:4" x14ac:dyDescent="0.25">
      <c r="B9906" s="219"/>
      <c r="D9906" s="274"/>
    </row>
    <row r="9907" spans="2:4" x14ac:dyDescent="0.25">
      <c r="B9907" s="219"/>
      <c r="D9907" s="274"/>
    </row>
    <row r="9908" spans="2:4" x14ac:dyDescent="0.25">
      <c r="B9908" s="219"/>
      <c r="D9908" s="274"/>
    </row>
    <row r="9909" spans="2:4" x14ac:dyDescent="0.25">
      <c r="B9909" s="219"/>
      <c r="D9909" s="274"/>
    </row>
    <row r="9910" spans="2:4" x14ac:dyDescent="0.25">
      <c r="B9910" s="219"/>
      <c r="D9910" s="274"/>
    </row>
    <row r="9911" spans="2:4" x14ac:dyDescent="0.25">
      <c r="B9911" s="219"/>
      <c r="D9911" s="274"/>
    </row>
    <row r="9912" spans="2:4" x14ac:dyDescent="0.25">
      <c r="B9912" s="219"/>
      <c r="D9912" s="274"/>
    </row>
    <row r="9913" spans="2:4" x14ac:dyDescent="0.25">
      <c r="B9913" s="219"/>
      <c r="D9913" s="274"/>
    </row>
    <row r="9914" spans="2:4" x14ac:dyDescent="0.25">
      <c r="B9914" s="219"/>
      <c r="D9914" s="274"/>
    </row>
    <row r="9915" spans="2:4" x14ac:dyDescent="0.25">
      <c r="B9915" s="219"/>
      <c r="D9915" s="274"/>
    </row>
    <row r="9916" spans="2:4" x14ac:dyDescent="0.25">
      <c r="B9916" s="219"/>
      <c r="D9916" s="274"/>
    </row>
    <row r="9917" spans="2:4" x14ac:dyDescent="0.25">
      <c r="B9917" s="219"/>
      <c r="D9917" s="274"/>
    </row>
    <row r="9918" spans="2:4" x14ac:dyDescent="0.25">
      <c r="B9918" s="219"/>
      <c r="D9918" s="274"/>
    </row>
    <row r="9919" spans="2:4" x14ac:dyDescent="0.25">
      <c r="B9919" s="219"/>
      <c r="D9919" s="274"/>
    </row>
    <row r="9920" spans="2:4" x14ac:dyDescent="0.25">
      <c r="B9920" s="219"/>
      <c r="D9920" s="274"/>
    </row>
    <row r="9921" spans="2:4" x14ac:dyDescent="0.25">
      <c r="B9921" s="219"/>
      <c r="D9921" s="274"/>
    </row>
    <row r="9922" spans="2:4" x14ac:dyDescent="0.25">
      <c r="B9922" s="219"/>
      <c r="D9922" s="274"/>
    </row>
    <row r="9923" spans="2:4" x14ac:dyDescent="0.25">
      <c r="B9923" s="219"/>
      <c r="D9923" s="274"/>
    </row>
    <row r="9924" spans="2:4" x14ac:dyDescent="0.25">
      <c r="B9924" s="219"/>
      <c r="D9924" s="274"/>
    </row>
    <row r="9925" spans="2:4" x14ac:dyDescent="0.25">
      <c r="B9925" s="219"/>
      <c r="D9925" s="274"/>
    </row>
    <row r="9926" spans="2:4" x14ac:dyDescent="0.25">
      <c r="B9926" s="219"/>
      <c r="D9926" s="274"/>
    </row>
    <row r="9927" spans="2:4" x14ac:dyDescent="0.25">
      <c r="B9927" s="219"/>
      <c r="D9927" s="274"/>
    </row>
    <row r="9928" spans="2:4" x14ac:dyDescent="0.25">
      <c r="B9928" s="219"/>
      <c r="D9928" s="274"/>
    </row>
    <row r="9929" spans="2:4" x14ac:dyDescent="0.25">
      <c r="B9929" s="219"/>
      <c r="D9929" s="274"/>
    </row>
    <row r="9930" spans="2:4" x14ac:dyDescent="0.25">
      <c r="B9930" s="219"/>
      <c r="D9930" s="274"/>
    </row>
    <row r="9931" spans="2:4" x14ac:dyDescent="0.25">
      <c r="B9931" s="219"/>
      <c r="D9931" s="274"/>
    </row>
    <row r="9932" spans="2:4" x14ac:dyDescent="0.25">
      <c r="B9932" s="219"/>
      <c r="D9932" s="274"/>
    </row>
    <row r="9933" spans="2:4" x14ac:dyDescent="0.25">
      <c r="B9933" s="219"/>
      <c r="D9933" s="274"/>
    </row>
    <row r="9934" spans="2:4" x14ac:dyDescent="0.25">
      <c r="B9934" s="219"/>
      <c r="D9934" s="274"/>
    </row>
    <row r="9935" spans="2:4" x14ac:dyDescent="0.25">
      <c r="B9935" s="219"/>
      <c r="D9935" s="274"/>
    </row>
    <row r="9936" spans="2:4" x14ac:dyDescent="0.25">
      <c r="B9936" s="219"/>
      <c r="D9936" s="274"/>
    </row>
    <row r="9937" spans="2:4" x14ac:dyDescent="0.25">
      <c r="B9937" s="219"/>
      <c r="D9937" s="274"/>
    </row>
    <row r="9938" spans="2:4" x14ac:dyDescent="0.25">
      <c r="B9938" s="219"/>
      <c r="D9938" s="274"/>
    </row>
    <row r="9939" spans="2:4" x14ac:dyDescent="0.25">
      <c r="B9939" s="219"/>
      <c r="D9939" s="274"/>
    </row>
    <row r="9940" spans="2:4" x14ac:dyDescent="0.25">
      <c r="B9940" s="219"/>
      <c r="D9940" s="274"/>
    </row>
    <row r="9941" spans="2:4" x14ac:dyDescent="0.25">
      <c r="B9941" s="219"/>
      <c r="D9941" s="274"/>
    </row>
    <row r="9942" spans="2:4" x14ac:dyDescent="0.25">
      <c r="B9942" s="219"/>
      <c r="D9942" s="274"/>
    </row>
    <row r="9943" spans="2:4" x14ac:dyDescent="0.25">
      <c r="B9943" s="219"/>
      <c r="D9943" s="274"/>
    </row>
    <row r="9944" spans="2:4" x14ac:dyDescent="0.25">
      <c r="B9944" s="219"/>
      <c r="D9944" s="274"/>
    </row>
    <row r="9945" spans="2:4" x14ac:dyDescent="0.25">
      <c r="B9945" s="219"/>
      <c r="D9945" s="274"/>
    </row>
    <row r="9946" spans="2:4" x14ac:dyDescent="0.25">
      <c r="B9946" s="219"/>
      <c r="D9946" s="274"/>
    </row>
    <row r="9947" spans="2:4" x14ac:dyDescent="0.25">
      <c r="B9947" s="219"/>
      <c r="D9947" s="274"/>
    </row>
    <row r="9948" spans="2:4" x14ac:dyDescent="0.25">
      <c r="B9948" s="219"/>
      <c r="D9948" s="274"/>
    </row>
    <row r="9949" spans="2:4" x14ac:dyDescent="0.25">
      <c r="B9949" s="219"/>
      <c r="D9949" s="274"/>
    </row>
    <row r="9950" spans="2:4" x14ac:dyDescent="0.25">
      <c r="B9950" s="219"/>
      <c r="D9950" s="274"/>
    </row>
    <row r="9951" spans="2:4" x14ac:dyDescent="0.25">
      <c r="B9951" s="219"/>
      <c r="D9951" s="274"/>
    </row>
    <row r="9952" spans="2:4" x14ac:dyDescent="0.25">
      <c r="B9952" s="219"/>
      <c r="D9952" s="274"/>
    </row>
    <row r="9953" spans="2:4" x14ac:dyDescent="0.25">
      <c r="B9953" s="219"/>
      <c r="D9953" s="274"/>
    </row>
    <row r="9954" spans="2:4" x14ac:dyDescent="0.25">
      <c r="B9954" s="219"/>
      <c r="D9954" s="274"/>
    </row>
    <row r="9955" spans="2:4" x14ac:dyDescent="0.25">
      <c r="B9955" s="219"/>
      <c r="D9955" s="274"/>
    </row>
    <row r="9956" spans="2:4" x14ac:dyDescent="0.25">
      <c r="B9956" s="219"/>
      <c r="D9956" s="274"/>
    </row>
    <row r="9957" spans="2:4" x14ac:dyDescent="0.25">
      <c r="B9957" s="219"/>
      <c r="D9957" s="274"/>
    </row>
    <row r="9958" spans="2:4" x14ac:dyDescent="0.25">
      <c r="B9958" s="219"/>
      <c r="D9958" s="274"/>
    </row>
    <row r="9959" spans="2:4" x14ac:dyDescent="0.25">
      <c r="B9959" s="219"/>
      <c r="D9959" s="274"/>
    </row>
    <row r="9960" spans="2:4" x14ac:dyDescent="0.25">
      <c r="B9960" s="219"/>
      <c r="D9960" s="274"/>
    </row>
    <row r="9961" spans="2:4" x14ac:dyDescent="0.25">
      <c r="B9961" s="219"/>
      <c r="D9961" s="274"/>
    </row>
    <row r="9962" spans="2:4" x14ac:dyDescent="0.25">
      <c r="B9962" s="219"/>
      <c r="D9962" s="274"/>
    </row>
    <row r="9963" spans="2:4" x14ac:dyDescent="0.25">
      <c r="B9963" s="219"/>
      <c r="D9963" s="274"/>
    </row>
    <row r="9964" spans="2:4" x14ac:dyDescent="0.25">
      <c r="B9964" s="219"/>
      <c r="D9964" s="274"/>
    </row>
    <row r="9965" spans="2:4" x14ac:dyDescent="0.25">
      <c r="B9965" s="219"/>
      <c r="D9965" s="274"/>
    </row>
    <row r="9966" spans="2:4" x14ac:dyDescent="0.25">
      <c r="B9966" s="219"/>
      <c r="D9966" s="274"/>
    </row>
    <row r="9967" spans="2:4" x14ac:dyDescent="0.25">
      <c r="B9967" s="219"/>
      <c r="D9967" s="274"/>
    </row>
    <row r="9968" spans="2:4" x14ac:dyDescent="0.25">
      <c r="B9968" s="219"/>
      <c r="D9968" s="274"/>
    </row>
    <row r="9969" spans="2:4" x14ac:dyDescent="0.25">
      <c r="B9969" s="219"/>
      <c r="D9969" s="274"/>
    </row>
    <row r="9970" spans="2:4" x14ac:dyDescent="0.25">
      <c r="B9970" s="219"/>
      <c r="D9970" s="274"/>
    </row>
    <row r="9971" spans="2:4" x14ac:dyDescent="0.25">
      <c r="B9971" s="219"/>
      <c r="D9971" s="274"/>
    </row>
    <row r="9972" spans="2:4" x14ac:dyDescent="0.25">
      <c r="B9972" s="219"/>
      <c r="D9972" s="274"/>
    </row>
    <row r="9973" spans="2:4" x14ac:dyDescent="0.25">
      <c r="B9973" s="219"/>
      <c r="D9973" s="274"/>
    </row>
    <row r="9974" spans="2:4" x14ac:dyDescent="0.25">
      <c r="B9974" s="219"/>
      <c r="D9974" s="274"/>
    </row>
    <row r="9975" spans="2:4" x14ac:dyDescent="0.25">
      <c r="B9975" s="219"/>
      <c r="D9975" s="274"/>
    </row>
    <row r="9976" spans="2:4" x14ac:dyDescent="0.25">
      <c r="B9976" s="219"/>
      <c r="D9976" s="274"/>
    </row>
    <row r="9977" spans="2:4" x14ac:dyDescent="0.25">
      <c r="B9977" s="219"/>
      <c r="D9977" s="274"/>
    </row>
    <row r="9978" spans="2:4" x14ac:dyDescent="0.25">
      <c r="B9978" s="219"/>
      <c r="D9978" s="274"/>
    </row>
    <row r="9979" spans="2:4" x14ac:dyDescent="0.25">
      <c r="B9979" s="219"/>
      <c r="D9979" s="274"/>
    </row>
    <row r="9980" spans="2:4" x14ac:dyDescent="0.25">
      <c r="B9980" s="219"/>
      <c r="D9980" s="274"/>
    </row>
    <row r="9981" spans="2:4" x14ac:dyDescent="0.25">
      <c r="B9981" s="219"/>
      <c r="D9981" s="274"/>
    </row>
    <row r="9982" spans="2:4" x14ac:dyDescent="0.25">
      <c r="B9982" s="219"/>
      <c r="D9982" s="274"/>
    </row>
    <row r="9983" spans="2:4" x14ac:dyDescent="0.25">
      <c r="B9983" s="219"/>
      <c r="D9983" s="274"/>
    </row>
    <row r="9984" spans="2:4" x14ac:dyDescent="0.25">
      <c r="B9984" s="219"/>
      <c r="D9984" s="274"/>
    </row>
    <row r="9985" spans="2:4" x14ac:dyDescent="0.25">
      <c r="B9985" s="219"/>
      <c r="D9985" s="274"/>
    </row>
    <row r="9986" spans="2:4" x14ac:dyDescent="0.25">
      <c r="B9986" s="219"/>
      <c r="D9986" s="274"/>
    </row>
    <row r="9987" spans="2:4" x14ac:dyDescent="0.25">
      <c r="B9987" s="219"/>
      <c r="D9987" s="274"/>
    </row>
    <row r="9988" spans="2:4" x14ac:dyDescent="0.25">
      <c r="B9988" s="219"/>
      <c r="D9988" s="274"/>
    </row>
    <row r="9989" spans="2:4" x14ac:dyDescent="0.25">
      <c r="B9989" s="219"/>
      <c r="D9989" s="274"/>
    </row>
    <row r="9990" spans="2:4" x14ac:dyDescent="0.25">
      <c r="B9990" s="219"/>
      <c r="D9990" s="274"/>
    </row>
    <row r="9991" spans="2:4" x14ac:dyDescent="0.25">
      <c r="B9991" s="219"/>
      <c r="D9991" s="274"/>
    </row>
    <row r="9992" spans="2:4" x14ac:dyDescent="0.25">
      <c r="B9992" s="219"/>
      <c r="D9992" s="274"/>
    </row>
    <row r="9993" spans="2:4" x14ac:dyDescent="0.25">
      <c r="B9993" s="219"/>
      <c r="D9993" s="274"/>
    </row>
    <row r="9994" spans="2:4" x14ac:dyDescent="0.25">
      <c r="B9994" s="219"/>
      <c r="D9994" s="274"/>
    </row>
    <row r="9995" spans="2:4" x14ac:dyDescent="0.25">
      <c r="B9995" s="219"/>
      <c r="D9995" s="274"/>
    </row>
    <row r="9996" spans="2:4" x14ac:dyDescent="0.25">
      <c r="B9996" s="219"/>
      <c r="D9996" s="274"/>
    </row>
    <row r="9997" spans="2:4" x14ac:dyDescent="0.25">
      <c r="B9997" s="219"/>
      <c r="D9997" s="274"/>
    </row>
    <row r="9998" spans="2:4" x14ac:dyDescent="0.25">
      <c r="B9998" s="219"/>
      <c r="D9998" s="274"/>
    </row>
    <row r="9999" spans="2:4" x14ac:dyDescent="0.25">
      <c r="B9999" s="219"/>
      <c r="D9999" s="274"/>
    </row>
    <row r="10000" spans="2:4" x14ac:dyDescent="0.25">
      <c r="B10000" s="219"/>
      <c r="D10000" s="274"/>
    </row>
    <row r="10001" spans="2:4" x14ac:dyDescent="0.25">
      <c r="B10001" s="219"/>
      <c r="D10001" s="274"/>
    </row>
    <row r="10002" spans="2:4" x14ac:dyDescent="0.25">
      <c r="B10002" s="219"/>
      <c r="D10002" s="274"/>
    </row>
    <row r="10003" spans="2:4" x14ac:dyDescent="0.25">
      <c r="B10003" s="219"/>
      <c r="D10003" s="274"/>
    </row>
    <row r="10004" spans="2:4" x14ac:dyDescent="0.25">
      <c r="B10004" s="219"/>
      <c r="D10004" s="274"/>
    </row>
    <row r="10005" spans="2:4" x14ac:dyDescent="0.25">
      <c r="B10005" s="219"/>
      <c r="D10005" s="274"/>
    </row>
    <row r="10006" spans="2:4" x14ac:dyDescent="0.25">
      <c r="B10006" s="219"/>
      <c r="D10006" s="274"/>
    </row>
    <row r="10007" spans="2:4" x14ac:dyDescent="0.25">
      <c r="B10007" s="219"/>
      <c r="D10007" s="274"/>
    </row>
    <row r="10008" spans="2:4" x14ac:dyDescent="0.25">
      <c r="B10008" s="219"/>
      <c r="D10008" s="274"/>
    </row>
    <row r="10009" spans="2:4" x14ac:dyDescent="0.25">
      <c r="B10009" s="219"/>
      <c r="D10009" s="274"/>
    </row>
    <row r="10010" spans="2:4" x14ac:dyDescent="0.25">
      <c r="B10010" s="219"/>
      <c r="D10010" s="274"/>
    </row>
    <row r="10011" spans="2:4" x14ac:dyDescent="0.25">
      <c r="B10011" s="219"/>
      <c r="D10011" s="274"/>
    </row>
    <row r="10012" spans="2:4" x14ac:dyDescent="0.25">
      <c r="B10012" s="219"/>
      <c r="D10012" s="274"/>
    </row>
    <row r="10013" spans="2:4" x14ac:dyDescent="0.25">
      <c r="B10013" s="219"/>
      <c r="D10013" s="274"/>
    </row>
    <row r="10014" spans="2:4" x14ac:dyDescent="0.25">
      <c r="B10014" s="219"/>
      <c r="D10014" s="274"/>
    </row>
    <row r="10015" spans="2:4" x14ac:dyDescent="0.25">
      <c r="B10015" s="219"/>
      <c r="D10015" s="274"/>
    </row>
    <row r="10016" spans="2:4" x14ac:dyDescent="0.25">
      <c r="B10016" s="219"/>
      <c r="D10016" s="274"/>
    </row>
    <row r="10017" spans="2:4" x14ac:dyDescent="0.25">
      <c r="B10017" s="219"/>
      <c r="D10017" s="274"/>
    </row>
    <row r="10018" spans="2:4" x14ac:dyDescent="0.25">
      <c r="B10018" s="219"/>
      <c r="D10018" s="274"/>
    </row>
    <row r="10019" spans="2:4" x14ac:dyDescent="0.25">
      <c r="B10019" s="219"/>
      <c r="D10019" s="274"/>
    </row>
    <row r="10020" spans="2:4" x14ac:dyDescent="0.25">
      <c r="B10020" s="219"/>
      <c r="D10020" s="274"/>
    </row>
    <row r="10021" spans="2:4" x14ac:dyDescent="0.25">
      <c r="B10021" s="219"/>
      <c r="D10021" s="274"/>
    </row>
    <row r="10022" spans="2:4" x14ac:dyDescent="0.25">
      <c r="B10022" s="219"/>
      <c r="D10022" s="274"/>
    </row>
    <row r="10023" spans="2:4" x14ac:dyDescent="0.25">
      <c r="B10023" s="219"/>
      <c r="D10023" s="274"/>
    </row>
    <row r="10024" spans="2:4" x14ac:dyDescent="0.25">
      <c r="B10024" s="219"/>
      <c r="D10024" s="274"/>
    </row>
    <row r="10025" spans="2:4" x14ac:dyDescent="0.25">
      <c r="B10025" s="219"/>
      <c r="D10025" s="274"/>
    </row>
    <row r="10026" spans="2:4" x14ac:dyDescent="0.25">
      <c r="B10026" s="219"/>
      <c r="D10026" s="274"/>
    </row>
    <row r="10027" spans="2:4" x14ac:dyDescent="0.25">
      <c r="B10027" s="219"/>
      <c r="D10027" s="274"/>
    </row>
    <row r="10028" spans="2:4" x14ac:dyDescent="0.25">
      <c r="B10028" s="219"/>
      <c r="D10028" s="274"/>
    </row>
    <row r="10029" spans="2:4" x14ac:dyDescent="0.25">
      <c r="B10029" s="219"/>
      <c r="D10029" s="274"/>
    </row>
    <row r="10030" spans="2:4" x14ac:dyDescent="0.25">
      <c r="B10030" s="219"/>
      <c r="D10030" s="274"/>
    </row>
    <row r="10031" spans="2:4" x14ac:dyDescent="0.25">
      <c r="B10031" s="219"/>
      <c r="D10031" s="274"/>
    </row>
    <row r="10032" spans="2:4" x14ac:dyDescent="0.25">
      <c r="B10032" s="219"/>
      <c r="D10032" s="274"/>
    </row>
    <row r="10033" spans="2:4" x14ac:dyDescent="0.25">
      <c r="B10033" s="219"/>
      <c r="D10033" s="274"/>
    </row>
    <row r="10034" spans="2:4" x14ac:dyDescent="0.25">
      <c r="B10034" s="219"/>
      <c r="D10034" s="274"/>
    </row>
    <row r="10035" spans="2:4" x14ac:dyDescent="0.25">
      <c r="B10035" s="219"/>
      <c r="D10035" s="274"/>
    </row>
    <row r="10036" spans="2:4" x14ac:dyDescent="0.25">
      <c r="B10036" s="219"/>
      <c r="D10036" s="274"/>
    </row>
    <row r="10037" spans="2:4" x14ac:dyDescent="0.25">
      <c r="B10037" s="219"/>
      <c r="D10037" s="274"/>
    </row>
    <row r="10038" spans="2:4" x14ac:dyDescent="0.25">
      <c r="B10038" s="219"/>
      <c r="D10038" s="274"/>
    </row>
    <row r="10039" spans="2:4" x14ac:dyDescent="0.25">
      <c r="B10039" s="219"/>
      <c r="D10039" s="274"/>
    </row>
    <row r="10040" spans="2:4" x14ac:dyDescent="0.25">
      <c r="B10040" s="219"/>
      <c r="D10040" s="274"/>
    </row>
    <row r="10041" spans="2:4" x14ac:dyDescent="0.25">
      <c r="B10041" s="219"/>
      <c r="D10041" s="274"/>
    </row>
    <row r="10042" spans="2:4" x14ac:dyDescent="0.25">
      <c r="B10042" s="219"/>
      <c r="D10042" s="274"/>
    </row>
    <row r="10043" spans="2:4" x14ac:dyDescent="0.25">
      <c r="B10043" s="219"/>
      <c r="D10043" s="274"/>
    </row>
    <row r="10044" spans="2:4" x14ac:dyDescent="0.25">
      <c r="B10044" s="219"/>
      <c r="D10044" s="274"/>
    </row>
    <row r="10045" spans="2:4" x14ac:dyDescent="0.25">
      <c r="B10045" s="219"/>
      <c r="D10045" s="274"/>
    </row>
    <row r="10046" spans="2:4" x14ac:dyDescent="0.25">
      <c r="B10046" s="219"/>
      <c r="D10046" s="274"/>
    </row>
    <row r="10047" spans="2:4" x14ac:dyDescent="0.25">
      <c r="B10047" s="219"/>
      <c r="D10047" s="274"/>
    </row>
    <row r="10048" spans="2:4" x14ac:dyDescent="0.25">
      <c r="B10048" s="219"/>
      <c r="D10048" s="274"/>
    </row>
    <row r="10049" spans="2:4" x14ac:dyDescent="0.25">
      <c r="B10049" s="219"/>
      <c r="D10049" s="274"/>
    </row>
    <row r="10050" spans="2:4" x14ac:dyDescent="0.25">
      <c r="B10050" s="219"/>
      <c r="D10050" s="274"/>
    </row>
    <row r="10051" spans="2:4" x14ac:dyDescent="0.25">
      <c r="B10051" s="219"/>
      <c r="D10051" s="274"/>
    </row>
    <row r="10052" spans="2:4" x14ac:dyDescent="0.25">
      <c r="B10052" s="219"/>
      <c r="D10052" s="274"/>
    </row>
    <row r="10053" spans="2:4" x14ac:dyDescent="0.25">
      <c r="B10053" s="219"/>
      <c r="D10053" s="274"/>
    </row>
    <row r="10054" spans="2:4" x14ac:dyDescent="0.25">
      <c r="B10054" s="219"/>
      <c r="D10054" s="274"/>
    </row>
    <row r="10055" spans="2:4" x14ac:dyDescent="0.25">
      <c r="B10055" s="219"/>
      <c r="D10055" s="274"/>
    </row>
    <row r="10056" spans="2:4" x14ac:dyDescent="0.25">
      <c r="B10056" s="219"/>
      <c r="D10056" s="274"/>
    </row>
    <row r="10057" spans="2:4" x14ac:dyDescent="0.25">
      <c r="B10057" s="219"/>
      <c r="D10057" s="274"/>
    </row>
    <row r="10058" spans="2:4" x14ac:dyDescent="0.25">
      <c r="B10058" s="219"/>
      <c r="D10058" s="274"/>
    </row>
    <row r="10059" spans="2:4" x14ac:dyDescent="0.25">
      <c r="B10059" s="219"/>
      <c r="D10059" s="274"/>
    </row>
    <row r="10060" spans="2:4" x14ac:dyDescent="0.25">
      <c r="B10060" s="219"/>
      <c r="D10060" s="274"/>
    </row>
    <row r="10061" spans="2:4" x14ac:dyDescent="0.25">
      <c r="B10061" s="219"/>
      <c r="D10061" s="274"/>
    </row>
    <row r="10062" spans="2:4" x14ac:dyDescent="0.25">
      <c r="B10062" s="219"/>
      <c r="D10062" s="274"/>
    </row>
    <row r="10063" spans="2:4" x14ac:dyDescent="0.25">
      <c r="B10063" s="219"/>
      <c r="D10063" s="274"/>
    </row>
    <row r="10064" spans="2:4" x14ac:dyDescent="0.25">
      <c r="B10064" s="219"/>
      <c r="D10064" s="274"/>
    </row>
    <row r="10065" spans="2:4" x14ac:dyDescent="0.25">
      <c r="B10065" s="219"/>
      <c r="D10065" s="274"/>
    </row>
    <row r="10066" spans="2:4" x14ac:dyDescent="0.25">
      <c r="B10066" s="219"/>
      <c r="D10066" s="274"/>
    </row>
    <row r="10067" spans="2:4" x14ac:dyDescent="0.25">
      <c r="B10067" s="219"/>
      <c r="D10067" s="274"/>
    </row>
    <row r="10068" spans="2:4" x14ac:dyDescent="0.25">
      <c r="B10068" s="219"/>
      <c r="D10068" s="274"/>
    </row>
    <row r="10069" spans="2:4" x14ac:dyDescent="0.25">
      <c r="B10069" s="219"/>
      <c r="D10069" s="274"/>
    </row>
    <row r="10070" spans="2:4" x14ac:dyDescent="0.25">
      <c r="B10070" s="219"/>
      <c r="D10070" s="274"/>
    </row>
    <row r="10071" spans="2:4" x14ac:dyDescent="0.25">
      <c r="B10071" s="219"/>
      <c r="D10071" s="274"/>
    </row>
    <row r="10072" spans="2:4" x14ac:dyDescent="0.25">
      <c r="B10072" s="219"/>
      <c r="D10072" s="274"/>
    </row>
    <row r="10073" spans="2:4" x14ac:dyDescent="0.25">
      <c r="B10073" s="219"/>
      <c r="D10073" s="274"/>
    </row>
    <row r="10074" spans="2:4" x14ac:dyDescent="0.25">
      <c r="B10074" s="219"/>
      <c r="D10074" s="274"/>
    </row>
    <row r="10075" spans="2:4" x14ac:dyDescent="0.25">
      <c r="B10075" s="219"/>
      <c r="D10075" s="274"/>
    </row>
    <row r="10076" spans="2:4" x14ac:dyDescent="0.25">
      <c r="B10076" s="219"/>
      <c r="D10076" s="274"/>
    </row>
    <row r="10077" spans="2:4" x14ac:dyDescent="0.25">
      <c r="B10077" s="219"/>
      <c r="D10077" s="274"/>
    </row>
    <row r="10078" spans="2:4" x14ac:dyDescent="0.25">
      <c r="B10078" s="219"/>
      <c r="D10078" s="274"/>
    </row>
    <row r="10079" spans="2:4" x14ac:dyDescent="0.25">
      <c r="B10079" s="219"/>
      <c r="D10079" s="274"/>
    </row>
    <row r="10080" spans="2:4" x14ac:dyDescent="0.25">
      <c r="B10080" s="219"/>
      <c r="D10080" s="274"/>
    </row>
    <row r="10081" spans="2:4" x14ac:dyDescent="0.25">
      <c r="B10081" s="219"/>
      <c r="D10081" s="274"/>
    </row>
    <row r="10082" spans="2:4" x14ac:dyDescent="0.25">
      <c r="B10082" s="219"/>
      <c r="D10082" s="274"/>
    </row>
    <row r="10083" spans="2:4" x14ac:dyDescent="0.25">
      <c r="B10083" s="219"/>
      <c r="D10083" s="274"/>
    </row>
    <row r="10084" spans="2:4" x14ac:dyDescent="0.25">
      <c r="B10084" s="219"/>
      <c r="D10084" s="274"/>
    </row>
    <row r="10085" spans="2:4" x14ac:dyDescent="0.25">
      <c r="B10085" s="219"/>
      <c r="D10085" s="274"/>
    </row>
    <row r="10086" spans="2:4" x14ac:dyDescent="0.25">
      <c r="B10086" s="219"/>
      <c r="D10086" s="274"/>
    </row>
    <row r="10087" spans="2:4" x14ac:dyDescent="0.25">
      <c r="B10087" s="219"/>
      <c r="D10087" s="274"/>
    </row>
    <row r="10088" spans="2:4" x14ac:dyDescent="0.25">
      <c r="B10088" s="219"/>
      <c r="D10088" s="274"/>
    </row>
    <row r="10089" spans="2:4" x14ac:dyDescent="0.25">
      <c r="B10089" s="219"/>
      <c r="D10089" s="274"/>
    </row>
    <row r="10090" spans="2:4" x14ac:dyDescent="0.25">
      <c r="B10090" s="219"/>
      <c r="D10090" s="274"/>
    </row>
    <row r="10091" spans="2:4" x14ac:dyDescent="0.25">
      <c r="B10091" s="219"/>
      <c r="D10091" s="274"/>
    </row>
    <row r="10092" spans="2:4" x14ac:dyDescent="0.25">
      <c r="B10092" s="219"/>
      <c r="D10092" s="274"/>
    </row>
    <row r="10093" spans="2:4" x14ac:dyDescent="0.25">
      <c r="B10093" s="219"/>
      <c r="D10093" s="274"/>
    </row>
    <row r="10094" spans="2:4" x14ac:dyDescent="0.25">
      <c r="B10094" s="219"/>
      <c r="D10094" s="274"/>
    </row>
    <row r="10095" spans="2:4" x14ac:dyDescent="0.25">
      <c r="B10095" s="219"/>
      <c r="D10095" s="274"/>
    </row>
    <row r="10096" spans="2:4" x14ac:dyDescent="0.25">
      <c r="B10096" s="219"/>
      <c r="D10096" s="274"/>
    </row>
    <row r="10097" spans="2:4" x14ac:dyDescent="0.25">
      <c r="B10097" s="219"/>
      <c r="D10097" s="274"/>
    </row>
    <row r="10098" spans="2:4" x14ac:dyDescent="0.25">
      <c r="B10098" s="219"/>
      <c r="D10098" s="274"/>
    </row>
    <row r="10099" spans="2:4" x14ac:dyDescent="0.25">
      <c r="B10099" s="219"/>
      <c r="D10099" s="274"/>
    </row>
    <row r="10100" spans="2:4" x14ac:dyDescent="0.25">
      <c r="B10100" s="219"/>
      <c r="D10100" s="274"/>
    </row>
    <row r="10101" spans="2:4" x14ac:dyDescent="0.25">
      <c r="B10101" s="219"/>
      <c r="D10101" s="274"/>
    </row>
    <row r="10102" spans="2:4" x14ac:dyDescent="0.25">
      <c r="B10102" s="219"/>
      <c r="D10102" s="274"/>
    </row>
    <row r="10103" spans="2:4" x14ac:dyDescent="0.25">
      <c r="B10103" s="219"/>
      <c r="D10103" s="274"/>
    </row>
    <row r="10104" spans="2:4" x14ac:dyDescent="0.25">
      <c r="B10104" s="219"/>
      <c r="D10104" s="274"/>
    </row>
    <row r="10105" spans="2:4" x14ac:dyDescent="0.25">
      <c r="B10105" s="219"/>
      <c r="D10105" s="274"/>
    </row>
    <row r="10106" spans="2:4" x14ac:dyDescent="0.25">
      <c r="B10106" s="219"/>
      <c r="D10106" s="274"/>
    </row>
    <row r="10107" spans="2:4" x14ac:dyDescent="0.25">
      <c r="B10107" s="219"/>
      <c r="D10107" s="274"/>
    </row>
    <row r="10108" spans="2:4" x14ac:dyDescent="0.25">
      <c r="B10108" s="219"/>
      <c r="D10108" s="274"/>
    </row>
    <row r="10109" spans="2:4" x14ac:dyDescent="0.25">
      <c r="B10109" s="219"/>
      <c r="D10109" s="274"/>
    </row>
    <row r="10110" spans="2:4" x14ac:dyDescent="0.25">
      <c r="B10110" s="219"/>
      <c r="D10110" s="274"/>
    </row>
    <row r="10111" spans="2:4" x14ac:dyDescent="0.25">
      <c r="B10111" s="219"/>
      <c r="D10111" s="274"/>
    </row>
    <row r="10112" spans="2:4" x14ac:dyDescent="0.25">
      <c r="B10112" s="219"/>
      <c r="D10112" s="274"/>
    </row>
    <row r="10113" spans="2:4" x14ac:dyDescent="0.25">
      <c r="B10113" s="219"/>
      <c r="D10113" s="274"/>
    </row>
    <row r="10114" spans="2:4" x14ac:dyDescent="0.25">
      <c r="B10114" s="219"/>
      <c r="D10114" s="274"/>
    </row>
    <row r="10115" spans="2:4" x14ac:dyDescent="0.25">
      <c r="B10115" s="219"/>
      <c r="D10115" s="274"/>
    </row>
    <row r="10116" spans="2:4" x14ac:dyDescent="0.25">
      <c r="B10116" s="219"/>
      <c r="D10116" s="274"/>
    </row>
    <row r="10117" spans="2:4" x14ac:dyDescent="0.25">
      <c r="B10117" s="219"/>
      <c r="D10117" s="274"/>
    </row>
    <row r="10118" spans="2:4" x14ac:dyDescent="0.25">
      <c r="B10118" s="219"/>
      <c r="D10118" s="274"/>
    </row>
    <row r="10119" spans="2:4" x14ac:dyDescent="0.25">
      <c r="B10119" s="219"/>
      <c r="D10119" s="274"/>
    </row>
    <row r="10120" spans="2:4" x14ac:dyDescent="0.25">
      <c r="B10120" s="219"/>
      <c r="D10120" s="274"/>
    </row>
    <row r="10121" spans="2:4" x14ac:dyDescent="0.25">
      <c r="B10121" s="219"/>
      <c r="D10121" s="274"/>
    </row>
    <row r="10122" spans="2:4" x14ac:dyDescent="0.25">
      <c r="B10122" s="219"/>
      <c r="D10122" s="274"/>
    </row>
    <row r="10123" spans="2:4" x14ac:dyDescent="0.25">
      <c r="B10123" s="219"/>
      <c r="D10123" s="274"/>
    </row>
    <row r="10124" spans="2:4" x14ac:dyDescent="0.25">
      <c r="B10124" s="219"/>
      <c r="D10124" s="274"/>
    </row>
    <row r="10125" spans="2:4" x14ac:dyDescent="0.25">
      <c r="B10125" s="219"/>
      <c r="D10125" s="274"/>
    </row>
    <row r="10126" spans="2:4" x14ac:dyDescent="0.25">
      <c r="B10126" s="219"/>
      <c r="D10126" s="274"/>
    </row>
    <row r="10127" spans="2:4" x14ac:dyDescent="0.25">
      <c r="B10127" s="219"/>
      <c r="D10127" s="274"/>
    </row>
    <row r="10128" spans="2:4" x14ac:dyDescent="0.25">
      <c r="B10128" s="219"/>
      <c r="D10128" s="274"/>
    </row>
    <row r="10129" spans="2:4" x14ac:dyDescent="0.25">
      <c r="B10129" s="219"/>
      <c r="D10129" s="274"/>
    </row>
    <row r="10130" spans="2:4" x14ac:dyDescent="0.25">
      <c r="B10130" s="219"/>
      <c r="D10130" s="274"/>
    </row>
    <row r="10131" spans="2:4" x14ac:dyDescent="0.25">
      <c r="B10131" s="219"/>
      <c r="D10131" s="274"/>
    </row>
    <row r="10132" spans="2:4" x14ac:dyDescent="0.25">
      <c r="B10132" s="219"/>
      <c r="D10132" s="274"/>
    </row>
    <row r="10133" spans="2:4" x14ac:dyDescent="0.25">
      <c r="B10133" s="219"/>
      <c r="D10133" s="274"/>
    </row>
    <row r="10134" spans="2:4" x14ac:dyDescent="0.25">
      <c r="B10134" s="219"/>
      <c r="D10134" s="274"/>
    </row>
    <row r="10135" spans="2:4" x14ac:dyDescent="0.25">
      <c r="B10135" s="219"/>
      <c r="D10135" s="274"/>
    </row>
    <row r="10136" spans="2:4" x14ac:dyDescent="0.25">
      <c r="B10136" s="219"/>
      <c r="D10136" s="274"/>
    </row>
    <row r="10137" spans="2:4" x14ac:dyDescent="0.25">
      <c r="B10137" s="219"/>
      <c r="D10137" s="274"/>
    </row>
    <row r="10138" spans="2:4" x14ac:dyDescent="0.25">
      <c r="B10138" s="219"/>
      <c r="D10138" s="274"/>
    </row>
    <row r="10139" spans="2:4" x14ac:dyDescent="0.25">
      <c r="B10139" s="219"/>
      <c r="D10139" s="274"/>
    </row>
    <row r="10140" spans="2:4" x14ac:dyDescent="0.25">
      <c r="B10140" s="219"/>
      <c r="D10140" s="274"/>
    </row>
    <row r="10141" spans="2:4" x14ac:dyDescent="0.25">
      <c r="B10141" s="219"/>
      <c r="D10141" s="274"/>
    </row>
    <row r="10142" spans="2:4" x14ac:dyDescent="0.25">
      <c r="B10142" s="219"/>
      <c r="D10142" s="274"/>
    </row>
    <row r="10143" spans="2:4" x14ac:dyDescent="0.25">
      <c r="B10143" s="219"/>
      <c r="D10143" s="274"/>
    </row>
    <row r="10144" spans="2:4" x14ac:dyDescent="0.25">
      <c r="B10144" s="219"/>
      <c r="D10144" s="274"/>
    </row>
    <row r="10145" spans="2:4" x14ac:dyDescent="0.25">
      <c r="B10145" s="219"/>
      <c r="D10145" s="274"/>
    </row>
    <row r="10146" spans="2:4" x14ac:dyDescent="0.25">
      <c r="B10146" s="219"/>
      <c r="D10146" s="274"/>
    </row>
    <row r="10147" spans="2:4" x14ac:dyDescent="0.25">
      <c r="B10147" s="219"/>
      <c r="D10147" s="274"/>
    </row>
    <row r="10148" spans="2:4" x14ac:dyDescent="0.25">
      <c r="B10148" s="219"/>
      <c r="D10148" s="274"/>
    </row>
    <row r="10149" spans="2:4" x14ac:dyDescent="0.25">
      <c r="B10149" s="219"/>
      <c r="D10149" s="274"/>
    </row>
    <row r="10150" spans="2:4" x14ac:dyDescent="0.25">
      <c r="B10150" s="219"/>
      <c r="D10150" s="274"/>
    </row>
    <row r="10151" spans="2:4" x14ac:dyDescent="0.25">
      <c r="B10151" s="219"/>
      <c r="D10151" s="274"/>
    </row>
    <row r="10152" spans="2:4" x14ac:dyDescent="0.25">
      <c r="B10152" s="219"/>
      <c r="D10152" s="274"/>
    </row>
    <row r="10153" spans="2:4" x14ac:dyDescent="0.25">
      <c r="B10153" s="219"/>
      <c r="D10153" s="274"/>
    </row>
    <row r="10154" spans="2:4" x14ac:dyDescent="0.25">
      <c r="B10154" s="219"/>
      <c r="D10154" s="274"/>
    </row>
    <row r="10155" spans="2:4" x14ac:dyDescent="0.25">
      <c r="B10155" s="219"/>
      <c r="D10155" s="274"/>
    </row>
    <row r="10156" spans="2:4" x14ac:dyDescent="0.25">
      <c r="B10156" s="219"/>
      <c r="D10156" s="274"/>
    </row>
    <row r="10157" spans="2:4" x14ac:dyDescent="0.25">
      <c r="B10157" s="219"/>
      <c r="D10157" s="274"/>
    </row>
    <row r="10158" spans="2:4" x14ac:dyDescent="0.25">
      <c r="B10158" s="219"/>
      <c r="D10158" s="274"/>
    </row>
    <row r="10159" spans="2:4" x14ac:dyDescent="0.25">
      <c r="B10159" s="219"/>
      <c r="D10159" s="274"/>
    </row>
    <row r="10160" spans="2:4" x14ac:dyDescent="0.25">
      <c r="B10160" s="219"/>
      <c r="D10160" s="274"/>
    </row>
    <row r="10161" spans="2:4" x14ac:dyDescent="0.25">
      <c r="B10161" s="219"/>
      <c r="D10161" s="274"/>
    </row>
    <row r="10162" spans="2:4" x14ac:dyDescent="0.25">
      <c r="B10162" s="219"/>
      <c r="D10162" s="274"/>
    </row>
    <row r="10163" spans="2:4" x14ac:dyDescent="0.25">
      <c r="B10163" s="219"/>
      <c r="D10163" s="274"/>
    </row>
    <row r="10164" spans="2:4" x14ac:dyDescent="0.25">
      <c r="B10164" s="219"/>
      <c r="D10164" s="274"/>
    </row>
    <row r="10165" spans="2:4" x14ac:dyDescent="0.25">
      <c r="B10165" s="219"/>
      <c r="D10165" s="274"/>
    </row>
    <row r="10166" spans="2:4" x14ac:dyDescent="0.25">
      <c r="B10166" s="219"/>
      <c r="D10166" s="274"/>
    </row>
    <row r="10167" spans="2:4" x14ac:dyDescent="0.25">
      <c r="B10167" s="219"/>
      <c r="D10167" s="274"/>
    </row>
    <row r="10168" spans="2:4" x14ac:dyDescent="0.25">
      <c r="B10168" s="219"/>
      <c r="D10168" s="274"/>
    </row>
    <row r="10169" spans="2:4" x14ac:dyDescent="0.25">
      <c r="B10169" s="219"/>
      <c r="D10169" s="274"/>
    </row>
    <row r="10170" spans="2:4" x14ac:dyDescent="0.25">
      <c r="B10170" s="219"/>
      <c r="D10170" s="274"/>
    </row>
    <row r="10171" spans="2:4" x14ac:dyDescent="0.25">
      <c r="B10171" s="219"/>
      <c r="D10171" s="274"/>
    </row>
    <row r="10172" spans="2:4" x14ac:dyDescent="0.25">
      <c r="B10172" s="219"/>
      <c r="D10172" s="274"/>
    </row>
    <row r="10173" spans="2:4" x14ac:dyDescent="0.25">
      <c r="B10173" s="219"/>
      <c r="D10173" s="274"/>
    </row>
    <row r="10174" spans="2:4" x14ac:dyDescent="0.25">
      <c r="B10174" s="219"/>
      <c r="D10174" s="274"/>
    </row>
    <row r="10175" spans="2:4" x14ac:dyDescent="0.25">
      <c r="B10175" s="219"/>
      <c r="D10175" s="274"/>
    </row>
    <row r="10176" spans="2:4" x14ac:dyDescent="0.25">
      <c r="B10176" s="219"/>
      <c r="D10176" s="274"/>
    </row>
    <row r="10177" spans="2:4" x14ac:dyDescent="0.25">
      <c r="B10177" s="219"/>
      <c r="D10177" s="274"/>
    </row>
    <row r="10178" spans="2:4" x14ac:dyDescent="0.25">
      <c r="B10178" s="219"/>
      <c r="D10178" s="274"/>
    </row>
    <row r="10179" spans="2:4" x14ac:dyDescent="0.25">
      <c r="B10179" s="219"/>
      <c r="D10179" s="274"/>
    </row>
    <row r="10180" spans="2:4" x14ac:dyDescent="0.25">
      <c r="B10180" s="219"/>
      <c r="D10180" s="274"/>
    </row>
    <row r="10181" spans="2:4" x14ac:dyDescent="0.25">
      <c r="B10181" s="219"/>
      <c r="D10181" s="274"/>
    </row>
    <row r="10182" spans="2:4" x14ac:dyDescent="0.25">
      <c r="B10182" s="219"/>
      <c r="D10182" s="274"/>
    </row>
    <row r="10183" spans="2:4" x14ac:dyDescent="0.25">
      <c r="B10183" s="219"/>
      <c r="D10183" s="274"/>
    </row>
    <row r="10184" spans="2:4" x14ac:dyDescent="0.25">
      <c r="B10184" s="219"/>
      <c r="D10184" s="274"/>
    </row>
    <row r="10185" spans="2:4" x14ac:dyDescent="0.25">
      <c r="B10185" s="219"/>
      <c r="D10185" s="274"/>
    </row>
    <row r="10186" spans="2:4" x14ac:dyDescent="0.25">
      <c r="B10186" s="219"/>
      <c r="D10186" s="274"/>
    </row>
    <row r="10187" spans="2:4" x14ac:dyDescent="0.25">
      <c r="B10187" s="219"/>
      <c r="D10187" s="274"/>
    </row>
    <row r="10188" spans="2:4" x14ac:dyDescent="0.25">
      <c r="B10188" s="219"/>
      <c r="D10188" s="274"/>
    </row>
    <row r="10189" spans="2:4" x14ac:dyDescent="0.25">
      <c r="B10189" s="219"/>
      <c r="D10189" s="274"/>
    </row>
    <row r="10190" spans="2:4" x14ac:dyDescent="0.25">
      <c r="B10190" s="219"/>
      <c r="D10190" s="274"/>
    </row>
    <row r="10191" spans="2:4" x14ac:dyDescent="0.25">
      <c r="B10191" s="219"/>
      <c r="D10191" s="274"/>
    </row>
    <row r="10192" spans="2:4" x14ac:dyDescent="0.25">
      <c r="B10192" s="219"/>
      <c r="D10192" s="274"/>
    </row>
    <row r="10193" spans="2:4" x14ac:dyDescent="0.25">
      <c r="B10193" s="219"/>
      <c r="D10193" s="274"/>
    </row>
    <row r="10194" spans="2:4" x14ac:dyDescent="0.25">
      <c r="B10194" s="219"/>
      <c r="D10194" s="274"/>
    </row>
    <row r="10195" spans="2:4" x14ac:dyDescent="0.25">
      <c r="B10195" s="219"/>
      <c r="D10195" s="274"/>
    </row>
    <row r="10196" spans="2:4" x14ac:dyDescent="0.25">
      <c r="B10196" s="219"/>
      <c r="D10196" s="274"/>
    </row>
    <row r="10197" spans="2:4" x14ac:dyDescent="0.25">
      <c r="B10197" s="219"/>
      <c r="D10197" s="274"/>
    </row>
    <row r="10198" spans="2:4" x14ac:dyDescent="0.25">
      <c r="B10198" s="219"/>
      <c r="D10198" s="274"/>
    </row>
    <row r="10199" spans="2:4" x14ac:dyDescent="0.25">
      <c r="B10199" s="219"/>
      <c r="D10199" s="274"/>
    </row>
    <row r="10200" spans="2:4" x14ac:dyDescent="0.25">
      <c r="B10200" s="219"/>
      <c r="D10200" s="274"/>
    </row>
    <row r="10201" spans="2:4" x14ac:dyDescent="0.25">
      <c r="B10201" s="219"/>
      <c r="D10201" s="274"/>
    </row>
    <row r="10202" spans="2:4" x14ac:dyDescent="0.25">
      <c r="B10202" s="219"/>
      <c r="D10202" s="274"/>
    </row>
    <row r="10203" spans="2:4" x14ac:dyDescent="0.25">
      <c r="B10203" s="219"/>
      <c r="D10203" s="274"/>
    </row>
    <row r="10204" spans="2:4" x14ac:dyDescent="0.25">
      <c r="B10204" s="219"/>
      <c r="D10204" s="274"/>
    </row>
    <row r="10205" spans="2:4" x14ac:dyDescent="0.25">
      <c r="B10205" s="219"/>
      <c r="D10205" s="274"/>
    </row>
    <row r="10206" spans="2:4" x14ac:dyDescent="0.25">
      <c r="B10206" s="219"/>
      <c r="D10206" s="274"/>
    </row>
    <row r="10207" spans="2:4" x14ac:dyDescent="0.25">
      <c r="B10207" s="219"/>
      <c r="D10207" s="274"/>
    </row>
    <row r="10208" spans="2:4" x14ac:dyDescent="0.25">
      <c r="B10208" s="219"/>
      <c r="D10208" s="274"/>
    </row>
    <row r="10209" spans="2:4" x14ac:dyDescent="0.25">
      <c r="B10209" s="219"/>
      <c r="D10209" s="274"/>
    </row>
    <row r="10210" spans="2:4" x14ac:dyDescent="0.25">
      <c r="B10210" s="219"/>
      <c r="D10210" s="274"/>
    </row>
    <row r="10211" spans="2:4" x14ac:dyDescent="0.25">
      <c r="B10211" s="219"/>
      <c r="D10211" s="274"/>
    </row>
    <row r="10212" spans="2:4" x14ac:dyDescent="0.25">
      <c r="B10212" s="219"/>
      <c r="D10212" s="274"/>
    </row>
    <row r="10213" spans="2:4" x14ac:dyDescent="0.25">
      <c r="B10213" s="219"/>
      <c r="D10213" s="274"/>
    </row>
    <row r="10214" spans="2:4" x14ac:dyDescent="0.25">
      <c r="B10214" s="219"/>
      <c r="D10214" s="274"/>
    </row>
    <row r="10215" spans="2:4" x14ac:dyDescent="0.25">
      <c r="B10215" s="219"/>
      <c r="D10215" s="274"/>
    </row>
    <row r="10216" spans="2:4" x14ac:dyDescent="0.25">
      <c r="B10216" s="219"/>
      <c r="D10216" s="274"/>
    </row>
    <row r="10217" spans="2:4" x14ac:dyDescent="0.25">
      <c r="B10217" s="219"/>
      <c r="D10217" s="274"/>
    </row>
    <row r="10218" spans="2:4" x14ac:dyDescent="0.25">
      <c r="B10218" s="219"/>
      <c r="D10218" s="274"/>
    </row>
    <row r="10219" spans="2:4" x14ac:dyDescent="0.25">
      <c r="B10219" s="219"/>
      <c r="D10219" s="274"/>
    </row>
    <row r="10220" spans="2:4" x14ac:dyDescent="0.25">
      <c r="B10220" s="219"/>
      <c r="D10220" s="274"/>
    </row>
    <row r="10221" spans="2:4" x14ac:dyDescent="0.25">
      <c r="B10221" s="219"/>
      <c r="D10221" s="274"/>
    </row>
    <row r="10222" spans="2:4" x14ac:dyDescent="0.25">
      <c r="B10222" s="219"/>
      <c r="D10222" s="274"/>
    </row>
    <row r="10223" spans="2:4" x14ac:dyDescent="0.25">
      <c r="B10223" s="219"/>
      <c r="D10223" s="274"/>
    </row>
    <row r="10224" spans="2:4" x14ac:dyDescent="0.25">
      <c r="B10224" s="219"/>
      <c r="D10224" s="274"/>
    </row>
    <row r="10225" spans="2:4" x14ac:dyDescent="0.25">
      <c r="B10225" s="219"/>
      <c r="D10225" s="274"/>
    </row>
    <row r="10226" spans="2:4" x14ac:dyDescent="0.25">
      <c r="B10226" s="219"/>
      <c r="D10226" s="274"/>
    </row>
    <row r="10227" spans="2:4" x14ac:dyDescent="0.25">
      <c r="B10227" s="219"/>
      <c r="D10227" s="274"/>
    </row>
    <row r="10228" spans="2:4" x14ac:dyDescent="0.25">
      <c r="B10228" s="219"/>
      <c r="D10228" s="274"/>
    </row>
    <row r="10229" spans="2:4" x14ac:dyDescent="0.25">
      <c r="B10229" s="219"/>
      <c r="D10229" s="274"/>
    </row>
    <row r="10230" spans="2:4" x14ac:dyDescent="0.25">
      <c r="B10230" s="219"/>
      <c r="D10230" s="274"/>
    </row>
    <row r="10231" spans="2:4" x14ac:dyDescent="0.25">
      <c r="B10231" s="219"/>
      <c r="D10231" s="274"/>
    </row>
    <row r="10232" spans="2:4" x14ac:dyDescent="0.25">
      <c r="B10232" s="219"/>
      <c r="D10232" s="274"/>
    </row>
    <row r="10233" spans="2:4" x14ac:dyDescent="0.25">
      <c r="B10233" s="219"/>
      <c r="D10233" s="274"/>
    </row>
    <row r="10234" spans="2:4" x14ac:dyDescent="0.25">
      <c r="B10234" s="219"/>
      <c r="D10234" s="274"/>
    </row>
    <row r="10235" spans="2:4" x14ac:dyDescent="0.25">
      <c r="B10235" s="219"/>
      <c r="D10235" s="274"/>
    </row>
    <row r="10236" spans="2:4" x14ac:dyDescent="0.25">
      <c r="B10236" s="219"/>
      <c r="D10236" s="274"/>
    </row>
    <row r="10237" spans="2:4" x14ac:dyDescent="0.25">
      <c r="B10237" s="219"/>
      <c r="D10237" s="274"/>
    </row>
    <row r="10238" spans="2:4" x14ac:dyDescent="0.25">
      <c r="B10238" s="219"/>
      <c r="D10238" s="274"/>
    </row>
    <row r="10239" spans="2:4" x14ac:dyDescent="0.25">
      <c r="B10239" s="219"/>
      <c r="D10239" s="274"/>
    </row>
    <row r="10240" spans="2:4" x14ac:dyDescent="0.25">
      <c r="B10240" s="219"/>
      <c r="D10240" s="274"/>
    </row>
    <row r="10241" spans="2:4" x14ac:dyDescent="0.25">
      <c r="B10241" s="219"/>
      <c r="D10241" s="274"/>
    </row>
    <row r="10242" spans="2:4" x14ac:dyDescent="0.25">
      <c r="B10242" s="219"/>
      <c r="D10242" s="274"/>
    </row>
    <row r="10243" spans="2:4" x14ac:dyDescent="0.25">
      <c r="B10243" s="219"/>
      <c r="D10243" s="274"/>
    </row>
    <row r="10244" spans="2:4" x14ac:dyDescent="0.25">
      <c r="B10244" s="219"/>
      <c r="D10244" s="274"/>
    </row>
    <row r="10245" spans="2:4" x14ac:dyDescent="0.25">
      <c r="B10245" s="219"/>
      <c r="D10245" s="274"/>
    </row>
    <row r="10246" spans="2:4" x14ac:dyDescent="0.25">
      <c r="B10246" s="219"/>
      <c r="D10246" s="274"/>
    </row>
    <row r="10247" spans="2:4" x14ac:dyDescent="0.25">
      <c r="B10247" s="219"/>
      <c r="D10247" s="274"/>
    </row>
    <row r="10248" spans="2:4" x14ac:dyDescent="0.25">
      <c r="B10248" s="219"/>
      <c r="D10248" s="274"/>
    </row>
    <row r="10249" spans="2:4" x14ac:dyDescent="0.25">
      <c r="B10249" s="219"/>
      <c r="D10249" s="274"/>
    </row>
    <row r="10250" spans="2:4" x14ac:dyDescent="0.25">
      <c r="B10250" s="219"/>
      <c r="D10250" s="274"/>
    </row>
    <row r="10251" spans="2:4" x14ac:dyDescent="0.25">
      <c r="B10251" s="219"/>
      <c r="D10251" s="274"/>
    </row>
    <row r="10252" spans="2:4" x14ac:dyDescent="0.25">
      <c r="B10252" s="219"/>
      <c r="D10252" s="274"/>
    </row>
    <row r="10253" spans="2:4" x14ac:dyDescent="0.25">
      <c r="B10253" s="219"/>
      <c r="D10253" s="274"/>
    </row>
    <row r="10254" spans="2:4" x14ac:dyDescent="0.25">
      <c r="B10254" s="219"/>
      <c r="D10254" s="274"/>
    </row>
    <row r="10255" spans="2:4" x14ac:dyDescent="0.25">
      <c r="B10255" s="219"/>
      <c r="D10255" s="274"/>
    </row>
    <row r="10256" spans="2:4" x14ac:dyDescent="0.25">
      <c r="B10256" s="219"/>
      <c r="D10256" s="274"/>
    </row>
    <row r="10257" spans="2:4" x14ac:dyDescent="0.25">
      <c r="B10257" s="219"/>
      <c r="D10257" s="274"/>
    </row>
    <row r="10258" spans="2:4" x14ac:dyDescent="0.25">
      <c r="B10258" s="219"/>
      <c r="D10258" s="274"/>
    </row>
    <row r="10259" spans="2:4" x14ac:dyDescent="0.25">
      <c r="B10259" s="219"/>
      <c r="D10259" s="274"/>
    </row>
    <row r="10260" spans="2:4" x14ac:dyDescent="0.25">
      <c r="B10260" s="219"/>
      <c r="D10260" s="274"/>
    </row>
    <row r="10261" spans="2:4" x14ac:dyDescent="0.25">
      <c r="B10261" s="219"/>
      <c r="D10261" s="274"/>
    </row>
    <row r="10262" spans="2:4" x14ac:dyDescent="0.25">
      <c r="B10262" s="219"/>
      <c r="D10262" s="274"/>
    </row>
    <row r="10263" spans="2:4" x14ac:dyDescent="0.25">
      <c r="B10263" s="219"/>
      <c r="D10263" s="274"/>
    </row>
    <row r="10264" spans="2:4" x14ac:dyDescent="0.25">
      <c r="B10264" s="219"/>
      <c r="D10264" s="274"/>
    </row>
    <row r="10265" spans="2:4" x14ac:dyDescent="0.25">
      <c r="B10265" s="219"/>
      <c r="D10265" s="274"/>
    </row>
    <row r="10266" spans="2:4" x14ac:dyDescent="0.25">
      <c r="B10266" s="219"/>
      <c r="D10266" s="274"/>
    </row>
    <row r="10267" spans="2:4" x14ac:dyDescent="0.25">
      <c r="B10267" s="219"/>
      <c r="D10267" s="274"/>
    </row>
    <row r="10268" spans="2:4" x14ac:dyDescent="0.25">
      <c r="B10268" s="219"/>
      <c r="D10268" s="274"/>
    </row>
    <row r="10269" spans="2:4" x14ac:dyDescent="0.25">
      <c r="B10269" s="219"/>
      <c r="D10269" s="274"/>
    </row>
    <row r="10270" spans="2:4" x14ac:dyDescent="0.25">
      <c r="B10270" s="219"/>
      <c r="D10270" s="274"/>
    </row>
    <row r="10271" spans="2:4" x14ac:dyDescent="0.25">
      <c r="B10271" s="219"/>
      <c r="D10271" s="274"/>
    </row>
    <row r="10272" spans="2:4" x14ac:dyDescent="0.25">
      <c r="B10272" s="219"/>
      <c r="D10272" s="274"/>
    </row>
    <row r="10273" spans="2:4" x14ac:dyDescent="0.25">
      <c r="B10273" s="219"/>
      <c r="D10273" s="274"/>
    </row>
    <row r="10274" spans="2:4" x14ac:dyDescent="0.25">
      <c r="B10274" s="219"/>
      <c r="D10274" s="274"/>
    </row>
    <row r="10275" spans="2:4" x14ac:dyDescent="0.25">
      <c r="B10275" s="219"/>
      <c r="D10275" s="274"/>
    </row>
    <row r="10276" spans="2:4" x14ac:dyDescent="0.25">
      <c r="B10276" s="219"/>
      <c r="D10276" s="274"/>
    </row>
    <row r="10277" spans="2:4" x14ac:dyDescent="0.25">
      <c r="B10277" s="219"/>
      <c r="D10277" s="274"/>
    </row>
    <row r="10278" spans="2:4" x14ac:dyDescent="0.25">
      <c r="B10278" s="219"/>
      <c r="D10278" s="274"/>
    </row>
    <row r="10279" spans="2:4" x14ac:dyDescent="0.25">
      <c r="B10279" s="219"/>
      <c r="D10279" s="274"/>
    </row>
    <row r="10280" spans="2:4" x14ac:dyDescent="0.25">
      <c r="B10280" s="219"/>
      <c r="D10280" s="274"/>
    </row>
    <row r="10281" spans="2:4" x14ac:dyDescent="0.25">
      <c r="B10281" s="219"/>
      <c r="D10281" s="274"/>
    </row>
    <row r="10282" spans="2:4" x14ac:dyDescent="0.25">
      <c r="B10282" s="219"/>
      <c r="D10282" s="274"/>
    </row>
    <row r="10283" spans="2:4" x14ac:dyDescent="0.25">
      <c r="B10283" s="219"/>
      <c r="D10283" s="274"/>
    </row>
    <row r="10284" spans="2:4" x14ac:dyDescent="0.25">
      <c r="B10284" s="219"/>
      <c r="D10284" s="274"/>
    </row>
    <row r="10285" spans="2:4" x14ac:dyDescent="0.25">
      <c r="B10285" s="219"/>
      <c r="D10285" s="274"/>
    </row>
    <row r="10286" spans="2:4" x14ac:dyDescent="0.25">
      <c r="B10286" s="219"/>
      <c r="D10286" s="274"/>
    </row>
    <row r="10287" spans="2:4" x14ac:dyDescent="0.25">
      <c r="B10287" s="219"/>
      <c r="D10287" s="274"/>
    </row>
    <row r="10288" spans="2:4" x14ac:dyDescent="0.25">
      <c r="B10288" s="219"/>
      <c r="D10288" s="274"/>
    </row>
    <row r="10289" spans="2:4" x14ac:dyDescent="0.25">
      <c r="B10289" s="219"/>
      <c r="D10289" s="274"/>
    </row>
    <row r="10290" spans="2:4" x14ac:dyDescent="0.25">
      <c r="B10290" s="219"/>
      <c r="D10290" s="274"/>
    </row>
    <row r="10291" spans="2:4" x14ac:dyDescent="0.25">
      <c r="B10291" s="219"/>
      <c r="D10291" s="274"/>
    </row>
    <row r="10292" spans="2:4" x14ac:dyDescent="0.25">
      <c r="B10292" s="219"/>
      <c r="D10292" s="274"/>
    </row>
    <row r="10293" spans="2:4" x14ac:dyDescent="0.25">
      <c r="B10293" s="219"/>
      <c r="D10293" s="274"/>
    </row>
    <row r="10294" spans="2:4" x14ac:dyDescent="0.25">
      <c r="B10294" s="219"/>
      <c r="D10294" s="274"/>
    </row>
    <row r="10295" spans="2:4" x14ac:dyDescent="0.25">
      <c r="B10295" s="219"/>
      <c r="D10295" s="274"/>
    </row>
    <row r="10296" spans="2:4" x14ac:dyDescent="0.25">
      <c r="B10296" s="219"/>
      <c r="D10296" s="274"/>
    </row>
    <row r="10297" spans="2:4" x14ac:dyDescent="0.25">
      <c r="B10297" s="219"/>
      <c r="D10297" s="274"/>
    </row>
    <row r="10298" spans="2:4" x14ac:dyDescent="0.25">
      <c r="B10298" s="219"/>
      <c r="D10298" s="274"/>
    </row>
    <row r="10299" spans="2:4" x14ac:dyDescent="0.25">
      <c r="B10299" s="219"/>
      <c r="D10299" s="274"/>
    </row>
    <row r="10300" spans="2:4" x14ac:dyDescent="0.25">
      <c r="B10300" s="219"/>
      <c r="D10300" s="274"/>
    </row>
    <row r="10301" spans="2:4" x14ac:dyDescent="0.25">
      <c r="B10301" s="219"/>
      <c r="D10301" s="274"/>
    </row>
    <row r="10302" spans="2:4" x14ac:dyDescent="0.25">
      <c r="B10302" s="219"/>
      <c r="D10302" s="274"/>
    </row>
    <row r="10303" spans="2:4" x14ac:dyDescent="0.25">
      <c r="B10303" s="219"/>
      <c r="D10303" s="274"/>
    </row>
    <row r="10304" spans="2:4" x14ac:dyDescent="0.25">
      <c r="B10304" s="219"/>
      <c r="D10304" s="274"/>
    </row>
    <row r="10305" spans="2:4" x14ac:dyDescent="0.25">
      <c r="B10305" s="219"/>
      <c r="D10305" s="274"/>
    </row>
    <row r="10306" spans="2:4" x14ac:dyDescent="0.25">
      <c r="B10306" s="219"/>
      <c r="D10306" s="274"/>
    </row>
    <row r="10307" spans="2:4" x14ac:dyDescent="0.25">
      <c r="B10307" s="219"/>
      <c r="D10307" s="274"/>
    </row>
    <row r="10308" spans="2:4" x14ac:dyDescent="0.25">
      <c r="B10308" s="219"/>
      <c r="D10308" s="274"/>
    </row>
    <row r="10309" spans="2:4" x14ac:dyDescent="0.25">
      <c r="B10309" s="219"/>
      <c r="D10309" s="274"/>
    </row>
    <row r="10310" spans="2:4" x14ac:dyDescent="0.25">
      <c r="B10310" s="219"/>
      <c r="D10310" s="274"/>
    </row>
    <row r="10311" spans="2:4" x14ac:dyDescent="0.25">
      <c r="B10311" s="219"/>
      <c r="D10311" s="274"/>
    </row>
    <row r="10312" spans="2:4" x14ac:dyDescent="0.25">
      <c r="B10312" s="219"/>
      <c r="D10312" s="274"/>
    </row>
    <row r="10313" spans="2:4" x14ac:dyDescent="0.25">
      <c r="B10313" s="219"/>
      <c r="D10313" s="274"/>
    </row>
    <row r="10314" spans="2:4" x14ac:dyDescent="0.25">
      <c r="B10314" s="219"/>
      <c r="D10314" s="274"/>
    </row>
    <row r="10315" spans="2:4" x14ac:dyDescent="0.25">
      <c r="B10315" s="219"/>
      <c r="D10315" s="274"/>
    </row>
    <row r="10316" spans="2:4" x14ac:dyDescent="0.25">
      <c r="B10316" s="219"/>
      <c r="D10316" s="274"/>
    </row>
    <row r="10317" spans="2:4" x14ac:dyDescent="0.25">
      <c r="B10317" s="219"/>
      <c r="D10317" s="274"/>
    </row>
    <row r="10318" spans="2:4" x14ac:dyDescent="0.25">
      <c r="B10318" s="219"/>
      <c r="D10318" s="274"/>
    </row>
    <row r="10319" spans="2:4" x14ac:dyDescent="0.25">
      <c r="B10319" s="219"/>
      <c r="D10319" s="274"/>
    </row>
    <row r="10320" spans="2:4" x14ac:dyDescent="0.25">
      <c r="B10320" s="219"/>
      <c r="D10320" s="274"/>
    </row>
    <row r="10321" spans="2:4" x14ac:dyDescent="0.25">
      <c r="B10321" s="219"/>
      <c r="D10321" s="274"/>
    </row>
    <row r="10322" spans="2:4" x14ac:dyDescent="0.25">
      <c r="B10322" s="219"/>
      <c r="D10322" s="274"/>
    </row>
    <row r="10323" spans="2:4" x14ac:dyDescent="0.25">
      <c r="B10323" s="219"/>
      <c r="D10323" s="274"/>
    </row>
    <row r="10324" spans="2:4" x14ac:dyDescent="0.25">
      <c r="B10324" s="219"/>
      <c r="D10324" s="274"/>
    </row>
    <row r="10325" spans="2:4" x14ac:dyDescent="0.25">
      <c r="B10325" s="219"/>
      <c r="D10325" s="274"/>
    </row>
    <row r="10326" spans="2:4" x14ac:dyDescent="0.25">
      <c r="B10326" s="219"/>
      <c r="D10326" s="274"/>
    </row>
    <row r="10327" spans="2:4" x14ac:dyDescent="0.25">
      <c r="B10327" s="219"/>
      <c r="D10327" s="274"/>
    </row>
    <row r="10328" spans="2:4" x14ac:dyDescent="0.25">
      <c r="B10328" s="219"/>
      <c r="D10328" s="274"/>
    </row>
    <row r="10329" spans="2:4" x14ac:dyDescent="0.25">
      <c r="B10329" s="219"/>
      <c r="D10329" s="274"/>
    </row>
    <row r="10330" spans="2:4" x14ac:dyDescent="0.25">
      <c r="B10330" s="219"/>
      <c r="D10330" s="274"/>
    </row>
    <row r="10331" spans="2:4" x14ac:dyDescent="0.25">
      <c r="B10331" s="219"/>
      <c r="D10331" s="274"/>
    </row>
    <row r="10332" spans="2:4" x14ac:dyDescent="0.25">
      <c r="B10332" s="219"/>
      <c r="D10332" s="274"/>
    </row>
    <row r="10333" spans="2:4" x14ac:dyDescent="0.25">
      <c r="B10333" s="219"/>
      <c r="D10333" s="274"/>
    </row>
    <row r="10334" spans="2:4" x14ac:dyDescent="0.25">
      <c r="B10334" s="219"/>
      <c r="D10334" s="274"/>
    </row>
    <row r="10335" spans="2:4" x14ac:dyDescent="0.25">
      <c r="B10335" s="219"/>
      <c r="D10335" s="274"/>
    </row>
    <row r="10336" spans="2:4" x14ac:dyDescent="0.25">
      <c r="B10336" s="219"/>
      <c r="D10336" s="274"/>
    </row>
    <row r="10337" spans="2:4" x14ac:dyDescent="0.25">
      <c r="B10337" s="219"/>
      <c r="D10337" s="274"/>
    </row>
    <row r="10338" spans="2:4" x14ac:dyDescent="0.25">
      <c r="B10338" s="219"/>
      <c r="D10338" s="274"/>
    </row>
    <row r="10339" spans="2:4" x14ac:dyDescent="0.25">
      <c r="B10339" s="219"/>
      <c r="D10339" s="274"/>
    </row>
    <row r="10340" spans="2:4" x14ac:dyDescent="0.25">
      <c r="B10340" s="219"/>
      <c r="D10340" s="274"/>
    </row>
    <row r="10341" spans="2:4" x14ac:dyDescent="0.25">
      <c r="B10341" s="219"/>
      <c r="D10341" s="274"/>
    </row>
    <row r="10342" spans="2:4" x14ac:dyDescent="0.25">
      <c r="B10342" s="219"/>
      <c r="D10342" s="274"/>
    </row>
    <row r="10343" spans="2:4" x14ac:dyDescent="0.25">
      <c r="B10343" s="219"/>
      <c r="D10343" s="274"/>
    </row>
    <row r="10344" spans="2:4" x14ac:dyDescent="0.25">
      <c r="B10344" s="219"/>
      <c r="D10344" s="274"/>
    </row>
    <row r="10345" spans="2:4" x14ac:dyDescent="0.25">
      <c r="B10345" s="219"/>
      <c r="D10345" s="274"/>
    </row>
    <row r="10346" spans="2:4" x14ac:dyDescent="0.25">
      <c r="B10346" s="219"/>
      <c r="D10346" s="274"/>
    </row>
    <row r="10347" spans="2:4" x14ac:dyDescent="0.25">
      <c r="B10347" s="219"/>
      <c r="D10347" s="274"/>
    </row>
    <row r="10348" spans="2:4" x14ac:dyDescent="0.25">
      <c r="B10348" s="219"/>
      <c r="D10348" s="274"/>
    </row>
    <row r="10349" spans="2:4" x14ac:dyDescent="0.25">
      <c r="B10349" s="219"/>
      <c r="D10349" s="274"/>
    </row>
    <row r="10350" spans="2:4" x14ac:dyDescent="0.25">
      <c r="B10350" s="219"/>
      <c r="D10350" s="274"/>
    </row>
    <row r="10351" spans="2:4" x14ac:dyDescent="0.25">
      <c r="B10351" s="219"/>
      <c r="D10351" s="274"/>
    </row>
    <row r="10352" spans="2:4" x14ac:dyDescent="0.25">
      <c r="B10352" s="219"/>
      <c r="D10352" s="274"/>
    </row>
    <row r="10353" spans="2:4" x14ac:dyDescent="0.25">
      <c r="B10353" s="219"/>
      <c r="D10353" s="274"/>
    </row>
    <row r="10354" spans="2:4" x14ac:dyDescent="0.25">
      <c r="B10354" s="219"/>
      <c r="D10354" s="274"/>
    </row>
    <row r="10355" spans="2:4" x14ac:dyDescent="0.25">
      <c r="B10355" s="219"/>
      <c r="D10355" s="274"/>
    </row>
    <row r="10356" spans="2:4" x14ac:dyDescent="0.25">
      <c r="B10356" s="219"/>
      <c r="D10356" s="274"/>
    </row>
    <row r="10357" spans="2:4" x14ac:dyDescent="0.25">
      <c r="B10357" s="219"/>
      <c r="D10357" s="274"/>
    </row>
    <row r="10358" spans="2:4" x14ac:dyDescent="0.25">
      <c r="B10358" s="219"/>
      <c r="D10358" s="274"/>
    </row>
    <row r="10359" spans="2:4" x14ac:dyDescent="0.25">
      <c r="B10359" s="219"/>
      <c r="D10359" s="274"/>
    </row>
    <row r="10360" spans="2:4" x14ac:dyDescent="0.25">
      <c r="B10360" s="219"/>
      <c r="D10360" s="274"/>
    </row>
    <row r="10361" spans="2:4" x14ac:dyDescent="0.25">
      <c r="B10361" s="219"/>
      <c r="D10361" s="274"/>
    </row>
    <row r="10362" spans="2:4" x14ac:dyDescent="0.25">
      <c r="B10362" s="219"/>
      <c r="D10362" s="274"/>
    </row>
    <row r="10363" spans="2:4" x14ac:dyDescent="0.25">
      <c r="B10363" s="219"/>
      <c r="D10363" s="274"/>
    </row>
    <row r="10364" spans="2:4" x14ac:dyDescent="0.25">
      <c r="B10364" s="219"/>
      <c r="D10364" s="274"/>
    </row>
    <row r="10365" spans="2:4" x14ac:dyDescent="0.25">
      <c r="B10365" s="219"/>
      <c r="D10365" s="274"/>
    </row>
    <row r="10366" spans="2:4" x14ac:dyDescent="0.25">
      <c r="B10366" s="219"/>
      <c r="D10366" s="274"/>
    </row>
    <row r="10367" spans="2:4" x14ac:dyDescent="0.25">
      <c r="B10367" s="219"/>
      <c r="D10367" s="274"/>
    </row>
    <row r="10368" spans="2:4" x14ac:dyDescent="0.25">
      <c r="B10368" s="219"/>
      <c r="D10368" s="274"/>
    </row>
    <row r="10369" spans="2:4" x14ac:dyDescent="0.25">
      <c r="B10369" s="219"/>
      <c r="D10369" s="274"/>
    </row>
    <row r="10370" spans="2:4" x14ac:dyDescent="0.25">
      <c r="B10370" s="219"/>
      <c r="D10370" s="274"/>
    </row>
    <row r="10371" spans="2:4" x14ac:dyDescent="0.25">
      <c r="B10371" s="219"/>
      <c r="D10371" s="274"/>
    </row>
    <row r="10372" spans="2:4" x14ac:dyDescent="0.25">
      <c r="B10372" s="219"/>
      <c r="D10372" s="274"/>
    </row>
    <row r="10373" spans="2:4" x14ac:dyDescent="0.25">
      <c r="B10373" s="219"/>
      <c r="D10373" s="274"/>
    </row>
    <row r="10374" spans="2:4" x14ac:dyDescent="0.25">
      <c r="B10374" s="219"/>
      <c r="D10374" s="274"/>
    </row>
    <row r="10375" spans="2:4" x14ac:dyDescent="0.25">
      <c r="B10375" s="219"/>
      <c r="D10375" s="274"/>
    </row>
    <row r="10376" spans="2:4" x14ac:dyDescent="0.25">
      <c r="B10376" s="219"/>
      <c r="D10376" s="274"/>
    </row>
    <row r="10377" spans="2:4" x14ac:dyDescent="0.25">
      <c r="B10377" s="219"/>
      <c r="D10377" s="274"/>
    </row>
    <row r="10378" spans="2:4" x14ac:dyDescent="0.25">
      <c r="B10378" s="219"/>
      <c r="D10378" s="274"/>
    </row>
    <row r="10379" spans="2:4" x14ac:dyDescent="0.25">
      <c r="B10379" s="219"/>
      <c r="D10379" s="274"/>
    </row>
    <row r="10380" spans="2:4" x14ac:dyDescent="0.25">
      <c r="B10380" s="219"/>
      <c r="D10380" s="274"/>
    </row>
    <row r="10381" spans="2:4" x14ac:dyDescent="0.25">
      <c r="B10381" s="219"/>
      <c r="D10381" s="274"/>
    </row>
    <row r="10382" spans="2:4" x14ac:dyDescent="0.25">
      <c r="B10382" s="219"/>
      <c r="D10382" s="274"/>
    </row>
    <row r="10383" spans="2:4" x14ac:dyDescent="0.25">
      <c r="B10383" s="219"/>
      <c r="D10383" s="274"/>
    </row>
    <row r="10384" spans="2:4" x14ac:dyDescent="0.25">
      <c r="B10384" s="219"/>
      <c r="D10384" s="274"/>
    </row>
    <row r="10385" spans="2:4" x14ac:dyDescent="0.25">
      <c r="B10385" s="219"/>
      <c r="D10385" s="274"/>
    </row>
    <row r="10386" spans="2:4" x14ac:dyDescent="0.25">
      <c r="B10386" s="219"/>
      <c r="D10386" s="274"/>
    </row>
    <row r="10387" spans="2:4" x14ac:dyDescent="0.25">
      <c r="B10387" s="219"/>
      <c r="D10387" s="274"/>
    </row>
    <row r="10388" spans="2:4" x14ac:dyDescent="0.25">
      <c r="B10388" s="219"/>
      <c r="D10388" s="274"/>
    </row>
    <row r="10389" spans="2:4" x14ac:dyDescent="0.25">
      <c r="B10389" s="219"/>
      <c r="D10389" s="274"/>
    </row>
    <row r="10390" spans="2:4" x14ac:dyDescent="0.25">
      <c r="B10390" s="219"/>
      <c r="D10390" s="274"/>
    </row>
    <row r="10391" spans="2:4" x14ac:dyDescent="0.25">
      <c r="B10391" s="219"/>
      <c r="D10391" s="274"/>
    </row>
    <row r="10392" spans="2:4" x14ac:dyDescent="0.25">
      <c r="B10392" s="219"/>
      <c r="D10392" s="274"/>
    </row>
    <row r="10393" spans="2:4" x14ac:dyDescent="0.25">
      <c r="B10393" s="219"/>
      <c r="D10393" s="274"/>
    </row>
    <row r="10394" spans="2:4" x14ac:dyDescent="0.25">
      <c r="B10394" s="219"/>
      <c r="D10394" s="274"/>
    </row>
    <row r="10395" spans="2:4" x14ac:dyDescent="0.25">
      <c r="B10395" s="219"/>
      <c r="D10395" s="274"/>
    </row>
    <row r="10396" spans="2:4" x14ac:dyDescent="0.25">
      <c r="B10396" s="219"/>
      <c r="D10396" s="274"/>
    </row>
    <row r="10397" spans="2:4" x14ac:dyDescent="0.25">
      <c r="B10397" s="219"/>
      <c r="D10397" s="274"/>
    </row>
    <row r="10398" spans="2:4" x14ac:dyDescent="0.25">
      <c r="B10398" s="219"/>
      <c r="D10398" s="274"/>
    </row>
    <row r="10399" spans="2:4" x14ac:dyDescent="0.25">
      <c r="B10399" s="219"/>
      <c r="D10399" s="274"/>
    </row>
    <row r="10400" spans="2:4" x14ac:dyDescent="0.25">
      <c r="B10400" s="219"/>
      <c r="D10400" s="274"/>
    </row>
    <row r="10401" spans="2:4" x14ac:dyDescent="0.25">
      <c r="B10401" s="219"/>
      <c r="D10401" s="274"/>
    </row>
    <row r="10402" spans="2:4" x14ac:dyDescent="0.25">
      <c r="B10402" s="219"/>
      <c r="D10402" s="274"/>
    </row>
    <row r="10403" spans="2:4" x14ac:dyDescent="0.25">
      <c r="B10403" s="219"/>
      <c r="D10403" s="274"/>
    </row>
    <row r="10404" spans="2:4" x14ac:dyDescent="0.25">
      <c r="B10404" s="219"/>
      <c r="D10404" s="274"/>
    </row>
    <row r="10405" spans="2:4" x14ac:dyDescent="0.25">
      <c r="B10405" s="219"/>
      <c r="D10405" s="274"/>
    </row>
    <row r="10406" spans="2:4" x14ac:dyDescent="0.25">
      <c r="B10406" s="219"/>
      <c r="D10406" s="274"/>
    </row>
    <row r="10407" spans="2:4" x14ac:dyDescent="0.25">
      <c r="B10407" s="219"/>
      <c r="D10407" s="274"/>
    </row>
    <row r="10408" spans="2:4" x14ac:dyDescent="0.25">
      <c r="B10408" s="219"/>
      <c r="D10408" s="274"/>
    </row>
    <row r="10409" spans="2:4" x14ac:dyDescent="0.25">
      <c r="B10409" s="219"/>
      <c r="D10409" s="274"/>
    </row>
    <row r="10410" spans="2:4" x14ac:dyDescent="0.25">
      <c r="B10410" s="219"/>
      <c r="D10410" s="274"/>
    </row>
    <row r="10411" spans="2:4" x14ac:dyDescent="0.25">
      <c r="B10411" s="219"/>
      <c r="D10411" s="274"/>
    </row>
    <row r="10412" spans="2:4" x14ac:dyDescent="0.25">
      <c r="B10412" s="219"/>
      <c r="D10412" s="274"/>
    </row>
    <row r="10413" spans="2:4" x14ac:dyDescent="0.25">
      <c r="B10413" s="219"/>
      <c r="D10413" s="274"/>
    </row>
    <row r="10414" spans="2:4" x14ac:dyDescent="0.25">
      <c r="B10414" s="219"/>
      <c r="D10414" s="274"/>
    </row>
    <row r="10415" spans="2:4" x14ac:dyDescent="0.25">
      <c r="B10415" s="219"/>
      <c r="D10415" s="274"/>
    </row>
    <row r="10416" spans="2:4" x14ac:dyDescent="0.25">
      <c r="B10416" s="219"/>
      <c r="D10416" s="274"/>
    </row>
    <row r="10417" spans="2:4" x14ac:dyDescent="0.25">
      <c r="B10417" s="219"/>
      <c r="D10417" s="274"/>
    </row>
    <row r="10418" spans="2:4" x14ac:dyDescent="0.25">
      <c r="B10418" s="219"/>
      <c r="D10418" s="274"/>
    </row>
    <row r="10419" spans="2:4" x14ac:dyDescent="0.25">
      <c r="B10419" s="219"/>
      <c r="D10419" s="274"/>
    </row>
    <row r="10420" spans="2:4" x14ac:dyDescent="0.25">
      <c r="B10420" s="219"/>
      <c r="D10420" s="274"/>
    </row>
    <row r="10421" spans="2:4" x14ac:dyDescent="0.25">
      <c r="B10421" s="219"/>
      <c r="D10421" s="274"/>
    </row>
    <row r="10422" spans="2:4" x14ac:dyDescent="0.25">
      <c r="B10422" s="219"/>
      <c r="D10422" s="274"/>
    </row>
    <row r="10423" spans="2:4" x14ac:dyDescent="0.25">
      <c r="B10423" s="219"/>
      <c r="D10423" s="274"/>
    </row>
    <row r="10424" spans="2:4" x14ac:dyDescent="0.25">
      <c r="B10424" s="219"/>
      <c r="D10424" s="274"/>
    </row>
    <row r="10425" spans="2:4" x14ac:dyDescent="0.25">
      <c r="B10425" s="219"/>
      <c r="D10425" s="274"/>
    </row>
    <row r="10426" spans="2:4" x14ac:dyDescent="0.25">
      <c r="B10426" s="219"/>
      <c r="D10426" s="274"/>
    </row>
    <row r="10427" spans="2:4" x14ac:dyDescent="0.25">
      <c r="B10427" s="219"/>
      <c r="D10427" s="274"/>
    </row>
    <row r="10428" spans="2:4" x14ac:dyDescent="0.25">
      <c r="B10428" s="219"/>
      <c r="D10428" s="274"/>
    </row>
    <row r="10429" spans="2:4" x14ac:dyDescent="0.25">
      <c r="B10429" s="219"/>
      <c r="D10429" s="274"/>
    </row>
    <row r="10430" spans="2:4" x14ac:dyDescent="0.25">
      <c r="B10430" s="219"/>
      <c r="D10430" s="274"/>
    </row>
    <row r="10431" spans="2:4" x14ac:dyDescent="0.25">
      <c r="B10431" s="219"/>
      <c r="D10431" s="274"/>
    </row>
    <row r="10432" spans="2:4" x14ac:dyDescent="0.25">
      <c r="B10432" s="219"/>
      <c r="D10432" s="274"/>
    </row>
    <row r="10433" spans="2:4" x14ac:dyDescent="0.25">
      <c r="B10433" s="219"/>
      <c r="D10433" s="274"/>
    </row>
    <row r="10434" spans="2:4" x14ac:dyDescent="0.25">
      <c r="B10434" s="219"/>
      <c r="D10434" s="274"/>
    </row>
    <row r="10435" spans="2:4" x14ac:dyDescent="0.25">
      <c r="B10435" s="219"/>
      <c r="D10435" s="274"/>
    </row>
    <row r="10436" spans="2:4" x14ac:dyDescent="0.25">
      <c r="B10436" s="219"/>
      <c r="D10436" s="274"/>
    </row>
    <row r="10437" spans="2:4" x14ac:dyDescent="0.25">
      <c r="B10437" s="219"/>
      <c r="D10437" s="274"/>
    </row>
    <row r="10438" spans="2:4" x14ac:dyDescent="0.25">
      <c r="B10438" s="219"/>
      <c r="D10438" s="274"/>
    </row>
    <row r="10439" spans="2:4" x14ac:dyDescent="0.25">
      <c r="B10439" s="219"/>
      <c r="D10439" s="274"/>
    </row>
    <row r="10440" spans="2:4" x14ac:dyDescent="0.25">
      <c r="B10440" s="219"/>
      <c r="D10440" s="274"/>
    </row>
    <row r="10441" spans="2:4" x14ac:dyDescent="0.25">
      <c r="B10441" s="219"/>
      <c r="D10441" s="274"/>
    </row>
    <row r="10442" spans="2:4" x14ac:dyDescent="0.25">
      <c r="B10442" s="219"/>
      <c r="D10442" s="274"/>
    </row>
    <row r="10443" spans="2:4" x14ac:dyDescent="0.25">
      <c r="B10443" s="219"/>
      <c r="D10443" s="274"/>
    </row>
    <row r="10444" spans="2:4" x14ac:dyDescent="0.25">
      <c r="B10444" s="219"/>
      <c r="D10444" s="274"/>
    </row>
    <row r="10445" spans="2:4" x14ac:dyDescent="0.25">
      <c r="B10445" s="219"/>
      <c r="D10445" s="274"/>
    </row>
    <row r="10446" spans="2:4" x14ac:dyDescent="0.25">
      <c r="B10446" s="219"/>
      <c r="D10446" s="274"/>
    </row>
    <row r="10447" spans="2:4" x14ac:dyDescent="0.25">
      <c r="B10447" s="219"/>
      <c r="D10447" s="274"/>
    </row>
    <row r="10448" spans="2:4" x14ac:dyDescent="0.25">
      <c r="B10448" s="219"/>
      <c r="D10448" s="274"/>
    </row>
    <row r="10449" spans="2:4" x14ac:dyDescent="0.25">
      <c r="B10449" s="219"/>
      <c r="D10449" s="274"/>
    </row>
    <row r="10450" spans="2:4" x14ac:dyDescent="0.25">
      <c r="B10450" s="219"/>
      <c r="D10450" s="274"/>
    </row>
    <row r="10451" spans="2:4" x14ac:dyDescent="0.25">
      <c r="B10451" s="219"/>
      <c r="D10451" s="274"/>
    </row>
    <row r="10452" spans="2:4" x14ac:dyDescent="0.25">
      <c r="B10452" s="219"/>
      <c r="D10452" s="274"/>
    </row>
    <row r="10453" spans="2:4" x14ac:dyDescent="0.25">
      <c r="B10453" s="219"/>
      <c r="D10453" s="274"/>
    </row>
    <row r="10454" spans="2:4" x14ac:dyDescent="0.25">
      <c r="B10454" s="219"/>
      <c r="D10454" s="274"/>
    </row>
    <row r="10455" spans="2:4" x14ac:dyDescent="0.25">
      <c r="B10455" s="219"/>
      <c r="D10455" s="274"/>
    </row>
    <row r="10456" spans="2:4" x14ac:dyDescent="0.25">
      <c r="B10456" s="219"/>
      <c r="D10456" s="274"/>
    </row>
    <row r="10457" spans="2:4" x14ac:dyDescent="0.25">
      <c r="B10457" s="219"/>
      <c r="D10457" s="274"/>
    </row>
    <row r="10458" spans="2:4" x14ac:dyDescent="0.25">
      <c r="B10458" s="219"/>
      <c r="D10458" s="274"/>
    </row>
    <row r="10459" spans="2:4" x14ac:dyDescent="0.25">
      <c r="B10459" s="219"/>
      <c r="D10459" s="274"/>
    </row>
    <row r="10460" spans="2:4" x14ac:dyDescent="0.25">
      <c r="B10460" s="219"/>
      <c r="D10460" s="274"/>
    </row>
    <row r="10461" spans="2:4" x14ac:dyDescent="0.25">
      <c r="B10461" s="219"/>
      <c r="D10461" s="274"/>
    </row>
    <row r="10462" spans="2:4" x14ac:dyDescent="0.25">
      <c r="B10462" s="219"/>
      <c r="D10462" s="274"/>
    </row>
    <row r="10463" spans="2:4" x14ac:dyDescent="0.25">
      <c r="B10463" s="219"/>
      <c r="D10463" s="274"/>
    </row>
    <row r="10464" spans="2:4" x14ac:dyDescent="0.25">
      <c r="B10464" s="219"/>
      <c r="D10464" s="274"/>
    </row>
    <row r="10465" spans="2:4" x14ac:dyDescent="0.25">
      <c r="B10465" s="219"/>
      <c r="D10465" s="274"/>
    </row>
    <row r="10466" spans="2:4" x14ac:dyDescent="0.25">
      <c r="B10466" s="219"/>
      <c r="D10466" s="274"/>
    </row>
    <row r="10467" spans="2:4" x14ac:dyDescent="0.25">
      <c r="B10467" s="219"/>
      <c r="D10467" s="274"/>
    </row>
    <row r="10468" spans="2:4" x14ac:dyDescent="0.25">
      <c r="B10468" s="219"/>
      <c r="D10468" s="274"/>
    </row>
    <row r="10469" spans="2:4" x14ac:dyDescent="0.25">
      <c r="B10469" s="219"/>
      <c r="D10469" s="274"/>
    </row>
    <row r="10470" spans="2:4" x14ac:dyDescent="0.25">
      <c r="B10470" s="219"/>
      <c r="D10470" s="274"/>
    </row>
    <row r="10471" spans="2:4" x14ac:dyDescent="0.25">
      <c r="B10471" s="219"/>
      <c r="D10471" s="274"/>
    </row>
    <row r="10472" spans="2:4" x14ac:dyDescent="0.25">
      <c r="B10472" s="219"/>
      <c r="D10472" s="274"/>
    </row>
    <row r="10473" spans="2:4" x14ac:dyDescent="0.25">
      <c r="B10473" s="219"/>
      <c r="D10473" s="274"/>
    </row>
    <row r="10474" spans="2:4" x14ac:dyDescent="0.25">
      <c r="B10474" s="219"/>
      <c r="D10474" s="274"/>
    </row>
    <row r="10475" spans="2:4" x14ac:dyDescent="0.25">
      <c r="B10475" s="219"/>
      <c r="D10475" s="274"/>
    </row>
    <row r="10476" spans="2:4" x14ac:dyDescent="0.25">
      <c r="B10476" s="219"/>
      <c r="D10476" s="274"/>
    </row>
    <row r="10477" spans="2:4" x14ac:dyDescent="0.25">
      <c r="B10477" s="219"/>
      <c r="D10477" s="274"/>
    </row>
    <row r="10478" spans="2:4" x14ac:dyDescent="0.25">
      <c r="B10478" s="219"/>
      <c r="D10478" s="274"/>
    </row>
    <row r="10479" spans="2:4" x14ac:dyDescent="0.25">
      <c r="B10479" s="219"/>
      <c r="D10479" s="274"/>
    </row>
    <row r="10480" spans="2:4" x14ac:dyDescent="0.25">
      <c r="B10480" s="219"/>
      <c r="D10480" s="274"/>
    </row>
    <row r="10481" spans="2:4" x14ac:dyDescent="0.25">
      <c r="B10481" s="219"/>
      <c r="D10481" s="274"/>
    </row>
    <row r="10482" spans="2:4" x14ac:dyDescent="0.25">
      <c r="B10482" s="219"/>
      <c r="D10482" s="274"/>
    </row>
    <row r="10483" spans="2:4" x14ac:dyDescent="0.25">
      <c r="B10483" s="219"/>
      <c r="D10483" s="274"/>
    </row>
    <row r="10484" spans="2:4" x14ac:dyDescent="0.25">
      <c r="B10484" s="219"/>
      <c r="D10484" s="274"/>
    </row>
    <row r="10485" spans="2:4" x14ac:dyDescent="0.25">
      <c r="B10485" s="219"/>
      <c r="D10485" s="274"/>
    </row>
    <row r="10486" spans="2:4" x14ac:dyDescent="0.25">
      <c r="B10486" s="219"/>
      <c r="D10486" s="274"/>
    </row>
    <row r="10487" spans="2:4" x14ac:dyDescent="0.25">
      <c r="B10487" s="219"/>
      <c r="D10487" s="274"/>
    </row>
    <row r="10488" spans="2:4" x14ac:dyDescent="0.25">
      <c r="B10488" s="219"/>
      <c r="D10488" s="274"/>
    </row>
    <row r="10489" spans="2:4" x14ac:dyDescent="0.25">
      <c r="B10489" s="219"/>
      <c r="D10489" s="274"/>
    </row>
    <row r="10490" spans="2:4" x14ac:dyDescent="0.25">
      <c r="B10490" s="219"/>
      <c r="D10490" s="274"/>
    </row>
    <row r="10491" spans="2:4" x14ac:dyDescent="0.25">
      <c r="B10491" s="219"/>
      <c r="D10491" s="274"/>
    </row>
    <row r="10492" spans="2:4" x14ac:dyDescent="0.25">
      <c r="B10492" s="219"/>
      <c r="D10492" s="274"/>
    </row>
    <row r="10493" spans="2:4" x14ac:dyDescent="0.25">
      <c r="B10493" s="219"/>
      <c r="D10493" s="274"/>
    </row>
    <row r="10494" spans="2:4" x14ac:dyDescent="0.25">
      <c r="B10494" s="219"/>
      <c r="D10494" s="274"/>
    </row>
    <row r="10495" spans="2:4" x14ac:dyDescent="0.25">
      <c r="B10495" s="219"/>
      <c r="D10495" s="274"/>
    </row>
    <row r="10496" spans="2:4" x14ac:dyDescent="0.25">
      <c r="B10496" s="219"/>
      <c r="D10496" s="274"/>
    </row>
    <row r="10497" spans="2:4" x14ac:dyDescent="0.25">
      <c r="B10497" s="219"/>
      <c r="D10497" s="274"/>
    </row>
    <row r="10498" spans="2:4" x14ac:dyDescent="0.25">
      <c r="B10498" s="219"/>
      <c r="D10498" s="274"/>
    </row>
    <row r="10499" spans="2:4" x14ac:dyDescent="0.25">
      <c r="B10499" s="219"/>
      <c r="D10499" s="274"/>
    </row>
    <row r="10500" spans="2:4" x14ac:dyDescent="0.25">
      <c r="B10500" s="219"/>
      <c r="D10500" s="274"/>
    </row>
    <row r="10501" spans="2:4" x14ac:dyDescent="0.25">
      <c r="B10501" s="219"/>
      <c r="D10501" s="274"/>
    </row>
    <row r="10502" spans="2:4" x14ac:dyDescent="0.25">
      <c r="B10502" s="219"/>
      <c r="D10502" s="274"/>
    </row>
    <row r="10503" spans="2:4" x14ac:dyDescent="0.25">
      <c r="B10503" s="219"/>
      <c r="D10503" s="274"/>
    </row>
    <row r="10504" spans="2:4" x14ac:dyDescent="0.25">
      <c r="B10504" s="219"/>
      <c r="D10504" s="274"/>
    </row>
    <row r="10505" spans="2:4" x14ac:dyDescent="0.25">
      <c r="B10505" s="219"/>
      <c r="D10505" s="274"/>
    </row>
    <row r="10506" spans="2:4" x14ac:dyDescent="0.25">
      <c r="B10506" s="219"/>
      <c r="D10506" s="274"/>
    </row>
    <row r="10507" spans="2:4" x14ac:dyDescent="0.25">
      <c r="B10507" s="219"/>
      <c r="D10507" s="274"/>
    </row>
    <row r="10508" spans="2:4" x14ac:dyDescent="0.25">
      <c r="B10508" s="219"/>
      <c r="D10508" s="274"/>
    </row>
    <row r="10509" spans="2:4" x14ac:dyDescent="0.25">
      <c r="B10509" s="219"/>
      <c r="D10509" s="274"/>
    </row>
    <row r="10510" spans="2:4" x14ac:dyDescent="0.25">
      <c r="B10510" s="219"/>
      <c r="D10510" s="274"/>
    </row>
    <row r="10511" spans="2:4" x14ac:dyDescent="0.25">
      <c r="B10511" s="219"/>
      <c r="D10511" s="274"/>
    </row>
    <row r="10512" spans="2:4" x14ac:dyDescent="0.25">
      <c r="B10512" s="219"/>
      <c r="D10512" s="274"/>
    </row>
    <row r="10513" spans="2:4" x14ac:dyDescent="0.25">
      <c r="B10513" s="219"/>
      <c r="D10513" s="274"/>
    </row>
    <row r="10514" spans="2:4" x14ac:dyDescent="0.25">
      <c r="B10514" s="219"/>
      <c r="D10514" s="274"/>
    </row>
    <row r="10515" spans="2:4" x14ac:dyDescent="0.25">
      <c r="B10515" s="219"/>
      <c r="D10515" s="274"/>
    </row>
    <row r="10516" spans="2:4" x14ac:dyDescent="0.25">
      <c r="B10516" s="219"/>
      <c r="D10516" s="274"/>
    </row>
    <row r="10517" spans="2:4" x14ac:dyDescent="0.25">
      <c r="B10517" s="219"/>
      <c r="D10517" s="274"/>
    </row>
    <row r="10518" spans="2:4" x14ac:dyDescent="0.25">
      <c r="B10518" s="219"/>
      <c r="D10518" s="274"/>
    </row>
    <row r="10519" spans="2:4" x14ac:dyDescent="0.25">
      <c r="B10519" s="219"/>
      <c r="D10519" s="274"/>
    </row>
    <row r="10520" spans="2:4" x14ac:dyDescent="0.25">
      <c r="B10520" s="219"/>
      <c r="D10520" s="274"/>
    </row>
    <row r="10521" spans="2:4" x14ac:dyDescent="0.25">
      <c r="B10521" s="219"/>
      <c r="D10521" s="274"/>
    </row>
    <row r="10522" spans="2:4" x14ac:dyDescent="0.25">
      <c r="B10522" s="219"/>
      <c r="D10522" s="274"/>
    </row>
    <row r="10523" spans="2:4" x14ac:dyDescent="0.25">
      <c r="B10523" s="219"/>
      <c r="D10523" s="274"/>
    </row>
    <row r="10524" spans="2:4" x14ac:dyDescent="0.25">
      <c r="B10524" s="219"/>
      <c r="D10524" s="274"/>
    </row>
    <row r="10525" spans="2:4" x14ac:dyDescent="0.25">
      <c r="B10525" s="219"/>
      <c r="D10525" s="274"/>
    </row>
    <row r="10526" spans="2:4" x14ac:dyDescent="0.25">
      <c r="B10526" s="219"/>
      <c r="D10526" s="274"/>
    </row>
    <row r="10527" spans="2:4" x14ac:dyDescent="0.25">
      <c r="B10527" s="219"/>
      <c r="D10527" s="274"/>
    </row>
    <row r="10528" spans="2:4" x14ac:dyDescent="0.25">
      <c r="B10528" s="219"/>
      <c r="D10528" s="274"/>
    </row>
    <row r="10529" spans="2:4" x14ac:dyDescent="0.25">
      <c r="B10529" s="219"/>
      <c r="D10529" s="274"/>
    </row>
    <row r="10530" spans="2:4" x14ac:dyDescent="0.25">
      <c r="B10530" s="219"/>
      <c r="D10530" s="274"/>
    </row>
    <row r="10531" spans="2:4" x14ac:dyDescent="0.25">
      <c r="B10531" s="219"/>
      <c r="D10531" s="274"/>
    </row>
    <row r="10532" spans="2:4" x14ac:dyDescent="0.25">
      <c r="B10532" s="219"/>
      <c r="D10532" s="274"/>
    </row>
    <row r="10533" spans="2:4" x14ac:dyDescent="0.25">
      <c r="B10533" s="219"/>
      <c r="D10533" s="274"/>
    </row>
    <row r="10534" spans="2:4" x14ac:dyDescent="0.25">
      <c r="B10534" s="219"/>
      <c r="D10534" s="274"/>
    </row>
    <row r="10535" spans="2:4" x14ac:dyDescent="0.25">
      <c r="B10535" s="219"/>
      <c r="D10535" s="274"/>
    </row>
    <row r="10536" spans="2:4" x14ac:dyDescent="0.25">
      <c r="B10536" s="219"/>
      <c r="D10536" s="274"/>
    </row>
    <row r="10537" spans="2:4" x14ac:dyDescent="0.25">
      <c r="B10537" s="219"/>
      <c r="D10537" s="274"/>
    </row>
    <row r="10538" spans="2:4" x14ac:dyDescent="0.25">
      <c r="B10538" s="219"/>
      <c r="D10538" s="274"/>
    </row>
    <row r="10539" spans="2:4" x14ac:dyDescent="0.25">
      <c r="B10539" s="219"/>
      <c r="D10539" s="274"/>
    </row>
    <row r="10540" spans="2:4" x14ac:dyDescent="0.25">
      <c r="B10540" s="219"/>
      <c r="D10540" s="274"/>
    </row>
    <row r="10541" spans="2:4" x14ac:dyDescent="0.25">
      <c r="B10541" s="219"/>
      <c r="D10541" s="274"/>
    </row>
    <row r="10542" spans="2:4" x14ac:dyDescent="0.25">
      <c r="B10542" s="219"/>
      <c r="D10542" s="274"/>
    </row>
    <row r="10543" spans="2:4" x14ac:dyDescent="0.25">
      <c r="B10543" s="219"/>
      <c r="D10543" s="274"/>
    </row>
    <row r="10544" spans="2:4" x14ac:dyDescent="0.25">
      <c r="B10544" s="219"/>
      <c r="D10544" s="274"/>
    </row>
    <row r="10545" spans="2:4" x14ac:dyDescent="0.25">
      <c r="B10545" s="219"/>
      <c r="D10545" s="274"/>
    </row>
    <row r="10546" spans="2:4" x14ac:dyDescent="0.25">
      <c r="B10546" s="219"/>
      <c r="D10546" s="274"/>
    </row>
    <row r="10547" spans="2:4" x14ac:dyDescent="0.25">
      <c r="B10547" s="219"/>
      <c r="D10547" s="274"/>
    </row>
    <row r="10548" spans="2:4" x14ac:dyDescent="0.25">
      <c r="B10548" s="219"/>
      <c r="D10548" s="274"/>
    </row>
    <row r="10549" spans="2:4" x14ac:dyDescent="0.25">
      <c r="B10549" s="219"/>
      <c r="D10549" s="274"/>
    </row>
    <row r="10550" spans="2:4" x14ac:dyDescent="0.25">
      <c r="B10550" s="219"/>
      <c r="D10550" s="274"/>
    </row>
    <row r="10551" spans="2:4" x14ac:dyDescent="0.25">
      <c r="B10551" s="219"/>
      <c r="D10551" s="274"/>
    </row>
    <row r="10552" spans="2:4" x14ac:dyDescent="0.25">
      <c r="B10552" s="219"/>
      <c r="D10552" s="274"/>
    </row>
    <row r="10553" spans="2:4" x14ac:dyDescent="0.25">
      <c r="B10553" s="219"/>
      <c r="D10553" s="274"/>
    </row>
    <row r="10554" spans="2:4" x14ac:dyDescent="0.25">
      <c r="B10554" s="219"/>
      <c r="D10554" s="274"/>
    </row>
    <row r="10555" spans="2:4" x14ac:dyDescent="0.25">
      <c r="B10555" s="219"/>
      <c r="D10555" s="274"/>
    </row>
    <row r="10556" spans="2:4" x14ac:dyDescent="0.25">
      <c r="B10556" s="219"/>
      <c r="D10556" s="274"/>
    </row>
    <row r="10557" spans="2:4" x14ac:dyDescent="0.25">
      <c r="B10557" s="219"/>
      <c r="D10557" s="274"/>
    </row>
    <row r="10558" spans="2:4" x14ac:dyDescent="0.25">
      <c r="B10558" s="219"/>
      <c r="D10558" s="274"/>
    </row>
    <row r="10559" spans="2:4" x14ac:dyDescent="0.25">
      <c r="B10559" s="219"/>
      <c r="D10559" s="274"/>
    </row>
    <row r="10560" spans="2:4" x14ac:dyDescent="0.25">
      <c r="B10560" s="219"/>
      <c r="D10560" s="274"/>
    </row>
    <row r="10561" spans="2:4" x14ac:dyDescent="0.25">
      <c r="B10561" s="219"/>
      <c r="D10561" s="274"/>
    </row>
    <row r="10562" spans="2:4" x14ac:dyDescent="0.25">
      <c r="B10562" s="219"/>
      <c r="D10562" s="274"/>
    </row>
    <row r="10563" spans="2:4" x14ac:dyDescent="0.25">
      <c r="B10563" s="219"/>
      <c r="D10563" s="274"/>
    </row>
    <row r="10564" spans="2:4" x14ac:dyDescent="0.25">
      <c r="B10564" s="219"/>
      <c r="D10564" s="274"/>
    </row>
    <row r="10565" spans="2:4" x14ac:dyDescent="0.25">
      <c r="B10565" s="219"/>
      <c r="D10565" s="274"/>
    </row>
    <row r="10566" spans="2:4" x14ac:dyDescent="0.25">
      <c r="B10566" s="219"/>
      <c r="D10566" s="274"/>
    </row>
    <row r="10567" spans="2:4" x14ac:dyDescent="0.25">
      <c r="B10567" s="219"/>
      <c r="D10567" s="274"/>
    </row>
    <row r="10568" spans="2:4" x14ac:dyDescent="0.25">
      <c r="B10568" s="219"/>
      <c r="D10568" s="274"/>
    </row>
    <row r="10569" spans="2:4" x14ac:dyDescent="0.25">
      <c r="B10569" s="219"/>
      <c r="D10569" s="274"/>
    </row>
    <row r="10570" spans="2:4" x14ac:dyDescent="0.25">
      <c r="B10570" s="219"/>
      <c r="D10570" s="274"/>
    </row>
    <row r="10571" spans="2:4" x14ac:dyDescent="0.25">
      <c r="B10571" s="219"/>
      <c r="D10571" s="274"/>
    </row>
    <row r="10572" spans="2:4" x14ac:dyDescent="0.25">
      <c r="B10572" s="219"/>
      <c r="D10572" s="274"/>
    </row>
    <row r="10573" spans="2:4" x14ac:dyDescent="0.25">
      <c r="B10573" s="219"/>
      <c r="D10573" s="274"/>
    </row>
    <row r="10574" spans="2:4" x14ac:dyDescent="0.25">
      <c r="B10574" s="219"/>
      <c r="D10574" s="274"/>
    </row>
    <row r="10575" spans="2:4" x14ac:dyDescent="0.25">
      <c r="B10575" s="219"/>
      <c r="D10575" s="274"/>
    </row>
    <row r="10576" spans="2:4" x14ac:dyDescent="0.25">
      <c r="B10576" s="219"/>
      <c r="D10576" s="274"/>
    </row>
    <row r="10577" spans="2:4" x14ac:dyDescent="0.25">
      <c r="B10577" s="219"/>
      <c r="D10577" s="274"/>
    </row>
    <row r="10578" spans="2:4" x14ac:dyDescent="0.25">
      <c r="B10578" s="219"/>
      <c r="D10578" s="274"/>
    </row>
    <row r="10579" spans="2:4" x14ac:dyDescent="0.25">
      <c r="B10579" s="219"/>
      <c r="D10579" s="274"/>
    </row>
    <row r="10580" spans="2:4" x14ac:dyDescent="0.25">
      <c r="B10580" s="219"/>
      <c r="D10580" s="274"/>
    </row>
    <row r="10581" spans="2:4" x14ac:dyDescent="0.25">
      <c r="B10581" s="219"/>
      <c r="D10581" s="274"/>
    </row>
    <row r="10582" spans="2:4" x14ac:dyDescent="0.25">
      <c r="B10582" s="219"/>
      <c r="D10582" s="274"/>
    </row>
    <row r="10583" spans="2:4" x14ac:dyDescent="0.25">
      <c r="B10583" s="219"/>
      <c r="D10583" s="274"/>
    </row>
    <row r="10584" spans="2:4" x14ac:dyDescent="0.25">
      <c r="B10584" s="219"/>
      <c r="D10584" s="274"/>
    </row>
    <row r="10585" spans="2:4" x14ac:dyDescent="0.25">
      <c r="B10585" s="219"/>
      <c r="D10585" s="274"/>
    </row>
    <row r="10586" spans="2:4" x14ac:dyDescent="0.25">
      <c r="B10586" s="219"/>
      <c r="D10586" s="274"/>
    </row>
    <row r="10587" spans="2:4" x14ac:dyDescent="0.25">
      <c r="B10587" s="219"/>
      <c r="D10587" s="274"/>
    </row>
    <row r="10588" spans="2:4" x14ac:dyDescent="0.25">
      <c r="B10588" s="219"/>
      <c r="D10588" s="274"/>
    </row>
    <row r="10589" spans="2:4" x14ac:dyDescent="0.25">
      <c r="B10589" s="219"/>
      <c r="D10589" s="274"/>
    </row>
    <row r="10590" spans="2:4" x14ac:dyDescent="0.25">
      <c r="B10590" s="219"/>
      <c r="D10590" s="274"/>
    </row>
    <row r="10591" spans="2:4" x14ac:dyDescent="0.25">
      <c r="B10591" s="219"/>
      <c r="D10591" s="274"/>
    </row>
    <row r="10592" spans="2:4" x14ac:dyDescent="0.25">
      <c r="B10592" s="219"/>
      <c r="D10592" s="274"/>
    </row>
    <row r="10593" spans="2:4" x14ac:dyDescent="0.25">
      <c r="B10593" s="219"/>
      <c r="D10593" s="274"/>
    </row>
    <row r="10594" spans="2:4" x14ac:dyDescent="0.25">
      <c r="B10594" s="219"/>
      <c r="D10594" s="274"/>
    </row>
    <row r="10595" spans="2:4" x14ac:dyDescent="0.25">
      <c r="B10595" s="219"/>
      <c r="D10595" s="274"/>
    </row>
    <row r="10596" spans="2:4" x14ac:dyDescent="0.25">
      <c r="B10596" s="219"/>
      <c r="D10596" s="274"/>
    </row>
    <row r="10597" spans="2:4" x14ac:dyDescent="0.25">
      <c r="B10597" s="219"/>
      <c r="D10597" s="274"/>
    </row>
    <row r="10598" spans="2:4" x14ac:dyDescent="0.25">
      <c r="B10598" s="219"/>
      <c r="D10598" s="274"/>
    </row>
    <row r="10599" spans="2:4" x14ac:dyDescent="0.25">
      <c r="B10599" s="219"/>
      <c r="D10599" s="274"/>
    </row>
    <row r="10600" spans="2:4" x14ac:dyDescent="0.25">
      <c r="B10600" s="219"/>
      <c r="D10600" s="274"/>
    </row>
    <row r="10601" spans="2:4" x14ac:dyDescent="0.25">
      <c r="B10601" s="219"/>
      <c r="D10601" s="274"/>
    </row>
    <row r="10602" spans="2:4" x14ac:dyDescent="0.25">
      <c r="B10602" s="219"/>
      <c r="D10602" s="274"/>
    </row>
    <row r="10603" spans="2:4" x14ac:dyDescent="0.25">
      <c r="B10603" s="219"/>
      <c r="D10603" s="274"/>
    </row>
    <row r="10604" spans="2:4" x14ac:dyDescent="0.25">
      <c r="B10604" s="219"/>
      <c r="D10604" s="274"/>
    </row>
    <row r="10605" spans="2:4" x14ac:dyDescent="0.25">
      <c r="B10605" s="219"/>
      <c r="D10605" s="274"/>
    </row>
    <row r="10606" spans="2:4" x14ac:dyDescent="0.25">
      <c r="B10606" s="219"/>
      <c r="D10606" s="274"/>
    </row>
    <row r="10607" spans="2:4" x14ac:dyDescent="0.25">
      <c r="B10607" s="219"/>
      <c r="D10607" s="274"/>
    </row>
    <row r="10608" spans="2:4" x14ac:dyDescent="0.25">
      <c r="B10608" s="219"/>
      <c r="D10608" s="274"/>
    </row>
    <row r="10609" spans="2:4" x14ac:dyDescent="0.25">
      <c r="B10609" s="219"/>
      <c r="D10609" s="274"/>
    </row>
    <row r="10610" spans="2:4" x14ac:dyDescent="0.25">
      <c r="B10610" s="219"/>
      <c r="D10610" s="274"/>
    </row>
    <row r="10611" spans="2:4" x14ac:dyDescent="0.25">
      <c r="B10611" s="219"/>
      <c r="D10611" s="274"/>
    </row>
    <row r="10612" spans="2:4" x14ac:dyDescent="0.25">
      <c r="B10612" s="219"/>
      <c r="D10612" s="274"/>
    </row>
    <row r="10613" spans="2:4" x14ac:dyDescent="0.25">
      <c r="B10613" s="219"/>
      <c r="D10613" s="274"/>
    </row>
    <row r="10614" spans="2:4" x14ac:dyDescent="0.25">
      <c r="B10614" s="219"/>
      <c r="D10614" s="274"/>
    </row>
    <row r="10615" spans="2:4" x14ac:dyDescent="0.25">
      <c r="B10615" s="219"/>
      <c r="D10615" s="274"/>
    </row>
    <row r="10616" spans="2:4" x14ac:dyDescent="0.25">
      <c r="B10616" s="219"/>
      <c r="D10616" s="274"/>
    </row>
    <row r="10617" spans="2:4" x14ac:dyDescent="0.25">
      <c r="B10617" s="219"/>
      <c r="D10617" s="274"/>
    </row>
    <row r="10618" spans="2:4" x14ac:dyDescent="0.25">
      <c r="B10618" s="219"/>
      <c r="D10618" s="274"/>
    </row>
    <row r="10619" spans="2:4" x14ac:dyDescent="0.25">
      <c r="B10619" s="219"/>
      <c r="D10619" s="274"/>
    </row>
    <row r="10620" spans="2:4" x14ac:dyDescent="0.25">
      <c r="B10620" s="219"/>
      <c r="D10620" s="274"/>
    </row>
    <row r="10621" spans="2:4" x14ac:dyDescent="0.25">
      <c r="B10621" s="219"/>
      <c r="D10621" s="274"/>
    </row>
    <row r="10622" spans="2:4" x14ac:dyDescent="0.25">
      <c r="B10622" s="219"/>
      <c r="D10622" s="274"/>
    </row>
    <row r="10623" spans="2:4" x14ac:dyDescent="0.25">
      <c r="B10623" s="219"/>
      <c r="D10623" s="274"/>
    </row>
    <row r="10624" spans="2:4" x14ac:dyDescent="0.25">
      <c r="B10624" s="219"/>
      <c r="D10624" s="274"/>
    </row>
    <row r="10625" spans="2:4" x14ac:dyDescent="0.25">
      <c r="B10625" s="219"/>
      <c r="D10625" s="274"/>
    </row>
    <row r="10626" spans="2:4" x14ac:dyDescent="0.25">
      <c r="B10626" s="219"/>
      <c r="D10626" s="274"/>
    </row>
    <row r="10627" spans="2:4" x14ac:dyDescent="0.25">
      <c r="B10627" s="219"/>
      <c r="D10627" s="274"/>
    </row>
    <row r="10628" spans="2:4" x14ac:dyDescent="0.25">
      <c r="B10628" s="219"/>
      <c r="D10628" s="274"/>
    </row>
    <row r="10629" spans="2:4" x14ac:dyDescent="0.25">
      <c r="B10629" s="219"/>
      <c r="D10629" s="274"/>
    </row>
    <row r="10630" spans="2:4" x14ac:dyDescent="0.25">
      <c r="B10630" s="219"/>
      <c r="D10630" s="274"/>
    </row>
    <row r="10631" spans="2:4" x14ac:dyDescent="0.25">
      <c r="B10631" s="219"/>
      <c r="D10631" s="274"/>
    </row>
    <row r="10632" spans="2:4" x14ac:dyDescent="0.25">
      <c r="B10632" s="219"/>
      <c r="D10632" s="274"/>
    </row>
    <row r="10633" spans="2:4" x14ac:dyDescent="0.25">
      <c r="B10633" s="219"/>
      <c r="D10633" s="274"/>
    </row>
    <row r="10634" spans="2:4" x14ac:dyDescent="0.25">
      <c r="B10634" s="219"/>
      <c r="D10634" s="274"/>
    </row>
    <row r="10635" spans="2:4" x14ac:dyDescent="0.25">
      <c r="B10635" s="219"/>
      <c r="D10635" s="274"/>
    </row>
    <row r="10636" spans="2:4" x14ac:dyDescent="0.25">
      <c r="B10636" s="219"/>
      <c r="D10636" s="274"/>
    </row>
    <row r="10637" spans="2:4" x14ac:dyDescent="0.25">
      <c r="B10637" s="219"/>
      <c r="D10637" s="274"/>
    </row>
    <row r="10638" spans="2:4" x14ac:dyDescent="0.25">
      <c r="B10638" s="219"/>
      <c r="D10638" s="274"/>
    </row>
    <row r="10639" spans="2:4" x14ac:dyDescent="0.25">
      <c r="B10639" s="219"/>
      <c r="D10639" s="274"/>
    </row>
    <row r="10640" spans="2:4" x14ac:dyDescent="0.25">
      <c r="B10640" s="219"/>
      <c r="D10640" s="274"/>
    </row>
    <row r="10641" spans="2:4" x14ac:dyDescent="0.25">
      <c r="B10641" s="219"/>
      <c r="D10641" s="274"/>
    </row>
    <row r="10642" spans="2:4" x14ac:dyDescent="0.25">
      <c r="B10642" s="219"/>
      <c r="D10642" s="274"/>
    </row>
    <row r="10643" spans="2:4" x14ac:dyDescent="0.25">
      <c r="B10643" s="219"/>
      <c r="D10643" s="274"/>
    </row>
    <row r="10644" spans="2:4" x14ac:dyDescent="0.25">
      <c r="B10644" s="219"/>
      <c r="D10644" s="274"/>
    </row>
    <row r="10645" spans="2:4" x14ac:dyDescent="0.25">
      <c r="B10645" s="219"/>
      <c r="D10645" s="274"/>
    </row>
    <row r="10646" spans="2:4" x14ac:dyDescent="0.25">
      <c r="B10646" s="219"/>
      <c r="D10646" s="274"/>
    </row>
    <row r="10647" spans="2:4" x14ac:dyDescent="0.25">
      <c r="B10647" s="219"/>
      <c r="D10647" s="274"/>
    </row>
    <row r="10648" spans="2:4" x14ac:dyDescent="0.25">
      <c r="B10648" s="219"/>
      <c r="D10648" s="274"/>
    </row>
    <row r="10649" spans="2:4" x14ac:dyDescent="0.25">
      <c r="B10649" s="219"/>
      <c r="D10649" s="274"/>
    </row>
    <row r="10650" spans="2:4" x14ac:dyDescent="0.25">
      <c r="B10650" s="219"/>
      <c r="D10650" s="274"/>
    </row>
    <row r="10651" spans="2:4" x14ac:dyDescent="0.25">
      <c r="B10651" s="219"/>
      <c r="D10651" s="274"/>
    </row>
    <row r="10652" spans="2:4" x14ac:dyDescent="0.25">
      <c r="B10652" s="219"/>
      <c r="D10652" s="274"/>
    </row>
    <row r="10653" spans="2:4" x14ac:dyDescent="0.25">
      <c r="B10653" s="219"/>
      <c r="D10653" s="274"/>
    </row>
    <row r="10654" spans="2:4" x14ac:dyDescent="0.25">
      <c r="B10654" s="219"/>
      <c r="D10654" s="274"/>
    </row>
    <row r="10655" spans="2:4" x14ac:dyDescent="0.25">
      <c r="B10655" s="219"/>
      <c r="D10655" s="274"/>
    </row>
    <row r="10656" spans="2:4" x14ac:dyDescent="0.25">
      <c r="B10656" s="219"/>
      <c r="D10656" s="274"/>
    </row>
    <row r="10657" spans="2:4" x14ac:dyDescent="0.25">
      <c r="B10657" s="219"/>
      <c r="D10657" s="274"/>
    </row>
    <row r="10658" spans="2:4" x14ac:dyDescent="0.25">
      <c r="B10658" s="219"/>
      <c r="D10658" s="274"/>
    </row>
    <row r="10659" spans="2:4" x14ac:dyDescent="0.25">
      <c r="B10659" s="219"/>
      <c r="D10659" s="274"/>
    </row>
    <row r="10660" spans="2:4" x14ac:dyDescent="0.25">
      <c r="B10660" s="219"/>
      <c r="D10660" s="274"/>
    </row>
    <row r="10661" spans="2:4" x14ac:dyDescent="0.25">
      <c r="B10661" s="219"/>
      <c r="D10661" s="274"/>
    </row>
    <row r="10662" spans="2:4" x14ac:dyDescent="0.25">
      <c r="B10662" s="219"/>
      <c r="D10662" s="274"/>
    </row>
    <row r="10663" spans="2:4" x14ac:dyDescent="0.25">
      <c r="B10663" s="219"/>
      <c r="D10663" s="274"/>
    </row>
    <row r="10664" spans="2:4" x14ac:dyDescent="0.25">
      <c r="B10664" s="219"/>
      <c r="D10664" s="274"/>
    </row>
    <row r="10665" spans="2:4" x14ac:dyDescent="0.25">
      <c r="B10665" s="219"/>
      <c r="D10665" s="274"/>
    </row>
    <row r="10666" spans="2:4" x14ac:dyDescent="0.25">
      <c r="B10666" s="219"/>
      <c r="D10666" s="274"/>
    </row>
    <row r="10667" spans="2:4" x14ac:dyDescent="0.25">
      <c r="B10667" s="219"/>
      <c r="D10667" s="274"/>
    </row>
    <row r="10668" spans="2:4" x14ac:dyDescent="0.25">
      <c r="B10668" s="219"/>
      <c r="D10668" s="274"/>
    </row>
    <row r="10669" spans="2:4" x14ac:dyDescent="0.25">
      <c r="B10669" s="219"/>
      <c r="D10669" s="274"/>
    </row>
    <row r="10670" spans="2:4" x14ac:dyDescent="0.25">
      <c r="B10670" s="219"/>
      <c r="D10670" s="274"/>
    </row>
    <row r="10671" spans="2:4" x14ac:dyDescent="0.25">
      <c r="B10671" s="219"/>
      <c r="D10671" s="274"/>
    </row>
    <row r="10672" spans="2:4" x14ac:dyDescent="0.25">
      <c r="B10672" s="219"/>
      <c r="D10672" s="274"/>
    </row>
    <row r="10673" spans="2:4" x14ac:dyDescent="0.25">
      <c r="B10673" s="219"/>
      <c r="D10673" s="274"/>
    </row>
    <row r="10674" spans="2:4" x14ac:dyDescent="0.25">
      <c r="B10674" s="219"/>
      <c r="D10674" s="274"/>
    </row>
    <row r="10675" spans="2:4" x14ac:dyDescent="0.25">
      <c r="B10675" s="219"/>
      <c r="D10675" s="274"/>
    </row>
    <row r="10676" spans="2:4" x14ac:dyDescent="0.25">
      <c r="B10676" s="219"/>
      <c r="D10676" s="274"/>
    </row>
    <row r="10677" spans="2:4" x14ac:dyDescent="0.25">
      <c r="B10677" s="219"/>
      <c r="D10677" s="274"/>
    </row>
    <row r="10678" spans="2:4" x14ac:dyDescent="0.25">
      <c r="B10678" s="219"/>
      <c r="D10678" s="274"/>
    </row>
    <row r="10679" spans="2:4" x14ac:dyDescent="0.25">
      <c r="B10679" s="219"/>
      <c r="D10679" s="274"/>
    </row>
    <row r="10680" spans="2:4" x14ac:dyDescent="0.25">
      <c r="B10680" s="219"/>
      <c r="D10680" s="274"/>
    </row>
    <row r="10681" spans="2:4" x14ac:dyDescent="0.25">
      <c r="B10681" s="219"/>
      <c r="D10681" s="274"/>
    </row>
    <row r="10682" spans="2:4" x14ac:dyDescent="0.25">
      <c r="B10682" s="219"/>
      <c r="D10682" s="274"/>
    </row>
    <row r="10683" spans="2:4" x14ac:dyDescent="0.25">
      <c r="B10683" s="219"/>
      <c r="D10683" s="274"/>
    </row>
    <row r="10684" spans="2:4" x14ac:dyDescent="0.25">
      <c r="B10684" s="219"/>
      <c r="D10684" s="274"/>
    </row>
    <row r="10685" spans="2:4" x14ac:dyDescent="0.25">
      <c r="B10685" s="219"/>
      <c r="D10685" s="274"/>
    </row>
    <row r="10686" spans="2:4" x14ac:dyDescent="0.25">
      <c r="B10686" s="219"/>
      <c r="D10686" s="274"/>
    </row>
    <row r="10687" spans="2:4" x14ac:dyDescent="0.25">
      <c r="B10687" s="219"/>
      <c r="D10687" s="274"/>
    </row>
    <row r="10688" spans="2:4" x14ac:dyDescent="0.25">
      <c r="B10688" s="219"/>
      <c r="D10688" s="274"/>
    </row>
    <row r="10689" spans="2:4" x14ac:dyDescent="0.25">
      <c r="B10689" s="219"/>
      <c r="D10689" s="274"/>
    </row>
    <row r="10690" spans="2:4" x14ac:dyDescent="0.25">
      <c r="B10690" s="219"/>
      <c r="D10690" s="274"/>
    </row>
    <row r="10691" spans="2:4" x14ac:dyDescent="0.25">
      <c r="B10691" s="219"/>
      <c r="D10691" s="274"/>
    </row>
    <row r="10692" spans="2:4" x14ac:dyDescent="0.25">
      <c r="B10692" s="219"/>
      <c r="D10692" s="274"/>
    </row>
    <row r="10693" spans="2:4" x14ac:dyDescent="0.25">
      <c r="B10693" s="219"/>
      <c r="D10693" s="274"/>
    </row>
    <row r="10694" spans="2:4" x14ac:dyDescent="0.25">
      <c r="B10694" s="219"/>
      <c r="D10694" s="274"/>
    </row>
    <row r="10695" spans="2:4" x14ac:dyDescent="0.25">
      <c r="B10695" s="219"/>
      <c r="D10695" s="274"/>
    </row>
    <row r="10696" spans="2:4" x14ac:dyDescent="0.25">
      <c r="B10696" s="219"/>
      <c r="D10696" s="274"/>
    </row>
    <row r="10697" spans="2:4" x14ac:dyDescent="0.25">
      <c r="B10697" s="219"/>
      <c r="D10697" s="274"/>
    </row>
    <row r="10698" spans="2:4" x14ac:dyDescent="0.25">
      <c r="B10698" s="219"/>
      <c r="D10698" s="274"/>
    </row>
    <row r="10699" spans="2:4" x14ac:dyDescent="0.25">
      <c r="B10699" s="219"/>
      <c r="D10699" s="274"/>
    </row>
    <row r="10700" spans="2:4" x14ac:dyDescent="0.25">
      <c r="B10700" s="219"/>
      <c r="D10700" s="274"/>
    </row>
    <row r="10701" spans="2:4" x14ac:dyDescent="0.25">
      <c r="B10701" s="219"/>
      <c r="D10701" s="274"/>
    </row>
    <row r="10702" spans="2:4" x14ac:dyDescent="0.25">
      <c r="B10702" s="219"/>
      <c r="D10702" s="274"/>
    </row>
    <row r="10703" spans="2:4" x14ac:dyDescent="0.25">
      <c r="B10703" s="219"/>
      <c r="D10703" s="274"/>
    </row>
    <row r="10704" spans="2:4" x14ac:dyDescent="0.25">
      <c r="B10704" s="219"/>
      <c r="D10704" s="274"/>
    </row>
    <row r="10705" spans="2:4" x14ac:dyDescent="0.25">
      <c r="B10705" s="219"/>
      <c r="D10705" s="274"/>
    </row>
    <row r="10706" spans="2:4" x14ac:dyDescent="0.25">
      <c r="B10706" s="219"/>
      <c r="D10706" s="274"/>
    </row>
    <row r="10707" spans="2:4" x14ac:dyDescent="0.25">
      <c r="B10707" s="219"/>
      <c r="D10707" s="274"/>
    </row>
    <row r="10708" spans="2:4" x14ac:dyDescent="0.25">
      <c r="B10708" s="219"/>
      <c r="D10708" s="274"/>
    </row>
    <row r="10709" spans="2:4" x14ac:dyDescent="0.25">
      <c r="B10709" s="219"/>
      <c r="D10709" s="274"/>
    </row>
    <row r="10710" spans="2:4" x14ac:dyDescent="0.25">
      <c r="B10710" s="219"/>
      <c r="D10710" s="274"/>
    </row>
    <row r="10711" spans="2:4" x14ac:dyDescent="0.25">
      <c r="B10711" s="219"/>
      <c r="D10711" s="274"/>
    </row>
    <row r="10712" spans="2:4" x14ac:dyDescent="0.25">
      <c r="B10712" s="219"/>
      <c r="D10712" s="274"/>
    </row>
    <row r="10713" spans="2:4" x14ac:dyDescent="0.25">
      <c r="B10713" s="219"/>
      <c r="D10713" s="274"/>
    </row>
    <row r="10714" spans="2:4" x14ac:dyDescent="0.25">
      <c r="B10714" s="219"/>
      <c r="D10714" s="274"/>
    </row>
    <row r="10715" spans="2:4" x14ac:dyDescent="0.25">
      <c r="B10715" s="219"/>
      <c r="D10715" s="274"/>
    </row>
    <row r="10716" spans="2:4" x14ac:dyDescent="0.25">
      <c r="B10716" s="219"/>
      <c r="D10716" s="274"/>
    </row>
    <row r="10717" spans="2:4" x14ac:dyDescent="0.25">
      <c r="B10717" s="219"/>
      <c r="D10717" s="274"/>
    </row>
    <row r="10718" spans="2:4" x14ac:dyDescent="0.25">
      <c r="B10718" s="219"/>
      <c r="D10718" s="274"/>
    </row>
    <row r="10719" spans="2:4" x14ac:dyDescent="0.25">
      <c r="B10719" s="219"/>
      <c r="D10719" s="274"/>
    </row>
    <row r="10720" spans="2:4" x14ac:dyDescent="0.25">
      <c r="B10720" s="219"/>
      <c r="D10720" s="274"/>
    </row>
    <row r="10721" spans="2:4" x14ac:dyDescent="0.25">
      <c r="B10721" s="219"/>
      <c r="D10721" s="274"/>
    </row>
    <row r="10722" spans="2:4" x14ac:dyDescent="0.25">
      <c r="B10722" s="219"/>
      <c r="D10722" s="274"/>
    </row>
    <row r="10723" spans="2:4" x14ac:dyDescent="0.25">
      <c r="B10723" s="219"/>
      <c r="D10723" s="274"/>
    </row>
    <row r="10724" spans="2:4" x14ac:dyDescent="0.25">
      <c r="B10724" s="219"/>
      <c r="D10724" s="274"/>
    </row>
    <row r="10725" spans="2:4" x14ac:dyDescent="0.25">
      <c r="B10725" s="219"/>
      <c r="D10725" s="274"/>
    </row>
    <row r="10726" spans="2:4" x14ac:dyDescent="0.25">
      <c r="B10726" s="219"/>
      <c r="D10726" s="274"/>
    </row>
    <row r="10727" spans="2:4" x14ac:dyDescent="0.25">
      <c r="B10727" s="219"/>
      <c r="D10727" s="274"/>
    </row>
    <row r="10728" spans="2:4" x14ac:dyDescent="0.25">
      <c r="B10728" s="219"/>
      <c r="D10728" s="274"/>
    </row>
    <row r="10729" spans="2:4" x14ac:dyDescent="0.25">
      <c r="B10729" s="219"/>
      <c r="D10729" s="274"/>
    </row>
    <row r="10730" spans="2:4" x14ac:dyDescent="0.25">
      <c r="B10730" s="219"/>
      <c r="D10730" s="274"/>
    </row>
    <row r="10731" spans="2:4" x14ac:dyDescent="0.25">
      <c r="B10731" s="219"/>
      <c r="D10731" s="274"/>
    </row>
    <row r="10732" spans="2:4" x14ac:dyDescent="0.25">
      <c r="B10732" s="219"/>
      <c r="D10732" s="274"/>
    </row>
    <row r="10733" spans="2:4" x14ac:dyDescent="0.25">
      <c r="B10733" s="219"/>
      <c r="D10733" s="274"/>
    </row>
    <row r="10734" spans="2:4" x14ac:dyDescent="0.25">
      <c r="B10734" s="219"/>
      <c r="D10734" s="274"/>
    </row>
    <row r="10735" spans="2:4" x14ac:dyDescent="0.25">
      <c r="B10735" s="219"/>
      <c r="D10735" s="274"/>
    </row>
    <row r="10736" spans="2:4" x14ac:dyDescent="0.25">
      <c r="B10736" s="219"/>
      <c r="D10736" s="274"/>
    </row>
    <row r="10737" spans="2:4" x14ac:dyDescent="0.25">
      <c r="B10737" s="219"/>
      <c r="D10737" s="274"/>
    </row>
    <row r="10738" spans="2:4" x14ac:dyDescent="0.25">
      <c r="B10738" s="219"/>
      <c r="D10738" s="274"/>
    </row>
    <row r="10739" spans="2:4" x14ac:dyDescent="0.25">
      <c r="B10739" s="219"/>
      <c r="D10739" s="274"/>
    </row>
    <row r="10740" spans="2:4" x14ac:dyDescent="0.25">
      <c r="B10740" s="219"/>
      <c r="D10740" s="274"/>
    </row>
    <row r="10741" spans="2:4" x14ac:dyDescent="0.25">
      <c r="B10741" s="219"/>
      <c r="D10741" s="274"/>
    </row>
    <row r="10742" spans="2:4" x14ac:dyDescent="0.25">
      <c r="B10742" s="219"/>
      <c r="D10742" s="274"/>
    </row>
    <row r="10743" spans="2:4" x14ac:dyDescent="0.25">
      <c r="B10743" s="219"/>
      <c r="D10743" s="274"/>
    </row>
    <row r="10744" spans="2:4" x14ac:dyDescent="0.25">
      <c r="B10744" s="219"/>
      <c r="D10744" s="274"/>
    </row>
    <row r="10745" spans="2:4" x14ac:dyDescent="0.25">
      <c r="B10745" s="219"/>
      <c r="D10745" s="274"/>
    </row>
    <row r="10746" spans="2:4" x14ac:dyDescent="0.25">
      <c r="B10746" s="219"/>
      <c r="D10746" s="274"/>
    </row>
    <row r="10747" spans="2:4" x14ac:dyDescent="0.25">
      <c r="B10747" s="219"/>
      <c r="D10747" s="274"/>
    </row>
    <row r="10748" spans="2:4" x14ac:dyDescent="0.25">
      <c r="B10748" s="219"/>
      <c r="D10748" s="274"/>
    </row>
    <row r="10749" spans="2:4" x14ac:dyDescent="0.25">
      <c r="B10749" s="219"/>
      <c r="D10749" s="274"/>
    </row>
    <row r="10750" spans="2:4" x14ac:dyDescent="0.25">
      <c r="B10750" s="219"/>
      <c r="D10750" s="274"/>
    </row>
    <row r="10751" spans="2:4" x14ac:dyDescent="0.25">
      <c r="B10751" s="219"/>
      <c r="D10751" s="274"/>
    </row>
    <row r="10752" spans="2:4" x14ac:dyDescent="0.25">
      <c r="B10752" s="219"/>
      <c r="D10752" s="274"/>
    </row>
    <row r="10753" spans="2:4" x14ac:dyDescent="0.25">
      <c r="B10753" s="219"/>
      <c r="D10753" s="274"/>
    </row>
    <row r="10754" spans="2:4" x14ac:dyDescent="0.25">
      <c r="B10754" s="219"/>
      <c r="D10754" s="274"/>
    </row>
    <row r="10755" spans="2:4" x14ac:dyDescent="0.25">
      <c r="B10755" s="219"/>
      <c r="D10755" s="274"/>
    </row>
    <row r="10756" spans="2:4" x14ac:dyDescent="0.25">
      <c r="B10756" s="219"/>
      <c r="D10756" s="274"/>
    </row>
    <row r="10757" spans="2:4" x14ac:dyDescent="0.25">
      <c r="B10757" s="219"/>
      <c r="D10757" s="274"/>
    </row>
    <row r="10758" spans="2:4" x14ac:dyDescent="0.25">
      <c r="B10758" s="219"/>
      <c r="D10758" s="274"/>
    </row>
    <row r="10759" spans="2:4" x14ac:dyDescent="0.25">
      <c r="B10759" s="219"/>
      <c r="D10759" s="274"/>
    </row>
    <row r="10760" spans="2:4" x14ac:dyDescent="0.25">
      <c r="B10760" s="219"/>
      <c r="D10760" s="274"/>
    </row>
    <row r="10761" spans="2:4" x14ac:dyDescent="0.25">
      <c r="B10761" s="219"/>
      <c r="D10761" s="274"/>
    </row>
    <row r="10762" spans="2:4" x14ac:dyDescent="0.25">
      <c r="B10762" s="219"/>
      <c r="D10762" s="274"/>
    </row>
    <row r="10763" spans="2:4" x14ac:dyDescent="0.25">
      <c r="B10763" s="219"/>
      <c r="D10763" s="274"/>
    </row>
    <row r="10764" spans="2:4" x14ac:dyDescent="0.25">
      <c r="B10764" s="219"/>
      <c r="D10764" s="274"/>
    </row>
    <row r="10765" spans="2:4" x14ac:dyDescent="0.25">
      <c r="B10765" s="219"/>
      <c r="D10765" s="274"/>
    </row>
    <row r="10766" spans="2:4" x14ac:dyDescent="0.25">
      <c r="B10766" s="219"/>
      <c r="D10766" s="274"/>
    </row>
    <row r="10767" spans="2:4" x14ac:dyDescent="0.25">
      <c r="B10767" s="219"/>
      <c r="D10767" s="274"/>
    </row>
    <row r="10768" spans="2:4" x14ac:dyDescent="0.25">
      <c r="B10768" s="219"/>
      <c r="D10768" s="274"/>
    </row>
    <row r="10769" spans="2:4" x14ac:dyDescent="0.25">
      <c r="B10769" s="219"/>
      <c r="D10769" s="274"/>
    </row>
    <row r="10770" spans="2:4" x14ac:dyDescent="0.25">
      <c r="B10770" s="219"/>
      <c r="D10770" s="274"/>
    </row>
    <row r="10771" spans="2:4" x14ac:dyDescent="0.25">
      <c r="B10771" s="219"/>
      <c r="D10771" s="274"/>
    </row>
    <row r="10772" spans="2:4" x14ac:dyDescent="0.25">
      <c r="B10772" s="219"/>
      <c r="D10772" s="274"/>
    </row>
    <row r="10773" spans="2:4" x14ac:dyDescent="0.25">
      <c r="B10773" s="219"/>
      <c r="D10773" s="274"/>
    </row>
    <row r="10774" spans="2:4" x14ac:dyDescent="0.25">
      <c r="B10774" s="219"/>
      <c r="D10774" s="274"/>
    </row>
    <row r="10775" spans="2:4" x14ac:dyDescent="0.25">
      <c r="B10775" s="219"/>
      <c r="D10775" s="274"/>
    </row>
    <row r="10776" spans="2:4" x14ac:dyDescent="0.25">
      <c r="B10776" s="219"/>
      <c r="D10776" s="274"/>
    </row>
    <row r="10777" spans="2:4" x14ac:dyDescent="0.25">
      <c r="B10777" s="219"/>
      <c r="D10777" s="274"/>
    </row>
    <row r="10778" spans="2:4" x14ac:dyDescent="0.25">
      <c r="B10778" s="219"/>
      <c r="D10778" s="274"/>
    </row>
    <row r="10779" spans="2:4" x14ac:dyDescent="0.25">
      <c r="B10779" s="219"/>
      <c r="D10779" s="274"/>
    </row>
    <row r="10780" spans="2:4" x14ac:dyDescent="0.25">
      <c r="B10780" s="219"/>
      <c r="D10780" s="274"/>
    </row>
    <row r="10781" spans="2:4" x14ac:dyDescent="0.25">
      <c r="B10781" s="219"/>
      <c r="D10781" s="274"/>
    </row>
    <row r="10782" spans="2:4" x14ac:dyDescent="0.25">
      <c r="B10782" s="219"/>
      <c r="D10782" s="274"/>
    </row>
    <row r="10783" spans="2:4" x14ac:dyDescent="0.25">
      <c r="B10783" s="219"/>
      <c r="D10783" s="274"/>
    </row>
    <row r="10784" spans="2:4" x14ac:dyDescent="0.25">
      <c r="B10784" s="219"/>
      <c r="D10784" s="274"/>
    </row>
    <row r="10785" spans="2:4" x14ac:dyDescent="0.25">
      <c r="B10785" s="219"/>
      <c r="D10785" s="274"/>
    </row>
    <row r="10786" spans="2:4" x14ac:dyDescent="0.25">
      <c r="B10786" s="219"/>
      <c r="D10786" s="274"/>
    </row>
    <row r="10787" spans="2:4" x14ac:dyDescent="0.25">
      <c r="B10787" s="219"/>
      <c r="D10787" s="274"/>
    </row>
    <row r="10788" spans="2:4" x14ac:dyDescent="0.25">
      <c r="B10788" s="219"/>
      <c r="D10788" s="274"/>
    </row>
    <row r="10789" spans="2:4" x14ac:dyDescent="0.25">
      <c r="B10789" s="219"/>
      <c r="D10789" s="274"/>
    </row>
    <row r="10790" spans="2:4" x14ac:dyDescent="0.25">
      <c r="B10790" s="219"/>
      <c r="D10790" s="274"/>
    </row>
    <row r="10791" spans="2:4" x14ac:dyDescent="0.25">
      <c r="B10791" s="219"/>
      <c r="D10791" s="274"/>
    </row>
    <row r="10792" spans="2:4" x14ac:dyDescent="0.25">
      <c r="B10792" s="219"/>
      <c r="D10792" s="274"/>
    </row>
    <row r="10793" spans="2:4" x14ac:dyDescent="0.25">
      <c r="B10793" s="219"/>
      <c r="D10793" s="274"/>
    </row>
    <row r="10794" spans="2:4" x14ac:dyDescent="0.25">
      <c r="B10794" s="219"/>
      <c r="D10794" s="274"/>
    </row>
    <row r="10795" spans="2:4" x14ac:dyDescent="0.25">
      <c r="B10795" s="219"/>
      <c r="D10795" s="274"/>
    </row>
    <row r="10796" spans="2:4" x14ac:dyDescent="0.25">
      <c r="B10796" s="219"/>
      <c r="D10796" s="274"/>
    </row>
    <row r="10797" spans="2:4" x14ac:dyDescent="0.25">
      <c r="B10797" s="219"/>
      <c r="D10797" s="274"/>
    </row>
    <row r="10798" spans="2:4" x14ac:dyDescent="0.25">
      <c r="B10798" s="219"/>
      <c r="D10798" s="274"/>
    </row>
    <row r="10799" spans="2:4" x14ac:dyDescent="0.25">
      <c r="B10799" s="219"/>
      <c r="D10799" s="274"/>
    </row>
    <row r="10800" spans="2:4" x14ac:dyDescent="0.25">
      <c r="B10800" s="219"/>
      <c r="D10800" s="274"/>
    </row>
    <row r="10801" spans="2:4" x14ac:dyDescent="0.25">
      <c r="B10801" s="219"/>
      <c r="D10801" s="274"/>
    </row>
    <row r="10802" spans="2:4" x14ac:dyDescent="0.25">
      <c r="B10802" s="219"/>
      <c r="D10802" s="274"/>
    </row>
    <row r="10803" spans="2:4" x14ac:dyDescent="0.25">
      <c r="B10803" s="219"/>
      <c r="D10803" s="274"/>
    </row>
    <row r="10804" spans="2:4" x14ac:dyDescent="0.25">
      <c r="B10804" s="219"/>
      <c r="D10804" s="274"/>
    </row>
    <row r="10805" spans="2:4" x14ac:dyDescent="0.25">
      <c r="B10805" s="219"/>
      <c r="D10805" s="274"/>
    </row>
    <row r="10806" spans="2:4" x14ac:dyDescent="0.25">
      <c r="B10806" s="219"/>
      <c r="D10806" s="274"/>
    </row>
    <row r="10807" spans="2:4" x14ac:dyDescent="0.25">
      <c r="B10807" s="219"/>
      <c r="D10807" s="274"/>
    </row>
    <row r="10808" spans="2:4" x14ac:dyDescent="0.25">
      <c r="B10808" s="219"/>
      <c r="D10808" s="274"/>
    </row>
    <row r="10809" spans="2:4" x14ac:dyDescent="0.25">
      <c r="B10809" s="219"/>
      <c r="D10809" s="274"/>
    </row>
    <row r="10810" spans="2:4" x14ac:dyDescent="0.25">
      <c r="B10810" s="219"/>
      <c r="D10810" s="274"/>
    </row>
    <row r="10811" spans="2:4" x14ac:dyDescent="0.25">
      <c r="B10811" s="219"/>
      <c r="D10811" s="274"/>
    </row>
    <row r="10812" spans="2:4" x14ac:dyDescent="0.25">
      <c r="B10812" s="219"/>
      <c r="D10812" s="274"/>
    </row>
    <row r="10813" spans="2:4" x14ac:dyDescent="0.25">
      <c r="B10813" s="219"/>
      <c r="D10813" s="274"/>
    </row>
    <row r="10814" spans="2:4" x14ac:dyDescent="0.25">
      <c r="B10814" s="219"/>
      <c r="D10814" s="274"/>
    </row>
    <row r="10815" spans="2:4" x14ac:dyDescent="0.25">
      <c r="B10815" s="219"/>
      <c r="D10815" s="274"/>
    </row>
    <row r="10816" spans="2:4" x14ac:dyDescent="0.25">
      <c r="B10816" s="219"/>
      <c r="D10816" s="274"/>
    </row>
    <row r="10817" spans="2:4" x14ac:dyDescent="0.25">
      <c r="B10817" s="219"/>
      <c r="D10817" s="274"/>
    </row>
    <row r="10818" spans="2:4" x14ac:dyDescent="0.25">
      <c r="B10818" s="219"/>
      <c r="D10818" s="274"/>
    </row>
    <row r="10819" spans="2:4" x14ac:dyDescent="0.25">
      <c r="B10819" s="219"/>
      <c r="D10819" s="274"/>
    </row>
    <row r="10820" spans="2:4" x14ac:dyDescent="0.25">
      <c r="B10820" s="219"/>
      <c r="D10820" s="274"/>
    </row>
    <row r="10821" spans="2:4" x14ac:dyDescent="0.25">
      <c r="B10821" s="219"/>
      <c r="D10821" s="274"/>
    </row>
    <row r="10822" spans="2:4" x14ac:dyDescent="0.25">
      <c r="B10822" s="219"/>
      <c r="D10822" s="274"/>
    </row>
    <row r="10823" spans="2:4" x14ac:dyDescent="0.25">
      <c r="B10823" s="219"/>
      <c r="D10823" s="274"/>
    </row>
    <row r="10824" spans="2:4" x14ac:dyDescent="0.25">
      <c r="B10824" s="219"/>
      <c r="D10824" s="274"/>
    </row>
    <row r="10825" spans="2:4" x14ac:dyDescent="0.25">
      <c r="B10825" s="219"/>
      <c r="D10825" s="274"/>
    </row>
    <row r="10826" spans="2:4" x14ac:dyDescent="0.25">
      <c r="B10826" s="219"/>
      <c r="D10826" s="274"/>
    </row>
    <row r="10827" spans="2:4" x14ac:dyDescent="0.25">
      <c r="B10827" s="219"/>
      <c r="D10827" s="274"/>
    </row>
    <row r="10828" spans="2:4" x14ac:dyDescent="0.25">
      <c r="B10828" s="219"/>
      <c r="D10828" s="274"/>
    </row>
    <row r="10829" spans="2:4" x14ac:dyDescent="0.25">
      <c r="B10829" s="219"/>
      <c r="D10829" s="274"/>
    </row>
    <row r="10830" spans="2:4" x14ac:dyDescent="0.25">
      <c r="B10830" s="219"/>
      <c r="D10830" s="274"/>
    </row>
    <row r="10831" spans="2:4" x14ac:dyDescent="0.25">
      <c r="B10831" s="219"/>
      <c r="D10831" s="274"/>
    </row>
    <row r="10832" spans="2:4" x14ac:dyDescent="0.25">
      <c r="B10832" s="219"/>
      <c r="D10832" s="274"/>
    </row>
    <row r="10833" spans="2:4" x14ac:dyDescent="0.25">
      <c r="B10833" s="219"/>
      <c r="D10833" s="274"/>
    </row>
    <row r="10834" spans="2:4" x14ac:dyDescent="0.25">
      <c r="B10834" s="219"/>
      <c r="D10834" s="274"/>
    </row>
    <row r="10835" spans="2:4" x14ac:dyDescent="0.25">
      <c r="B10835" s="219"/>
      <c r="D10835" s="274"/>
    </row>
    <row r="10836" spans="2:4" x14ac:dyDescent="0.25">
      <c r="B10836" s="219"/>
      <c r="D10836" s="274"/>
    </row>
    <row r="10837" spans="2:4" x14ac:dyDescent="0.25">
      <c r="B10837" s="219"/>
      <c r="D10837" s="274"/>
    </row>
    <row r="10838" spans="2:4" x14ac:dyDescent="0.25">
      <c r="B10838" s="219"/>
      <c r="D10838" s="274"/>
    </row>
    <row r="10839" spans="2:4" x14ac:dyDescent="0.25">
      <c r="B10839" s="219"/>
      <c r="D10839" s="274"/>
    </row>
    <row r="10840" spans="2:4" x14ac:dyDescent="0.25">
      <c r="B10840" s="219"/>
      <c r="D10840" s="274"/>
    </row>
    <row r="10841" spans="2:4" x14ac:dyDescent="0.25">
      <c r="B10841" s="219"/>
      <c r="D10841" s="274"/>
    </row>
    <row r="10842" spans="2:4" x14ac:dyDescent="0.25">
      <c r="B10842" s="219"/>
      <c r="D10842" s="274"/>
    </row>
    <row r="10843" spans="2:4" x14ac:dyDescent="0.25">
      <c r="B10843" s="219"/>
      <c r="D10843" s="274"/>
    </row>
    <row r="10844" spans="2:4" x14ac:dyDescent="0.25">
      <c r="B10844" s="219"/>
      <c r="D10844" s="274"/>
    </row>
    <row r="10845" spans="2:4" x14ac:dyDescent="0.25">
      <c r="B10845" s="219"/>
      <c r="D10845" s="274"/>
    </row>
    <row r="10846" spans="2:4" x14ac:dyDescent="0.25">
      <c r="B10846" s="219"/>
      <c r="D10846" s="274"/>
    </row>
    <row r="10847" spans="2:4" x14ac:dyDescent="0.25">
      <c r="B10847" s="219"/>
      <c r="D10847" s="274"/>
    </row>
    <row r="10848" spans="2:4" x14ac:dyDescent="0.25">
      <c r="B10848" s="219"/>
      <c r="D10848" s="274"/>
    </row>
    <row r="10849" spans="2:4" x14ac:dyDescent="0.25">
      <c r="B10849" s="219"/>
      <c r="D10849" s="274"/>
    </row>
    <row r="10850" spans="2:4" x14ac:dyDescent="0.25">
      <c r="B10850" s="219"/>
      <c r="D10850" s="274"/>
    </row>
    <row r="10851" spans="2:4" x14ac:dyDescent="0.25">
      <c r="B10851" s="219"/>
      <c r="D10851" s="274"/>
    </row>
    <row r="10852" spans="2:4" x14ac:dyDescent="0.25">
      <c r="B10852" s="219"/>
      <c r="D10852" s="274"/>
    </row>
    <row r="10853" spans="2:4" x14ac:dyDescent="0.25">
      <c r="B10853" s="219"/>
      <c r="D10853" s="274"/>
    </row>
    <row r="10854" spans="2:4" x14ac:dyDescent="0.25">
      <c r="B10854" s="219"/>
      <c r="D10854" s="274"/>
    </row>
    <row r="10855" spans="2:4" x14ac:dyDescent="0.25">
      <c r="B10855" s="219"/>
      <c r="D10855" s="274"/>
    </row>
    <row r="10856" spans="2:4" x14ac:dyDescent="0.25">
      <c r="B10856" s="219"/>
      <c r="D10856" s="274"/>
    </row>
    <row r="10857" spans="2:4" x14ac:dyDescent="0.25">
      <c r="B10857" s="219"/>
      <c r="D10857" s="274"/>
    </row>
    <row r="10858" spans="2:4" x14ac:dyDescent="0.25">
      <c r="B10858" s="219"/>
      <c r="D10858" s="274"/>
    </row>
    <row r="10859" spans="2:4" x14ac:dyDescent="0.25">
      <c r="B10859" s="219"/>
      <c r="D10859" s="274"/>
    </row>
    <row r="10860" spans="2:4" x14ac:dyDescent="0.25">
      <c r="B10860" s="219"/>
      <c r="D10860" s="274"/>
    </row>
    <row r="10861" spans="2:4" x14ac:dyDescent="0.25">
      <c r="B10861" s="219"/>
      <c r="D10861" s="274"/>
    </row>
    <row r="10862" spans="2:4" x14ac:dyDescent="0.25">
      <c r="B10862" s="219"/>
      <c r="D10862" s="274"/>
    </row>
    <row r="10863" spans="2:4" x14ac:dyDescent="0.25">
      <c r="B10863" s="219"/>
      <c r="D10863" s="274"/>
    </row>
    <row r="10864" spans="2:4" x14ac:dyDescent="0.25">
      <c r="B10864" s="219"/>
      <c r="D10864" s="274"/>
    </row>
    <row r="10865" spans="2:4" x14ac:dyDescent="0.25">
      <c r="B10865" s="219"/>
      <c r="D10865" s="274"/>
    </row>
    <row r="10866" spans="2:4" x14ac:dyDescent="0.25">
      <c r="B10866" s="219"/>
      <c r="D10866" s="274"/>
    </row>
    <row r="10867" spans="2:4" x14ac:dyDescent="0.25">
      <c r="B10867" s="219"/>
      <c r="D10867" s="274"/>
    </row>
    <row r="10868" spans="2:4" x14ac:dyDescent="0.25">
      <c r="B10868" s="219"/>
      <c r="D10868" s="274"/>
    </row>
    <row r="10869" spans="2:4" x14ac:dyDescent="0.25">
      <c r="B10869" s="219"/>
      <c r="D10869" s="274"/>
    </row>
    <row r="10870" spans="2:4" x14ac:dyDescent="0.25">
      <c r="B10870" s="219"/>
      <c r="D10870" s="274"/>
    </row>
    <row r="10871" spans="2:4" x14ac:dyDescent="0.25">
      <c r="B10871" s="219"/>
      <c r="D10871" s="274"/>
    </row>
    <row r="10872" spans="2:4" x14ac:dyDescent="0.25">
      <c r="B10872" s="219"/>
      <c r="D10872" s="274"/>
    </row>
    <row r="10873" spans="2:4" x14ac:dyDescent="0.25">
      <c r="B10873" s="219"/>
      <c r="D10873" s="274"/>
    </row>
    <row r="10874" spans="2:4" x14ac:dyDescent="0.25">
      <c r="B10874" s="219"/>
      <c r="D10874" s="274"/>
    </row>
    <row r="10875" spans="2:4" x14ac:dyDescent="0.25">
      <c r="B10875" s="219"/>
      <c r="D10875" s="274"/>
    </row>
    <row r="10876" spans="2:4" x14ac:dyDescent="0.25">
      <c r="B10876" s="219"/>
      <c r="D10876" s="274"/>
    </row>
    <row r="10877" spans="2:4" x14ac:dyDescent="0.25">
      <c r="B10877" s="219"/>
      <c r="D10877" s="274"/>
    </row>
    <row r="10878" spans="2:4" x14ac:dyDescent="0.25">
      <c r="B10878" s="219"/>
      <c r="D10878" s="274"/>
    </row>
    <row r="10879" spans="2:4" x14ac:dyDescent="0.25">
      <c r="B10879" s="219"/>
      <c r="D10879" s="274"/>
    </row>
    <row r="10880" spans="2:4" x14ac:dyDescent="0.25">
      <c r="B10880" s="219"/>
      <c r="D10880" s="274"/>
    </row>
    <row r="10881" spans="2:4" x14ac:dyDescent="0.25">
      <c r="B10881" s="219"/>
      <c r="D10881" s="274"/>
    </row>
    <row r="10882" spans="2:4" x14ac:dyDescent="0.25">
      <c r="B10882" s="219"/>
      <c r="D10882" s="274"/>
    </row>
    <row r="10883" spans="2:4" x14ac:dyDescent="0.25">
      <c r="B10883" s="219"/>
      <c r="D10883" s="274"/>
    </row>
    <row r="10884" spans="2:4" x14ac:dyDescent="0.25">
      <c r="B10884" s="219"/>
      <c r="D10884" s="274"/>
    </row>
    <row r="10885" spans="2:4" x14ac:dyDescent="0.25">
      <c r="B10885" s="219"/>
      <c r="D10885" s="274"/>
    </row>
    <row r="10886" spans="2:4" x14ac:dyDescent="0.25">
      <c r="B10886" s="219"/>
      <c r="D10886" s="274"/>
    </row>
    <row r="10887" spans="2:4" x14ac:dyDescent="0.25">
      <c r="B10887" s="219"/>
      <c r="D10887" s="274"/>
    </row>
    <row r="10888" spans="2:4" x14ac:dyDescent="0.25">
      <c r="B10888" s="219"/>
      <c r="D10888" s="274"/>
    </row>
    <row r="10889" spans="2:4" x14ac:dyDescent="0.25">
      <c r="B10889" s="219"/>
      <c r="D10889" s="274"/>
    </row>
    <row r="10890" spans="2:4" x14ac:dyDescent="0.25">
      <c r="B10890" s="219"/>
      <c r="D10890" s="274"/>
    </row>
    <row r="10891" spans="2:4" x14ac:dyDescent="0.25">
      <c r="B10891" s="219"/>
      <c r="D10891" s="274"/>
    </row>
    <row r="10892" spans="2:4" x14ac:dyDescent="0.25">
      <c r="B10892" s="219"/>
      <c r="D10892" s="274"/>
    </row>
    <row r="10893" spans="2:4" x14ac:dyDescent="0.25">
      <c r="B10893" s="219"/>
      <c r="D10893" s="274"/>
    </row>
    <row r="10894" spans="2:4" x14ac:dyDescent="0.25">
      <c r="B10894" s="219"/>
      <c r="D10894" s="274"/>
    </row>
    <row r="10895" spans="2:4" x14ac:dyDescent="0.25">
      <c r="B10895" s="219"/>
      <c r="D10895" s="274"/>
    </row>
    <row r="10896" spans="2:4" x14ac:dyDescent="0.25">
      <c r="B10896" s="219"/>
      <c r="D10896" s="274"/>
    </row>
    <row r="10897" spans="2:4" x14ac:dyDescent="0.25">
      <c r="B10897" s="219"/>
      <c r="D10897" s="274"/>
    </row>
    <row r="10898" spans="2:4" x14ac:dyDescent="0.25">
      <c r="B10898" s="219"/>
      <c r="D10898" s="274"/>
    </row>
    <row r="10899" spans="2:4" x14ac:dyDescent="0.25">
      <c r="B10899" s="219"/>
      <c r="D10899" s="274"/>
    </row>
    <row r="10900" spans="2:4" x14ac:dyDescent="0.25">
      <c r="B10900" s="219"/>
      <c r="D10900" s="274"/>
    </row>
    <row r="10901" spans="2:4" x14ac:dyDescent="0.25">
      <c r="B10901" s="219"/>
      <c r="D10901" s="274"/>
    </row>
    <row r="10902" spans="2:4" x14ac:dyDescent="0.25">
      <c r="B10902" s="219"/>
      <c r="D10902" s="274"/>
    </row>
    <row r="10903" spans="2:4" x14ac:dyDescent="0.25">
      <c r="B10903" s="219"/>
      <c r="D10903" s="274"/>
    </row>
    <row r="10904" spans="2:4" x14ac:dyDescent="0.25">
      <c r="B10904" s="219"/>
      <c r="D10904" s="274"/>
    </row>
    <row r="10905" spans="2:4" x14ac:dyDescent="0.25">
      <c r="B10905" s="219"/>
      <c r="D10905" s="274"/>
    </row>
    <row r="10906" spans="2:4" x14ac:dyDescent="0.25">
      <c r="B10906" s="219"/>
      <c r="D10906" s="274"/>
    </row>
    <row r="10907" spans="2:4" x14ac:dyDescent="0.25">
      <c r="B10907" s="219"/>
      <c r="D10907" s="274"/>
    </row>
    <row r="10908" spans="2:4" x14ac:dyDescent="0.25">
      <c r="B10908" s="219"/>
      <c r="D10908" s="274"/>
    </row>
    <row r="10909" spans="2:4" x14ac:dyDescent="0.25">
      <c r="B10909" s="219"/>
      <c r="D10909" s="274"/>
    </row>
    <row r="10910" spans="2:4" x14ac:dyDescent="0.25">
      <c r="B10910" s="219"/>
      <c r="D10910" s="274"/>
    </row>
    <row r="10911" spans="2:4" x14ac:dyDescent="0.25">
      <c r="B10911" s="219"/>
      <c r="D10911" s="274"/>
    </row>
    <row r="10912" spans="2:4" x14ac:dyDescent="0.25">
      <c r="B10912" s="219"/>
      <c r="D10912" s="274"/>
    </row>
    <row r="10913" spans="2:4" x14ac:dyDescent="0.25">
      <c r="B10913" s="219"/>
      <c r="D10913" s="274"/>
    </row>
    <row r="10914" spans="2:4" x14ac:dyDescent="0.25">
      <c r="B10914" s="219"/>
      <c r="D10914" s="274"/>
    </row>
    <row r="10915" spans="2:4" x14ac:dyDescent="0.25">
      <c r="B10915" s="219"/>
      <c r="D10915" s="274"/>
    </row>
    <row r="10916" spans="2:4" x14ac:dyDescent="0.25">
      <c r="B10916" s="219"/>
      <c r="D10916" s="274"/>
    </row>
    <row r="10917" spans="2:4" x14ac:dyDescent="0.25">
      <c r="B10917" s="219"/>
      <c r="D10917" s="274"/>
    </row>
    <row r="10918" spans="2:4" x14ac:dyDescent="0.25">
      <c r="B10918" s="219"/>
      <c r="D10918" s="274"/>
    </row>
    <row r="10919" spans="2:4" x14ac:dyDescent="0.25">
      <c r="B10919" s="219"/>
      <c r="D10919" s="274"/>
    </row>
    <row r="10920" spans="2:4" x14ac:dyDescent="0.25">
      <c r="B10920" s="219"/>
      <c r="D10920" s="274"/>
    </row>
    <row r="10921" spans="2:4" x14ac:dyDescent="0.25">
      <c r="B10921" s="219"/>
      <c r="D10921" s="274"/>
    </row>
    <row r="10922" spans="2:4" x14ac:dyDescent="0.25">
      <c r="B10922" s="219"/>
      <c r="D10922" s="274"/>
    </row>
    <row r="10923" spans="2:4" x14ac:dyDescent="0.25">
      <c r="B10923" s="219"/>
      <c r="D10923" s="274"/>
    </row>
    <row r="10924" spans="2:4" x14ac:dyDescent="0.25">
      <c r="B10924" s="219"/>
      <c r="D10924" s="274"/>
    </row>
    <row r="10925" spans="2:4" x14ac:dyDescent="0.25">
      <c r="B10925" s="219"/>
      <c r="D10925" s="274"/>
    </row>
    <row r="10926" spans="2:4" x14ac:dyDescent="0.25">
      <c r="B10926" s="219"/>
      <c r="D10926" s="274"/>
    </row>
    <row r="10927" spans="2:4" x14ac:dyDescent="0.25">
      <c r="B10927" s="219"/>
      <c r="D10927" s="274"/>
    </row>
    <row r="10928" spans="2:4" x14ac:dyDescent="0.25">
      <c r="B10928" s="219"/>
      <c r="D10928" s="274"/>
    </row>
    <row r="10929" spans="2:4" x14ac:dyDescent="0.25">
      <c r="B10929" s="219"/>
      <c r="D10929" s="274"/>
    </row>
    <row r="10930" spans="2:4" x14ac:dyDescent="0.25">
      <c r="B10930" s="219"/>
      <c r="D10930" s="274"/>
    </row>
    <row r="10931" spans="2:4" x14ac:dyDescent="0.25">
      <c r="B10931" s="219"/>
      <c r="D10931" s="274"/>
    </row>
    <row r="10932" spans="2:4" x14ac:dyDescent="0.25">
      <c r="B10932" s="219"/>
      <c r="D10932" s="274"/>
    </row>
    <row r="10933" spans="2:4" x14ac:dyDescent="0.25">
      <c r="B10933" s="219"/>
      <c r="D10933" s="274"/>
    </row>
    <row r="10934" spans="2:4" x14ac:dyDescent="0.25">
      <c r="B10934" s="219"/>
      <c r="D10934" s="274"/>
    </row>
    <row r="10935" spans="2:4" x14ac:dyDescent="0.25">
      <c r="B10935" s="219"/>
      <c r="D10935" s="274"/>
    </row>
    <row r="10936" spans="2:4" x14ac:dyDescent="0.25">
      <c r="B10936" s="219"/>
      <c r="D10936" s="274"/>
    </row>
    <row r="10937" spans="2:4" x14ac:dyDescent="0.25">
      <c r="B10937" s="219"/>
      <c r="D10937" s="274"/>
    </row>
    <row r="10938" spans="2:4" x14ac:dyDescent="0.25">
      <c r="B10938" s="219"/>
      <c r="D10938" s="274"/>
    </row>
    <row r="10939" spans="2:4" x14ac:dyDescent="0.25">
      <c r="B10939" s="219"/>
      <c r="D10939" s="274"/>
    </row>
    <row r="10940" spans="2:4" x14ac:dyDescent="0.25">
      <c r="B10940" s="219"/>
      <c r="D10940" s="274"/>
    </row>
    <row r="10941" spans="2:4" x14ac:dyDescent="0.25">
      <c r="B10941" s="219"/>
      <c r="D10941" s="274"/>
    </row>
    <row r="10942" spans="2:4" x14ac:dyDescent="0.25">
      <c r="B10942" s="219"/>
      <c r="D10942" s="274"/>
    </row>
    <row r="10943" spans="2:4" x14ac:dyDescent="0.25">
      <c r="B10943" s="219"/>
      <c r="D10943" s="274"/>
    </row>
    <row r="10944" spans="2:4" x14ac:dyDescent="0.25">
      <c r="B10944" s="219"/>
      <c r="D10944" s="274"/>
    </row>
    <row r="10945" spans="2:4" x14ac:dyDescent="0.25">
      <c r="B10945" s="219"/>
      <c r="D10945" s="274"/>
    </row>
    <row r="10946" spans="2:4" x14ac:dyDescent="0.25">
      <c r="B10946" s="219"/>
      <c r="D10946" s="274"/>
    </row>
    <row r="10947" spans="2:4" x14ac:dyDescent="0.25">
      <c r="B10947" s="219"/>
      <c r="D10947" s="274"/>
    </row>
    <row r="10948" spans="2:4" x14ac:dyDescent="0.25">
      <c r="B10948" s="219"/>
      <c r="D10948" s="274"/>
    </row>
    <row r="10949" spans="2:4" x14ac:dyDescent="0.25">
      <c r="B10949" s="219"/>
      <c r="D10949" s="274"/>
    </row>
    <row r="10950" spans="2:4" x14ac:dyDescent="0.25">
      <c r="B10950" s="219"/>
      <c r="D10950" s="274"/>
    </row>
    <row r="10951" spans="2:4" x14ac:dyDescent="0.25">
      <c r="B10951" s="219"/>
      <c r="D10951" s="274"/>
    </row>
    <row r="10952" spans="2:4" x14ac:dyDescent="0.25">
      <c r="B10952" s="219"/>
      <c r="D10952" s="274"/>
    </row>
    <row r="10953" spans="2:4" x14ac:dyDescent="0.25">
      <c r="B10953" s="219"/>
      <c r="D10953" s="274"/>
    </row>
    <row r="10954" spans="2:4" x14ac:dyDescent="0.25">
      <c r="B10954" s="219"/>
      <c r="D10954" s="274"/>
    </row>
    <row r="10955" spans="2:4" x14ac:dyDescent="0.25">
      <c r="B10955" s="219"/>
      <c r="D10955" s="274"/>
    </row>
    <row r="10956" spans="2:4" x14ac:dyDescent="0.25">
      <c r="B10956" s="219"/>
      <c r="D10956" s="274"/>
    </row>
    <row r="10957" spans="2:4" x14ac:dyDescent="0.25">
      <c r="B10957" s="219"/>
      <c r="D10957" s="274"/>
    </row>
    <row r="10958" spans="2:4" x14ac:dyDescent="0.25">
      <c r="B10958" s="219"/>
      <c r="D10958" s="274"/>
    </row>
    <row r="10959" spans="2:4" x14ac:dyDescent="0.25">
      <c r="B10959" s="219"/>
      <c r="D10959" s="274"/>
    </row>
    <row r="10960" spans="2:4" x14ac:dyDescent="0.25">
      <c r="B10960" s="219"/>
      <c r="D10960" s="274"/>
    </row>
    <row r="10961" spans="2:4" x14ac:dyDescent="0.25">
      <c r="B10961" s="219"/>
      <c r="D10961" s="274"/>
    </row>
    <row r="10962" spans="2:4" x14ac:dyDescent="0.25">
      <c r="B10962" s="219"/>
      <c r="D10962" s="274"/>
    </row>
    <row r="10963" spans="2:4" x14ac:dyDescent="0.25">
      <c r="B10963" s="219"/>
      <c r="D10963" s="274"/>
    </row>
    <row r="10964" spans="2:4" x14ac:dyDescent="0.25">
      <c r="B10964" s="219"/>
      <c r="D10964" s="274"/>
    </row>
    <row r="10965" spans="2:4" x14ac:dyDescent="0.25">
      <c r="B10965" s="219"/>
      <c r="D10965" s="274"/>
    </row>
    <row r="10966" spans="2:4" x14ac:dyDescent="0.25">
      <c r="B10966" s="219"/>
      <c r="D10966" s="274"/>
    </row>
    <row r="10967" spans="2:4" x14ac:dyDescent="0.25">
      <c r="B10967" s="219"/>
      <c r="D10967" s="274"/>
    </row>
    <row r="10968" spans="2:4" x14ac:dyDescent="0.25">
      <c r="B10968" s="219"/>
      <c r="D10968" s="274"/>
    </row>
    <row r="10969" spans="2:4" x14ac:dyDescent="0.25">
      <c r="B10969" s="219"/>
      <c r="D10969" s="274"/>
    </row>
    <row r="10970" spans="2:4" x14ac:dyDescent="0.25">
      <c r="B10970" s="219"/>
      <c r="D10970" s="274"/>
    </row>
    <row r="10971" spans="2:4" x14ac:dyDescent="0.25">
      <c r="B10971" s="219"/>
      <c r="D10971" s="274"/>
    </row>
    <row r="10972" spans="2:4" x14ac:dyDescent="0.25">
      <c r="B10972" s="219"/>
      <c r="D10972" s="274"/>
    </row>
    <row r="10973" spans="2:4" x14ac:dyDescent="0.25">
      <c r="B10973" s="219"/>
      <c r="D10973" s="274"/>
    </row>
    <row r="10974" spans="2:4" x14ac:dyDescent="0.25">
      <c r="B10974" s="219"/>
      <c r="D10974" s="274"/>
    </row>
    <row r="10975" spans="2:4" x14ac:dyDescent="0.25">
      <c r="B10975" s="219"/>
      <c r="D10975" s="274"/>
    </row>
    <row r="10976" spans="2:4" x14ac:dyDescent="0.25">
      <c r="B10976" s="219"/>
      <c r="D10976" s="274"/>
    </row>
    <row r="10977" spans="2:4" x14ac:dyDescent="0.25">
      <c r="B10977" s="219"/>
      <c r="D10977" s="274"/>
    </row>
    <row r="10978" spans="2:4" x14ac:dyDescent="0.25">
      <c r="B10978" s="219"/>
      <c r="D10978" s="274"/>
    </row>
    <row r="10979" spans="2:4" x14ac:dyDescent="0.25">
      <c r="B10979" s="219"/>
      <c r="D10979" s="274"/>
    </row>
    <row r="10980" spans="2:4" x14ac:dyDescent="0.25">
      <c r="B10980" s="219"/>
      <c r="D10980" s="274"/>
    </row>
    <row r="10981" spans="2:4" x14ac:dyDescent="0.25">
      <c r="B10981" s="219"/>
      <c r="D10981" s="274"/>
    </row>
    <row r="10982" spans="2:4" x14ac:dyDescent="0.25">
      <c r="B10982" s="219"/>
      <c r="D10982" s="274"/>
    </row>
    <row r="10983" spans="2:4" x14ac:dyDescent="0.25">
      <c r="B10983" s="219"/>
      <c r="D10983" s="274"/>
    </row>
    <row r="10984" spans="2:4" x14ac:dyDescent="0.25">
      <c r="B10984" s="219"/>
      <c r="D10984" s="274"/>
    </row>
    <row r="10985" spans="2:4" x14ac:dyDescent="0.25">
      <c r="B10985" s="219"/>
      <c r="D10985" s="274"/>
    </row>
    <row r="10986" spans="2:4" x14ac:dyDescent="0.25">
      <c r="B10986" s="219"/>
      <c r="D10986" s="274"/>
    </row>
    <row r="10987" spans="2:4" x14ac:dyDescent="0.25">
      <c r="B10987" s="219"/>
      <c r="D10987" s="274"/>
    </row>
    <row r="10988" spans="2:4" x14ac:dyDescent="0.25">
      <c r="B10988" s="219"/>
      <c r="D10988" s="274"/>
    </row>
    <row r="10989" spans="2:4" x14ac:dyDescent="0.25">
      <c r="B10989" s="219"/>
      <c r="D10989" s="274"/>
    </row>
    <row r="10990" spans="2:4" x14ac:dyDescent="0.25">
      <c r="B10990" s="219"/>
      <c r="D10990" s="274"/>
    </row>
    <row r="10991" spans="2:4" x14ac:dyDescent="0.25">
      <c r="B10991" s="219"/>
      <c r="D10991" s="274"/>
    </row>
    <row r="10992" spans="2:4" x14ac:dyDescent="0.25">
      <c r="B10992" s="219"/>
      <c r="D10992" s="274"/>
    </row>
    <row r="10993" spans="2:4" x14ac:dyDescent="0.25">
      <c r="B10993" s="219"/>
      <c r="D10993" s="274"/>
    </row>
    <row r="10994" spans="2:4" x14ac:dyDescent="0.25">
      <c r="B10994" s="219"/>
      <c r="D10994" s="274"/>
    </row>
    <row r="10995" spans="2:4" x14ac:dyDescent="0.25">
      <c r="B10995" s="219"/>
      <c r="D10995" s="274"/>
    </row>
    <row r="10996" spans="2:4" x14ac:dyDescent="0.25">
      <c r="B10996" s="219"/>
      <c r="D10996" s="274"/>
    </row>
    <row r="10997" spans="2:4" x14ac:dyDescent="0.25">
      <c r="B10997" s="219"/>
      <c r="D10997" s="274"/>
    </row>
    <row r="10998" spans="2:4" x14ac:dyDescent="0.25">
      <c r="B10998" s="219"/>
      <c r="D10998" s="274"/>
    </row>
    <row r="10999" spans="2:4" x14ac:dyDescent="0.25">
      <c r="B10999" s="219"/>
      <c r="D10999" s="274"/>
    </row>
    <row r="11000" spans="2:4" x14ac:dyDescent="0.25">
      <c r="B11000" s="219"/>
      <c r="D11000" s="274"/>
    </row>
    <row r="11001" spans="2:4" x14ac:dyDescent="0.25">
      <c r="B11001" s="219"/>
      <c r="D11001" s="274"/>
    </row>
    <row r="11002" spans="2:4" x14ac:dyDescent="0.25">
      <c r="B11002" s="219"/>
      <c r="D11002" s="274"/>
    </row>
    <row r="11003" spans="2:4" x14ac:dyDescent="0.25">
      <c r="B11003" s="219"/>
      <c r="D11003" s="274"/>
    </row>
    <row r="11004" spans="2:4" x14ac:dyDescent="0.25">
      <c r="B11004" s="219"/>
      <c r="D11004" s="274"/>
    </row>
    <row r="11005" spans="2:4" x14ac:dyDescent="0.25">
      <c r="B11005" s="219"/>
      <c r="D11005" s="274"/>
    </row>
    <row r="11006" spans="2:4" x14ac:dyDescent="0.25">
      <c r="B11006" s="219"/>
      <c r="D11006" s="274"/>
    </row>
    <row r="11007" spans="2:4" x14ac:dyDescent="0.25">
      <c r="B11007" s="219"/>
      <c r="D11007" s="274"/>
    </row>
    <row r="11008" spans="2:4" x14ac:dyDescent="0.25">
      <c r="B11008" s="219"/>
      <c r="D11008" s="274"/>
    </row>
    <row r="11009" spans="2:4" x14ac:dyDescent="0.25">
      <c r="B11009" s="219"/>
      <c r="D11009" s="274"/>
    </row>
    <row r="11010" spans="2:4" x14ac:dyDescent="0.25">
      <c r="B11010" s="219"/>
      <c r="D11010" s="274"/>
    </row>
    <row r="11011" spans="2:4" x14ac:dyDescent="0.25">
      <c r="B11011" s="219"/>
      <c r="D11011" s="274"/>
    </row>
    <row r="11012" spans="2:4" x14ac:dyDescent="0.25">
      <c r="B11012" s="219"/>
      <c r="D11012" s="274"/>
    </row>
    <row r="11013" spans="2:4" x14ac:dyDescent="0.25">
      <c r="B11013" s="219"/>
      <c r="D11013" s="274"/>
    </row>
    <row r="11014" spans="2:4" x14ac:dyDescent="0.25">
      <c r="B11014" s="219"/>
      <c r="D11014" s="274"/>
    </row>
    <row r="11015" spans="2:4" x14ac:dyDescent="0.25">
      <c r="B11015" s="219"/>
      <c r="D11015" s="274"/>
    </row>
    <row r="11016" spans="2:4" x14ac:dyDescent="0.25">
      <c r="B11016" s="219"/>
      <c r="D11016" s="274"/>
    </row>
    <row r="11017" spans="2:4" x14ac:dyDescent="0.25">
      <c r="B11017" s="219"/>
      <c r="D11017" s="274"/>
    </row>
    <row r="11018" spans="2:4" x14ac:dyDescent="0.25">
      <c r="B11018" s="219"/>
      <c r="D11018" s="274"/>
    </row>
    <row r="11019" spans="2:4" x14ac:dyDescent="0.25">
      <c r="B11019" s="219"/>
      <c r="D11019" s="274"/>
    </row>
    <row r="11020" spans="2:4" x14ac:dyDescent="0.25">
      <c r="B11020" s="219"/>
      <c r="D11020" s="274"/>
    </row>
    <row r="11021" spans="2:4" x14ac:dyDescent="0.25">
      <c r="B11021" s="219"/>
      <c r="D11021" s="274"/>
    </row>
    <row r="11022" spans="2:4" x14ac:dyDescent="0.25">
      <c r="B11022" s="219"/>
      <c r="D11022" s="274"/>
    </row>
    <row r="11023" spans="2:4" x14ac:dyDescent="0.25">
      <c r="B11023" s="219"/>
      <c r="D11023" s="274"/>
    </row>
    <row r="11024" spans="2:4" x14ac:dyDescent="0.25">
      <c r="B11024" s="219"/>
      <c r="D11024" s="274"/>
    </row>
    <row r="11025" spans="2:4" x14ac:dyDescent="0.25">
      <c r="B11025" s="219"/>
      <c r="D11025" s="274"/>
    </row>
    <row r="11026" spans="2:4" x14ac:dyDescent="0.25">
      <c r="B11026" s="219"/>
      <c r="D11026" s="274"/>
    </row>
    <row r="11027" spans="2:4" x14ac:dyDescent="0.25">
      <c r="B11027" s="219"/>
      <c r="D11027" s="274"/>
    </row>
    <row r="11028" spans="2:4" x14ac:dyDescent="0.25">
      <c r="B11028" s="219"/>
      <c r="D11028" s="274"/>
    </row>
    <row r="11029" spans="2:4" x14ac:dyDescent="0.25">
      <c r="B11029" s="219"/>
      <c r="D11029" s="274"/>
    </row>
    <row r="11030" spans="2:4" x14ac:dyDescent="0.25">
      <c r="B11030" s="219"/>
      <c r="D11030" s="274"/>
    </row>
    <row r="11031" spans="2:4" x14ac:dyDescent="0.25">
      <c r="B11031" s="219"/>
      <c r="D11031" s="274"/>
    </row>
    <row r="11032" spans="2:4" x14ac:dyDescent="0.25">
      <c r="B11032" s="219"/>
      <c r="D11032" s="274"/>
    </row>
    <row r="11033" spans="2:4" x14ac:dyDescent="0.25">
      <c r="B11033" s="219"/>
      <c r="D11033" s="274"/>
    </row>
    <row r="11034" spans="2:4" x14ac:dyDescent="0.25">
      <c r="B11034" s="219"/>
      <c r="D11034" s="274"/>
    </row>
    <row r="11035" spans="2:4" x14ac:dyDescent="0.25">
      <c r="B11035" s="219"/>
      <c r="D11035" s="274"/>
    </row>
    <row r="11036" spans="2:4" x14ac:dyDescent="0.25">
      <c r="B11036" s="219"/>
      <c r="D11036" s="274"/>
    </row>
    <row r="11037" spans="2:4" x14ac:dyDescent="0.25">
      <c r="B11037" s="219"/>
      <c r="D11037" s="274"/>
    </row>
    <row r="11038" spans="2:4" x14ac:dyDescent="0.25">
      <c r="B11038" s="219"/>
      <c r="D11038" s="274"/>
    </row>
    <row r="11039" spans="2:4" x14ac:dyDescent="0.25">
      <c r="B11039" s="219"/>
      <c r="D11039" s="274"/>
    </row>
    <row r="11040" spans="2:4" x14ac:dyDescent="0.25">
      <c r="B11040" s="219"/>
      <c r="D11040" s="274"/>
    </row>
    <row r="11041" spans="2:4" x14ac:dyDescent="0.25">
      <c r="B11041" s="219"/>
      <c r="D11041" s="274"/>
    </row>
    <row r="11042" spans="2:4" x14ac:dyDescent="0.25">
      <c r="B11042" s="219"/>
      <c r="D11042" s="274"/>
    </row>
    <row r="11043" spans="2:4" x14ac:dyDescent="0.25">
      <c r="B11043" s="219"/>
      <c r="D11043" s="274"/>
    </row>
    <row r="11044" spans="2:4" x14ac:dyDescent="0.25">
      <c r="B11044" s="219"/>
      <c r="D11044" s="274"/>
    </row>
    <row r="11045" spans="2:4" x14ac:dyDescent="0.25">
      <c r="B11045" s="219"/>
      <c r="D11045" s="274"/>
    </row>
    <row r="11046" spans="2:4" x14ac:dyDescent="0.25">
      <c r="B11046" s="219"/>
      <c r="D11046" s="274"/>
    </row>
    <row r="11047" spans="2:4" x14ac:dyDescent="0.25">
      <c r="B11047" s="219"/>
      <c r="D11047" s="274"/>
    </row>
    <row r="11048" spans="2:4" x14ac:dyDescent="0.25">
      <c r="B11048" s="219"/>
      <c r="D11048" s="274"/>
    </row>
    <row r="11049" spans="2:4" x14ac:dyDescent="0.25">
      <c r="B11049" s="219"/>
      <c r="D11049" s="274"/>
    </row>
    <row r="11050" spans="2:4" x14ac:dyDescent="0.25">
      <c r="B11050" s="219"/>
      <c r="D11050" s="274"/>
    </row>
    <row r="11051" spans="2:4" x14ac:dyDescent="0.25">
      <c r="B11051" s="219"/>
      <c r="D11051" s="274"/>
    </row>
    <row r="11052" spans="2:4" x14ac:dyDescent="0.25">
      <c r="B11052" s="219"/>
      <c r="D11052" s="274"/>
    </row>
    <row r="11053" spans="2:4" x14ac:dyDescent="0.25">
      <c r="B11053" s="219"/>
      <c r="D11053" s="274"/>
    </row>
    <row r="11054" spans="2:4" x14ac:dyDescent="0.25">
      <c r="B11054" s="219"/>
      <c r="D11054" s="274"/>
    </row>
    <row r="11055" spans="2:4" x14ac:dyDescent="0.25">
      <c r="B11055" s="219"/>
      <c r="D11055" s="274"/>
    </row>
    <row r="11056" spans="2:4" x14ac:dyDescent="0.25">
      <c r="B11056" s="219"/>
      <c r="D11056" s="274"/>
    </row>
    <row r="11057" spans="2:4" x14ac:dyDescent="0.25">
      <c r="B11057" s="219"/>
      <c r="D11057" s="274"/>
    </row>
    <row r="11058" spans="2:4" x14ac:dyDescent="0.25">
      <c r="B11058" s="219"/>
      <c r="D11058" s="274"/>
    </row>
    <row r="11059" spans="2:4" x14ac:dyDescent="0.25">
      <c r="B11059" s="219"/>
      <c r="D11059" s="274"/>
    </row>
    <row r="11060" spans="2:4" x14ac:dyDescent="0.25">
      <c r="B11060" s="219"/>
      <c r="D11060" s="274"/>
    </row>
    <row r="11061" spans="2:4" x14ac:dyDescent="0.25">
      <c r="B11061" s="219"/>
      <c r="D11061" s="274"/>
    </row>
    <row r="11062" spans="2:4" x14ac:dyDescent="0.25">
      <c r="B11062" s="219"/>
      <c r="D11062" s="274"/>
    </row>
    <row r="11063" spans="2:4" x14ac:dyDescent="0.25">
      <c r="B11063" s="219"/>
      <c r="D11063" s="274"/>
    </row>
    <row r="11064" spans="2:4" x14ac:dyDescent="0.25">
      <c r="B11064" s="219"/>
      <c r="D11064" s="274"/>
    </row>
    <row r="11065" spans="2:4" x14ac:dyDescent="0.25">
      <c r="B11065" s="219"/>
      <c r="D11065" s="274"/>
    </row>
    <row r="11066" spans="2:4" x14ac:dyDescent="0.25">
      <c r="B11066" s="219"/>
      <c r="D11066" s="274"/>
    </row>
    <row r="11067" spans="2:4" x14ac:dyDescent="0.25">
      <c r="B11067" s="219"/>
      <c r="D11067" s="274"/>
    </row>
    <row r="11068" spans="2:4" x14ac:dyDescent="0.25">
      <c r="B11068" s="219"/>
      <c r="D11068" s="274"/>
    </row>
    <row r="11069" spans="2:4" x14ac:dyDescent="0.25">
      <c r="B11069" s="219"/>
      <c r="D11069" s="274"/>
    </row>
    <row r="11070" spans="2:4" x14ac:dyDescent="0.25">
      <c r="B11070" s="219"/>
      <c r="D11070" s="274"/>
    </row>
    <row r="11071" spans="2:4" x14ac:dyDescent="0.25">
      <c r="B11071" s="219"/>
      <c r="D11071" s="274"/>
    </row>
    <row r="11072" spans="2:4" x14ac:dyDescent="0.25">
      <c r="B11072" s="219"/>
      <c r="D11072" s="274"/>
    </row>
    <row r="11073" spans="2:4" x14ac:dyDescent="0.25">
      <c r="B11073" s="219"/>
      <c r="D11073" s="274"/>
    </row>
    <row r="11074" spans="2:4" x14ac:dyDescent="0.25">
      <c r="B11074" s="219"/>
      <c r="D11074" s="274"/>
    </row>
    <row r="11075" spans="2:4" x14ac:dyDescent="0.25">
      <c r="B11075" s="219"/>
      <c r="D11075" s="274"/>
    </row>
    <row r="11076" spans="2:4" x14ac:dyDescent="0.25">
      <c r="B11076" s="219"/>
      <c r="D11076" s="274"/>
    </row>
    <row r="11077" spans="2:4" x14ac:dyDescent="0.25">
      <c r="B11077" s="219"/>
      <c r="D11077" s="274"/>
    </row>
    <row r="11078" spans="2:4" x14ac:dyDescent="0.25">
      <c r="B11078" s="219"/>
      <c r="D11078" s="274"/>
    </row>
    <row r="11079" spans="2:4" x14ac:dyDescent="0.25">
      <c r="B11079" s="219"/>
      <c r="D11079" s="274"/>
    </row>
    <row r="11080" spans="2:4" x14ac:dyDescent="0.25">
      <c r="B11080" s="219"/>
      <c r="D11080" s="274"/>
    </row>
    <row r="11081" spans="2:4" x14ac:dyDescent="0.25">
      <c r="B11081" s="219"/>
      <c r="D11081" s="274"/>
    </row>
    <row r="11082" spans="2:4" x14ac:dyDescent="0.25">
      <c r="B11082" s="219"/>
      <c r="D11082" s="274"/>
    </row>
    <row r="11083" spans="2:4" x14ac:dyDescent="0.25">
      <c r="B11083" s="219"/>
      <c r="D11083" s="274"/>
    </row>
    <row r="11084" spans="2:4" x14ac:dyDescent="0.25">
      <c r="B11084" s="219"/>
      <c r="D11084" s="274"/>
    </row>
    <row r="11085" spans="2:4" x14ac:dyDescent="0.25">
      <c r="B11085" s="219"/>
      <c r="D11085" s="274"/>
    </row>
    <row r="11086" spans="2:4" x14ac:dyDescent="0.25">
      <c r="B11086" s="219"/>
      <c r="D11086" s="274"/>
    </row>
    <row r="11087" spans="2:4" x14ac:dyDescent="0.25">
      <c r="B11087" s="219"/>
      <c r="D11087" s="274"/>
    </row>
    <row r="11088" spans="2:4" x14ac:dyDescent="0.25">
      <c r="B11088" s="219"/>
      <c r="D11088" s="274"/>
    </row>
    <row r="11089" spans="2:4" x14ac:dyDescent="0.25">
      <c r="B11089" s="219"/>
      <c r="D11089" s="274"/>
    </row>
    <row r="11090" spans="2:4" x14ac:dyDescent="0.25">
      <c r="B11090" s="219"/>
      <c r="D11090" s="274"/>
    </row>
    <row r="11091" spans="2:4" x14ac:dyDescent="0.25">
      <c r="B11091" s="219"/>
      <c r="D11091" s="274"/>
    </row>
    <row r="11092" spans="2:4" x14ac:dyDescent="0.25">
      <c r="B11092" s="219"/>
      <c r="D11092" s="274"/>
    </row>
    <row r="11093" spans="2:4" x14ac:dyDescent="0.25">
      <c r="B11093" s="219"/>
      <c r="D11093" s="274"/>
    </row>
    <row r="11094" spans="2:4" x14ac:dyDescent="0.25">
      <c r="B11094" s="219"/>
      <c r="D11094" s="274"/>
    </row>
    <row r="11095" spans="2:4" x14ac:dyDescent="0.25">
      <c r="B11095" s="219"/>
      <c r="D11095" s="274"/>
    </row>
    <row r="11096" spans="2:4" x14ac:dyDescent="0.25">
      <c r="B11096" s="219"/>
      <c r="D11096" s="274"/>
    </row>
    <row r="11097" spans="2:4" x14ac:dyDescent="0.25">
      <c r="B11097" s="219"/>
      <c r="D11097" s="274"/>
    </row>
    <row r="11098" spans="2:4" x14ac:dyDescent="0.25">
      <c r="B11098" s="219"/>
      <c r="D11098" s="274"/>
    </row>
    <row r="11099" spans="2:4" x14ac:dyDescent="0.25">
      <c r="B11099" s="219"/>
      <c r="D11099" s="274"/>
    </row>
    <row r="11100" spans="2:4" x14ac:dyDescent="0.25">
      <c r="B11100" s="219"/>
      <c r="D11100" s="274"/>
    </row>
    <row r="11101" spans="2:4" x14ac:dyDescent="0.25">
      <c r="B11101" s="219"/>
      <c r="D11101" s="274"/>
    </row>
    <row r="11102" spans="2:4" x14ac:dyDescent="0.25">
      <c r="B11102" s="219"/>
      <c r="D11102" s="274"/>
    </row>
    <row r="11103" spans="2:4" x14ac:dyDescent="0.25">
      <c r="B11103" s="219"/>
      <c r="D11103" s="274"/>
    </row>
    <row r="11104" spans="2:4" x14ac:dyDescent="0.25">
      <c r="B11104" s="219"/>
      <c r="D11104" s="274"/>
    </row>
    <row r="11105" spans="2:4" x14ac:dyDescent="0.25">
      <c r="B11105" s="219"/>
      <c r="D11105" s="274"/>
    </row>
    <row r="11106" spans="2:4" x14ac:dyDescent="0.25">
      <c r="B11106" s="219"/>
      <c r="D11106" s="274"/>
    </row>
    <row r="11107" spans="2:4" x14ac:dyDescent="0.25">
      <c r="B11107" s="219"/>
      <c r="D11107" s="274"/>
    </row>
    <row r="11108" spans="2:4" x14ac:dyDescent="0.25">
      <c r="B11108" s="219"/>
      <c r="D11108" s="274"/>
    </row>
    <row r="11109" spans="2:4" x14ac:dyDescent="0.25">
      <c r="B11109" s="219"/>
      <c r="D11109" s="274"/>
    </row>
    <row r="11110" spans="2:4" x14ac:dyDescent="0.25">
      <c r="B11110" s="219"/>
      <c r="D11110" s="274"/>
    </row>
    <row r="11111" spans="2:4" x14ac:dyDescent="0.25">
      <c r="B11111" s="219"/>
      <c r="D11111" s="274"/>
    </row>
    <row r="11112" spans="2:4" x14ac:dyDescent="0.25">
      <c r="B11112" s="219"/>
      <c r="D11112" s="274"/>
    </row>
    <row r="11113" spans="2:4" x14ac:dyDescent="0.25">
      <c r="B11113" s="219"/>
      <c r="D11113" s="274"/>
    </row>
    <row r="11114" spans="2:4" x14ac:dyDescent="0.25">
      <c r="B11114" s="219"/>
      <c r="D11114" s="274"/>
    </row>
    <row r="11115" spans="2:4" x14ac:dyDescent="0.25">
      <c r="B11115" s="219"/>
      <c r="D11115" s="274"/>
    </row>
    <row r="11116" spans="2:4" x14ac:dyDescent="0.25">
      <c r="B11116" s="219"/>
      <c r="D11116" s="274"/>
    </row>
    <row r="11117" spans="2:4" x14ac:dyDescent="0.25">
      <c r="B11117" s="219"/>
      <c r="D11117" s="274"/>
    </row>
    <row r="11118" spans="2:4" x14ac:dyDescent="0.25">
      <c r="B11118" s="219"/>
      <c r="D11118" s="274"/>
    </row>
    <row r="11119" spans="2:4" x14ac:dyDescent="0.25">
      <c r="B11119" s="219"/>
      <c r="D11119" s="274"/>
    </row>
    <row r="11120" spans="2:4" x14ac:dyDescent="0.25">
      <c r="B11120" s="219"/>
      <c r="D11120" s="274"/>
    </row>
    <row r="11121" spans="2:4" x14ac:dyDescent="0.25">
      <c r="B11121" s="219"/>
      <c r="D11121" s="274"/>
    </row>
    <row r="11122" spans="2:4" x14ac:dyDescent="0.25">
      <c r="B11122" s="219"/>
      <c r="D11122" s="274"/>
    </row>
    <row r="11123" spans="2:4" x14ac:dyDescent="0.25">
      <c r="B11123" s="219"/>
      <c r="D11123" s="274"/>
    </row>
    <row r="11124" spans="2:4" x14ac:dyDescent="0.25">
      <c r="B11124" s="219"/>
      <c r="D11124" s="274"/>
    </row>
    <row r="11125" spans="2:4" x14ac:dyDescent="0.25">
      <c r="B11125" s="219"/>
      <c r="D11125" s="274"/>
    </row>
    <row r="11126" spans="2:4" x14ac:dyDescent="0.25">
      <c r="B11126" s="219"/>
      <c r="D11126" s="274"/>
    </row>
    <row r="11127" spans="2:4" x14ac:dyDescent="0.25">
      <c r="B11127" s="219"/>
      <c r="D11127" s="274"/>
    </row>
    <row r="11128" spans="2:4" x14ac:dyDescent="0.25">
      <c r="B11128" s="219"/>
      <c r="D11128" s="274"/>
    </row>
    <row r="11129" spans="2:4" x14ac:dyDescent="0.25">
      <c r="B11129" s="219"/>
      <c r="D11129" s="274"/>
    </row>
    <row r="11130" spans="2:4" x14ac:dyDescent="0.25">
      <c r="B11130" s="219"/>
      <c r="D11130" s="274"/>
    </row>
    <row r="11131" spans="2:4" x14ac:dyDescent="0.25">
      <c r="B11131" s="219"/>
      <c r="D11131" s="274"/>
    </row>
    <row r="11132" spans="2:4" x14ac:dyDescent="0.25">
      <c r="B11132" s="219"/>
      <c r="D11132" s="274"/>
    </row>
    <row r="11133" spans="2:4" x14ac:dyDescent="0.25">
      <c r="B11133" s="219"/>
      <c r="D11133" s="274"/>
    </row>
    <row r="11134" spans="2:4" x14ac:dyDescent="0.25">
      <c r="B11134" s="219"/>
      <c r="D11134" s="274"/>
    </row>
    <row r="11135" spans="2:4" x14ac:dyDescent="0.25">
      <c r="B11135" s="219"/>
      <c r="D11135" s="274"/>
    </row>
    <row r="11136" spans="2:4" x14ac:dyDescent="0.25">
      <c r="B11136" s="219"/>
      <c r="D11136" s="274"/>
    </row>
    <row r="11137" spans="2:4" x14ac:dyDescent="0.25">
      <c r="B11137" s="219"/>
      <c r="D11137" s="274"/>
    </row>
    <row r="11138" spans="2:4" x14ac:dyDescent="0.25">
      <c r="B11138" s="219"/>
      <c r="D11138" s="274"/>
    </row>
    <row r="11139" spans="2:4" x14ac:dyDescent="0.25">
      <c r="B11139" s="219"/>
      <c r="D11139" s="274"/>
    </row>
    <row r="11140" spans="2:4" x14ac:dyDescent="0.25">
      <c r="B11140" s="219"/>
      <c r="D11140" s="274"/>
    </row>
    <row r="11141" spans="2:4" x14ac:dyDescent="0.25">
      <c r="B11141" s="219"/>
      <c r="D11141" s="274"/>
    </row>
    <row r="11142" spans="2:4" x14ac:dyDescent="0.25">
      <c r="B11142" s="219"/>
      <c r="D11142" s="274"/>
    </row>
    <row r="11143" spans="2:4" x14ac:dyDescent="0.25">
      <c r="B11143" s="219"/>
      <c r="D11143" s="274"/>
    </row>
    <row r="11144" spans="2:4" x14ac:dyDescent="0.25">
      <c r="B11144" s="219"/>
      <c r="D11144" s="274"/>
    </row>
    <row r="11145" spans="2:4" x14ac:dyDescent="0.25">
      <c r="B11145" s="219"/>
      <c r="D11145" s="274"/>
    </row>
    <row r="11146" spans="2:4" x14ac:dyDescent="0.25">
      <c r="B11146" s="219"/>
      <c r="D11146" s="274"/>
    </row>
    <row r="11147" spans="2:4" x14ac:dyDescent="0.25">
      <c r="B11147" s="219"/>
      <c r="D11147" s="274"/>
    </row>
    <row r="11148" spans="2:4" x14ac:dyDescent="0.25">
      <c r="B11148" s="219"/>
      <c r="D11148" s="274"/>
    </row>
    <row r="11149" spans="2:4" x14ac:dyDescent="0.25">
      <c r="B11149" s="219"/>
      <c r="D11149" s="274"/>
    </row>
    <row r="11150" spans="2:4" x14ac:dyDescent="0.25">
      <c r="B11150" s="219"/>
      <c r="D11150" s="274"/>
    </row>
    <row r="11151" spans="2:4" x14ac:dyDescent="0.25">
      <c r="B11151" s="219"/>
      <c r="D11151" s="274"/>
    </row>
    <row r="11152" spans="2:4" x14ac:dyDescent="0.25">
      <c r="B11152" s="219"/>
      <c r="D11152" s="274"/>
    </row>
    <row r="11153" spans="2:4" x14ac:dyDescent="0.25">
      <c r="B11153" s="219"/>
      <c r="D11153" s="274"/>
    </row>
    <row r="11154" spans="2:4" x14ac:dyDescent="0.25">
      <c r="B11154" s="219"/>
      <c r="D11154" s="274"/>
    </row>
    <row r="11155" spans="2:4" x14ac:dyDescent="0.25">
      <c r="B11155" s="219"/>
      <c r="D11155" s="274"/>
    </row>
    <row r="11156" spans="2:4" x14ac:dyDescent="0.25">
      <c r="B11156" s="219"/>
      <c r="D11156" s="274"/>
    </row>
    <row r="11157" spans="2:4" x14ac:dyDescent="0.25">
      <c r="B11157" s="219"/>
      <c r="D11157" s="274"/>
    </row>
    <row r="11158" spans="2:4" x14ac:dyDescent="0.25">
      <c r="B11158" s="219"/>
      <c r="D11158" s="274"/>
    </row>
    <row r="11159" spans="2:4" x14ac:dyDescent="0.25">
      <c r="B11159" s="219"/>
      <c r="D11159" s="274"/>
    </row>
    <row r="11160" spans="2:4" x14ac:dyDescent="0.25">
      <c r="B11160" s="219"/>
      <c r="D11160" s="274"/>
    </row>
    <row r="11161" spans="2:4" x14ac:dyDescent="0.25">
      <c r="B11161" s="219"/>
      <c r="D11161" s="274"/>
    </row>
    <row r="11162" spans="2:4" x14ac:dyDescent="0.25">
      <c r="B11162" s="219"/>
      <c r="D11162" s="274"/>
    </row>
    <row r="11163" spans="2:4" x14ac:dyDescent="0.25">
      <c r="B11163" s="219"/>
      <c r="D11163" s="274"/>
    </row>
    <row r="11164" spans="2:4" x14ac:dyDescent="0.25">
      <c r="B11164" s="219"/>
      <c r="D11164" s="274"/>
    </row>
    <row r="11165" spans="2:4" x14ac:dyDescent="0.25">
      <c r="B11165" s="219"/>
      <c r="D11165" s="274"/>
    </row>
    <row r="11166" spans="2:4" x14ac:dyDescent="0.25">
      <c r="B11166" s="219"/>
      <c r="D11166" s="274"/>
    </row>
    <row r="11167" spans="2:4" x14ac:dyDescent="0.25">
      <c r="B11167" s="219"/>
      <c r="D11167" s="274"/>
    </row>
    <row r="11168" spans="2:4" x14ac:dyDescent="0.25">
      <c r="B11168" s="219"/>
      <c r="D11168" s="274"/>
    </row>
    <row r="11169" spans="2:4" x14ac:dyDescent="0.25">
      <c r="B11169" s="219"/>
      <c r="D11169" s="274"/>
    </row>
    <row r="11170" spans="2:4" x14ac:dyDescent="0.25">
      <c r="B11170" s="219"/>
      <c r="D11170" s="274"/>
    </row>
    <row r="11171" spans="2:4" x14ac:dyDescent="0.25">
      <c r="B11171" s="219"/>
      <c r="D11171" s="274"/>
    </row>
    <row r="11172" spans="2:4" x14ac:dyDescent="0.25">
      <c r="B11172" s="219"/>
      <c r="D11172" s="274"/>
    </row>
    <row r="11173" spans="2:4" x14ac:dyDescent="0.25">
      <c r="B11173" s="219"/>
      <c r="D11173" s="274"/>
    </row>
    <row r="11174" spans="2:4" x14ac:dyDescent="0.25">
      <c r="B11174" s="219"/>
      <c r="D11174" s="274"/>
    </row>
    <row r="11175" spans="2:4" x14ac:dyDescent="0.25">
      <c r="B11175" s="219"/>
      <c r="D11175" s="274"/>
    </row>
    <row r="11176" spans="2:4" x14ac:dyDescent="0.25">
      <c r="B11176" s="219"/>
      <c r="D11176" s="274"/>
    </row>
    <row r="11177" spans="2:4" x14ac:dyDescent="0.25">
      <c r="B11177" s="219"/>
      <c r="D11177" s="274"/>
    </row>
    <row r="11178" spans="2:4" x14ac:dyDescent="0.25">
      <c r="B11178" s="219"/>
      <c r="D11178" s="274"/>
    </row>
    <row r="11179" spans="2:4" x14ac:dyDescent="0.25">
      <c r="B11179" s="219"/>
      <c r="D11179" s="274"/>
    </row>
    <row r="11180" spans="2:4" x14ac:dyDescent="0.25">
      <c r="B11180" s="219"/>
      <c r="D11180" s="274"/>
    </row>
    <row r="11181" spans="2:4" x14ac:dyDescent="0.25">
      <c r="B11181" s="219"/>
      <c r="D11181" s="274"/>
    </row>
    <row r="11182" spans="2:4" x14ac:dyDescent="0.25">
      <c r="B11182" s="219"/>
      <c r="D11182" s="274"/>
    </row>
    <row r="11183" spans="2:4" x14ac:dyDescent="0.25">
      <c r="B11183" s="219"/>
      <c r="D11183" s="274"/>
    </row>
    <row r="11184" spans="2:4" x14ac:dyDescent="0.25">
      <c r="B11184" s="219"/>
      <c r="D11184" s="274"/>
    </row>
    <row r="11185" spans="2:4" x14ac:dyDescent="0.25">
      <c r="B11185" s="219"/>
      <c r="D11185" s="274"/>
    </row>
    <row r="11186" spans="2:4" x14ac:dyDescent="0.25">
      <c r="B11186" s="219"/>
      <c r="D11186" s="274"/>
    </row>
    <row r="11187" spans="2:4" x14ac:dyDescent="0.25">
      <c r="B11187" s="219"/>
      <c r="D11187" s="274"/>
    </row>
    <row r="11188" spans="2:4" x14ac:dyDescent="0.25">
      <c r="B11188" s="219"/>
      <c r="D11188" s="274"/>
    </row>
    <row r="11189" spans="2:4" x14ac:dyDescent="0.25">
      <c r="B11189" s="219"/>
      <c r="D11189" s="274"/>
    </row>
    <row r="11190" spans="2:4" x14ac:dyDescent="0.25">
      <c r="B11190" s="219"/>
      <c r="D11190" s="274"/>
    </row>
    <row r="11191" spans="2:4" x14ac:dyDescent="0.25">
      <c r="B11191" s="219"/>
      <c r="D11191" s="274"/>
    </row>
    <row r="11192" spans="2:4" x14ac:dyDescent="0.25">
      <c r="B11192" s="219"/>
      <c r="D11192" s="274"/>
    </row>
    <row r="11193" spans="2:4" x14ac:dyDescent="0.25">
      <c r="B11193" s="219"/>
      <c r="D11193" s="274"/>
    </row>
    <row r="11194" spans="2:4" x14ac:dyDescent="0.25">
      <c r="B11194" s="219"/>
      <c r="D11194" s="274"/>
    </row>
    <row r="11195" spans="2:4" x14ac:dyDescent="0.25">
      <c r="B11195" s="219"/>
      <c r="D11195" s="274"/>
    </row>
    <row r="11196" spans="2:4" x14ac:dyDescent="0.25">
      <c r="B11196" s="219"/>
      <c r="D11196" s="274"/>
    </row>
    <row r="11197" spans="2:4" x14ac:dyDescent="0.25">
      <c r="B11197" s="219"/>
      <c r="D11197" s="274"/>
    </row>
    <row r="11198" spans="2:4" x14ac:dyDescent="0.25">
      <c r="B11198" s="219"/>
      <c r="D11198" s="274"/>
    </row>
    <row r="11199" spans="2:4" x14ac:dyDescent="0.25">
      <c r="B11199" s="219"/>
      <c r="D11199" s="274"/>
    </row>
    <row r="11200" spans="2:4" x14ac:dyDescent="0.25">
      <c r="B11200" s="219"/>
      <c r="D11200" s="274"/>
    </row>
    <row r="11201" spans="2:4" x14ac:dyDescent="0.25">
      <c r="B11201" s="219"/>
      <c r="D11201" s="274"/>
    </row>
    <row r="11202" spans="2:4" x14ac:dyDescent="0.25">
      <c r="B11202" s="219"/>
      <c r="D11202" s="274"/>
    </row>
    <row r="11203" spans="2:4" x14ac:dyDescent="0.25">
      <c r="B11203" s="219"/>
      <c r="D11203" s="274"/>
    </row>
    <row r="11204" spans="2:4" x14ac:dyDescent="0.25">
      <c r="B11204" s="219"/>
      <c r="D11204" s="274"/>
    </row>
    <row r="11205" spans="2:4" x14ac:dyDescent="0.25">
      <c r="B11205" s="219"/>
      <c r="D11205" s="274"/>
    </row>
    <row r="11206" spans="2:4" x14ac:dyDescent="0.25">
      <c r="B11206" s="219"/>
      <c r="D11206" s="274"/>
    </row>
    <row r="11207" spans="2:4" x14ac:dyDescent="0.25">
      <c r="B11207" s="219"/>
      <c r="D11207" s="274"/>
    </row>
    <row r="11208" spans="2:4" x14ac:dyDescent="0.25">
      <c r="B11208" s="219"/>
      <c r="D11208" s="274"/>
    </row>
    <row r="11209" spans="2:4" x14ac:dyDescent="0.25">
      <c r="B11209" s="219"/>
      <c r="D11209" s="274"/>
    </row>
    <row r="11210" spans="2:4" x14ac:dyDescent="0.25">
      <c r="B11210" s="219"/>
      <c r="D11210" s="274"/>
    </row>
    <row r="11211" spans="2:4" x14ac:dyDescent="0.25">
      <c r="B11211" s="219"/>
      <c r="D11211" s="274"/>
    </row>
    <row r="11212" spans="2:4" x14ac:dyDescent="0.25">
      <c r="B11212" s="219"/>
      <c r="D11212" s="274"/>
    </row>
    <row r="11213" spans="2:4" x14ac:dyDescent="0.25">
      <c r="B11213" s="219"/>
      <c r="D11213" s="274"/>
    </row>
    <row r="11214" spans="2:4" x14ac:dyDescent="0.25">
      <c r="B11214" s="219"/>
      <c r="D11214" s="274"/>
    </row>
    <row r="11215" spans="2:4" x14ac:dyDescent="0.25">
      <c r="B11215" s="219"/>
      <c r="D11215" s="274"/>
    </row>
    <row r="11216" spans="2:4" x14ac:dyDescent="0.25">
      <c r="B11216" s="219"/>
      <c r="D11216" s="274"/>
    </row>
    <row r="11217" spans="2:4" x14ac:dyDescent="0.25">
      <c r="B11217" s="219"/>
      <c r="D11217" s="274"/>
    </row>
    <row r="11218" spans="2:4" x14ac:dyDescent="0.25">
      <c r="B11218" s="219"/>
      <c r="D11218" s="274"/>
    </row>
    <row r="11219" spans="2:4" x14ac:dyDescent="0.25">
      <c r="B11219" s="219"/>
      <c r="D11219" s="274"/>
    </row>
    <row r="11220" spans="2:4" x14ac:dyDescent="0.25">
      <c r="B11220" s="219"/>
      <c r="D11220" s="274"/>
    </row>
    <row r="11221" spans="2:4" x14ac:dyDescent="0.25">
      <c r="B11221" s="219"/>
      <c r="D11221" s="274"/>
    </row>
    <row r="11222" spans="2:4" x14ac:dyDescent="0.25">
      <c r="B11222" s="219"/>
      <c r="D11222" s="274"/>
    </row>
    <row r="11223" spans="2:4" x14ac:dyDescent="0.25">
      <c r="B11223" s="219"/>
      <c r="D11223" s="274"/>
    </row>
    <row r="11224" spans="2:4" x14ac:dyDescent="0.25">
      <c r="B11224" s="219"/>
      <c r="D11224" s="274"/>
    </row>
    <row r="11225" spans="2:4" x14ac:dyDescent="0.25">
      <c r="B11225" s="219"/>
      <c r="D11225" s="274"/>
    </row>
    <row r="11226" spans="2:4" x14ac:dyDescent="0.25">
      <c r="B11226" s="219"/>
      <c r="D11226" s="274"/>
    </row>
    <row r="11227" spans="2:4" x14ac:dyDescent="0.25">
      <c r="B11227" s="219"/>
      <c r="D11227" s="274"/>
    </row>
    <row r="11228" spans="2:4" x14ac:dyDescent="0.25">
      <c r="B11228" s="219"/>
      <c r="D11228" s="274"/>
    </row>
    <row r="11229" spans="2:4" x14ac:dyDescent="0.25">
      <c r="B11229" s="219"/>
      <c r="D11229" s="274"/>
    </row>
    <row r="11230" spans="2:4" x14ac:dyDescent="0.25">
      <c r="B11230" s="219"/>
      <c r="D11230" s="274"/>
    </row>
    <row r="11231" spans="2:4" x14ac:dyDescent="0.25">
      <c r="B11231" s="219"/>
      <c r="D11231" s="274"/>
    </row>
    <row r="11232" spans="2:4" x14ac:dyDescent="0.25">
      <c r="B11232" s="219"/>
      <c r="D11232" s="274"/>
    </row>
    <row r="11233" spans="2:4" x14ac:dyDescent="0.25">
      <c r="B11233" s="219"/>
      <c r="D11233" s="274"/>
    </row>
    <row r="11234" spans="2:4" x14ac:dyDescent="0.25">
      <c r="B11234" s="219"/>
      <c r="D11234" s="274"/>
    </row>
    <row r="11235" spans="2:4" x14ac:dyDescent="0.25">
      <c r="B11235" s="219"/>
      <c r="D11235" s="274"/>
    </row>
    <row r="11236" spans="2:4" x14ac:dyDescent="0.25">
      <c r="B11236" s="219"/>
      <c r="D11236" s="274"/>
    </row>
    <row r="11237" spans="2:4" x14ac:dyDescent="0.25">
      <c r="B11237" s="219"/>
      <c r="D11237" s="274"/>
    </row>
    <row r="11238" spans="2:4" x14ac:dyDescent="0.25">
      <c r="B11238" s="219"/>
      <c r="D11238" s="274"/>
    </row>
    <row r="11239" spans="2:4" x14ac:dyDescent="0.25">
      <c r="B11239" s="219"/>
      <c r="D11239" s="274"/>
    </row>
    <row r="11240" spans="2:4" x14ac:dyDescent="0.25">
      <c r="B11240" s="219"/>
      <c r="D11240" s="274"/>
    </row>
    <row r="11241" spans="2:4" x14ac:dyDescent="0.25">
      <c r="B11241" s="219"/>
      <c r="D11241" s="274"/>
    </row>
    <row r="11242" spans="2:4" x14ac:dyDescent="0.25">
      <c r="B11242" s="219"/>
      <c r="D11242" s="274"/>
    </row>
    <row r="11243" spans="2:4" x14ac:dyDescent="0.25">
      <c r="B11243" s="219"/>
      <c r="D11243" s="274"/>
    </row>
    <row r="11244" spans="2:4" x14ac:dyDescent="0.25">
      <c r="B11244" s="219"/>
      <c r="D11244" s="274"/>
    </row>
    <row r="11245" spans="2:4" x14ac:dyDescent="0.25">
      <c r="B11245" s="219"/>
      <c r="D11245" s="274"/>
    </row>
    <row r="11246" spans="2:4" x14ac:dyDescent="0.25">
      <c r="B11246" s="219"/>
      <c r="D11246" s="274"/>
    </row>
    <row r="11247" spans="2:4" x14ac:dyDescent="0.25">
      <c r="B11247" s="219"/>
      <c r="D11247" s="274"/>
    </row>
    <row r="11248" spans="2:4" x14ac:dyDescent="0.25">
      <c r="B11248" s="219"/>
      <c r="D11248" s="274"/>
    </row>
    <row r="11249" spans="2:4" x14ac:dyDescent="0.25">
      <c r="B11249" s="219"/>
      <c r="D11249" s="274"/>
    </row>
    <row r="11250" spans="2:4" x14ac:dyDescent="0.25">
      <c r="B11250" s="219"/>
      <c r="D11250" s="274"/>
    </row>
    <row r="11251" spans="2:4" x14ac:dyDescent="0.25">
      <c r="B11251" s="219"/>
      <c r="D11251" s="274"/>
    </row>
    <row r="11252" spans="2:4" x14ac:dyDescent="0.25">
      <c r="B11252" s="219"/>
      <c r="D11252" s="274"/>
    </row>
    <row r="11253" spans="2:4" x14ac:dyDescent="0.25">
      <c r="B11253" s="219"/>
      <c r="D11253" s="274"/>
    </row>
    <row r="11254" spans="2:4" x14ac:dyDescent="0.25">
      <c r="B11254" s="219"/>
      <c r="D11254" s="274"/>
    </row>
    <row r="11255" spans="2:4" x14ac:dyDescent="0.25">
      <c r="B11255" s="219"/>
      <c r="D11255" s="274"/>
    </row>
    <row r="11256" spans="2:4" x14ac:dyDescent="0.25">
      <c r="B11256" s="219"/>
      <c r="D11256" s="274"/>
    </row>
    <row r="11257" spans="2:4" x14ac:dyDescent="0.25">
      <c r="B11257" s="219"/>
      <c r="D11257" s="274"/>
    </row>
    <row r="11258" spans="2:4" x14ac:dyDescent="0.25">
      <c r="B11258" s="219"/>
      <c r="D11258" s="274"/>
    </row>
    <row r="11259" spans="2:4" x14ac:dyDescent="0.25">
      <c r="B11259" s="219"/>
      <c r="D11259" s="274"/>
    </row>
    <row r="11260" spans="2:4" x14ac:dyDescent="0.25">
      <c r="B11260" s="219"/>
      <c r="D11260" s="274"/>
    </row>
    <row r="11261" spans="2:4" x14ac:dyDescent="0.25">
      <c r="B11261" s="219"/>
      <c r="D11261" s="274"/>
    </row>
    <row r="11262" spans="2:4" x14ac:dyDescent="0.25">
      <c r="B11262" s="219"/>
      <c r="D11262" s="274"/>
    </row>
    <row r="11263" spans="2:4" x14ac:dyDescent="0.25">
      <c r="B11263" s="219"/>
      <c r="D11263" s="274"/>
    </row>
    <row r="11264" spans="2:4" x14ac:dyDescent="0.25">
      <c r="B11264" s="219"/>
      <c r="D11264" s="274"/>
    </row>
    <row r="11265" spans="2:4" x14ac:dyDescent="0.25">
      <c r="B11265" s="219"/>
      <c r="D11265" s="274"/>
    </row>
    <row r="11266" spans="2:4" x14ac:dyDescent="0.25">
      <c r="B11266" s="219"/>
      <c r="D11266" s="274"/>
    </row>
    <row r="11267" spans="2:4" x14ac:dyDescent="0.25">
      <c r="B11267" s="219"/>
      <c r="D11267" s="274"/>
    </row>
    <row r="11268" spans="2:4" x14ac:dyDescent="0.25">
      <c r="B11268" s="219"/>
      <c r="D11268" s="274"/>
    </row>
    <row r="11269" spans="2:4" x14ac:dyDescent="0.25">
      <c r="B11269" s="219"/>
      <c r="D11269" s="274"/>
    </row>
    <row r="11270" spans="2:4" x14ac:dyDescent="0.25">
      <c r="B11270" s="219"/>
      <c r="D11270" s="274"/>
    </row>
    <row r="11271" spans="2:4" x14ac:dyDescent="0.25">
      <c r="B11271" s="219"/>
      <c r="D11271" s="274"/>
    </row>
    <row r="11272" spans="2:4" x14ac:dyDescent="0.25">
      <c r="B11272" s="219"/>
      <c r="D11272" s="274"/>
    </row>
    <row r="11273" spans="2:4" x14ac:dyDescent="0.25">
      <c r="B11273" s="219"/>
      <c r="D11273" s="274"/>
    </row>
    <row r="11274" spans="2:4" x14ac:dyDescent="0.25">
      <c r="B11274" s="219"/>
      <c r="D11274" s="274"/>
    </row>
    <row r="11275" spans="2:4" x14ac:dyDescent="0.25">
      <c r="B11275" s="219"/>
      <c r="D11275" s="274"/>
    </row>
    <row r="11276" spans="2:4" x14ac:dyDescent="0.25">
      <c r="B11276" s="219"/>
      <c r="D11276" s="274"/>
    </row>
    <row r="11277" spans="2:4" x14ac:dyDescent="0.25">
      <c r="B11277" s="219"/>
      <c r="D11277" s="274"/>
    </row>
    <row r="11278" spans="2:4" x14ac:dyDescent="0.25">
      <c r="B11278" s="219"/>
      <c r="D11278" s="274"/>
    </row>
    <row r="11279" spans="2:4" x14ac:dyDescent="0.25">
      <c r="B11279" s="219"/>
      <c r="D11279" s="274"/>
    </row>
    <row r="11280" spans="2:4" x14ac:dyDescent="0.25">
      <c r="B11280" s="219"/>
      <c r="D11280" s="274"/>
    </row>
    <row r="11281" spans="2:4" x14ac:dyDescent="0.25">
      <c r="B11281" s="219"/>
      <c r="D11281" s="274"/>
    </row>
    <row r="11282" spans="2:4" x14ac:dyDescent="0.25">
      <c r="B11282" s="219"/>
      <c r="D11282" s="274"/>
    </row>
    <row r="11283" spans="2:4" x14ac:dyDescent="0.25">
      <c r="B11283" s="219"/>
      <c r="D11283" s="274"/>
    </row>
    <row r="11284" spans="2:4" x14ac:dyDescent="0.25">
      <c r="B11284" s="219"/>
      <c r="D11284" s="274"/>
    </row>
    <row r="11285" spans="2:4" x14ac:dyDescent="0.25">
      <c r="B11285" s="219"/>
      <c r="D11285" s="274"/>
    </row>
    <row r="11286" spans="2:4" x14ac:dyDescent="0.25">
      <c r="B11286" s="219"/>
      <c r="D11286" s="274"/>
    </row>
    <row r="11287" spans="2:4" x14ac:dyDescent="0.25">
      <c r="B11287" s="219"/>
      <c r="D11287" s="274"/>
    </row>
    <row r="11288" spans="2:4" x14ac:dyDescent="0.25">
      <c r="B11288" s="219"/>
      <c r="D11288" s="274"/>
    </row>
    <row r="11289" spans="2:4" x14ac:dyDescent="0.25">
      <c r="B11289" s="219"/>
      <c r="D11289" s="274"/>
    </row>
    <row r="11290" spans="2:4" x14ac:dyDescent="0.25">
      <c r="B11290" s="219"/>
      <c r="D11290" s="274"/>
    </row>
    <row r="11291" spans="2:4" x14ac:dyDescent="0.25">
      <c r="B11291" s="219"/>
      <c r="D11291" s="274"/>
    </row>
    <row r="11292" spans="2:4" x14ac:dyDescent="0.25">
      <c r="B11292" s="219"/>
      <c r="D11292" s="274"/>
    </row>
    <row r="11293" spans="2:4" x14ac:dyDescent="0.25">
      <c r="B11293" s="219"/>
      <c r="D11293" s="274"/>
    </row>
    <row r="11294" spans="2:4" x14ac:dyDescent="0.25">
      <c r="B11294" s="219"/>
      <c r="D11294" s="274"/>
    </row>
    <row r="11295" spans="2:4" x14ac:dyDescent="0.25">
      <c r="B11295" s="219"/>
      <c r="D11295" s="274"/>
    </row>
    <row r="11296" spans="2:4" x14ac:dyDescent="0.25">
      <c r="B11296" s="219"/>
      <c r="D11296" s="274"/>
    </row>
    <row r="11297" spans="2:4" x14ac:dyDescent="0.25">
      <c r="B11297" s="219"/>
      <c r="D11297" s="274"/>
    </row>
    <row r="11298" spans="2:4" x14ac:dyDescent="0.25">
      <c r="B11298" s="219"/>
      <c r="D11298" s="274"/>
    </row>
    <row r="11299" spans="2:4" x14ac:dyDescent="0.25">
      <c r="B11299" s="219"/>
      <c r="D11299" s="274"/>
    </row>
    <row r="11300" spans="2:4" x14ac:dyDescent="0.25">
      <c r="B11300" s="219"/>
      <c r="D11300" s="274"/>
    </row>
    <row r="11301" spans="2:4" x14ac:dyDescent="0.25">
      <c r="B11301" s="219"/>
      <c r="D11301" s="274"/>
    </row>
    <row r="11302" spans="2:4" x14ac:dyDescent="0.25">
      <c r="B11302" s="219"/>
      <c r="D11302" s="274"/>
    </row>
    <row r="11303" spans="2:4" x14ac:dyDescent="0.25">
      <c r="B11303" s="219"/>
      <c r="D11303" s="274"/>
    </row>
    <row r="11304" spans="2:4" x14ac:dyDescent="0.25">
      <c r="B11304" s="219"/>
      <c r="D11304" s="274"/>
    </row>
    <row r="11305" spans="2:4" x14ac:dyDescent="0.25">
      <c r="B11305" s="219"/>
      <c r="D11305" s="274"/>
    </row>
    <row r="11306" spans="2:4" x14ac:dyDescent="0.25">
      <c r="B11306" s="219"/>
      <c r="D11306" s="274"/>
    </row>
    <row r="11307" spans="2:4" x14ac:dyDescent="0.25">
      <c r="B11307" s="219"/>
      <c r="D11307" s="274"/>
    </row>
    <row r="11308" spans="2:4" x14ac:dyDescent="0.25">
      <c r="B11308" s="219"/>
      <c r="D11308" s="274"/>
    </row>
    <row r="11309" spans="2:4" x14ac:dyDescent="0.25">
      <c r="B11309" s="219"/>
      <c r="D11309" s="274"/>
    </row>
    <row r="11310" spans="2:4" x14ac:dyDescent="0.25">
      <c r="B11310" s="219"/>
      <c r="D11310" s="274"/>
    </row>
    <row r="11311" spans="2:4" x14ac:dyDescent="0.25">
      <c r="B11311" s="219"/>
      <c r="D11311" s="274"/>
    </row>
    <row r="11312" spans="2:4" x14ac:dyDescent="0.25">
      <c r="B11312" s="219"/>
      <c r="D11312" s="274"/>
    </row>
    <row r="11313" spans="2:4" x14ac:dyDescent="0.25">
      <c r="B11313" s="219"/>
      <c r="D11313" s="274"/>
    </row>
    <row r="11314" spans="2:4" x14ac:dyDescent="0.25">
      <c r="B11314" s="219"/>
      <c r="D11314" s="274"/>
    </row>
    <row r="11315" spans="2:4" x14ac:dyDescent="0.25">
      <c r="B11315" s="219"/>
      <c r="D11315" s="274"/>
    </row>
    <row r="11316" spans="2:4" x14ac:dyDescent="0.25">
      <c r="B11316" s="219"/>
      <c r="D11316" s="274"/>
    </row>
    <row r="11317" spans="2:4" x14ac:dyDescent="0.25">
      <c r="B11317" s="219"/>
      <c r="D11317" s="274"/>
    </row>
    <row r="11318" spans="2:4" x14ac:dyDescent="0.25">
      <c r="B11318" s="219"/>
      <c r="D11318" s="274"/>
    </row>
    <row r="11319" spans="2:4" x14ac:dyDescent="0.25">
      <c r="B11319" s="219"/>
      <c r="D11319" s="274"/>
    </row>
    <row r="11320" spans="2:4" x14ac:dyDescent="0.25">
      <c r="B11320" s="219"/>
      <c r="D11320" s="274"/>
    </row>
    <row r="11321" spans="2:4" x14ac:dyDescent="0.25">
      <c r="B11321" s="219"/>
      <c r="D11321" s="274"/>
    </row>
    <row r="11322" spans="2:4" x14ac:dyDescent="0.25">
      <c r="B11322" s="219"/>
      <c r="D11322" s="274"/>
    </row>
    <row r="11323" spans="2:4" x14ac:dyDescent="0.25">
      <c r="B11323" s="219"/>
      <c r="D11323" s="274"/>
    </row>
    <row r="11324" spans="2:4" x14ac:dyDescent="0.25">
      <c r="B11324" s="219"/>
      <c r="D11324" s="274"/>
    </row>
    <row r="11325" spans="2:4" x14ac:dyDescent="0.25">
      <c r="B11325" s="219"/>
      <c r="D11325" s="274"/>
    </row>
    <row r="11326" spans="2:4" x14ac:dyDescent="0.25">
      <c r="B11326" s="219"/>
      <c r="D11326" s="274"/>
    </row>
    <row r="11327" spans="2:4" x14ac:dyDescent="0.25">
      <c r="B11327" s="219"/>
      <c r="D11327" s="274"/>
    </row>
    <row r="11328" spans="2:4" x14ac:dyDescent="0.25">
      <c r="B11328" s="219"/>
      <c r="D11328" s="274"/>
    </row>
    <row r="11329" spans="2:4" x14ac:dyDescent="0.25">
      <c r="B11329" s="219"/>
      <c r="D11329" s="274"/>
    </row>
    <row r="11330" spans="2:4" x14ac:dyDescent="0.25">
      <c r="B11330" s="219"/>
      <c r="D11330" s="274"/>
    </row>
    <row r="11331" spans="2:4" x14ac:dyDescent="0.25">
      <c r="B11331" s="219"/>
      <c r="D11331" s="274"/>
    </row>
    <row r="11332" spans="2:4" x14ac:dyDescent="0.25">
      <c r="B11332" s="219"/>
      <c r="D11332" s="274"/>
    </row>
    <row r="11333" spans="2:4" x14ac:dyDescent="0.25">
      <c r="B11333" s="219"/>
      <c r="D11333" s="274"/>
    </row>
    <row r="11334" spans="2:4" x14ac:dyDescent="0.25">
      <c r="B11334" s="219"/>
      <c r="D11334" s="274"/>
    </row>
    <row r="11335" spans="2:4" x14ac:dyDescent="0.25">
      <c r="B11335" s="219"/>
      <c r="D11335" s="274"/>
    </row>
    <row r="11336" spans="2:4" x14ac:dyDescent="0.25">
      <c r="B11336" s="219"/>
      <c r="D11336" s="274"/>
    </row>
    <row r="11337" spans="2:4" x14ac:dyDescent="0.25">
      <c r="B11337" s="219"/>
      <c r="D11337" s="274"/>
    </row>
    <row r="11338" spans="2:4" x14ac:dyDescent="0.25">
      <c r="B11338" s="219"/>
      <c r="D11338" s="274"/>
    </row>
    <row r="11339" spans="2:4" x14ac:dyDescent="0.25">
      <c r="B11339" s="219"/>
      <c r="D11339" s="274"/>
    </row>
    <row r="11340" spans="2:4" x14ac:dyDescent="0.25">
      <c r="B11340" s="219"/>
      <c r="D11340" s="274"/>
    </row>
    <row r="11341" spans="2:4" x14ac:dyDescent="0.25">
      <c r="B11341" s="219"/>
      <c r="D11341" s="274"/>
    </row>
    <row r="11342" spans="2:4" x14ac:dyDescent="0.25">
      <c r="B11342" s="219"/>
      <c r="D11342" s="274"/>
    </row>
    <row r="11343" spans="2:4" x14ac:dyDescent="0.25">
      <c r="B11343" s="219"/>
      <c r="D11343" s="274"/>
    </row>
    <row r="11344" spans="2:4" x14ac:dyDescent="0.25">
      <c r="B11344" s="219"/>
      <c r="D11344" s="274"/>
    </row>
    <row r="11345" spans="2:4" x14ac:dyDescent="0.25">
      <c r="B11345" s="219"/>
      <c r="D11345" s="274"/>
    </row>
    <row r="11346" spans="2:4" x14ac:dyDescent="0.25">
      <c r="B11346" s="219"/>
      <c r="D11346" s="274"/>
    </row>
    <row r="11347" spans="2:4" x14ac:dyDescent="0.25">
      <c r="B11347" s="219"/>
      <c r="D11347" s="274"/>
    </row>
    <row r="11348" spans="2:4" x14ac:dyDescent="0.25">
      <c r="B11348" s="219"/>
      <c r="D11348" s="274"/>
    </row>
    <row r="11349" spans="2:4" x14ac:dyDescent="0.25">
      <c r="B11349" s="219"/>
      <c r="D11349" s="274"/>
    </row>
    <row r="11350" spans="2:4" x14ac:dyDescent="0.25">
      <c r="B11350" s="219"/>
      <c r="D11350" s="274"/>
    </row>
    <row r="11351" spans="2:4" x14ac:dyDescent="0.25">
      <c r="B11351" s="219"/>
      <c r="D11351" s="274"/>
    </row>
    <row r="11352" spans="2:4" x14ac:dyDescent="0.25">
      <c r="B11352" s="219"/>
      <c r="D11352" s="274"/>
    </row>
    <row r="11353" spans="2:4" x14ac:dyDescent="0.25">
      <c r="B11353" s="219"/>
      <c r="D11353" s="274"/>
    </row>
    <row r="11354" spans="2:4" x14ac:dyDescent="0.25">
      <c r="B11354" s="219"/>
      <c r="D11354" s="274"/>
    </row>
    <row r="11355" spans="2:4" x14ac:dyDescent="0.25">
      <c r="B11355" s="219"/>
      <c r="D11355" s="274"/>
    </row>
    <row r="11356" spans="2:4" x14ac:dyDescent="0.25">
      <c r="B11356" s="219"/>
      <c r="D11356" s="274"/>
    </row>
    <row r="11357" spans="2:4" x14ac:dyDescent="0.25">
      <c r="B11357" s="219"/>
      <c r="D11357" s="274"/>
    </row>
    <row r="11358" spans="2:4" x14ac:dyDescent="0.25">
      <c r="B11358" s="219"/>
      <c r="D11358" s="274"/>
    </row>
    <row r="11359" spans="2:4" x14ac:dyDescent="0.25">
      <c r="B11359" s="219"/>
      <c r="D11359" s="274"/>
    </row>
    <row r="11360" spans="2:4" x14ac:dyDescent="0.25">
      <c r="B11360" s="219"/>
      <c r="D11360" s="274"/>
    </row>
    <row r="11361" spans="2:4" x14ac:dyDescent="0.25">
      <c r="B11361" s="219"/>
      <c r="D11361" s="274"/>
    </row>
    <row r="11362" spans="2:4" x14ac:dyDescent="0.25">
      <c r="B11362" s="219"/>
      <c r="D11362" s="274"/>
    </row>
    <row r="11363" spans="2:4" x14ac:dyDescent="0.25">
      <c r="B11363" s="219"/>
      <c r="D11363" s="274"/>
    </row>
    <row r="11364" spans="2:4" x14ac:dyDescent="0.25">
      <c r="B11364" s="219"/>
      <c r="D11364" s="274"/>
    </row>
    <row r="11365" spans="2:4" x14ac:dyDescent="0.25">
      <c r="B11365" s="219"/>
      <c r="D11365" s="274"/>
    </row>
    <row r="11366" spans="2:4" x14ac:dyDescent="0.25">
      <c r="B11366" s="219"/>
      <c r="D11366" s="274"/>
    </row>
    <row r="11367" spans="2:4" x14ac:dyDescent="0.25">
      <c r="B11367" s="219"/>
      <c r="D11367" s="274"/>
    </row>
    <row r="11368" spans="2:4" x14ac:dyDescent="0.25">
      <c r="B11368" s="219"/>
      <c r="D11368" s="274"/>
    </row>
    <row r="11369" spans="2:4" x14ac:dyDescent="0.25">
      <c r="B11369" s="219"/>
      <c r="D11369" s="274"/>
    </row>
    <row r="11370" spans="2:4" x14ac:dyDescent="0.25">
      <c r="B11370" s="219"/>
      <c r="D11370" s="274"/>
    </row>
    <row r="11371" spans="2:4" x14ac:dyDescent="0.25">
      <c r="B11371" s="219"/>
      <c r="D11371" s="274"/>
    </row>
    <row r="11372" spans="2:4" x14ac:dyDescent="0.25">
      <c r="B11372" s="219"/>
      <c r="D11372" s="274"/>
    </row>
    <row r="11373" spans="2:4" x14ac:dyDescent="0.25">
      <c r="B11373" s="219"/>
      <c r="D11373" s="274"/>
    </row>
    <row r="11374" spans="2:4" x14ac:dyDescent="0.25">
      <c r="B11374" s="219"/>
      <c r="D11374" s="274"/>
    </row>
    <row r="11375" spans="2:4" x14ac:dyDescent="0.25">
      <c r="B11375" s="219"/>
      <c r="D11375" s="274"/>
    </row>
    <row r="11376" spans="2:4" x14ac:dyDescent="0.25">
      <c r="B11376" s="219"/>
      <c r="D11376" s="274"/>
    </row>
    <row r="11377" spans="2:4" x14ac:dyDescent="0.25">
      <c r="B11377" s="219"/>
      <c r="D11377" s="274"/>
    </row>
    <row r="11378" spans="2:4" x14ac:dyDescent="0.25">
      <c r="B11378" s="219"/>
      <c r="D11378" s="274"/>
    </row>
    <row r="11379" spans="2:4" x14ac:dyDescent="0.25">
      <c r="B11379" s="219"/>
      <c r="D11379" s="274"/>
    </row>
    <row r="11380" spans="2:4" x14ac:dyDescent="0.25">
      <c r="B11380" s="219"/>
      <c r="D11380" s="274"/>
    </row>
    <row r="11381" spans="2:4" x14ac:dyDescent="0.25">
      <c r="B11381" s="219"/>
      <c r="D11381" s="274"/>
    </row>
    <row r="11382" spans="2:4" x14ac:dyDescent="0.25">
      <c r="B11382" s="219"/>
      <c r="D11382" s="274"/>
    </row>
    <row r="11383" spans="2:4" x14ac:dyDescent="0.25">
      <c r="B11383" s="219"/>
      <c r="D11383" s="274"/>
    </row>
    <row r="11384" spans="2:4" x14ac:dyDescent="0.25">
      <c r="B11384" s="219"/>
      <c r="D11384" s="274"/>
    </row>
    <row r="11385" spans="2:4" x14ac:dyDescent="0.25">
      <c r="B11385" s="219"/>
      <c r="D11385" s="274"/>
    </row>
    <row r="11386" spans="2:4" x14ac:dyDescent="0.25">
      <c r="B11386" s="219"/>
      <c r="D11386" s="274"/>
    </row>
    <row r="11387" spans="2:4" x14ac:dyDescent="0.25">
      <c r="B11387" s="219"/>
      <c r="D11387" s="274"/>
    </row>
    <row r="11388" spans="2:4" x14ac:dyDescent="0.25">
      <c r="B11388" s="219"/>
      <c r="D11388" s="274"/>
    </row>
    <row r="11389" spans="2:4" x14ac:dyDescent="0.25">
      <c r="B11389" s="219"/>
      <c r="D11389" s="274"/>
    </row>
    <row r="11390" spans="2:4" x14ac:dyDescent="0.25">
      <c r="B11390" s="219"/>
      <c r="D11390" s="274"/>
    </row>
    <row r="11391" spans="2:4" x14ac:dyDescent="0.25">
      <c r="B11391" s="219"/>
      <c r="D11391" s="274"/>
    </row>
    <row r="11392" spans="2:4" x14ac:dyDescent="0.25">
      <c r="B11392" s="219"/>
      <c r="D11392" s="274"/>
    </row>
    <row r="11393" spans="2:4" x14ac:dyDescent="0.25">
      <c r="B11393" s="219"/>
      <c r="D11393" s="274"/>
    </row>
    <row r="11394" spans="2:4" x14ac:dyDescent="0.25">
      <c r="B11394" s="219"/>
      <c r="D11394" s="274"/>
    </row>
    <row r="11395" spans="2:4" x14ac:dyDescent="0.25">
      <c r="B11395" s="219"/>
      <c r="D11395" s="274"/>
    </row>
    <row r="11396" spans="2:4" x14ac:dyDescent="0.25">
      <c r="B11396" s="219"/>
      <c r="D11396" s="274"/>
    </row>
    <row r="11397" spans="2:4" x14ac:dyDescent="0.25">
      <c r="B11397" s="219"/>
      <c r="D11397" s="274"/>
    </row>
    <row r="11398" spans="2:4" x14ac:dyDescent="0.25">
      <c r="B11398" s="219"/>
      <c r="D11398" s="274"/>
    </row>
    <row r="11399" spans="2:4" x14ac:dyDescent="0.25">
      <c r="B11399" s="219"/>
      <c r="D11399" s="274"/>
    </row>
    <row r="11400" spans="2:4" x14ac:dyDescent="0.25">
      <c r="B11400" s="219"/>
      <c r="D11400" s="274"/>
    </row>
    <row r="11401" spans="2:4" x14ac:dyDescent="0.25">
      <c r="B11401" s="219"/>
      <c r="D11401" s="274"/>
    </row>
    <row r="11402" spans="2:4" x14ac:dyDescent="0.25">
      <c r="B11402" s="219"/>
      <c r="D11402" s="274"/>
    </row>
    <row r="11403" spans="2:4" x14ac:dyDescent="0.25">
      <c r="B11403" s="219"/>
      <c r="D11403" s="274"/>
    </row>
    <row r="11404" spans="2:4" x14ac:dyDescent="0.25">
      <c r="B11404" s="219"/>
      <c r="D11404" s="274"/>
    </row>
    <row r="11405" spans="2:4" x14ac:dyDescent="0.25">
      <c r="B11405" s="219"/>
      <c r="D11405" s="274"/>
    </row>
    <row r="11406" spans="2:4" x14ac:dyDescent="0.25">
      <c r="B11406" s="219"/>
      <c r="D11406" s="274"/>
    </row>
    <row r="11407" spans="2:4" x14ac:dyDescent="0.25">
      <c r="B11407" s="219"/>
      <c r="D11407" s="274"/>
    </row>
    <row r="11408" spans="2:4" x14ac:dyDescent="0.25">
      <c r="B11408" s="219"/>
      <c r="D11408" s="274"/>
    </row>
    <row r="11409" spans="2:4" x14ac:dyDescent="0.25">
      <c r="B11409" s="219"/>
      <c r="D11409" s="274"/>
    </row>
    <row r="11410" spans="2:4" x14ac:dyDescent="0.25">
      <c r="B11410" s="219"/>
      <c r="D11410" s="274"/>
    </row>
    <row r="11411" spans="2:4" x14ac:dyDescent="0.25">
      <c r="B11411" s="219"/>
      <c r="D11411" s="274"/>
    </row>
    <row r="11412" spans="2:4" x14ac:dyDescent="0.25">
      <c r="B11412" s="219"/>
      <c r="D11412" s="274"/>
    </row>
    <row r="11413" spans="2:4" x14ac:dyDescent="0.25">
      <c r="B11413" s="219"/>
      <c r="D11413" s="274"/>
    </row>
    <row r="11414" spans="2:4" x14ac:dyDescent="0.25">
      <c r="B11414" s="219"/>
      <c r="D11414" s="274"/>
    </row>
    <row r="11415" spans="2:4" x14ac:dyDescent="0.25">
      <c r="B11415" s="219"/>
      <c r="D11415" s="274"/>
    </row>
    <row r="11416" spans="2:4" x14ac:dyDescent="0.25">
      <c r="B11416" s="219"/>
      <c r="D11416" s="274"/>
    </row>
    <row r="11417" spans="2:4" x14ac:dyDescent="0.25">
      <c r="B11417" s="219"/>
      <c r="D11417" s="274"/>
    </row>
    <row r="11418" spans="2:4" x14ac:dyDescent="0.25">
      <c r="B11418" s="219"/>
      <c r="D11418" s="274"/>
    </row>
    <row r="11419" spans="2:4" x14ac:dyDescent="0.25">
      <c r="B11419" s="219"/>
      <c r="D11419" s="274"/>
    </row>
    <row r="11420" spans="2:4" x14ac:dyDescent="0.25">
      <c r="B11420" s="219"/>
      <c r="D11420" s="274"/>
    </row>
    <row r="11421" spans="2:4" x14ac:dyDescent="0.25">
      <c r="B11421" s="219"/>
      <c r="D11421" s="274"/>
    </row>
    <row r="11422" spans="2:4" x14ac:dyDescent="0.25">
      <c r="B11422" s="219"/>
      <c r="D11422" s="274"/>
    </row>
    <row r="11423" spans="2:4" x14ac:dyDescent="0.25">
      <c r="B11423" s="219"/>
      <c r="D11423" s="274"/>
    </row>
    <row r="11424" spans="2:4" x14ac:dyDescent="0.25">
      <c r="B11424" s="219"/>
      <c r="D11424" s="274"/>
    </row>
    <row r="11425" spans="2:4" x14ac:dyDescent="0.25">
      <c r="B11425" s="219"/>
      <c r="D11425" s="274"/>
    </row>
    <row r="11426" spans="2:4" x14ac:dyDescent="0.25">
      <c r="B11426" s="219"/>
      <c r="D11426" s="274"/>
    </row>
    <row r="11427" spans="2:4" x14ac:dyDescent="0.25">
      <c r="B11427" s="219"/>
      <c r="D11427" s="274"/>
    </row>
    <row r="11428" spans="2:4" x14ac:dyDescent="0.25">
      <c r="B11428" s="219"/>
      <c r="D11428" s="274"/>
    </row>
    <row r="11429" spans="2:4" x14ac:dyDescent="0.25">
      <c r="B11429" s="219"/>
      <c r="D11429" s="274"/>
    </row>
    <row r="11430" spans="2:4" x14ac:dyDescent="0.25">
      <c r="B11430" s="219"/>
      <c r="D11430" s="274"/>
    </row>
    <row r="11431" spans="2:4" x14ac:dyDescent="0.25">
      <c r="B11431" s="219"/>
      <c r="D11431" s="274"/>
    </row>
    <row r="11432" spans="2:4" x14ac:dyDescent="0.25">
      <c r="B11432" s="219"/>
      <c r="D11432" s="274"/>
    </row>
    <row r="11433" spans="2:4" x14ac:dyDescent="0.25">
      <c r="B11433" s="219"/>
      <c r="D11433" s="274"/>
    </row>
    <row r="11434" spans="2:4" x14ac:dyDescent="0.25">
      <c r="B11434" s="219"/>
      <c r="D11434" s="274"/>
    </row>
    <row r="11435" spans="2:4" x14ac:dyDescent="0.25">
      <c r="B11435" s="219"/>
      <c r="D11435" s="274"/>
    </row>
    <row r="11436" spans="2:4" x14ac:dyDescent="0.25">
      <c r="B11436" s="219"/>
      <c r="D11436" s="274"/>
    </row>
    <row r="11437" spans="2:4" x14ac:dyDescent="0.25">
      <c r="B11437" s="219"/>
      <c r="D11437" s="274"/>
    </row>
    <row r="11438" spans="2:4" x14ac:dyDescent="0.25">
      <c r="B11438" s="219"/>
      <c r="D11438" s="274"/>
    </row>
    <row r="11439" spans="2:4" x14ac:dyDescent="0.25">
      <c r="B11439" s="219"/>
      <c r="D11439" s="274"/>
    </row>
    <row r="11440" spans="2:4" x14ac:dyDescent="0.25">
      <c r="B11440" s="219"/>
      <c r="D11440" s="274"/>
    </row>
    <row r="11441" spans="2:4" x14ac:dyDescent="0.25">
      <c r="B11441" s="219"/>
      <c r="D11441" s="274"/>
    </row>
    <row r="11442" spans="2:4" x14ac:dyDescent="0.25">
      <c r="B11442" s="219"/>
      <c r="D11442" s="274"/>
    </row>
    <row r="11443" spans="2:4" x14ac:dyDescent="0.25">
      <c r="B11443" s="219"/>
      <c r="D11443" s="274"/>
    </row>
    <row r="11444" spans="2:4" x14ac:dyDescent="0.25">
      <c r="B11444" s="219"/>
      <c r="D11444" s="274"/>
    </row>
    <row r="11445" spans="2:4" x14ac:dyDescent="0.25">
      <c r="B11445" s="219"/>
      <c r="D11445" s="274"/>
    </row>
    <row r="11446" spans="2:4" x14ac:dyDescent="0.25">
      <c r="B11446" s="219"/>
      <c r="D11446" s="274"/>
    </row>
    <row r="11447" spans="2:4" x14ac:dyDescent="0.25">
      <c r="B11447" s="219"/>
      <c r="D11447" s="274"/>
    </row>
    <row r="11448" spans="2:4" x14ac:dyDescent="0.25">
      <c r="B11448" s="219"/>
      <c r="D11448" s="274"/>
    </row>
    <row r="11449" spans="2:4" x14ac:dyDescent="0.25">
      <c r="B11449" s="219"/>
      <c r="D11449" s="274"/>
    </row>
    <row r="11450" spans="2:4" x14ac:dyDescent="0.25">
      <c r="B11450" s="219"/>
      <c r="D11450" s="274"/>
    </row>
    <row r="11451" spans="2:4" x14ac:dyDescent="0.25">
      <c r="B11451" s="219"/>
      <c r="D11451" s="274"/>
    </row>
    <row r="11452" spans="2:4" x14ac:dyDescent="0.25">
      <c r="B11452" s="219"/>
      <c r="D11452" s="274"/>
    </row>
    <row r="11453" spans="2:4" x14ac:dyDescent="0.25">
      <c r="B11453" s="219"/>
      <c r="D11453" s="274"/>
    </row>
    <row r="11454" spans="2:4" x14ac:dyDescent="0.25">
      <c r="B11454" s="219"/>
      <c r="D11454" s="274"/>
    </row>
    <row r="11455" spans="2:4" x14ac:dyDescent="0.25">
      <c r="B11455" s="219"/>
      <c r="D11455" s="274"/>
    </row>
    <row r="11456" spans="2:4" x14ac:dyDescent="0.25">
      <c r="B11456" s="219"/>
      <c r="D11456" s="274"/>
    </row>
    <row r="11457" spans="2:4" x14ac:dyDescent="0.25">
      <c r="B11457" s="219"/>
      <c r="D11457" s="274"/>
    </row>
    <row r="11458" spans="2:4" x14ac:dyDescent="0.25">
      <c r="B11458" s="219"/>
      <c r="D11458" s="274"/>
    </row>
    <row r="11459" spans="2:4" x14ac:dyDescent="0.25">
      <c r="B11459" s="219"/>
      <c r="D11459" s="274"/>
    </row>
    <row r="11460" spans="2:4" x14ac:dyDescent="0.25">
      <c r="B11460" s="219"/>
      <c r="D11460" s="274"/>
    </row>
    <row r="11461" spans="2:4" x14ac:dyDescent="0.25">
      <c r="B11461" s="219"/>
      <c r="D11461" s="274"/>
    </row>
    <row r="11462" spans="2:4" x14ac:dyDescent="0.25">
      <c r="B11462" s="219"/>
      <c r="D11462" s="274"/>
    </row>
    <row r="11463" spans="2:4" x14ac:dyDescent="0.25">
      <c r="B11463" s="219"/>
      <c r="D11463" s="274"/>
    </row>
    <row r="11464" spans="2:4" x14ac:dyDescent="0.25">
      <c r="B11464" s="219"/>
      <c r="D11464" s="274"/>
    </row>
    <row r="11465" spans="2:4" x14ac:dyDescent="0.25">
      <c r="B11465" s="219"/>
      <c r="D11465" s="274"/>
    </row>
    <row r="11466" spans="2:4" x14ac:dyDescent="0.25">
      <c r="B11466" s="219"/>
      <c r="D11466" s="274"/>
    </row>
    <row r="11467" spans="2:4" x14ac:dyDescent="0.25">
      <c r="B11467" s="219"/>
      <c r="D11467" s="274"/>
    </row>
    <row r="11468" spans="2:4" x14ac:dyDescent="0.25">
      <c r="B11468" s="219"/>
      <c r="D11468" s="274"/>
    </row>
    <row r="11469" spans="2:4" x14ac:dyDescent="0.25">
      <c r="B11469" s="219"/>
      <c r="D11469" s="274"/>
    </row>
    <row r="11470" spans="2:4" x14ac:dyDescent="0.25">
      <c r="B11470" s="219"/>
      <c r="D11470" s="274"/>
    </row>
    <row r="11471" spans="2:4" x14ac:dyDescent="0.25">
      <c r="B11471" s="219"/>
      <c r="D11471" s="274"/>
    </row>
    <row r="11472" spans="2:4" x14ac:dyDescent="0.25">
      <c r="B11472" s="219"/>
      <c r="D11472" s="274"/>
    </row>
    <row r="11473" spans="2:4" x14ac:dyDescent="0.25">
      <c r="B11473" s="219"/>
      <c r="D11473" s="274"/>
    </row>
    <row r="11474" spans="2:4" x14ac:dyDescent="0.25">
      <c r="B11474" s="219"/>
      <c r="D11474" s="274"/>
    </row>
    <row r="11475" spans="2:4" x14ac:dyDescent="0.25">
      <c r="B11475" s="219"/>
      <c r="D11475" s="274"/>
    </row>
    <row r="11476" spans="2:4" x14ac:dyDescent="0.25">
      <c r="B11476" s="219"/>
      <c r="D11476" s="274"/>
    </row>
    <row r="11477" spans="2:4" x14ac:dyDescent="0.25">
      <c r="B11477" s="219"/>
      <c r="D11477" s="274"/>
    </row>
    <row r="11478" spans="2:4" x14ac:dyDescent="0.25">
      <c r="B11478" s="219"/>
      <c r="D11478" s="274"/>
    </row>
    <row r="11479" spans="2:4" x14ac:dyDescent="0.25">
      <c r="B11479" s="219"/>
      <c r="D11479" s="274"/>
    </row>
    <row r="11480" spans="2:4" x14ac:dyDescent="0.25">
      <c r="B11480" s="219"/>
      <c r="D11480" s="274"/>
    </row>
    <row r="11481" spans="2:4" x14ac:dyDescent="0.25">
      <c r="B11481" s="219"/>
      <c r="D11481" s="274"/>
    </row>
    <row r="11482" spans="2:4" x14ac:dyDescent="0.25">
      <c r="B11482" s="219"/>
      <c r="D11482" s="274"/>
    </row>
    <row r="11483" spans="2:4" x14ac:dyDescent="0.25">
      <c r="B11483" s="219"/>
      <c r="D11483" s="274"/>
    </row>
    <row r="11484" spans="2:4" x14ac:dyDescent="0.25">
      <c r="B11484" s="219"/>
      <c r="D11484" s="274"/>
    </row>
    <row r="11485" spans="2:4" x14ac:dyDescent="0.25">
      <c r="B11485" s="219"/>
      <c r="D11485" s="274"/>
    </row>
    <row r="11486" spans="2:4" x14ac:dyDescent="0.25">
      <c r="B11486" s="219"/>
      <c r="D11486" s="274"/>
    </row>
    <row r="11487" spans="2:4" x14ac:dyDescent="0.25">
      <c r="B11487" s="219"/>
      <c r="D11487" s="274"/>
    </row>
    <row r="11488" spans="2:4" x14ac:dyDescent="0.25">
      <c r="B11488" s="219"/>
      <c r="D11488" s="274"/>
    </row>
    <row r="11489" spans="2:4" x14ac:dyDescent="0.25">
      <c r="B11489" s="219"/>
      <c r="D11489" s="274"/>
    </row>
    <row r="11490" spans="2:4" x14ac:dyDescent="0.25">
      <c r="B11490" s="219"/>
      <c r="D11490" s="274"/>
    </row>
    <row r="11491" spans="2:4" x14ac:dyDescent="0.25">
      <c r="B11491" s="219"/>
      <c r="D11491" s="274"/>
    </row>
    <row r="11492" spans="2:4" x14ac:dyDescent="0.25">
      <c r="B11492" s="219"/>
      <c r="D11492" s="274"/>
    </row>
    <row r="11493" spans="2:4" x14ac:dyDescent="0.25">
      <c r="B11493" s="219"/>
      <c r="D11493" s="274"/>
    </row>
    <row r="11494" spans="2:4" x14ac:dyDescent="0.25">
      <c r="B11494" s="219"/>
      <c r="D11494" s="274"/>
    </row>
    <row r="11495" spans="2:4" x14ac:dyDescent="0.25">
      <c r="B11495" s="219"/>
      <c r="D11495" s="274"/>
    </row>
    <row r="11496" spans="2:4" x14ac:dyDescent="0.25">
      <c r="B11496" s="219"/>
      <c r="D11496" s="274"/>
    </row>
    <row r="11497" spans="2:4" x14ac:dyDescent="0.25">
      <c r="B11497" s="219"/>
      <c r="D11497" s="274"/>
    </row>
    <row r="11498" spans="2:4" x14ac:dyDescent="0.25">
      <c r="B11498" s="219"/>
      <c r="D11498" s="274"/>
    </row>
    <row r="11499" spans="2:4" x14ac:dyDescent="0.25">
      <c r="B11499" s="219"/>
      <c r="D11499" s="274"/>
    </row>
    <row r="11500" spans="2:4" x14ac:dyDescent="0.25">
      <c r="B11500" s="219"/>
      <c r="D11500" s="274"/>
    </row>
    <row r="11501" spans="2:4" x14ac:dyDescent="0.25">
      <c r="B11501" s="219"/>
      <c r="D11501" s="274"/>
    </row>
    <row r="11502" spans="2:4" x14ac:dyDescent="0.25">
      <c r="B11502" s="219"/>
      <c r="D11502" s="274"/>
    </row>
    <row r="11503" spans="2:4" x14ac:dyDescent="0.25">
      <c r="B11503" s="219"/>
      <c r="D11503" s="274"/>
    </row>
    <row r="11504" spans="2:4" x14ac:dyDescent="0.25">
      <c r="B11504" s="219"/>
      <c r="D11504" s="274"/>
    </row>
    <row r="11505" spans="2:4" x14ac:dyDescent="0.25">
      <c r="B11505" s="219"/>
      <c r="D11505" s="274"/>
    </row>
    <row r="11506" spans="2:4" x14ac:dyDescent="0.25">
      <c r="B11506" s="219"/>
      <c r="D11506" s="274"/>
    </row>
    <row r="11507" spans="2:4" x14ac:dyDescent="0.25">
      <c r="B11507" s="219"/>
      <c r="D11507" s="274"/>
    </row>
    <row r="11508" spans="2:4" x14ac:dyDescent="0.25">
      <c r="B11508" s="219"/>
      <c r="D11508" s="274"/>
    </row>
    <row r="11509" spans="2:4" x14ac:dyDescent="0.25">
      <c r="B11509" s="219"/>
      <c r="D11509" s="274"/>
    </row>
    <row r="11510" spans="2:4" x14ac:dyDescent="0.25">
      <c r="B11510" s="219"/>
      <c r="D11510" s="274"/>
    </row>
    <row r="11511" spans="2:4" x14ac:dyDescent="0.25">
      <c r="B11511" s="219"/>
      <c r="D11511" s="274"/>
    </row>
    <row r="11512" spans="2:4" x14ac:dyDescent="0.25">
      <c r="B11512" s="219"/>
      <c r="D11512" s="274"/>
    </row>
    <row r="11513" spans="2:4" x14ac:dyDescent="0.25">
      <c r="B11513" s="219"/>
      <c r="D11513" s="274"/>
    </row>
    <row r="11514" spans="2:4" x14ac:dyDescent="0.25">
      <c r="B11514" s="219"/>
      <c r="D11514" s="274"/>
    </row>
    <row r="11515" spans="2:4" x14ac:dyDescent="0.25">
      <c r="B11515" s="219"/>
      <c r="D11515" s="274"/>
    </row>
    <row r="11516" spans="2:4" x14ac:dyDescent="0.25">
      <c r="B11516" s="219"/>
      <c r="D11516" s="274"/>
    </row>
    <row r="11517" spans="2:4" x14ac:dyDescent="0.25">
      <c r="B11517" s="219"/>
      <c r="D11517" s="274"/>
    </row>
    <row r="11518" spans="2:4" x14ac:dyDescent="0.25">
      <c r="B11518" s="219"/>
      <c r="D11518" s="274"/>
    </row>
    <row r="11519" spans="2:4" x14ac:dyDescent="0.25">
      <c r="B11519" s="219"/>
      <c r="D11519" s="274"/>
    </row>
    <row r="11520" spans="2:4" x14ac:dyDescent="0.25">
      <c r="B11520" s="219"/>
      <c r="D11520" s="274"/>
    </row>
    <row r="11521" spans="2:4" x14ac:dyDescent="0.25">
      <c r="B11521" s="219"/>
      <c r="D11521" s="274"/>
    </row>
    <row r="11522" spans="2:4" x14ac:dyDescent="0.25">
      <c r="B11522" s="219"/>
      <c r="D11522" s="274"/>
    </row>
    <row r="11523" spans="2:4" x14ac:dyDescent="0.25">
      <c r="B11523" s="219"/>
      <c r="D11523" s="274"/>
    </row>
    <row r="11524" spans="2:4" x14ac:dyDescent="0.25">
      <c r="B11524" s="219"/>
      <c r="D11524" s="274"/>
    </row>
    <row r="11525" spans="2:4" x14ac:dyDescent="0.25">
      <c r="B11525" s="219"/>
      <c r="D11525" s="274"/>
    </row>
    <row r="11526" spans="2:4" x14ac:dyDescent="0.25">
      <c r="B11526" s="219"/>
      <c r="D11526" s="274"/>
    </row>
    <row r="11527" spans="2:4" x14ac:dyDescent="0.25">
      <c r="B11527" s="219"/>
      <c r="D11527" s="274"/>
    </row>
    <row r="11528" spans="2:4" x14ac:dyDescent="0.25">
      <c r="B11528" s="219"/>
      <c r="D11528" s="274"/>
    </row>
    <row r="11529" spans="2:4" x14ac:dyDescent="0.25">
      <c r="B11529" s="219"/>
      <c r="D11529" s="274"/>
    </row>
    <row r="11530" spans="2:4" x14ac:dyDescent="0.25">
      <c r="B11530" s="219"/>
      <c r="D11530" s="274"/>
    </row>
    <row r="11531" spans="2:4" x14ac:dyDescent="0.25">
      <c r="B11531" s="219"/>
      <c r="D11531" s="274"/>
    </row>
    <row r="11532" spans="2:4" x14ac:dyDescent="0.25">
      <c r="B11532" s="219"/>
      <c r="D11532" s="274"/>
    </row>
    <row r="11533" spans="2:4" x14ac:dyDescent="0.25">
      <c r="B11533" s="219"/>
      <c r="D11533" s="274"/>
    </row>
    <row r="11534" spans="2:4" x14ac:dyDescent="0.25">
      <c r="B11534" s="219"/>
      <c r="D11534" s="274"/>
    </row>
    <row r="11535" spans="2:4" x14ac:dyDescent="0.25">
      <c r="B11535" s="219"/>
      <c r="D11535" s="274"/>
    </row>
    <row r="11536" spans="2:4" x14ac:dyDescent="0.25">
      <c r="B11536" s="219"/>
      <c r="D11536" s="274"/>
    </row>
    <row r="11537" spans="2:4" x14ac:dyDescent="0.25">
      <c r="B11537" s="219"/>
      <c r="D11537" s="274"/>
    </row>
    <row r="11538" spans="2:4" x14ac:dyDescent="0.25">
      <c r="B11538" s="219"/>
      <c r="D11538" s="274"/>
    </row>
    <row r="11539" spans="2:4" x14ac:dyDescent="0.25">
      <c r="B11539" s="219"/>
      <c r="D11539" s="274"/>
    </row>
    <row r="11540" spans="2:4" x14ac:dyDescent="0.25">
      <c r="B11540" s="219"/>
      <c r="D11540" s="274"/>
    </row>
    <row r="11541" spans="2:4" x14ac:dyDescent="0.25">
      <c r="B11541" s="219"/>
      <c r="D11541" s="274"/>
    </row>
    <row r="11542" spans="2:4" x14ac:dyDescent="0.25">
      <c r="B11542" s="219"/>
      <c r="D11542" s="274"/>
    </row>
    <row r="11543" spans="2:4" x14ac:dyDescent="0.25">
      <c r="B11543" s="219"/>
      <c r="D11543" s="274"/>
    </row>
    <row r="11544" spans="2:4" x14ac:dyDescent="0.25">
      <c r="B11544" s="219"/>
      <c r="D11544" s="274"/>
    </row>
    <row r="11545" spans="2:4" x14ac:dyDescent="0.25">
      <c r="B11545" s="219"/>
      <c r="D11545" s="274"/>
    </row>
    <row r="11546" spans="2:4" x14ac:dyDescent="0.25">
      <c r="B11546" s="219"/>
      <c r="D11546" s="274"/>
    </row>
    <row r="11547" spans="2:4" x14ac:dyDescent="0.25">
      <c r="B11547" s="219"/>
      <c r="D11547" s="274"/>
    </row>
    <row r="11548" spans="2:4" x14ac:dyDescent="0.25">
      <c r="B11548" s="219"/>
      <c r="D11548" s="274"/>
    </row>
    <row r="11549" spans="2:4" x14ac:dyDescent="0.25">
      <c r="B11549" s="219"/>
      <c r="D11549" s="274"/>
    </row>
    <row r="11550" spans="2:4" x14ac:dyDescent="0.25">
      <c r="B11550" s="219"/>
      <c r="D11550" s="274"/>
    </row>
    <row r="11551" spans="2:4" x14ac:dyDescent="0.25">
      <c r="B11551" s="219"/>
      <c r="D11551" s="274"/>
    </row>
    <row r="11552" spans="2:4" x14ac:dyDescent="0.25">
      <c r="B11552" s="219"/>
      <c r="D11552" s="274"/>
    </row>
    <row r="11553" spans="2:4" x14ac:dyDescent="0.25">
      <c r="B11553" s="219"/>
      <c r="D11553" s="274"/>
    </row>
    <row r="11554" spans="2:4" x14ac:dyDescent="0.25">
      <c r="B11554" s="219"/>
      <c r="D11554" s="274"/>
    </row>
    <row r="11555" spans="2:4" x14ac:dyDescent="0.25">
      <c r="B11555" s="219"/>
      <c r="D11555" s="274"/>
    </row>
    <row r="11556" spans="2:4" x14ac:dyDescent="0.25">
      <c r="B11556" s="219"/>
      <c r="D11556" s="274"/>
    </row>
    <row r="11557" spans="2:4" x14ac:dyDescent="0.25">
      <c r="B11557" s="219"/>
      <c r="D11557" s="274"/>
    </row>
    <row r="11558" spans="2:4" x14ac:dyDescent="0.25">
      <c r="B11558" s="219"/>
      <c r="D11558" s="274"/>
    </row>
    <row r="11559" spans="2:4" x14ac:dyDescent="0.25">
      <c r="B11559" s="219"/>
      <c r="D11559" s="274"/>
    </row>
    <row r="11560" spans="2:4" x14ac:dyDescent="0.25">
      <c r="B11560" s="219"/>
      <c r="D11560" s="274"/>
    </row>
    <row r="11561" spans="2:4" x14ac:dyDescent="0.25">
      <c r="B11561" s="219"/>
      <c r="D11561" s="274"/>
    </row>
    <row r="11562" spans="2:4" x14ac:dyDescent="0.25">
      <c r="B11562" s="219"/>
      <c r="D11562" s="274"/>
    </row>
    <row r="11563" spans="2:4" x14ac:dyDescent="0.25">
      <c r="B11563" s="219"/>
      <c r="D11563" s="274"/>
    </row>
    <row r="11564" spans="2:4" x14ac:dyDescent="0.25">
      <c r="B11564" s="219"/>
      <c r="D11564" s="274"/>
    </row>
    <row r="11565" spans="2:4" x14ac:dyDescent="0.25">
      <c r="B11565" s="219"/>
      <c r="D11565" s="274"/>
    </row>
    <row r="11566" spans="2:4" x14ac:dyDescent="0.25">
      <c r="B11566" s="219"/>
      <c r="D11566" s="274"/>
    </row>
    <row r="11567" spans="2:4" x14ac:dyDescent="0.25">
      <c r="B11567" s="219"/>
      <c r="D11567" s="274"/>
    </row>
    <row r="11568" spans="2:4" x14ac:dyDescent="0.25">
      <c r="B11568" s="219"/>
      <c r="D11568" s="274"/>
    </row>
    <row r="11569" spans="2:4" x14ac:dyDescent="0.25">
      <c r="B11569" s="219"/>
      <c r="D11569" s="274"/>
    </row>
    <row r="11570" spans="2:4" x14ac:dyDescent="0.25">
      <c r="B11570" s="219"/>
      <c r="D11570" s="274"/>
    </row>
    <row r="11571" spans="2:4" x14ac:dyDescent="0.25">
      <c r="B11571" s="219"/>
      <c r="D11571" s="274"/>
    </row>
    <row r="11572" spans="2:4" x14ac:dyDescent="0.25">
      <c r="B11572" s="219"/>
      <c r="D11572" s="274"/>
    </row>
    <row r="11573" spans="2:4" x14ac:dyDescent="0.25">
      <c r="B11573" s="219"/>
      <c r="D11573" s="274"/>
    </row>
    <row r="11574" spans="2:4" x14ac:dyDescent="0.25">
      <c r="B11574" s="219"/>
      <c r="D11574" s="274"/>
    </row>
    <row r="11575" spans="2:4" x14ac:dyDescent="0.25">
      <c r="B11575" s="219"/>
      <c r="D11575" s="274"/>
    </row>
    <row r="11576" spans="2:4" x14ac:dyDescent="0.25">
      <c r="B11576" s="219"/>
      <c r="D11576" s="274"/>
    </row>
    <row r="11577" spans="2:4" x14ac:dyDescent="0.25">
      <c r="B11577" s="219"/>
      <c r="D11577" s="274"/>
    </row>
    <row r="11578" spans="2:4" x14ac:dyDescent="0.25">
      <c r="B11578" s="219"/>
      <c r="D11578" s="274"/>
    </row>
    <row r="11579" spans="2:4" x14ac:dyDescent="0.25">
      <c r="B11579" s="219"/>
      <c r="D11579" s="274"/>
    </row>
    <row r="11580" spans="2:4" x14ac:dyDescent="0.25">
      <c r="B11580" s="219"/>
      <c r="D11580" s="274"/>
    </row>
    <row r="11581" spans="2:4" x14ac:dyDescent="0.25">
      <c r="B11581" s="219"/>
      <c r="D11581" s="274"/>
    </row>
    <row r="11582" spans="2:4" x14ac:dyDescent="0.25">
      <c r="B11582" s="219"/>
      <c r="D11582" s="274"/>
    </row>
    <row r="11583" spans="2:4" x14ac:dyDescent="0.25">
      <c r="B11583" s="219"/>
      <c r="D11583" s="274"/>
    </row>
    <row r="11584" spans="2:4" x14ac:dyDescent="0.25">
      <c r="B11584" s="219"/>
      <c r="D11584" s="274"/>
    </row>
    <row r="11585" spans="2:4" x14ac:dyDescent="0.25">
      <c r="B11585" s="219"/>
      <c r="D11585" s="274"/>
    </row>
    <row r="11586" spans="2:4" x14ac:dyDescent="0.25">
      <c r="B11586" s="219"/>
      <c r="D11586" s="274"/>
    </row>
    <row r="11587" spans="2:4" x14ac:dyDescent="0.25">
      <c r="B11587" s="219"/>
      <c r="D11587" s="274"/>
    </row>
    <row r="11588" spans="2:4" x14ac:dyDescent="0.25">
      <c r="B11588" s="219"/>
      <c r="D11588" s="274"/>
    </row>
    <row r="11589" spans="2:4" x14ac:dyDescent="0.25">
      <c r="B11589" s="219"/>
      <c r="D11589" s="274"/>
    </row>
    <row r="11590" spans="2:4" x14ac:dyDescent="0.25">
      <c r="B11590" s="219"/>
      <c r="D11590" s="274"/>
    </row>
    <row r="11591" spans="2:4" x14ac:dyDescent="0.25">
      <c r="B11591" s="219"/>
      <c r="D11591" s="274"/>
    </row>
    <row r="11592" spans="2:4" x14ac:dyDescent="0.25">
      <c r="B11592" s="219"/>
      <c r="D11592" s="274"/>
    </row>
    <row r="11593" spans="2:4" x14ac:dyDescent="0.25">
      <c r="B11593" s="219"/>
      <c r="D11593" s="274"/>
    </row>
    <row r="11594" spans="2:4" x14ac:dyDescent="0.25">
      <c r="B11594" s="219"/>
      <c r="D11594" s="274"/>
    </row>
    <row r="11595" spans="2:4" x14ac:dyDescent="0.25">
      <c r="B11595" s="219"/>
      <c r="D11595" s="274"/>
    </row>
    <row r="11596" spans="2:4" x14ac:dyDescent="0.25">
      <c r="B11596" s="219"/>
      <c r="D11596" s="274"/>
    </row>
    <row r="11597" spans="2:4" x14ac:dyDescent="0.25">
      <c r="B11597" s="219"/>
      <c r="D11597" s="274"/>
    </row>
    <row r="11598" spans="2:4" x14ac:dyDescent="0.25">
      <c r="B11598" s="219"/>
      <c r="D11598" s="274"/>
    </row>
    <row r="11599" spans="2:4" x14ac:dyDescent="0.25">
      <c r="B11599" s="219"/>
      <c r="D11599" s="274"/>
    </row>
    <row r="11600" spans="2:4" x14ac:dyDescent="0.25">
      <c r="B11600" s="219"/>
      <c r="D11600" s="274"/>
    </row>
    <row r="11601" spans="2:4" x14ac:dyDescent="0.25">
      <c r="B11601" s="219"/>
      <c r="D11601" s="274"/>
    </row>
    <row r="11602" spans="2:4" x14ac:dyDescent="0.25">
      <c r="B11602" s="219"/>
      <c r="D11602" s="274"/>
    </row>
    <row r="11603" spans="2:4" x14ac:dyDescent="0.25">
      <c r="B11603" s="219"/>
      <c r="D11603" s="274"/>
    </row>
    <row r="11604" spans="2:4" x14ac:dyDescent="0.25">
      <c r="B11604" s="219"/>
      <c r="D11604" s="274"/>
    </row>
    <row r="11605" spans="2:4" x14ac:dyDescent="0.25">
      <c r="B11605" s="219"/>
      <c r="D11605" s="274"/>
    </row>
    <row r="11606" spans="2:4" x14ac:dyDescent="0.25">
      <c r="B11606" s="219"/>
      <c r="D11606" s="274"/>
    </row>
    <row r="11607" spans="2:4" x14ac:dyDescent="0.25">
      <c r="B11607" s="219"/>
      <c r="D11607" s="274"/>
    </row>
    <row r="11608" spans="2:4" x14ac:dyDescent="0.25">
      <c r="B11608" s="219"/>
      <c r="D11608" s="274"/>
    </row>
    <row r="11609" spans="2:4" x14ac:dyDescent="0.25">
      <c r="B11609" s="219"/>
      <c r="D11609" s="274"/>
    </row>
    <row r="11610" spans="2:4" x14ac:dyDescent="0.25">
      <c r="B11610" s="219"/>
      <c r="D11610" s="274"/>
    </row>
    <row r="11611" spans="2:4" x14ac:dyDescent="0.25">
      <c r="B11611" s="219"/>
      <c r="D11611" s="274"/>
    </row>
    <row r="11612" spans="2:4" x14ac:dyDescent="0.25">
      <c r="B11612" s="219"/>
      <c r="D11612" s="274"/>
    </row>
    <row r="11613" spans="2:4" x14ac:dyDescent="0.25">
      <c r="B11613" s="219"/>
      <c r="D11613" s="274"/>
    </row>
    <row r="11614" spans="2:4" x14ac:dyDescent="0.25">
      <c r="B11614" s="219"/>
      <c r="D11614" s="274"/>
    </row>
    <row r="11615" spans="2:4" x14ac:dyDescent="0.25">
      <c r="B11615" s="219"/>
      <c r="D11615" s="274"/>
    </row>
    <row r="11616" spans="2:4" x14ac:dyDescent="0.25">
      <c r="B11616" s="219"/>
      <c r="D11616" s="274"/>
    </row>
    <row r="11617" spans="2:4" x14ac:dyDescent="0.25">
      <c r="B11617" s="219"/>
      <c r="D11617" s="274"/>
    </row>
    <row r="11618" spans="2:4" x14ac:dyDescent="0.25">
      <c r="B11618" s="219"/>
      <c r="D11618" s="274"/>
    </row>
    <row r="11619" spans="2:4" x14ac:dyDescent="0.25">
      <c r="B11619" s="219"/>
      <c r="D11619" s="274"/>
    </row>
    <row r="11620" spans="2:4" x14ac:dyDescent="0.25">
      <c r="B11620" s="219"/>
      <c r="D11620" s="274"/>
    </row>
    <row r="11621" spans="2:4" x14ac:dyDescent="0.25">
      <c r="B11621" s="219"/>
      <c r="D11621" s="274"/>
    </row>
    <row r="11622" spans="2:4" x14ac:dyDescent="0.25">
      <c r="B11622" s="219"/>
      <c r="D11622" s="274"/>
    </row>
    <row r="11623" spans="2:4" x14ac:dyDescent="0.25">
      <c r="B11623" s="219"/>
      <c r="D11623" s="274"/>
    </row>
    <row r="11624" spans="2:4" x14ac:dyDescent="0.25">
      <c r="B11624" s="219"/>
      <c r="D11624" s="274"/>
    </row>
    <row r="11625" spans="2:4" x14ac:dyDescent="0.25">
      <c r="B11625" s="219"/>
      <c r="D11625" s="274"/>
    </row>
    <row r="11626" spans="2:4" x14ac:dyDescent="0.25">
      <c r="B11626" s="219"/>
      <c r="D11626" s="274"/>
    </row>
    <row r="11627" spans="2:4" x14ac:dyDescent="0.25">
      <c r="B11627" s="219"/>
      <c r="D11627" s="274"/>
    </row>
    <row r="11628" spans="2:4" x14ac:dyDescent="0.25">
      <c r="B11628" s="219"/>
      <c r="D11628" s="274"/>
    </row>
    <row r="11629" spans="2:4" x14ac:dyDescent="0.25">
      <c r="B11629" s="219"/>
      <c r="D11629" s="274"/>
    </row>
    <row r="11630" spans="2:4" x14ac:dyDescent="0.25">
      <c r="B11630" s="219"/>
      <c r="D11630" s="274"/>
    </row>
    <row r="11631" spans="2:4" x14ac:dyDescent="0.25">
      <c r="B11631" s="219"/>
      <c r="D11631" s="274"/>
    </row>
    <row r="11632" spans="2:4" x14ac:dyDescent="0.25">
      <c r="B11632" s="219"/>
      <c r="D11632" s="274"/>
    </row>
    <row r="11633" spans="2:4" x14ac:dyDescent="0.25">
      <c r="B11633" s="219"/>
      <c r="D11633" s="274"/>
    </row>
    <row r="11634" spans="2:4" x14ac:dyDescent="0.25">
      <c r="B11634" s="219"/>
      <c r="D11634" s="274"/>
    </row>
    <row r="11635" spans="2:4" x14ac:dyDescent="0.25">
      <c r="B11635" s="219"/>
      <c r="D11635" s="274"/>
    </row>
    <row r="11636" spans="2:4" x14ac:dyDescent="0.25">
      <c r="B11636" s="219"/>
      <c r="D11636" s="274"/>
    </row>
    <row r="11637" spans="2:4" x14ac:dyDescent="0.25">
      <c r="B11637" s="219"/>
      <c r="D11637" s="274"/>
    </row>
    <row r="11638" spans="2:4" x14ac:dyDescent="0.25">
      <c r="B11638" s="219"/>
      <c r="D11638" s="274"/>
    </row>
    <row r="11639" spans="2:4" x14ac:dyDescent="0.25">
      <c r="B11639" s="219"/>
      <c r="D11639" s="274"/>
    </row>
    <row r="11640" spans="2:4" x14ac:dyDescent="0.25">
      <c r="B11640" s="219"/>
      <c r="D11640" s="274"/>
    </row>
    <row r="11641" spans="2:4" x14ac:dyDescent="0.25">
      <c r="B11641" s="219"/>
      <c r="D11641" s="274"/>
    </row>
    <row r="11642" spans="2:4" x14ac:dyDescent="0.25">
      <c r="B11642" s="219"/>
      <c r="D11642" s="274"/>
    </row>
    <row r="11643" spans="2:4" x14ac:dyDescent="0.25">
      <c r="B11643" s="219"/>
      <c r="D11643" s="274"/>
    </row>
    <row r="11644" spans="2:4" x14ac:dyDescent="0.25">
      <c r="B11644" s="219"/>
      <c r="D11644" s="274"/>
    </row>
    <row r="11645" spans="2:4" x14ac:dyDescent="0.25">
      <c r="B11645" s="219"/>
      <c r="D11645" s="274"/>
    </row>
    <row r="11646" spans="2:4" x14ac:dyDescent="0.25">
      <c r="B11646" s="219"/>
      <c r="D11646" s="274"/>
    </row>
    <row r="11647" spans="2:4" x14ac:dyDescent="0.25">
      <c r="B11647" s="219"/>
      <c r="D11647" s="274"/>
    </row>
    <row r="11648" spans="2:4" x14ac:dyDescent="0.25">
      <c r="B11648" s="219"/>
      <c r="D11648" s="274"/>
    </row>
    <row r="11649" spans="2:4" x14ac:dyDescent="0.25">
      <c r="B11649" s="219"/>
      <c r="D11649" s="274"/>
    </row>
    <row r="11650" spans="2:4" x14ac:dyDescent="0.25">
      <c r="B11650" s="219"/>
      <c r="D11650" s="274"/>
    </row>
    <row r="11651" spans="2:4" x14ac:dyDescent="0.25">
      <c r="B11651" s="219"/>
      <c r="D11651" s="274"/>
    </row>
    <row r="11652" spans="2:4" x14ac:dyDescent="0.25">
      <c r="B11652" s="219"/>
      <c r="D11652" s="274"/>
    </row>
    <row r="11653" spans="2:4" x14ac:dyDescent="0.25">
      <c r="B11653" s="219"/>
      <c r="D11653" s="274"/>
    </row>
    <row r="11654" spans="2:4" x14ac:dyDescent="0.25">
      <c r="B11654" s="219"/>
      <c r="D11654" s="274"/>
    </row>
    <row r="11655" spans="2:4" x14ac:dyDescent="0.25">
      <c r="B11655" s="219"/>
      <c r="D11655" s="274"/>
    </row>
    <row r="11656" spans="2:4" x14ac:dyDescent="0.25">
      <c r="B11656" s="219"/>
      <c r="D11656" s="274"/>
    </row>
    <row r="11657" spans="2:4" x14ac:dyDescent="0.25">
      <c r="B11657" s="219"/>
      <c r="D11657" s="274"/>
    </row>
    <row r="11658" spans="2:4" x14ac:dyDescent="0.25">
      <c r="B11658" s="219"/>
      <c r="D11658" s="274"/>
    </row>
    <row r="11659" spans="2:4" x14ac:dyDescent="0.25">
      <c r="B11659" s="219"/>
      <c r="D11659" s="274"/>
    </row>
    <row r="11660" spans="2:4" x14ac:dyDescent="0.25">
      <c r="B11660" s="219"/>
      <c r="D11660" s="274"/>
    </row>
    <row r="11661" spans="2:4" x14ac:dyDescent="0.25">
      <c r="B11661" s="219"/>
      <c r="D11661" s="274"/>
    </row>
    <row r="11662" spans="2:4" x14ac:dyDescent="0.25">
      <c r="B11662" s="219"/>
      <c r="D11662" s="274"/>
    </row>
    <row r="11663" spans="2:4" x14ac:dyDescent="0.25">
      <c r="B11663" s="219"/>
      <c r="D11663" s="274"/>
    </row>
    <row r="11664" spans="2:4" x14ac:dyDescent="0.25">
      <c r="B11664" s="219"/>
      <c r="D11664" s="274"/>
    </row>
    <row r="11665" spans="2:4" x14ac:dyDescent="0.25">
      <c r="B11665" s="219"/>
      <c r="D11665" s="274"/>
    </row>
    <row r="11666" spans="2:4" x14ac:dyDescent="0.25">
      <c r="B11666" s="219"/>
      <c r="D11666" s="274"/>
    </row>
    <row r="11667" spans="2:4" x14ac:dyDescent="0.25">
      <c r="B11667" s="219"/>
      <c r="D11667" s="274"/>
    </row>
    <row r="11668" spans="2:4" x14ac:dyDescent="0.25">
      <c r="B11668" s="219"/>
      <c r="D11668" s="274"/>
    </row>
    <row r="11669" spans="2:4" x14ac:dyDescent="0.25">
      <c r="B11669" s="219"/>
      <c r="D11669" s="274"/>
    </row>
    <row r="11670" spans="2:4" x14ac:dyDescent="0.25">
      <c r="B11670" s="219"/>
      <c r="D11670" s="274"/>
    </row>
    <row r="11671" spans="2:4" x14ac:dyDescent="0.25">
      <c r="B11671" s="219"/>
      <c r="D11671" s="274"/>
    </row>
    <row r="11672" spans="2:4" x14ac:dyDescent="0.25">
      <c r="B11672" s="219"/>
      <c r="D11672" s="274"/>
    </row>
    <row r="11673" spans="2:4" x14ac:dyDescent="0.25">
      <c r="B11673" s="219"/>
      <c r="D11673" s="274"/>
    </row>
    <row r="11674" spans="2:4" x14ac:dyDescent="0.25">
      <c r="B11674" s="219"/>
      <c r="D11674" s="274"/>
    </row>
    <row r="11675" spans="2:4" x14ac:dyDescent="0.25">
      <c r="B11675" s="219"/>
      <c r="D11675" s="274"/>
    </row>
    <row r="11676" spans="2:4" x14ac:dyDescent="0.25">
      <c r="B11676" s="219"/>
      <c r="D11676" s="274"/>
    </row>
    <row r="11677" spans="2:4" x14ac:dyDescent="0.25">
      <c r="B11677" s="219"/>
      <c r="D11677" s="274"/>
    </row>
    <row r="11678" spans="2:4" x14ac:dyDescent="0.25">
      <c r="B11678" s="219"/>
      <c r="D11678" s="274"/>
    </row>
    <row r="11679" spans="2:4" x14ac:dyDescent="0.25">
      <c r="B11679" s="219"/>
      <c r="D11679" s="274"/>
    </row>
    <row r="11680" spans="2:4" x14ac:dyDescent="0.25">
      <c r="B11680" s="219"/>
      <c r="D11680" s="274"/>
    </row>
    <row r="11681" spans="2:4" x14ac:dyDescent="0.25">
      <c r="B11681" s="219"/>
      <c r="D11681" s="274"/>
    </row>
    <row r="11682" spans="2:4" x14ac:dyDescent="0.25">
      <c r="B11682" s="219"/>
      <c r="D11682" s="274"/>
    </row>
    <row r="11683" spans="2:4" x14ac:dyDescent="0.25">
      <c r="B11683" s="219"/>
      <c r="D11683" s="274"/>
    </row>
    <row r="11684" spans="2:4" x14ac:dyDescent="0.25">
      <c r="B11684" s="219"/>
      <c r="D11684" s="274"/>
    </row>
    <row r="11685" spans="2:4" x14ac:dyDescent="0.25">
      <c r="B11685" s="219"/>
      <c r="D11685" s="274"/>
    </row>
    <row r="11686" spans="2:4" x14ac:dyDescent="0.25">
      <c r="B11686" s="219"/>
      <c r="D11686" s="274"/>
    </row>
    <row r="11687" spans="2:4" x14ac:dyDescent="0.25">
      <c r="B11687" s="219"/>
      <c r="D11687" s="274"/>
    </row>
    <row r="11688" spans="2:4" x14ac:dyDescent="0.25">
      <c r="B11688" s="219"/>
      <c r="D11688" s="274"/>
    </row>
    <row r="11689" spans="2:4" x14ac:dyDescent="0.25">
      <c r="B11689" s="219"/>
      <c r="D11689" s="274"/>
    </row>
    <row r="11690" spans="2:4" x14ac:dyDescent="0.25">
      <c r="B11690" s="219"/>
      <c r="D11690" s="274"/>
    </row>
    <row r="11691" spans="2:4" x14ac:dyDescent="0.25">
      <c r="B11691" s="219"/>
      <c r="D11691" s="274"/>
    </row>
    <row r="11692" spans="2:4" x14ac:dyDescent="0.25">
      <c r="B11692" s="219"/>
      <c r="D11692" s="274"/>
    </row>
    <row r="11693" spans="2:4" x14ac:dyDescent="0.25">
      <c r="B11693" s="219"/>
      <c r="D11693" s="274"/>
    </row>
    <row r="11694" spans="2:4" x14ac:dyDescent="0.25">
      <c r="B11694" s="219"/>
      <c r="D11694" s="274"/>
    </row>
    <row r="11695" spans="2:4" x14ac:dyDescent="0.25">
      <c r="B11695" s="219"/>
      <c r="D11695" s="274"/>
    </row>
    <row r="11696" spans="2:4" x14ac:dyDescent="0.25">
      <c r="B11696" s="219"/>
      <c r="D11696" s="274"/>
    </row>
    <row r="11697" spans="2:4" x14ac:dyDescent="0.25">
      <c r="B11697" s="219"/>
      <c r="D11697" s="274"/>
    </row>
    <row r="11698" spans="2:4" x14ac:dyDescent="0.25">
      <c r="B11698" s="219"/>
      <c r="D11698" s="274"/>
    </row>
    <row r="11699" spans="2:4" x14ac:dyDescent="0.25">
      <c r="B11699" s="219"/>
      <c r="D11699" s="274"/>
    </row>
    <row r="11700" spans="2:4" x14ac:dyDescent="0.25">
      <c r="B11700" s="219"/>
      <c r="D11700" s="274"/>
    </row>
    <row r="11701" spans="2:4" x14ac:dyDescent="0.25">
      <c r="B11701" s="219"/>
      <c r="D11701" s="274"/>
    </row>
    <row r="11702" spans="2:4" x14ac:dyDescent="0.25">
      <c r="B11702" s="219"/>
      <c r="D11702" s="274"/>
    </row>
    <row r="11703" spans="2:4" x14ac:dyDescent="0.25">
      <c r="B11703" s="219"/>
      <c r="D11703" s="274"/>
    </row>
    <row r="11704" spans="2:4" x14ac:dyDescent="0.25">
      <c r="B11704" s="219"/>
      <c r="D11704" s="274"/>
    </row>
    <row r="11705" spans="2:4" x14ac:dyDescent="0.25">
      <c r="B11705" s="219"/>
      <c r="D11705" s="274"/>
    </row>
    <row r="11706" spans="2:4" x14ac:dyDescent="0.25">
      <c r="B11706" s="219"/>
      <c r="D11706" s="274"/>
    </row>
    <row r="11707" spans="2:4" x14ac:dyDescent="0.25">
      <c r="B11707" s="219"/>
      <c r="D11707" s="274"/>
    </row>
    <row r="11708" spans="2:4" x14ac:dyDescent="0.25">
      <c r="B11708" s="219"/>
      <c r="D11708" s="274"/>
    </row>
    <row r="11709" spans="2:4" x14ac:dyDescent="0.25">
      <c r="B11709" s="219"/>
      <c r="D11709" s="274"/>
    </row>
    <row r="11710" spans="2:4" x14ac:dyDescent="0.25">
      <c r="B11710" s="219"/>
      <c r="D11710" s="274"/>
    </row>
    <row r="11711" spans="2:4" x14ac:dyDescent="0.25">
      <c r="B11711" s="219"/>
      <c r="D11711" s="274"/>
    </row>
    <row r="11712" spans="2:4" x14ac:dyDescent="0.25">
      <c r="B11712" s="219"/>
      <c r="D11712" s="274"/>
    </row>
    <row r="11713" spans="2:4" x14ac:dyDescent="0.25">
      <c r="B11713" s="219"/>
      <c r="D11713" s="274"/>
    </row>
    <row r="11714" spans="2:4" x14ac:dyDescent="0.25">
      <c r="B11714" s="219"/>
      <c r="D11714" s="274"/>
    </row>
    <row r="11715" spans="2:4" x14ac:dyDescent="0.25">
      <c r="B11715" s="219"/>
      <c r="D11715" s="274"/>
    </row>
    <row r="11716" spans="2:4" x14ac:dyDescent="0.25">
      <c r="B11716" s="219"/>
      <c r="D11716" s="274"/>
    </row>
    <row r="11717" spans="2:4" x14ac:dyDescent="0.25">
      <c r="B11717" s="219"/>
      <c r="D11717" s="274"/>
    </row>
    <row r="11718" spans="2:4" x14ac:dyDescent="0.25">
      <c r="B11718" s="219"/>
      <c r="D11718" s="274"/>
    </row>
    <row r="11719" spans="2:4" x14ac:dyDescent="0.25">
      <c r="B11719" s="219"/>
      <c r="D11719" s="274"/>
    </row>
    <row r="11720" spans="2:4" x14ac:dyDescent="0.25">
      <c r="B11720" s="219"/>
      <c r="D11720" s="274"/>
    </row>
    <row r="11721" spans="2:4" x14ac:dyDescent="0.25">
      <c r="B11721" s="219"/>
      <c r="D11721" s="274"/>
    </row>
    <row r="11722" spans="2:4" x14ac:dyDescent="0.25">
      <c r="B11722" s="219"/>
      <c r="D11722" s="274"/>
    </row>
    <row r="11723" spans="2:4" x14ac:dyDescent="0.25">
      <c r="B11723" s="219"/>
      <c r="D11723" s="274"/>
    </row>
    <row r="11724" spans="2:4" x14ac:dyDescent="0.25">
      <c r="B11724" s="219"/>
      <c r="D11724" s="274"/>
    </row>
    <row r="11725" spans="2:4" x14ac:dyDescent="0.25">
      <c r="B11725" s="219"/>
      <c r="D11725" s="274"/>
    </row>
    <row r="11726" spans="2:4" x14ac:dyDescent="0.25">
      <c r="B11726" s="219"/>
      <c r="D11726" s="274"/>
    </row>
    <row r="11727" spans="2:4" x14ac:dyDescent="0.25">
      <c r="B11727" s="219"/>
      <c r="D11727" s="274"/>
    </row>
    <row r="11728" spans="2:4" x14ac:dyDescent="0.25">
      <c r="B11728" s="219"/>
      <c r="D11728" s="274"/>
    </row>
    <row r="11729" spans="2:4" x14ac:dyDescent="0.25">
      <c r="B11729" s="219"/>
      <c r="D11729" s="274"/>
    </row>
    <row r="11730" spans="2:4" x14ac:dyDescent="0.25">
      <c r="B11730" s="219"/>
      <c r="D11730" s="274"/>
    </row>
    <row r="11731" spans="2:4" x14ac:dyDescent="0.25">
      <c r="B11731" s="219"/>
      <c r="D11731" s="274"/>
    </row>
    <row r="11732" spans="2:4" x14ac:dyDescent="0.25">
      <c r="B11732" s="219"/>
      <c r="D11732" s="274"/>
    </row>
    <row r="11733" spans="2:4" x14ac:dyDescent="0.25">
      <c r="B11733" s="219"/>
      <c r="D11733" s="274"/>
    </row>
    <row r="11734" spans="2:4" x14ac:dyDescent="0.25">
      <c r="B11734" s="219"/>
      <c r="D11734" s="274"/>
    </row>
    <row r="11735" spans="2:4" x14ac:dyDescent="0.25">
      <c r="B11735" s="219"/>
      <c r="D11735" s="274"/>
    </row>
    <row r="11736" spans="2:4" x14ac:dyDescent="0.25">
      <c r="B11736" s="219"/>
      <c r="D11736" s="274"/>
    </row>
    <row r="11737" spans="2:4" x14ac:dyDescent="0.25">
      <c r="B11737" s="219"/>
      <c r="D11737" s="274"/>
    </row>
    <row r="11738" spans="2:4" x14ac:dyDescent="0.25">
      <c r="B11738" s="219"/>
      <c r="D11738" s="274"/>
    </row>
    <row r="11739" spans="2:4" x14ac:dyDescent="0.25">
      <c r="B11739" s="219"/>
      <c r="D11739" s="274"/>
    </row>
    <row r="11740" spans="2:4" x14ac:dyDescent="0.25">
      <c r="B11740" s="219"/>
      <c r="D11740" s="274"/>
    </row>
    <row r="11741" spans="2:4" x14ac:dyDescent="0.25">
      <c r="B11741" s="219"/>
      <c r="D11741" s="274"/>
    </row>
    <row r="11742" spans="2:4" x14ac:dyDescent="0.25">
      <c r="B11742" s="219"/>
      <c r="D11742" s="274"/>
    </row>
    <row r="11743" spans="2:4" x14ac:dyDescent="0.25">
      <c r="B11743" s="219"/>
      <c r="D11743" s="274"/>
    </row>
    <row r="11744" spans="2:4" x14ac:dyDescent="0.25">
      <c r="B11744" s="219"/>
      <c r="D11744" s="274"/>
    </row>
    <row r="11745" spans="2:4" x14ac:dyDescent="0.25">
      <c r="B11745" s="219"/>
      <c r="D11745" s="274"/>
    </row>
    <row r="11746" spans="2:4" x14ac:dyDescent="0.25">
      <c r="B11746" s="219"/>
      <c r="D11746" s="274"/>
    </row>
    <row r="11747" spans="2:4" x14ac:dyDescent="0.25">
      <c r="B11747" s="219"/>
      <c r="D11747" s="274"/>
    </row>
    <row r="11748" spans="2:4" x14ac:dyDescent="0.25">
      <c r="B11748" s="219"/>
      <c r="D11748" s="274"/>
    </row>
    <row r="11749" spans="2:4" x14ac:dyDescent="0.25">
      <c r="B11749" s="219"/>
      <c r="D11749" s="274"/>
    </row>
    <row r="11750" spans="2:4" x14ac:dyDescent="0.25">
      <c r="B11750" s="219"/>
      <c r="D11750" s="274"/>
    </row>
    <row r="11751" spans="2:4" x14ac:dyDescent="0.25">
      <c r="B11751" s="219"/>
      <c r="D11751" s="274"/>
    </row>
    <row r="11752" spans="2:4" x14ac:dyDescent="0.25">
      <c r="B11752" s="219"/>
      <c r="D11752" s="274"/>
    </row>
    <row r="11753" spans="2:4" x14ac:dyDescent="0.25">
      <c r="B11753" s="219"/>
      <c r="D11753" s="274"/>
    </row>
    <row r="11754" spans="2:4" x14ac:dyDescent="0.25">
      <c r="B11754" s="219"/>
      <c r="D11754" s="274"/>
    </row>
    <row r="11755" spans="2:4" x14ac:dyDescent="0.25">
      <c r="B11755" s="219"/>
      <c r="D11755" s="274"/>
    </row>
    <row r="11756" spans="2:4" x14ac:dyDescent="0.25">
      <c r="B11756" s="219"/>
      <c r="D11756" s="274"/>
    </row>
    <row r="11757" spans="2:4" x14ac:dyDescent="0.25">
      <c r="B11757" s="219"/>
      <c r="D11757" s="274"/>
    </row>
    <row r="11758" spans="2:4" x14ac:dyDescent="0.25">
      <c r="B11758" s="219"/>
      <c r="D11758" s="274"/>
    </row>
    <row r="11759" spans="2:4" x14ac:dyDescent="0.25">
      <c r="B11759" s="219"/>
      <c r="D11759" s="274"/>
    </row>
    <row r="11760" spans="2:4" x14ac:dyDescent="0.25">
      <c r="B11760" s="219"/>
      <c r="D11760" s="274"/>
    </row>
    <row r="11761" spans="2:4" x14ac:dyDescent="0.25">
      <c r="B11761" s="219"/>
      <c r="D11761" s="274"/>
    </row>
    <row r="11762" spans="2:4" x14ac:dyDescent="0.25">
      <c r="B11762" s="219"/>
      <c r="D11762" s="274"/>
    </row>
    <row r="11763" spans="2:4" x14ac:dyDescent="0.25">
      <c r="B11763" s="219"/>
      <c r="D11763" s="274"/>
    </row>
    <row r="11764" spans="2:4" x14ac:dyDescent="0.25">
      <c r="B11764" s="219"/>
      <c r="D11764" s="274"/>
    </row>
    <row r="11765" spans="2:4" x14ac:dyDescent="0.25">
      <c r="B11765" s="219"/>
      <c r="D11765" s="274"/>
    </row>
    <row r="11766" spans="2:4" x14ac:dyDescent="0.25">
      <c r="B11766" s="219"/>
      <c r="D11766" s="274"/>
    </row>
    <row r="11767" spans="2:4" x14ac:dyDescent="0.25">
      <c r="B11767" s="219"/>
      <c r="D11767" s="274"/>
    </row>
    <row r="11768" spans="2:4" x14ac:dyDescent="0.25">
      <c r="B11768" s="219"/>
      <c r="D11768" s="274"/>
    </row>
    <row r="11769" spans="2:4" x14ac:dyDescent="0.25">
      <c r="B11769" s="219"/>
      <c r="D11769" s="274"/>
    </row>
    <row r="11770" spans="2:4" x14ac:dyDescent="0.25">
      <c r="B11770" s="219"/>
      <c r="D11770" s="274"/>
    </row>
    <row r="11771" spans="2:4" x14ac:dyDescent="0.25">
      <c r="B11771" s="219"/>
      <c r="D11771" s="274"/>
    </row>
    <row r="11772" spans="2:4" x14ac:dyDescent="0.25">
      <c r="B11772" s="219"/>
      <c r="D11772" s="274"/>
    </row>
    <row r="11773" spans="2:4" x14ac:dyDescent="0.25">
      <c r="B11773" s="219"/>
      <c r="D11773" s="274"/>
    </row>
    <row r="11774" spans="2:4" x14ac:dyDescent="0.25">
      <c r="B11774" s="219"/>
      <c r="D11774" s="274"/>
    </row>
    <row r="11775" spans="2:4" x14ac:dyDescent="0.25">
      <c r="B11775" s="219"/>
      <c r="D11775" s="274"/>
    </row>
    <row r="11776" spans="2:4" x14ac:dyDescent="0.25">
      <c r="B11776" s="219"/>
      <c r="D11776" s="274"/>
    </row>
    <row r="11777" spans="2:4" x14ac:dyDescent="0.25">
      <c r="B11777" s="219"/>
      <c r="D11777" s="274"/>
    </row>
    <row r="11778" spans="2:4" x14ac:dyDescent="0.25">
      <c r="B11778" s="219"/>
      <c r="D11778" s="274"/>
    </row>
    <row r="11779" spans="2:4" x14ac:dyDescent="0.25">
      <c r="B11779" s="219"/>
      <c r="D11779" s="274"/>
    </row>
    <row r="11780" spans="2:4" x14ac:dyDescent="0.25">
      <c r="B11780" s="219"/>
      <c r="D11780" s="274"/>
    </row>
    <row r="11781" spans="2:4" x14ac:dyDescent="0.25">
      <c r="B11781" s="219"/>
      <c r="D11781" s="274"/>
    </row>
    <row r="11782" spans="2:4" x14ac:dyDescent="0.25">
      <c r="B11782" s="219"/>
      <c r="D11782" s="274"/>
    </row>
    <row r="11783" spans="2:4" x14ac:dyDescent="0.25">
      <c r="B11783" s="219"/>
      <c r="D11783" s="274"/>
    </row>
    <row r="11784" spans="2:4" x14ac:dyDescent="0.25">
      <c r="B11784" s="219"/>
      <c r="D11784" s="274"/>
    </row>
    <row r="11785" spans="2:4" x14ac:dyDescent="0.25">
      <c r="B11785" s="219"/>
      <c r="D11785" s="274"/>
    </row>
    <row r="11786" spans="2:4" x14ac:dyDescent="0.25">
      <c r="B11786" s="219"/>
      <c r="D11786" s="274"/>
    </row>
    <row r="11787" spans="2:4" x14ac:dyDescent="0.25">
      <c r="B11787" s="219"/>
      <c r="D11787" s="274"/>
    </row>
    <row r="11788" spans="2:4" x14ac:dyDescent="0.25">
      <c r="B11788" s="219"/>
      <c r="D11788" s="274"/>
    </row>
    <row r="11789" spans="2:4" x14ac:dyDescent="0.25">
      <c r="B11789" s="219"/>
      <c r="D11789" s="274"/>
    </row>
    <row r="11790" spans="2:4" x14ac:dyDescent="0.25">
      <c r="B11790" s="219"/>
      <c r="D11790" s="274"/>
    </row>
    <row r="11791" spans="2:4" x14ac:dyDescent="0.25">
      <c r="B11791" s="219"/>
      <c r="D11791" s="274"/>
    </row>
    <row r="11792" spans="2:4" x14ac:dyDescent="0.25">
      <c r="B11792" s="219"/>
      <c r="D11792" s="274"/>
    </row>
    <row r="11793" spans="2:4" x14ac:dyDescent="0.25">
      <c r="B11793" s="219"/>
      <c r="D11793" s="274"/>
    </row>
    <row r="11794" spans="2:4" x14ac:dyDescent="0.25">
      <c r="B11794" s="219"/>
      <c r="D11794" s="274"/>
    </row>
    <row r="11795" spans="2:4" x14ac:dyDescent="0.25">
      <c r="B11795" s="219"/>
      <c r="D11795" s="274"/>
    </row>
    <row r="11796" spans="2:4" x14ac:dyDescent="0.25">
      <c r="B11796" s="219"/>
      <c r="D11796" s="274"/>
    </row>
    <row r="11797" spans="2:4" x14ac:dyDescent="0.25">
      <c r="B11797" s="219"/>
      <c r="D11797" s="274"/>
    </row>
    <row r="11798" spans="2:4" x14ac:dyDescent="0.25">
      <c r="B11798" s="219"/>
      <c r="D11798" s="274"/>
    </row>
    <row r="11799" spans="2:4" x14ac:dyDescent="0.25">
      <c r="B11799" s="219"/>
      <c r="D11799" s="274"/>
    </row>
    <row r="11800" spans="2:4" x14ac:dyDescent="0.25">
      <c r="B11800" s="219"/>
      <c r="D11800" s="274"/>
    </row>
    <row r="11801" spans="2:4" x14ac:dyDescent="0.25">
      <c r="B11801" s="219"/>
      <c r="D11801" s="274"/>
    </row>
    <row r="11802" spans="2:4" x14ac:dyDescent="0.25">
      <c r="B11802" s="219"/>
      <c r="D11802" s="274"/>
    </row>
    <row r="11803" spans="2:4" x14ac:dyDescent="0.25">
      <c r="B11803" s="219"/>
      <c r="D11803" s="274"/>
    </row>
    <row r="11804" spans="2:4" x14ac:dyDescent="0.25">
      <c r="B11804" s="219"/>
      <c r="D11804" s="274"/>
    </row>
    <row r="11805" spans="2:4" x14ac:dyDescent="0.25">
      <c r="B11805" s="219"/>
      <c r="D11805" s="274"/>
    </row>
    <row r="11806" spans="2:4" x14ac:dyDescent="0.25">
      <c r="B11806" s="219"/>
      <c r="D11806" s="274"/>
    </row>
    <row r="11807" spans="2:4" x14ac:dyDescent="0.25">
      <c r="B11807" s="219"/>
      <c r="D11807" s="274"/>
    </row>
    <row r="11808" spans="2:4" x14ac:dyDescent="0.25">
      <c r="B11808" s="219"/>
      <c r="D11808" s="274"/>
    </row>
    <row r="11809" spans="2:4" x14ac:dyDescent="0.25">
      <c r="B11809" s="219"/>
      <c r="D11809" s="274"/>
    </row>
    <row r="11810" spans="2:4" x14ac:dyDescent="0.25">
      <c r="B11810" s="219"/>
      <c r="D11810" s="274"/>
    </row>
    <row r="11811" spans="2:4" x14ac:dyDescent="0.25">
      <c r="B11811" s="219"/>
      <c r="D11811" s="274"/>
    </row>
    <row r="11812" spans="2:4" x14ac:dyDescent="0.25">
      <c r="B11812" s="219"/>
      <c r="D11812" s="274"/>
    </row>
    <row r="11813" spans="2:4" x14ac:dyDescent="0.25">
      <c r="B11813" s="219"/>
      <c r="D11813" s="274"/>
    </row>
    <row r="11814" spans="2:4" x14ac:dyDescent="0.25">
      <c r="B11814" s="219"/>
      <c r="D11814" s="274"/>
    </row>
    <row r="11815" spans="2:4" x14ac:dyDescent="0.25">
      <c r="B11815" s="219"/>
      <c r="D11815" s="274"/>
    </row>
    <row r="11816" spans="2:4" x14ac:dyDescent="0.25">
      <c r="B11816" s="219"/>
      <c r="D11816" s="274"/>
    </row>
    <row r="11817" spans="2:4" x14ac:dyDescent="0.25">
      <c r="B11817" s="219"/>
      <c r="D11817" s="274"/>
    </row>
    <row r="11818" spans="2:4" x14ac:dyDescent="0.25">
      <c r="B11818" s="219"/>
      <c r="D11818" s="274"/>
    </row>
    <row r="11819" spans="2:4" x14ac:dyDescent="0.25">
      <c r="B11819" s="219"/>
      <c r="D11819" s="274"/>
    </row>
    <row r="11820" spans="2:4" x14ac:dyDescent="0.25">
      <c r="B11820" s="219"/>
      <c r="D11820" s="274"/>
    </row>
    <row r="11821" spans="2:4" x14ac:dyDescent="0.25">
      <c r="B11821" s="219"/>
      <c r="D11821" s="274"/>
    </row>
    <row r="11822" spans="2:4" x14ac:dyDescent="0.25">
      <c r="B11822" s="219"/>
      <c r="D11822" s="274"/>
    </row>
    <row r="11823" spans="2:4" x14ac:dyDescent="0.25">
      <c r="B11823" s="219"/>
      <c r="D11823" s="274"/>
    </row>
    <row r="11824" spans="2:4" x14ac:dyDescent="0.25">
      <c r="B11824" s="219"/>
      <c r="D11824" s="274"/>
    </row>
    <row r="11825" spans="2:4" x14ac:dyDescent="0.25">
      <c r="B11825" s="219"/>
      <c r="D11825" s="274"/>
    </row>
    <row r="11826" spans="2:4" x14ac:dyDescent="0.25">
      <c r="B11826" s="219"/>
      <c r="D11826" s="274"/>
    </row>
    <row r="11827" spans="2:4" x14ac:dyDescent="0.25">
      <c r="B11827" s="219"/>
      <c r="D11827" s="274"/>
    </row>
    <row r="11828" spans="2:4" x14ac:dyDescent="0.25">
      <c r="B11828" s="219"/>
      <c r="D11828" s="274"/>
    </row>
    <row r="11829" spans="2:4" x14ac:dyDescent="0.25">
      <c r="B11829" s="219"/>
      <c r="D11829" s="274"/>
    </row>
    <row r="11830" spans="2:4" x14ac:dyDescent="0.25">
      <c r="B11830" s="219"/>
      <c r="D11830" s="274"/>
    </row>
    <row r="11831" spans="2:4" x14ac:dyDescent="0.25">
      <c r="B11831" s="219"/>
      <c r="D11831" s="274"/>
    </row>
    <row r="11832" spans="2:4" x14ac:dyDescent="0.25">
      <c r="B11832" s="219"/>
      <c r="D11832" s="274"/>
    </row>
    <row r="11833" spans="2:4" x14ac:dyDescent="0.25">
      <c r="B11833" s="219"/>
      <c r="D11833" s="274"/>
    </row>
    <row r="11834" spans="2:4" x14ac:dyDescent="0.25">
      <c r="B11834" s="219"/>
      <c r="D11834" s="274"/>
    </row>
    <row r="11835" spans="2:4" x14ac:dyDescent="0.25">
      <c r="B11835" s="219"/>
      <c r="D11835" s="274"/>
    </row>
    <row r="11836" spans="2:4" x14ac:dyDescent="0.25">
      <c r="B11836" s="219"/>
      <c r="D11836" s="274"/>
    </row>
    <row r="11837" spans="2:4" x14ac:dyDescent="0.25">
      <c r="B11837" s="219"/>
      <c r="D11837" s="274"/>
    </row>
    <row r="11838" spans="2:4" x14ac:dyDescent="0.25">
      <c r="B11838" s="219"/>
      <c r="D11838" s="274"/>
    </row>
    <row r="11839" spans="2:4" x14ac:dyDescent="0.25">
      <c r="B11839" s="219"/>
      <c r="D11839" s="274"/>
    </row>
    <row r="11840" spans="2:4" x14ac:dyDescent="0.25">
      <c r="B11840" s="219"/>
      <c r="D11840" s="274"/>
    </row>
    <row r="11841" spans="2:4" x14ac:dyDescent="0.25">
      <c r="B11841" s="219"/>
      <c r="D11841" s="274"/>
    </row>
    <row r="11842" spans="2:4" x14ac:dyDescent="0.25">
      <c r="B11842" s="219"/>
      <c r="D11842" s="274"/>
    </row>
    <row r="11843" spans="2:4" x14ac:dyDescent="0.25">
      <c r="B11843" s="219"/>
      <c r="D11843" s="274"/>
    </row>
    <row r="11844" spans="2:4" x14ac:dyDescent="0.25">
      <c r="B11844" s="219"/>
      <c r="D11844" s="274"/>
    </row>
    <row r="11845" spans="2:4" x14ac:dyDescent="0.25">
      <c r="B11845" s="219"/>
      <c r="D11845" s="274"/>
    </row>
    <row r="11846" spans="2:4" x14ac:dyDescent="0.25">
      <c r="B11846" s="219"/>
      <c r="D11846" s="274"/>
    </row>
    <row r="11847" spans="2:4" x14ac:dyDescent="0.25">
      <c r="B11847" s="219"/>
      <c r="D11847" s="274"/>
    </row>
    <row r="11848" spans="2:4" x14ac:dyDescent="0.25">
      <c r="B11848" s="219"/>
      <c r="D11848" s="274"/>
    </row>
    <row r="11849" spans="2:4" x14ac:dyDescent="0.25">
      <c r="B11849" s="219"/>
      <c r="D11849" s="274"/>
    </row>
    <row r="11850" spans="2:4" x14ac:dyDescent="0.25">
      <c r="B11850" s="219"/>
      <c r="D11850" s="274"/>
    </row>
    <row r="11851" spans="2:4" x14ac:dyDescent="0.25">
      <c r="B11851" s="219"/>
      <c r="D11851" s="274"/>
    </row>
    <row r="11852" spans="2:4" x14ac:dyDescent="0.25">
      <c r="B11852" s="219"/>
      <c r="D11852" s="274"/>
    </row>
    <row r="11853" spans="2:4" x14ac:dyDescent="0.25">
      <c r="B11853" s="219"/>
      <c r="D11853" s="274"/>
    </row>
    <row r="11854" spans="2:4" x14ac:dyDescent="0.25">
      <c r="B11854" s="219"/>
      <c r="D11854" s="274"/>
    </row>
    <row r="11855" spans="2:4" x14ac:dyDescent="0.25">
      <c r="B11855" s="219"/>
      <c r="D11855" s="274"/>
    </row>
    <row r="11856" spans="2:4" x14ac:dyDescent="0.25">
      <c r="B11856" s="219"/>
      <c r="D11856" s="274"/>
    </row>
    <row r="11857" spans="2:4" x14ac:dyDescent="0.25">
      <c r="B11857" s="219"/>
      <c r="D11857" s="274"/>
    </row>
    <row r="11858" spans="2:4" x14ac:dyDescent="0.25">
      <c r="B11858" s="219"/>
      <c r="D11858" s="274"/>
    </row>
    <row r="11859" spans="2:4" x14ac:dyDescent="0.25">
      <c r="B11859" s="219"/>
      <c r="D11859" s="274"/>
    </row>
    <row r="11860" spans="2:4" x14ac:dyDescent="0.25">
      <c r="B11860" s="219"/>
      <c r="D11860" s="274"/>
    </row>
    <row r="11861" spans="2:4" x14ac:dyDescent="0.25">
      <c r="B11861" s="219"/>
      <c r="D11861" s="274"/>
    </row>
    <row r="11862" spans="2:4" x14ac:dyDescent="0.25">
      <c r="B11862" s="219"/>
      <c r="D11862" s="274"/>
    </row>
    <row r="11863" spans="2:4" x14ac:dyDescent="0.25">
      <c r="B11863" s="219"/>
      <c r="D11863" s="274"/>
    </row>
    <row r="11864" spans="2:4" x14ac:dyDescent="0.25">
      <c r="B11864" s="219"/>
      <c r="D11864" s="274"/>
    </row>
    <row r="11865" spans="2:4" x14ac:dyDescent="0.25">
      <c r="B11865" s="219"/>
      <c r="D11865" s="274"/>
    </row>
    <row r="11866" spans="2:4" x14ac:dyDescent="0.25">
      <c r="B11866" s="219"/>
      <c r="D11866" s="274"/>
    </row>
    <row r="11867" spans="2:4" x14ac:dyDescent="0.25">
      <c r="B11867" s="219"/>
      <c r="D11867" s="274"/>
    </row>
    <row r="11868" spans="2:4" x14ac:dyDescent="0.25">
      <c r="B11868" s="219"/>
      <c r="D11868" s="274"/>
    </row>
    <row r="11869" spans="2:4" x14ac:dyDescent="0.25">
      <c r="B11869" s="219"/>
      <c r="D11869" s="274"/>
    </row>
    <row r="11870" spans="2:4" x14ac:dyDescent="0.25">
      <c r="B11870" s="219"/>
      <c r="D11870" s="274"/>
    </row>
    <row r="11871" spans="2:4" x14ac:dyDescent="0.25">
      <c r="B11871" s="219"/>
      <c r="D11871" s="274"/>
    </row>
    <row r="11872" spans="2:4" x14ac:dyDescent="0.25">
      <c r="B11872" s="219"/>
      <c r="D11872" s="274"/>
    </row>
    <row r="11873" spans="2:4" x14ac:dyDescent="0.25">
      <c r="B11873" s="219"/>
      <c r="D11873" s="274"/>
    </row>
    <row r="11874" spans="2:4" x14ac:dyDescent="0.25">
      <c r="B11874" s="219"/>
      <c r="D11874" s="274"/>
    </row>
    <row r="11875" spans="2:4" x14ac:dyDescent="0.25">
      <c r="B11875" s="219"/>
      <c r="D11875" s="274"/>
    </row>
    <row r="11876" spans="2:4" x14ac:dyDescent="0.25">
      <c r="B11876" s="219"/>
      <c r="D11876" s="274"/>
    </row>
    <row r="11877" spans="2:4" x14ac:dyDescent="0.25">
      <c r="B11877" s="219"/>
      <c r="D11877" s="274"/>
    </row>
    <row r="11878" spans="2:4" x14ac:dyDescent="0.25">
      <c r="B11878" s="219"/>
      <c r="D11878" s="274"/>
    </row>
    <row r="11879" spans="2:4" x14ac:dyDescent="0.25">
      <c r="B11879" s="219"/>
      <c r="D11879" s="274"/>
    </row>
    <row r="11880" spans="2:4" x14ac:dyDescent="0.25">
      <c r="B11880" s="219"/>
      <c r="D11880" s="274"/>
    </row>
    <row r="11881" spans="2:4" x14ac:dyDescent="0.25">
      <c r="B11881" s="219"/>
      <c r="D11881" s="274"/>
    </row>
    <row r="11882" spans="2:4" x14ac:dyDescent="0.25">
      <c r="B11882" s="219"/>
      <c r="D11882" s="274"/>
    </row>
    <row r="11883" spans="2:4" x14ac:dyDescent="0.25">
      <c r="B11883" s="219"/>
      <c r="D11883" s="274"/>
    </row>
    <row r="11884" spans="2:4" x14ac:dyDescent="0.25">
      <c r="B11884" s="219"/>
      <c r="D11884" s="274"/>
    </row>
    <row r="11885" spans="2:4" x14ac:dyDescent="0.25">
      <c r="B11885" s="219"/>
      <c r="D11885" s="274"/>
    </row>
    <row r="11886" spans="2:4" x14ac:dyDescent="0.25">
      <c r="B11886" s="219"/>
      <c r="D11886" s="274"/>
    </row>
    <row r="11887" spans="2:4" x14ac:dyDescent="0.25">
      <c r="B11887" s="219"/>
      <c r="D11887" s="274"/>
    </row>
    <row r="11888" spans="2:4" x14ac:dyDescent="0.25">
      <c r="B11888" s="219"/>
      <c r="D11888" s="274"/>
    </row>
    <row r="11889" spans="2:4" x14ac:dyDescent="0.25">
      <c r="B11889" s="219"/>
      <c r="D11889" s="274"/>
    </row>
    <row r="11890" spans="2:4" x14ac:dyDescent="0.25">
      <c r="B11890" s="219"/>
      <c r="D11890" s="274"/>
    </row>
    <row r="11891" spans="2:4" x14ac:dyDescent="0.25">
      <c r="B11891" s="219"/>
      <c r="D11891" s="274"/>
    </row>
    <row r="11892" spans="2:4" x14ac:dyDescent="0.25">
      <c r="B11892" s="219"/>
      <c r="D11892" s="274"/>
    </row>
    <row r="11893" spans="2:4" x14ac:dyDescent="0.25">
      <c r="B11893" s="219"/>
      <c r="D11893" s="274"/>
    </row>
    <row r="11894" spans="2:4" x14ac:dyDescent="0.25">
      <c r="B11894" s="219"/>
      <c r="D11894" s="274"/>
    </row>
    <row r="11895" spans="2:4" x14ac:dyDescent="0.25">
      <c r="B11895" s="219"/>
      <c r="D11895" s="274"/>
    </row>
    <row r="11896" spans="2:4" x14ac:dyDescent="0.25">
      <c r="B11896" s="219"/>
      <c r="D11896" s="274"/>
    </row>
    <row r="11897" spans="2:4" x14ac:dyDescent="0.25">
      <c r="B11897" s="219"/>
      <c r="D11897" s="274"/>
    </row>
    <row r="11898" spans="2:4" x14ac:dyDescent="0.25">
      <c r="B11898" s="219"/>
      <c r="D11898" s="274"/>
    </row>
    <row r="11899" spans="2:4" x14ac:dyDescent="0.25">
      <c r="B11899" s="219"/>
      <c r="D11899" s="274"/>
    </row>
    <row r="11900" spans="2:4" x14ac:dyDescent="0.25">
      <c r="B11900" s="219"/>
      <c r="D11900" s="274"/>
    </row>
    <row r="11901" spans="2:4" x14ac:dyDescent="0.25">
      <c r="B11901" s="219"/>
      <c r="D11901" s="274"/>
    </row>
    <row r="11902" spans="2:4" x14ac:dyDescent="0.25">
      <c r="B11902" s="219"/>
      <c r="D11902" s="274"/>
    </row>
    <row r="11903" spans="2:4" x14ac:dyDescent="0.25">
      <c r="B11903" s="219"/>
      <c r="D11903" s="274"/>
    </row>
    <row r="11904" spans="2:4" x14ac:dyDescent="0.25">
      <c r="B11904" s="219"/>
      <c r="D11904" s="274"/>
    </row>
    <row r="11905" spans="2:4" x14ac:dyDescent="0.25">
      <c r="B11905" s="219"/>
      <c r="D11905" s="274"/>
    </row>
    <row r="11906" spans="2:4" x14ac:dyDescent="0.25">
      <c r="B11906" s="219"/>
      <c r="D11906" s="274"/>
    </row>
    <row r="11907" spans="2:4" x14ac:dyDescent="0.25">
      <c r="B11907" s="219"/>
      <c r="D11907" s="274"/>
    </row>
    <row r="11908" spans="2:4" x14ac:dyDescent="0.25">
      <c r="B11908" s="219"/>
      <c r="D11908" s="274"/>
    </row>
    <row r="11909" spans="2:4" x14ac:dyDescent="0.25">
      <c r="B11909" s="219"/>
      <c r="D11909" s="274"/>
    </row>
    <row r="11910" spans="2:4" x14ac:dyDescent="0.25">
      <c r="B11910" s="219"/>
      <c r="D11910" s="274"/>
    </row>
    <row r="11911" spans="2:4" x14ac:dyDescent="0.25">
      <c r="B11911" s="219"/>
      <c r="D11911" s="274"/>
    </row>
    <row r="11912" spans="2:4" x14ac:dyDescent="0.25">
      <c r="B11912" s="219"/>
      <c r="D11912" s="274"/>
    </row>
    <row r="11913" spans="2:4" x14ac:dyDescent="0.25">
      <c r="B11913" s="219"/>
      <c r="D11913" s="274"/>
    </row>
    <row r="11914" spans="2:4" x14ac:dyDescent="0.25">
      <c r="B11914" s="219"/>
      <c r="D11914" s="274"/>
    </row>
    <row r="11915" spans="2:4" x14ac:dyDescent="0.25">
      <c r="B11915" s="219"/>
      <c r="D11915" s="274"/>
    </row>
    <row r="11916" spans="2:4" x14ac:dyDescent="0.25">
      <c r="B11916" s="219"/>
      <c r="D11916" s="274"/>
    </row>
    <row r="11917" spans="2:4" x14ac:dyDescent="0.25">
      <c r="B11917" s="219"/>
      <c r="D11917" s="274"/>
    </row>
    <row r="11918" spans="2:4" x14ac:dyDescent="0.25">
      <c r="B11918" s="219"/>
      <c r="D11918" s="274"/>
    </row>
    <row r="11919" spans="2:4" x14ac:dyDescent="0.25">
      <c r="B11919" s="219"/>
      <c r="D11919" s="274"/>
    </row>
    <row r="11920" spans="2:4" x14ac:dyDescent="0.25">
      <c r="B11920" s="219"/>
      <c r="D11920" s="274"/>
    </row>
    <row r="11921" spans="2:4" x14ac:dyDescent="0.25">
      <c r="B11921" s="219"/>
      <c r="D11921" s="274"/>
    </row>
    <row r="11922" spans="2:4" x14ac:dyDescent="0.25">
      <c r="B11922" s="219"/>
      <c r="D11922" s="274"/>
    </row>
    <row r="11923" spans="2:4" x14ac:dyDescent="0.25">
      <c r="B11923" s="219"/>
      <c r="D11923" s="274"/>
    </row>
    <row r="11924" spans="2:4" x14ac:dyDescent="0.25">
      <c r="B11924" s="219"/>
      <c r="D11924" s="274"/>
    </row>
    <row r="11925" spans="2:4" x14ac:dyDescent="0.25">
      <c r="B11925" s="219"/>
      <c r="D11925" s="274"/>
    </row>
    <row r="11926" spans="2:4" x14ac:dyDescent="0.25">
      <c r="B11926" s="219"/>
      <c r="D11926" s="274"/>
    </row>
    <row r="11927" spans="2:4" x14ac:dyDescent="0.25">
      <c r="B11927" s="219"/>
      <c r="D11927" s="274"/>
    </row>
    <row r="11928" spans="2:4" x14ac:dyDescent="0.25">
      <c r="B11928" s="219"/>
      <c r="D11928" s="274"/>
    </row>
    <row r="11929" spans="2:4" x14ac:dyDescent="0.25">
      <c r="B11929" s="219"/>
      <c r="D11929" s="274"/>
    </row>
    <row r="11930" spans="2:4" x14ac:dyDescent="0.25">
      <c r="B11930" s="219"/>
      <c r="D11930" s="274"/>
    </row>
    <row r="11931" spans="2:4" x14ac:dyDescent="0.25">
      <c r="B11931" s="219"/>
      <c r="D11931" s="274"/>
    </row>
    <row r="11932" spans="2:4" x14ac:dyDescent="0.25">
      <c r="B11932" s="219"/>
      <c r="D11932" s="274"/>
    </row>
    <row r="11933" spans="2:4" x14ac:dyDescent="0.25">
      <c r="B11933" s="219"/>
      <c r="D11933" s="274"/>
    </row>
    <row r="11934" spans="2:4" x14ac:dyDescent="0.25">
      <c r="B11934" s="219"/>
      <c r="D11934" s="274"/>
    </row>
    <row r="11935" spans="2:4" x14ac:dyDescent="0.25">
      <c r="B11935" s="219"/>
      <c r="D11935" s="274"/>
    </row>
    <row r="11936" spans="2:4" x14ac:dyDescent="0.25">
      <c r="B11936" s="219"/>
      <c r="D11936" s="274"/>
    </row>
    <row r="11937" spans="2:4" x14ac:dyDescent="0.25">
      <c r="B11937" s="219"/>
      <c r="D11937" s="274"/>
    </row>
    <row r="11938" spans="2:4" x14ac:dyDescent="0.25">
      <c r="B11938" s="219"/>
      <c r="D11938" s="274"/>
    </row>
    <row r="11939" spans="2:4" x14ac:dyDescent="0.25">
      <c r="B11939" s="219"/>
      <c r="D11939" s="274"/>
    </row>
    <row r="11940" spans="2:4" x14ac:dyDescent="0.25">
      <c r="B11940" s="219"/>
      <c r="D11940" s="274"/>
    </row>
    <row r="11941" spans="2:4" x14ac:dyDescent="0.25">
      <c r="B11941" s="219"/>
      <c r="D11941" s="274"/>
    </row>
    <row r="11942" spans="2:4" x14ac:dyDescent="0.25">
      <c r="B11942" s="219"/>
      <c r="D11942" s="274"/>
    </row>
    <row r="11943" spans="2:4" x14ac:dyDescent="0.25">
      <c r="B11943" s="219"/>
      <c r="D11943" s="274"/>
    </row>
    <row r="11944" spans="2:4" x14ac:dyDescent="0.25">
      <c r="B11944" s="219"/>
      <c r="D11944" s="274"/>
    </row>
    <row r="11945" spans="2:4" x14ac:dyDescent="0.25">
      <c r="B11945" s="219"/>
      <c r="D11945" s="274"/>
    </row>
    <row r="11946" spans="2:4" x14ac:dyDescent="0.25">
      <c r="B11946" s="219"/>
      <c r="D11946" s="274"/>
    </row>
    <row r="11947" spans="2:4" x14ac:dyDescent="0.25">
      <c r="B11947" s="219"/>
      <c r="D11947" s="274"/>
    </row>
    <row r="11948" spans="2:4" x14ac:dyDescent="0.25">
      <c r="B11948" s="219"/>
      <c r="D11948" s="274"/>
    </row>
    <row r="11949" spans="2:4" x14ac:dyDescent="0.25">
      <c r="B11949" s="219"/>
      <c r="D11949" s="274"/>
    </row>
    <row r="11950" spans="2:4" x14ac:dyDescent="0.25">
      <c r="B11950" s="219"/>
      <c r="D11950" s="274"/>
    </row>
    <row r="11951" spans="2:4" x14ac:dyDescent="0.25">
      <c r="B11951" s="219"/>
      <c r="D11951" s="274"/>
    </row>
    <row r="11952" spans="2:4" x14ac:dyDescent="0.25">
      <c r="B11952" s="219"/>
      <c r="D11952" s="274"/>
    </row>
    <row r="11953" spans="2:4" x14ac:dyDescent="0.25">
      <c r="B11953" s="219"/>
      <c r="D11953" s="274"/>
    </row>
    <row r="11954" spans="2:4" x14ac:dyDescent="0.25">
      <c r="B11954" s="219"/>
      <c r="D11954" s="274"/>
    </row>
    <row r="11955" spans="2:4" x14ac:dyDescent="0.25">
      <c r="B11955" s="219"/>
      <c r="D11955" s="274"/>
    </row>
    <row r="11956" spans="2:4" x14ac:dyDescent="0.25">
      <c r="B11956" s="219"/>
      <c r="D11956" s="274"/>
    </row>
    <row r="11957" spans="2:4" x14ac:dyDescent="0.25">
      <c r="B11957" s="219"/>
      <c r="D11957" s="274"/>
    </row>
    <row r="11958" spans="2:4" x14ac:dyDescent="0.25">
      <c r="B11958" s="219"/>
      <c r="D11958" s="274"/>
    </row>
    <row r="11959" spans="2:4" x14ac:dyDescent="0.25">
      <c r="B11959" s="219"/>
      <c r="D11959" s="274"/>
    </row>
    <row r="11960" spans="2:4" x14ac:dyDescent="0.25">
      <c r="B11960" s="219"/>
      <c r="D11960" s="274"/>
    </row>
    <row r="11961" spans="2:4" x14ac:dyDescent="0.25">
      <c r="B11961" s="219"/>
      <c r="D11961" s="274"/>
    </row>
    <row r="11962" spans="2:4" x14ac:dyDescent="0.25">
      <c r="B11962" s="219"/>
      <c r="D11962" s="274"/>
    </row>
    <row r="11963" spans="2:4" x14ac:dyDescent="0.25">
      <c r="B11963" s="219"/>
      <c r="D11963" s="274"/>
    </row>
    <row r="11964" spans="2:4" x14ac:dyDescent="0.25">
      <c r="B11964" s="219"/>
      <c r="D11964" s="274"/>
    </row>
    <row r="11965" spans="2:4" x14ac:dyDescent="0.25">
      <c r="B11965" s="219"/>
      <c r="D11965" s="274"/>
    </row>
    <row r="11966" spans="2:4" x14ac:dyDescent="0.25">
      <c r="B11966" s="219"/>
      <c r="D11966" s="274"/>
    </row>
    <row r="11967" spans="2:4" x14ac:dyDescent="0.25">
      <c r="B11967" s="219"/>
      <c r="D11967" s="274"/>
    </row>
    <row r="11968" spans="2:4" x14ac:dyDescent="0.25">
      <c r="B11968" s="219"/>
      <c r="D11968" s="274"/>
    </row>
    <row r="11969" spans="2:4" x14ac:dyDescent="0.25">
      <c r="B11969" s="219"/>
      <c r="D11969" s="274"/>
    </row>
    <row r="11970" spans="2:4" x14ac:dyDescent="0.25">
      <c r="B11970" s="219"/>
      <c r="D11970" s="274"/>
    </row>
    <row r="11971" spans="2:4" x14ac:dyDescent="0.25">
      <c r="B11971" s="219"/>
      <c r="D11971" s="274"/>
    </row>
    <row r="11972" spans="2:4" x14ac:dyDescent="0.25">
      <c r="B11972" s="219"/>
      <c r="D11972" s="274"/>
    </row>
    <row r="11973" spans="2:4" x14ac:dyDescent="0.25">
      <c r="B11973" s="219"/>
      <c r="D11973" s="274"/>
    </row>
    <row r="11974" spans="2:4" x14ac:dyDescent="0.25">
      <c r="B11974" s="219"/>
      <c r="D11974" s="274"/>
    </row>
    <row r="11975" spans="2:4" x14ac:dyDescent="0.25">
      <c r="B11975" s="219"/>
      <c r="D11975" s="274"/>
    </row>
    <row r="11976" spans="2:4" x14ac:dyDescent="0.25">
      <c r="B11976" s="219"/>
      <c r="D11976" s="274"/>
    </row>
    <row r="11977" spans="2:4" x14ac:dyDescent="0.25">
      <c r="B11977" s="219"/>
      <c r="D11977" s="274"/>
    </row>
    <row r="11978" spans="2:4" x14ac:dyDescent="0.25">
      <c r="B11978" s="219"/>
      <c r="D11978" s="274"/>
    </row>
    <row r="11979" spans="2:4" x14ac:dyDescent="0.25">
      <c r="B11979" s="219"/>
      <c r="D11979" s="274"/>
    </row>
    <row r="11980" spans="2:4" x14ac:dyDescent="0.25">
      <c r="B11980" s="219"/>
      <c r="D11980" s="274"/>
    </row>
    <row r="11981" spans="2:4" x14ac:dyDescent="0.25">
      <c r="B11981" s="219"/>
      <c r="D11981" s="274"/>
    </row>
    <row r="11982" spans="2:4" x14ac:dyDescent="0.25">
      <c r="B11982" s="219"/>
      <c r="D11982" s="274"/>
    </row>
    <row r="11983" spans="2:4" x14ac:dyDescent="0.25">
      <c r="B11983" s="219"/>
      <c r="D11983" s="274"/>
    </row>
    <row r="11984" spans="2:4" x14ac:dyDescent="0.25">
      <c r="B11984" s="219"/>
      <c r="D11984" s="274"/>
    </row>
    <row r="11985" spans="2:4" x14ac:dyDescent="0.25">
      <c r="B11985" s="219"/>
      <c r="D11985" s="274"/>
    </row>
    <row r="11986" spans="2:4" x14ac:dyDescent="0.25">
      <c r="B11986" s="219"/>
      <c r="D11986" s="274"/>
    </row>
    <row r="11987" spans="2:4" x14ac:dyDescent="0.25">
      <c r="B11987" s="219"/>
      <c r="D11987" s="274"/>
    </row>
    <row r="11988" spans="2:4" x14ac:dyDescent="0.25">
      <c r="B11988" s="219"/>
      <c r="D11988" s="274"/>
    </row>
    <row r="11989" spans="2:4" x14ac:dyDescent="0.25">
      <c r="B11989" s="219"/>
      <c r="D11989" s="274"/>
    </row>
    <row r="11990" spans="2:4" x14ac:dyDescent="0.25">
      <c r="B11990" s="219"/>
      <c r="D11990" s="274"/>
    </row>
    <row r="11991" spans="2:4" x14ac:dyDescent="0.25">
      <c r="B11991" s="219"/>
      <c r="D11991" s="274"/>
    </row>
    <row r="11992" spans="2:4" x14ac:dyDescent="0.25">
      <c r="B11992" s="219"/>
      <c r="D11992" s="274"/>
    </row>
    <row r="11993" spans="2:4" x14ac:dyDescent="0.25">
      <c r="B11993" s="219"/>
      <c r="D11993" s="274"/>
    </row>
    <row r="11994" spans="2:4" x14ac:dyDescent="0.25">
      <c r="B11994" s="219"/>
      <c r="D11994" s="274"/>
    </row>
    <row r="11995" spans="2:4" x14ac:dyDescent="0.25">
      <c r="B11995" s="219"/>
      <c r="D11995" s="274"/>
    </row>
    <row r="11996" spans="2:4" x14ac:dyDescent="0.25">
      <c r="B11996" s="219"/>
      <c r="D11996" s="274"/>
    </row>
    <row r="11997" spans="2:4" x14ac:dyDescent="0.25">
      <c r="B11997" s="219"/>
      <c r="D11997" s="274"/>
    </row>
    <row r="11998" spans="2:4" x14ac:dyDescent="0.25">
      <c r="B11998" s="219"/>
      <c r="D11998" s="274"/>
    </row>
    <row r="11999" spans="2:4" x14ac:dyDescent="0.25">
      <c r="B11999" s="219"/>
      <c r="D11999" s="274"/>
    </row>
    <row r="12000" spans="2:4" x14ac:dyDescent="0.25">
      <c r="B12000" s="219"/>
      <c r="D12000" s="274"/>
    </row>
    <row r="12001" spans="2:4" x14ac:dyDescent="0.25">
      <c r="B12001" s="219"/>
      <c r="D12001" s="274"/>
    </row>
    <row r="12002" spans="2:4" x14ac:dyDescent="0.25">
      <c r="B12002" s="219"/>
      <c r="D12002" s="274"/>
    </row>
    <row r="12003" spans="2:4" x14ac:dyDescent="0.25">
      <c r="B12003" s="219"/>
      <c r="D12003" s="274"/>
    </row>
    <row r="12004" spans="2:4" x14ac:dyDescent="0.25">
      <c r="B12004" s="219"/>
      <c r="D12004" s="274"/>
    </row>
    <row r="12005" spans="2:4" x14ac:dyDescent="0.25">
      <c r="B12005" s="219"/>
      <c r="D12005" s="274"/>
    </row>
    <row r="12006" spans="2:4" x14ac:dyDescent="0.25">
      <c r="B12006" s="219"/>
      <c r="D12006" s="274"/>
    </row>
    <row r="12007" spans="2:4" x14ac:dyDescent="0.25">
      <c r="B12007" s="219"/>
      <c r="D12007" s="274"/>
    </row>
    <row r="12008" spans="2:4" x14ac:dyDescent="0.25">
      <c r="B12008" s="219"/>
      <c r="D12008" s="274"/>
    </row>
    <row r="12009" spans="2:4" x14ac:dyDescent="0.25">
      <c r="B12009" s="219"/>
      <c r="D12009" s="274"/>
    </row>
    <row r="12010" spans="2:4" x14ac:dyDescent="0.25">
      <c r="B12010" s="219"/>
      <c r="D12010" s="274"/>
    </row>
    <row r="12011" spans="2:4" x14ac:dyDescent="0.25">
      <c r="B12011" s="219"/>
      <c r="D12011" s="274"/>
    </row>
    <row r="12012" spans="2:4" x14ac:dyDescent="0.25">
      <c r="B12012" s="219"/>
      <c r="D12012" s="274"/>
    </row>
    <row r="12013" spans="2:4" x14ac:dyDescent="0.25">
      <c r="B12013" s="219"/>
      <c r="D12013" s="274"/>
    </row>
    <row r="12014" spans="2:4" x14ac:dyDescent="0.25">
      <c r="B12014" s="219"/>
      <c r="D12014" s="274"/>
    </row>
    <row r="12015" spans="2:4" x14ac:dyDescent="0.25">
      <c r="B12015" s="219"/>
      <c r="D12015" s="274"/>
    </row>
    <row r="12016" spans="2:4" x14ac:dyDescent="0.25">
      <c r="B12016" s="219"/>
      <c r="D12016" s="274"/>
    </row>
    <row r="12017" spans="2:4" x14ac:dyDescent="0.25">
      <c r="B12017" s="219"/>
      <c r="D12017" s="274"/>
    </row>
    <row r="12018" spans="2:4" x14ac:dyDescent="0.25">
      <c r="B12018" s="219"/>
      <c r="D12018" s="274"/>
    </row>
    <row r="12019" spans="2:4" x14ac:dyDescent="0.25">
      <c r="B12019" s="219"/>
      <c r="D12019" s="274"/>
    </row>
    <row r="12020" spans="2:4" x14ac:dyDescent="0.25">
      <c r="B12020" s="219"/>
      <c r="D12020" s="274"/>
    </row>
    <row r="12021" spans="2:4" x14ac:dyDescent="0.25">
      <c r="B12021" s="219"/>
      <c r="D12021" s="274"/>
    </row>
    <row r="12022" spans="2:4" x14ac:dyDescent="0.25">
      <c r="B12022" s="219"/>
      <c r="D12022" s="274"/>
    </row>
    <row r="12023" spans="2:4" x14ac:dyDescent="0.25">
      <c r="B12023" s="219"/>
      <c r="D12023" s="274"/>
    </row>
    <row r="12024" spans="2:4" x14ac:dyDescent="0.25">
      <c r="B12024" s="219"/>
      <c r="D12024" s="274"/>
    </row>
    <row r="12025" spans="2:4" x14ac:dyDescent="0.25">
      <c r="B12025" s="219"/>
      <c r="D12025" s="274"/>
    </row>
    <row r="12026" spans="2:4" x14ac:dyDescent="0.25">
      <c r="B12026" s="219"/>
      <c r="D12026" s="274"/>
    </row>
    <row r="12027" spans="2:4" x14ac:dyDescent="0.25">
      <c r="B12027" s="219"/>
      <c r="D12027" s="274"/>
    </row>
    <row r="12028" spans="2:4" x14ac:dyDescent="0.25">
      <c r="B12028" s="219"/>
      <c r="D12028" s="274"/>
    </row>
    <row r="12029" spans="2:4" x14ac:dyDescent="0.25">
      <c r="B12029" s="219"/>
      <c r="D12029" s="274"/>
    </row>
    <row r="12030" spans="2:4" x14ac:dyDescent="0.25">
      <c r="B12030" s="219"/>
      <c r="D12030" s="274"/>
    </row>
    <row r="12031" spans="2:4" x14ac:dyDescent="0.25">
      <c r="B12031" s="219"/>
      <c r="D12031" s="274"/>
    </row>
    <row r="12032" spans="2:4" x14ac:dyDescent="0.25">
      <c r="B12032" s="219"/>
      <c r="D12032" s="274"/>
    </row>
    <row r="12033" spans="2:4" x14ac:dyDescent="0.25">
      <c r="B12033" s="219"/>
      <c r="D12033" s="274"/>
    </row>
    <row r="12034" spans="2:4" x14ac:dyDescent="0.25">
      <c r="B12034" s="219"/>
      <c r="D12034" s="274"/>
    </row>
    <row r="12035" spans="2:4" x14ac:dyDescent="0.25">
      <c r="B12035" s="219"/>
      <c r="D12035" s="274"/>
    </row>
    <row r="12036" spans="2:4" x14ac:dyDescent="0.25">
      <c r="B12036" s="219"/>
      <c r="D12036" s="274"/>
    </row>
    <row r="12037" spans="2:4" x14ac:dyDescent="0.25">
      <c r="B12037" s="219"/>
      <c r="D12037" s="274"/>
    </row>
    <row r="12038" spans="2:4" x14ac:dyDescent="0.25">
      <c r="B12038" s="219"/>
      <c r="D12038" s="274"/>
    </row>
    <row r="12039" spans="2:4" x14ac:dyDescent="0.25">
      <c r="B12039" s="219"/>
      <c r="D12039" s="274"/>
    </row>
    <row r="12040" spans="2:4" x14ac:dyDescent="0.25">
      <c r="B12040" s="219"/>
      <c r="D12040" s="274"/>
    </row>
    <row r="12041" spans="2:4" x14ac:dyDescent="0.25">
      <c r="B12041" s="219"/>
      <c r="D12041" s="274"/>
    </row>
    <row r="12042" spans="2:4" x14ac:dyDescent="0.25">
      <c r="B12042" s="219"/>
      <c r="D12042" s="274"/>
    </row>
    <row r="12043" spans="2:4" x14ac:dyDescent="0.25">
      <c r="B12043" s="219"/>
      <c r="D12043" s="274"/>
    </row>
    <row r="12044" spans="2:4" x14ac:dyDescent="0.25">
      <c r="B12044" s="219"/>
      <c r="D12044" s="274"/>
    </row>
    <row r="12045" spans="2:4" x14ac:dyDescent="0.25">
      <c r="B12045" s="219"/>
      <c r="D12045" s="274"/>
    </row>
    <row r="12046" spans="2:4" x14ac:dyDescent="0.25">
      <c r="B12046" s="219"/>
      <c r="D12046" s="274"/>
    </row>
    <row r="12047" spans="2:4" x14ac:dyDescent="0.25">
      <c r="B12047" s="219"/>
      <c r="D12047" s="274"/>
    </row>
    <row r="12048" spans="2:4" x14ac:dyDescent="0.25">
      <c r="B12048" s="219"/>
      <c r="D12048" s="274"/>
    </row>
    <row r="12049" spans="2:4" x14ac:dyDescent="0.25">
      <c r="B12049" s="219"/>
      <c r="D12049" s="274"/>
    </row>
    <row r="12050" spans="2:4" x14ac:dyDescent="0.25">
      <c r="B12050" s="219"/>
      <c r="D12050" s="274"/>
    </row>
    <row r="12051" spans="2:4" x14ac:dyDescent="0.25">
      <c r="B12051" s="219"/>
      <c r="D12051" s="274"/>
    </row>
    <row r="12052" spans="2:4" x14ac:dyDescent="0.25">
      <c r="B12052" s="219"/>
      <c r="D12052" s="274"/>
    </row>
    <row r="12053" spans="2:4" x14ac:dyDescent="0.25">
      <c r="B12053" s="219"/>
      <c r="D12053" s="274"/>
    </row>
    <row r="12054" spans="2:4" x14ac:dyDescent="0.25">
      <c r="B12054" s="219"/>
      <c r="D12054" s="274"/>
    </row>
    <row r="12055" spans="2:4" x14ac:dyDescent="0.25">
      <c r="B12055" s="219"/>
      <c r="D12055" s="274"/>
    </row>
    <row r="12056" spans="2:4" x14ac:dyDescent="0.25">
      <c r="B12056" s="219"/>
      <c r="D12056" s="274"/>
    </row>
    <row r="12057" spans="2:4" x14ac:dyDescent="0.25">
      <c r="B12057" s="219"/>
      <c r="D12057" s="274"/>
    </row>
    <row r="12058" spans="2:4" x14ac:dyDescent="0.25">
      <c r="B12058" s="219"/>
      <c r="D12058" s="274"/>
    </row>
    <row r="12059" spans="2:4" x14ac:dyDescent="0.25">
      <c r="B12059" s="219"/>
      <c r="D12059" s="274"/>
    </row>
    <row r="12060" spans="2:4" x14ac:dyDescent="0.25">
      <c r="B12060" s="219"/>
      <c r="D12060" s="274"/>
    </row>
    <row r="12061" spans="2:4" x14ac:dyDescent="0.25">
      <c r="B12061" s="219"/>
      <c r="D12061" s="274"/>
    </row>
    <row r="12062" spans="2:4" x14ac:dyDescent="0.25">
      <c r="B12062" s="219"/>
      <c r="D12062" s="274"/>
    </row>
    <row r="12063" spans="2:4" x14ac:dyDescent="0.25">
      <c r="B12063" s="219"/>
      <c r="D12063" s="274"/>
    </row>
    <row r="12064" spans="2:4" x14ac:dyDescent="0.25">
      <c r="B12064" s="219"/>
      <c r="D12064" s="274"/>
    </row>
    <row r="12065" spans="2:4" x14ac:dyDescent="0.25">
      <c r="B12065" s="219"/>
      <c r="D12065" s="274"/>
    </row>
    <row r="12066" spans="2:4" x14ac:dyDescent="0.25">
      <c r="B12066" s="219"/>
      <c r="D12066" s="274"/>
    </row>
    <row r="12067" spans="2:4" x14ac:dyDescent="0.25">
      <c r="B12067" s="219"/>
      <c r="D12067" s="274"/>
    </row>
    <row r="12068" spans="2:4" x14ac:dyDescent="0.25">
      <c r="B12068" s="219"/>
      <c r="D12068" s="274"/>
    </row>
    <row r="12069" spans="2:4" x14ac:dyDescent="0.25">
      <c r="B12069" s="219"/>
      <c r="D12069" s="274"/>
    </row>
    <row r="12070" spans="2:4" x14ac:dyDescent="0.25">
      <c r="B12070" s="219"/>
      <c r="D12070" s="274"/>
    </row>
    <row r="12071" spans="2:4" x14ac:dyDescent="0.25">
      <c r="B12071" s="219"/>
      <c r="D12071" s="274"/>
    </row>
    <row r="12072" spans="2:4" x14ac:dyDescent="0.25">
      <c r="B12072" s="219"/>
      <c r="D12072" s="274"/>
    </row>
    <row r="12073" spans="2:4" x14ac:dyDescent="0.25">
      <c r="B12073" s="219"/>
      <c r="D12073" s="274"/>
    </row>
    <row r="12074" spans="2:4" x14ac:dyDescent="0.25">
      <c r="B12074" s="219"/>
      <c r="D12074" s="274"/>
    </row>
    <row r="12075" spans="2:4" x14ac:dyDescent="0.25">
      <c r="B12075" s="219"/>
      <c r="D12075" s="274"/>
    </row>
    <row r="12076" spans="2:4" x14ac:dyDescent="0.25">
      <c r="B12076" s="219"/>
      <c r="D12076" s="274"/>
    </row>
    <row r="12077" spans="2:4" x14ac:dyDescent="0.25">
      <c r="B12077" s="219"/>
      <c r="D12077" s="274"/>
    </row>
    <row r="12078" spans="2:4" x14ac:dyDescent="0.25">
      <c r="B12078" s="219"/>
      <c r="D12078" s="274"/>
    </row>
    <row r="12079" spans="2:4" x14ac:dyDescent="0.25">
      <c r="B12079" s="219"/>
      <c r="D12079" s="274"/>
    </row>
    <row r="12080" spans="2:4" x14ac:dyDescent="0.25">
      <c r="B12080" s="219"/>
      <c r="D12080" s="274"/>
    </row>
    <row r="12081" spans="2:4" x14ac:dyDescent="0.25">
      <c r="B12081" s="219"/>
      <c r="D12081" s="274"/>
    </row>
    <row r="12082" spans="2:4" x14ac:dyDescent="0.25">
      <c r="B12082" s="219"/>
      <c r="D12082" s="274"/>
    </row>
    <row r="12083" spans="2:4" x14ac:dyDescent="0.25">
      <c r="B12083" s="219"/>
      <c r="D12083" s="274"/>
    </row>
    <row r="12084" spans="2:4" x14ac:dyDescent="0.25">
      <c r="B12084" s="219"/>
      <c r="D12084" s="274"/>
    </row>
    <row r="12085" spans="2:4" x14ac:dyDescent="0.25">
      <c r="B12085" s="219"/>
      <c r="D12085" s="274"/>
    </row>
    <row r="12086" spans="2:4" x14ac:dyDescent="0.25">
      <c r="B12086" s="219"/>
      <c r="D12086" s="274"/>
    </row>
    <row r="12087" spans="2:4" x14ac:dyDescent="0.25">
      <c r="B12087" s="219"/>
      <c r="D12087" s="274"/>
    </row>
    <row r="12088" spans="2:4" x14ac:dyDescent="0.25">
      <c r="B12088" s="219"/>
      <c r="D12088" s="274"/>
    </row>
    <row r="12089" spans="2:4" x14ac:dyDescent="0.25">
      <c r="B12089" s="219"/>
      <c r="D12089" s="274"/>
    </row>
    <row r="12090" spans="2:4" x14ac:dyDescent="0.25">
      <c r="B12090" s="219"/>
      <c r="D12090" s="274"/>
    </row>
    <row r="12091" spans="2:4" x14ac:dyDescent="0.25">
      <c r="B12091" s="219"/>
      <c r="D12091" s="274"/>
    </row>
    <row r="12092" spans="2:4" x14ac:dyDescent="0.25">
      <c r="B12092" s="219"/>
      <c r="D12092" s="274"/>
    </row>
    <row r="12093" spans="2:4" x14ac:dyDescent="0.25">
      <c r="B12093" s="219"/>
      <c r="D12093" s="274"/>
    </row>
    <row r="12094" spans="2:4" x14ac:dyDescent="0.25">
      <c r="B12094" s="219"/>
      <c r="D12094" s="274"/>
    </row>
    <row r="12095" spans="2:4" x14ac:dyDescent="0.25">
      <c r="B12095" s="219"/>
      <c r="D12095" s="274"/>
    </row>
    <row r="12096" spans="2:4" x14ac:dyDescent="0.25">
      <c r="B12096" s="219"/>
      <c r="D12096" s="274"/>
    </row>
    <row r="12097" spans="2:4" x14ac:dyDescent="0.25">
      <c r="B12097" s="219"/>
      <c r="D12097" s="274"/>
    </row>
    <row r="12098" spans="2:4" x14ac:dyDescent="0.25">
      <c r="B12098" s="219"/>
      <c r="D12098" s="274"/>
    </row>
    <row r="12099" spans="2:4" x14ac:dyDescent="0.25">
      <c r="B12099" s="219"/>
      <c r="D12099" s="274"/>
    </row>
    <row r="12100" spans="2:4" x14ac:dyDescent="0.25">
      <c r="B12100" s="219"/>
      <c r="D12100" s="274"/>
    </row>
    <row r="12101" spans="2:4" x14ac:dyDescent="0.25">
      <c r="B12101" s="219"/>
      <c r="D12101" s="274"/>
    </row>
    <row r="12102" spans="2:4" x14ac:dyDescent="0.25">
      <c r="B12102" s="219"/>
      <c r="D12102" s="274"/>
    </row>
    <row r="12103" spans="2:4" x14ac:dyDescent="0.25">
      <c r="B12103" s="219"/>
      <c r="D12103" s="274"/>
    </row>
    <row r="12104" spans="2:4" x14ac:dyDescent="0.25">
      <c r="B12104" s="219"/>
      <c r="D12104" s="274"/>
    </row>
    <row r="12105" spans="2:4" x14ac:dyDescent="0.25">
      <c r="B12105" s="219"/>
      <c r="D12105" s="274"/>
    </row>
    <row r="12106" spans="2:4" x14ac:dyDescent="0.25">
      <c r="B12106" s="219"/>
      <c r="D12106" s="274"/>
    </row>
    <row r="12107" spans="2:4" x14ac:dyDescent="0.25">
      <c r="B12107" s="219"/>
      <c r="D12107" s="274"/>
    </row>
    <row r="12108" spans="2:4" x14ac:dyDescent="0.25">
      <c r="B12108" s="219"/>
      <c r="D12108" s="274"/>
    </row>
    <row r="12109" spans="2:4" x14ac:dyDescent="0.25">
      <c r="B12109" s="219"/>
      <c r="D12109" s="274"/>
    </row>
    <row r="12110" spans="2:4" x14ac:dyDescent="0.25">
      <c r="B12110" s="219"/>
      <c r="D12110" s="274"/>
    </row>
    <row r="12111" spans="2:4" x14ac:dyDescent="0.25">
      <c r="B12111" s="219"/>
      <c r="D12111" s="274"/>
    </row>
    <row r="12112" spans="2:4" x14ac:dyDescent="0.25">
      <c r="B12112" s="219"/>
      <c r="D12112" s="274"/>
    </row>
    <row r="12113" spans="2:4" x14ac:dyDescent="0.25">
      <c r="B12113" s="219"/>
      <c r="D12113" s="274"/>
    </row>
    <row r="12114" spans="2:4" x14ac:dyDescent="0.25">
      <c r="B12114" s="219"/>
      <c r="D12114" s="274"/>
    </row>
    <row r="12115" spans="2:4" x14ac:dyDescent="0.25">
      <c r="B12115" s="219"/>
      <c r="D12115" s="274"/>
    </row>
    <row r="12116" spans="2:4" x14ac:dyDescent="0.25">
      <c r="B12116" s="219"/>
      <c r="D12116" s="274"/>
    </row>
    <row r="12117" spans="2:4" x14ac:dyDescent="0.25">
      <c r="B12117" s="219"/>
      <c r="D12117" s="274"/>
    </row>
    <row r="12118" spans="2:4" x14ac:dyDescent="0.25">
      <c r="B12118" s="219"/>
      <c r="D12118" s="274"/>
    </row>
    <row r="12119" spans="2:4" x14ac:dyDescent="0.25">
      <c r="B12119" s="219"/>
      <c r="D12119" s="274"/>
    </row>
    <row r="12120" spans="2:4" x14ac:dyDescent="0.25">
      <c r="B12120" s="219"/>
      <c r="D12120" s="274"/>
    </row>
    <row r="12121" spans="2:4" x14ac:dyDescent="0.25">
      <c r="B12121" s="219"/>
      <c r="D12121" s="274"/>
    </row>
    <row r="12122" spans="2:4" x14ac:dyDescent="0.25">
      <c r="B12122" s="219"/>
      <c r="D12122" s="274"/>
    </row>
    <row r="12123" spans="2:4" x14ac:dyDescent="0.25">
      <c r="B12123" s="219"/>
      <c r="D12123" s="274"/>
    </row>
    <row r="12124" spans="2:4" x14ac:dyDescent="0.25">
      <c r="B12124" s="219"/>
      <c r="D12124" s="274"/>
    </row>
    <row r="12125" spans="2:4" x14ac:dyDescent="0.25">
      <c r="B12125" s="219"/>
      <c r="D12125" s="274"/>
    </row>
    <row r="12126" spans="2:4" x14ac:dyDescent="0.25">
      <c r="B12126" s="219"/>
      <c r="D12126" s="274"/>
    </row>
    <row r="12127" spans="2:4" x14ac:dyDescent="0.25">
      <c r="B12127" s="219"/>
      <c r="D12127" s="274"/>
    </row>
    <row r="12128" spans="2:4" x14ac:dyDescent="0.25">
      <c r="B12128" s="219"/>
      <c r="D12128" s="274"/>
    </row>
    <row r="12129" spans="2:4" x14ac:dyDescent="0.25">
      <c r="B12129" s="219"/>
      <c r="D12129" s="274"/>
    </row>
    <row r="12130" spans="2:4" x14ac:dyDescent="0.25">
      <c r="B12130" s="219"/>
      <c r="D12130" s="274"/>
    </row>
    <row r="12131" spans="2:4" x14ac:dyDescent="0.25">
      <c r="B12131" s="219"/>
      <c r="D12131" s="274"/>
    </row>
    <row r="12132" spans="2:4" x14ac:dyDescent="0.25">
      <c r="B12132" s="219"/>
      <c r="D12132" s="274"/>
    </row>
    <row r="12133" spans="2:4" x14ac:dyDescent="0.25">
      <c r="B12133" s="219"/>
      <c r="D12133" s="274"/>
    </row>
    <row r="12134" spans="2:4" x14ac:dyDescent="0.25">
      <c r="B12134" s="219"/>
      <c r="D12134" s="274"/>
    </row>
    <row r="12135" spans="2:4" x14ac:dyDescent="0.25">
      <c r="B12135" s="219"/>
      <c r="D12135" s="274"/>
    </row>
    <row r="12136" spans="2:4" x14ac:dyDescent="0.25">
      <c r="B12136" s="219"/>
      <c r="D12136" s="274"/>
    </row>
    <row r="12137" spans="2:4" x14ac:dyDescent="0.25">
      <c r="B12137" s="219"/>
      <c r="D12137" s="274"/>
    </row>
    <row r="12138" spans="2:4" x14ac:dyDescent="0.25">
      <c r="B12138" s="219"/>
      <c r="D12138" s="274"/>
    </row>
    <row r="12139" spans="2:4" x14ac:dyDescent="0.25">
      <c r="B12139" s="219"/>
      <c r="D12139" s="274"/>
    </row>
    <row r="12140" spans="2:4" x14ac:dyDescent="0.25">
      <c r="B12140" s="219"/>
      <c r="D12140" s="274"/>
    </row>
    <row r="12141" spans="2:4" x14ac:dyDescent="0.25">
      <c r="B12141" s="219"/>
      <c r="D12141" s="274"/>
    </row>
    <row r="12142" spans="2:4" x14ac:dyDescent="0.25">
      <c r="B12142" s="219"/>
      <c r="D12142" s="274"/>
    </row>
    <row r="12143" spans="2:4" x14ac:dyDescent="0.25">
      <c r="B12143" s="219"/>
      <c r="D12143" s="274"/>
    </row>
    <row r="12144" spans="2:4" x14ac:dyDescent="0.25">
      <c r="B12144" s="219"/>
      <c r="D12144" s="274"/>
    </row>
    <row r="12145" spans="2:4" x14ac:dyDescent="0.25">
      <c r="B12145" s="219"/>
      <c r="D12145" s="274"/>
    </row>
    <row r="12146" spans="2:4" x14ac:dyDescent="0.25">
      <c r="B12146" s="219"/>
      <c r="D12146" s="274"/>
    </row>
    <row r="12147" spans="2:4" x14ac:dyDescent="0.25">
      <c r="B12147" s="219"/>
      <c r="D12147" s="274"/>
    </row>
    <row r="12148" spans="2:4" x14ac:dyDescent="0.25">
      <c r="B12148" s="219"/>
      <c r="D12148" s="274"/>
    </row>
    <row r="12149" spans="2:4" x14ac:dyDescent="0.25">
      <c r="B12149" s="219"/>
      <c r="D12149" s="274"/>
    </row>
    <row r="12150" spans="2:4" x14ac:dyDescent="0.25">
      <c r="B12150" s="219"/>
      <c r="D12150" s="274"/>
    </row>
    <row r="12151" spans="2:4" x14ac:dyDescent="0.25">
      <c r="B12151" s="219"/>
      <c r="D12151" s="274"/>
    </row>
    <row r="12152" spans="2:4" x14ac:dyDescent="0.25">
      <c r="B12152" s="219"/>
      <c r="D12152" s="274"/>
    </row>
    <row r="12153" spans="2:4" x14ac:dyDescent="0.25">
      <c r="B12153" s="219"/>
      <c r="D12153" s="274"/>
    </row>
    <row r="12154" spans="2:4" x14ac:dyDescent="0.25">
      <c r="B12154" s="219"/>
      <c r="D12154" s="274"/>
    </row>
    <row r="12155" spans="2:4" x14ac:dyDescent="0.25">
      <c r="B12155" s="219"/>
      <c r="D12155" s="274"/>
    </row>
    <row r="12156" spans="2:4" x14ac:dyDescent="0.25">
      <c r="B12156" s="219"/>
      <c r="D12156" s="274"/>
    </row>
    <row r="12157" spans="2:4" x14ac:dyDescent="0.25">
      <c r="B12157" s="219"/>
      <c r="D12157" s="274"/>
    </row>
    <row r="12158" spans="2:4" x14ac:dyDescent="0.25">
      <c r="B12158" s="219"/>
      <c r="D12158" s="274"/>
    </row>
    <row r="12159" spans="2:4" x14ac:dyDescent="0.25">
      <c r="B12159" s="219"/>
      <c r="D12159" s="274"/>
    </row>
    <row r="12160" spans="2:4" x14ac:dyDescent="0.25">
      <c r="B12160" s="219"/>
      <c r="D12160" s="274"/>
    </row>
    <row r="12161" spans="2:4" x14ac:dyDescent="0.25">
      <c r="B12161" s="219"/>
      <c r="D12161" s="274"/>
    </row>
    <row r="12162" spans="2:4" x14ac:dyDescent="0.25">
      <c r="B12162" s="219"/>
      <c r="D12162" s="274"/>
    </row>
    <row r="12163" spans="2:4" x14ac:dyDescent="0.25">
      <c r="B12163" s="219"/>
      <c r="D12163" s="274"/>
    </row>
    <row r="12164" spans="2:4" x14ac:dyDescent="0.25">
      <c r="B12164" s="219"/>
      <c r="D12164" s="274"/>
    </row>
    <row r="12165" spans="2:4" x14ac:dyDescent="0.25">
      <c r="B12165" s="219"/>
      <c r="D12165" s="274"/>
    </row>
    <row r="12166" spans="2:4" x14ac:dyDescent="0.25">
      <c r="B12166" s="219"/>
      <c r="D12166" s="274"/>
    </row>
    <row r="12167" spans="2:4" x14ac:dyDescent="0.25">
      <c r="B12167" s="219"/>
      <c r="D12167" s="274"/>
    </row>
    <row r="12168" spans="2:4" x14ac:dyDescent="0.25">
      <c r="B12168" s="219"/>
      <c r="D12168" s="274"/>
    </row>
    <row r="12169" spans="2:4" x14ac:dyDescent="0.25">
      <c r="B12169" s="219"/>
      <c r="D12169" s="274"/>
    </row>
    <row r="12170" spans="2:4" x14ac:dyDescent="0.25">
      <c r="B12170" s="219"/>
      <c r="D12170" s="274"/>
    </row>
    <row r="12171" spans="2:4" x14ac:dyDescent="0.25">
      <c r="B12171" s="219"/>
      <c r="D12171" s="274"/>
    </row>
    <row r="12172" spans="2:4" x14ac:dyDescent="0.25">
      <c r="B12172" s="219"/>
      <c r="D12172" s="274"/>
    </row>
    <row r="12173" spans="2:4" x14ac:dyDescent="0.25">
      <c r="B12173" s="219"/>
      <c r="D12173" s="274"/>
    </row>
    <row r="12174" spans="2:4" x14ac:dyDescent="0.25">
      <c r="B12174" s="219"/>
      <c r="D12174" s="274"/>
    </row>
    <row r="12175" spans="2:4" x14ac:dyDescent="0.25">
      <c r="B12175" s="219"/>
      <c r="D12175" s="274"/>
    </row>
    <row r="12176" spans="2:4" x14ac:dyDescent="0.25">
      <c r="B12176" s="219"/>
      <c r="D12176" s="274"/>
    </row>
    <row r="12177" spans="2:4" x14ac:dyDescent="0.25">
      <c r="B12177" s="219"/>
      <c r="D12177" s="274"/>
    </row>
    <row r="12178" spans="2:4" x14ac:dyDescent="0.25">
      <c r="B12178" s="219"/>
      <c r="D12178" s="274"/>
    </row>
    <row r="12179" spans="2:4" x14ac:dyDescent="0.25">
      <c r="B12179" s="219"/>
      <c r="D12179" s="274"/>
    </row>
    <row r="12180" spans="2:4" x14ac:dyDescent="0.25">
      <c r="B12180" s="219"/>
      <c r="D12180" s="274"/>
    </row>
    <row r="12181" spans="2:4" x14ac:dyDescent="0.25">
      <c r="B12181" s="219"/>
      <c r="D12181" s="274"/>
    </row>
    <row r="12182" spans="2:4" x14ac:dyDescent="0.25">
      <c r="B12182" s="219"/>
      <c r="D12182" s="274"/>
    </row>
    <row r="12183" spans="2:4" x14ac:dyDescent="0.25">
      <c r="B12183" s="219"/>
      <c r="D12183" s="274"/>
    </row>
    <row r="12184" spans="2:4" x14ac:dyDescent="0.25">
      <c r="B12184" s="219"/>
      <c r="D12184" s="274"/>
    </row>
    <row r="12185" spans="2:4" x14ac:dyDescent="0.25">
      <c r="B12185" s="219"/>
      <c r="D12185" s="274"/>
    </row>
    <row r="12186" spans="2:4" x14ac:dyDescent="0.25">
      <c r="B12186" s="219"/>
      <c r="D12186" s="274"/>
    </row>
    <row r="12187" spans="2:4" x14ac:dyDescent="0.25">
      <c r="B12187" s="219"/>
      <c r="D12187" s="274"/>
    </row>
    <row r="12188" spans="2:4" x14ac:dyDescent="0.25">
      <c r="B12188" s="219"/>
      <c r="D12188" s="274"/>
    </row>
    <row r="12189" spans="2:4" x14ac:dyDescent="0.25">
      <c r="B12189" s="219"/>
      <c r="D12189" s="274"/>
    </row>
    <row r="12190" spans="2:4" x14ac:dyDescent="0.25">
      <c r="B12190" s="219"/>
      <c r="D12190" s="274"/>
    </row>
    <row r="12191" spans="2:4" x14ac:dyDescent="0.25">
      <c r="B12191" s="219"/>
      <c r="D12191" s="274"/>
    </row>
    <row r="12192" spans="2:4" x14ac:dyDescent="0.25">
      <c r="B12192" s="219"/>
      <c r="D12192" s="274"/>
    </row>
    <row r="12193" spans="2:4" x14ac:dyDescent="0.25">
      <c r="B12193" s="219"/>
      <c r="D12193" s="274"/>
    </row>
    <row r="12194" spans="2:4" x14ac:dyDescent="0.25">
      <c r="B12194" s="219"/>
      <c r="D12194" s="274"/>
    </row>
    <row r="12195" spans="2:4" x14ac:dyDescent="0.25">
      <c r="B12195" s="219"/>
      <c r="D12195" s="274"/>
    </row>
    <row r="12196" spans="2:4" x14ac:dyDescent="0.25">
      <c r="B12196" s="219"/>
      <c r="D12196" s="274"/>
    </row>
    <row r="12197" spans="2:4" x14ac:dyDescent="0.25">
      <c r="B12197" s="219"/>
      <c r="D12197" s="274"/>
    </row>
    <row r="12198" spans="2:4" x14ac:dyDescent="0.25">
      <c r="B12198" s="219"/>
      <c r="D12198" s="274"/>
    </row>
    <row r="12199" spans="2:4" x14ac:dyDescent="0.25">
      <c r="B12199" s="219"/>
      <c r="D12199" s="274"/>
    </row>
    <row r="12200" spans="2:4" x14ac:dyDescent="0.25">
      <c r="B12200" s="219"/>
      <c r="D12200" s="274"/>
    </row>
    <row r="12201" spans="2:4" x14ac:dyDescent="0.25">
      <c r="B12201" s="219"/>
      <c r="D12201" s="274"/>
    </row>
    <row r="12202" spans="2:4" x14ac:dyDescent="0.25">
      <c r="B12202" s="219"/>
      <c r="D12202" s="274"/>
    </row>
    <row r="12203" spans="2:4" x14ac:dyDescent="0.25">
      <c r="B12203" s="219"/>
      <c r="D12203" s="274"/>
    </row>
    <row r="12204" spans="2:4" x14ac:dyDescent="0.25">
      <c r="B12204" s="219"/>
      <c r="D12204" s="274"/>
    </row>
    <row r="12205" spans="2:4" x14ac:dyDescent="0.25">
      <c r="B12205" s="219"/>
      <c r="D12205" s="274"/>
    </row>
    <row r="12206" spans="2:4" x14ac:dyDescent="0.25">
      <c r="B12206" s="219"/>
      <c r="D12206" s="274"/>
    </row>
    <row r="12207" spans="2:4" x14ac:dyDescent="0.25">
      <c r="B12207" s="219"/>
      <c r="D12207" s="274"/>
    </row>
    <row r="12208" spans="2:4" x14ac:dyDescent="0.25">
      <c r="B12208" s="219"/>
      <c r="D12208" s="274"/>
    </row>
    <row r="12209" spans="2:4" x14ac:dyDescent="0.25">
      <c r="B12209" s="219"/>
      <c r="D12209" s="274"/>
    </row>
    <row r="12210" spans="2:4" x14ac:dyDescent="0.25">
      <c r="B12210" s="219"/>
      <c r="D12210" s="274"/>
    </row>
    <row r="12211" spans="2:4" x14ac:dyDescent="0.25">
      <c r="B12211" s="219"/>
      <c r="D12211" s="274"/>
    </row>
    <row r="12212" spans="2:4" x14ac:dyDescent="0.25">
      <c r="B12212" s="219"/>
      <c r="D12212" s="274"/>
    </row>
    <row r="12213" spans="2:4" x14ac:dyDescent="0.25">
      <c r="B12213" s="219"/>
      <c r="D12213" s="274"/>
    </row>
    <row r="12214" spans="2:4" x14ac:dyDescent="0.25">
      <c r="B12214" s="219"/>
      <c r="D12214" s="274"/>
    </row>
    <row r="12215" spans="2:4" x14ac:dyDescent="0.25">
      <c r="B12215" s="219"/>
      <c r="D12215" s="274"/>
    </row>
    <row r="12216" spans="2:4" x14ac:dyDescent="0.25">
      <c r="B12216" s="219"/>
      <c r="D12216" s="274"/>
    </row>
    <row r="12217" spans="2:4" x14ac:dyDescent="0.25">
      <c r="B12217" s="219"/>
      <c r="D12217" s="274"/>
    </row>
    <row r="12218" spans="2:4" x14ac:dyDescent="0.25">
      <c r="B12218" s="219"/>
      <c r="D12218" s="274"/>
    </row>
    <row r="12219" spans="2:4" x14ac:dyDescent="0.25">
      <c r="B12219" s="219"/>
      <c r="D12219" s="274"/>
    </row>
    <row r="12220" spans="2:4" x14ac:dyDescent="0.25">
      <c r="B12220" s="219"/>
      <c r="D12220" s="274"/>
    </row>
    <row r="12221" spans="2:4" x14ac:dyDescent="0.25">
      <c r="B12221" s="219"/>
      <c r="D12221" s="274"/>
    </row>
    <row r="12222" spans="2:4" x14ac:dyDescent="0.25">
      <c r="B12222" s="219"/>
      <c r="D12222" s="274"/>
    </row>
    <row r="12223" spans="2:4" x14ac:dyDescent="0.25">
      <c r="B12223" s="219"/>
      <c r="D12223" s="274"/>
    </row>
    <row r="12224" spans="2:4" x14ac:dyDescent="0.25">
      <c r="B12224" s="219"/>
      <c r="D12224" s="274"/>
    </row>
    <row r="12225" spans="2:4" x14ac:dyDescent="0.25">
      <c r="B12225" s="219"/>
      <c r="D12225" s="274"/>
    </row>
    <row r="12226" spans="2:4" x14ac:dyDescent="0.25">
      <c r="B12226" s="219"/>
      <c r="D12226" s="274"/>
    </row>
    <row r="12227" spans="2:4" x14ac:dyDescent="0.25">
      <c r="B12227" s="219"/>
      <c r="D12227" s="274"/>
    </row>
    <row r="12228" spans="2:4" x14ac:dyDescent="0.25">
      <c r="B12228" s="219"/>
      <c r="D12228" s="274"/>
    </row>
    <row r="12229" spans="2:4" x14ac:dyDescent="0.25">
      <c r="B12229" s="219"/>
      <c r="D12229" s="274"/>
    </row>
    <row r="12230" spans="2:4" x14ac:dyDescent="0.25">
      <c r="B12230" s="219"/>
      <c r="D12230" s="274"/>
    </row>
    <row r="12231" spans="2:4" x14ac:dyDescent="0.25">
      <c r="B12231" s="219"/>
      <c r="D12231" s="274"/>
    </row>
    <row r="12232" spans="2:4" x14ac:dyDescent="0.25">
      <c r="B12232" s="219"/>
      <c r="D12232" s="274"/>
    </row>
    <row r="12233" spans="2:4" x14ac:dyDescent="0.25">
      <c r="B12233" s="219"/>
      <c r="D12233" s="274"/>
    </row>
    <row r="12234" spans="2:4" x14ac:dyDescent="0.25">
      <c r="B12234" s="219"/>
      <c r="D12234" s="274"/>
    </row>
    <row r="12235" spans="2:4" x14ac:dyDescent="0.25">
      <c r="B12235" s="219"/>
      <c r="D12235" s="274"/>
    </row>
    <row r="12236" spans="2:4" x14ac:dyDescent="0.25">
      <c r="B12236" s="219"/>
      <c r="D12236" s="274"/>
    </row>
    <row r="12237" spans="2:4" x14ac:dyDescent="0.25">
      <c r="B12237" s="219"/>
      <c r="D12237" s="274"/>
    </row>
    <row r="12238" spans="2:4" x14ac:dyDescent="0.25">
      <c r="B12238" s="219"/>
      <c r="D12238" s="274"/>
    </row>
    <row r="12239" spans="2:4" x14ac:dyDescent="0.25">
      <c r="B12239" s="219"/>
      <c r="D12239" s="274"/>
    </row>
    <row r="12240" spans="2:4" x14ac:dyDescent="0.25">
      <c r="B12240" s="219"/>
      <c r="D12240" s="274"/>
    </row>
    <row r="12241" spans="2:4" x14ac:dyDescent="0.25">
      <c r="B12241" s="219"/>
      <c r="D12241" s="274"/>
    </row>
    <row r="12242" spans="2:4" x14ac:dyDescent="0.25">
      <c r="B12242" s="219"/>
      <c r="D12242" s="274"/>
    </row>
    <row r="12243" spans="2:4" x14ac:dyDescent="0.25">
      <c r="B12243" s="219"/>
      <c r="D12243" s="274"/>
    </row>
    <row r="12244" spans="2:4" x14ac:dyDescent="0.25">
      <c r="B12244" s="219"/>
      <c r="D12244" s="274"/>
    </row>
    <row r="12245" spans="2:4" x14ac:dyDescent="0.25">
      <c r="B12245" s="219"/>
      <c r="D12245" s="274"/>
    </row>
    <row r="12246" spans="2:4" x14ac:dyDescent="0.25">
      <c r="B12246" s="219"/>
      <c r="D12246" s="274"/>
    </row>
    <row r="12247" spans="2:4" x14ac:dyDescent="0.25">
      <c r="B12247" s="219"/>
      <c r="D12247" s="274"/>
    </row>
    <row r="12248" spans="2:4" x14ac:dyDescent="0.25">
      <c r="B12248" s="219"/>
      <c r="D12248" s="274"/>
    </row>
    <row r="12249" spans="2:4" x14ac:dyDescent="0.25">
      <c r="B12249" s="219"/>
      <c r="D12249" s="274"/>
    </row>
    <row r="12250" spans="2:4" x14ac:dyDescent="0.25">
      <c r="B12250" s="219"/>
      <c r="D12250" s="274"/>
    </row>
    <row r="12251" spans="2:4" x14ac:dyDescent="0.25">
      <c r="B12251" s="219"/>
      <c r="D12251" s="274"/>
    </row>
    <row r="12252" spans="2:4" x14ac:dyDescent="0.25">
      <c r="B12252" s="219"/>
      <c r="D12252" s="274"/>
    </row>
    <row r="12253" spans="2:4" x14ac:dyDescent="0.25">
      <c r="B12253" s="219"/>
      <c r="D12253" s="274"/>
    </row>
    <row r="12254" spans="2:4" x14ac:dyDescent="0.25">
      <c r="B12254" s="219"/>
      <c r="D12254" s="274"/>
    </row>
    <row r="12255" spans="2:4" x14ac:dyDescent="0.25">
      <c r="B12255" s="219"/>
      <c r="D12255" s="274"/>
    </row>
    <row r="12256" spans="2:4" x14ac:dyDescent="0.25">
      <c r="B12256" s="219"/>
      <c r="D12256" s="274"/>
    </row>
    <row r="12257" spans="2:4" x14ac:dyDescent="0.25">
      <c r="B12257" s="219"/>
      <c r="D12257" s="274"/>
    </row>
    <row r="12258" spans="2:4" x14ac:dyDescent="0.25">
      <c r="B12258" s="219"/>
      <c r="D12258" s="274"/>
    </row>
    <row r="12259" spans="2:4" x14ac:dyDescent="0.25">
      <c r="B12259" s="219"/>
      <c r="D12259" s="274"/>
    </row>
    <row r="12260" spans="2:4" x14ac:dyDescent="0.25">
      <c r="B12260" s="219"/>
      <c r="D12260" s="274"/>
    </row>
    <row r="12261" spans="2:4" x14ac:dyDescent="0.25">
      <c r="B12261" s="219"/>
      <c r="D12261" s="274"/>
    </row>
    <row r="12262" spans="2:4" x14ac:dyDescent="0.25">
      <c r="B12262" s="219"/>
      <c r="D12262" s="274"/>
    </row>
    <row r="12263" spans="2:4" x14ac:dyDescent="0.25">
      <c r="B12263" s="219"/>
      <c r="D12263" s="274"/>
    </row>
    <row r="12264" spans="2:4" x14ac:dyDescent="0.25">
      <c r="B12264" s="219"/>
      <c r="D12264" s="274"/>
    </row>
    <row r="12265" spans="2:4" x14ac:dyDescent="0.25">
      <c r="B12265" s="219"/>
      <c r="D12265" s="274"/>
    </row>
    <row r="12266" spans="2:4" x14ac:dyDescent="0.25">
      <c r="B12266" s="219"/>
      <c r="D12266" s="274"/>
    </row>
    <row r="12267" spans="2:4" x14ac:dyDescent="0.25">
      <c r="B12267" s="219"/>
      <c r="D12267" s="274"/>
    </row>
    <row r="12268" spans="2:4" x14ac:dyDescent="0.25">
      <c r="B12268" s="219"/>
      <c r="D12268" s="274"/>
    </row>
    <row r="12269" spans="2:4" x14ac:dyDescent="0.25">
      <c r="B12269" s="219"/>
      <c r="D12269" s="274"/>
    </row>
    <row r="12270" spans="2:4" x14ac:dyDescent="0.25">
      <c r="B12270" s="219"/>
      <c r="D12270" s="274"/>
    </row>
    <row r="12271" spans="2:4" x14ac:dyDescent="0.25">
      <c r="B12271" s="219"/>
      <c r="D12271" s="274"/>
    </row>
    <row r="12272" spans="2:4" x14ac:dyDescent="0.25">
      <c r="B12272" s="219"/>
      <c r="D12272" s="274"/>
    </row>
    <row r="12273" spans="2:4" x14ac:dyDescent="0.25">
      <c r="B12273" s="219"/>
      <c r="D12273" s="274"/>
    </row>
    <row r="12274" spans="2:4" x14ac:dyDescent="0.25">
      <c r="B12274" s="219"/>
      <c r="D12274" s="274"/>
    </row>
    <row r="12275" spans="2:4" x14ac:dyDescent="0.25">
      <c r="B12275" s="219"/>
      <c r="D12275" s="274"/>
    </row>
    <row r="12276" spans="2:4" x14ac:dyDescent="0.25">
      <c r="B12276" s="219"/>
      <c r="D12276" s="274"/>
    </row>
    <row r="12277" spans="2:4" x14ac:dyDescent="0.25">
      <c r="B12277" s="219"/>
      <c r="D12277" s="274"/>
    </row>
    <row r="12278" spans="2:4" x14ac:dyDescent="0.25">
      <c r="B12278" s="219"/>
      <c r="D12278" s="274"/>
    </row>
    <row r="12279" spans="2:4" x14ac:dyDescent="0.25">
      <c r="B12279" s="219"/>
      <c r="D12279" s="274"/>
    </row>
    <row r="12280" spans="2:4" x14ac:dyDescent="0.25">
      <c r="B12280" s="219"/>
      <c r="D12280" s="274"/>
    </row>
    <row r="12281" spans="2:4" x14ac:dyDescent="0.25">
      <c r="B12281" s="219"/>
      <c r="D12281" s="274"/>
    </row>
    <row r="12282" spans="2:4" x14ac:dyDescent="0.25">
      <c r="B12282" s="219"/>
      <c r="D12282" s="274"/>
    </row>
    <row r="12283" spans="2:4" x14ac:dyDescent="0.25">
      <c r="B12283" s="219"/>
      <c r="D12283" s="274"/>
    </row>
    <row r="12284" spans="2:4" x14ac:dyDescent="0.25">
      <c r="B12284" s="219"/>
      <c r="D12284" s="274"/>
    </row>
    <row r="12285" spans="2:4" x14ac:dyDescent="0.25">
      <c r="B12285" s="219"/>
      <c r="D12285" s="274"/>
    </row>
    <row r="12286" spans="2:4" x14ac:dyDescent="0.25">
      <c r="B12286" s="219"/>
      <c r="D12286" s="274"/>
    </row>
    <row r="12287" spans="2:4" x14ac:dyDescent="0.25">
      <c r="B12287" s="219"/>
      <c r="D12287" s="274"/>
    </row>
    <row r="12288" spans="2:4" x14ac:dyDescent="0.25">
      <c r="B12288" s="219"/>
      <c r="D12288" s="274"/>
    </row>
    <row r="12289" spans="2:4" x14ac:dyDescent="0.25">
      <c r="B12289" s="219"/>
      <c r="D12289" s="274"/>
    </row>
    <row r="12290" spans="2:4" x14ac:dyDescent="0.25">
      <c r="B12290" s="219"/>
      <c r="D12290" s="274"/>
    </row>
    <row r="12291" spans="2:4" x14ac:dyDescent="0.25">
      <c r="B12291" s="219"/>
      <c r="D12291" s="274"/>
    </row>
    <row r="12292" spans="2:4" x14ac:dyDescent="0.25">
      <c r="B12292" s="219"/>
      <c r="D12292" s="274"/>
    </row>
    <row r="12293" spans="2:4" x14ac:dyDescent="0.25">
      <c r="B12293" s="219"/>
      <c r="D12293" s="274"/>
    </row>
    <row r="12294" spans="2:4" x14ac:dyDescent="0.25">
      <c r="B12294" s="219"/>
      <c r="D12294" s="274"/>
    </row>
    <row r="12295" spans="2:4" x14ac:dyDescent="0.25">
      <c r="B12295" s="219"/>
      <c r="D12295" s="274"/>
    </row>
    <row r="12296" spans="2:4" x14ac:dyDescent="0.25">
      <c r="B12296" s="219"/>
      <c r="D12296" s="274"/>
    </row>
    <row r="12297" spans="2:4" x14ac:dyDescent="0.25">
      <c r="B12297" s="219"/>
      <c r="D12297" s="274"/>
    </row>
    <row r="12298" spans="2:4" x14ac:dyDescent="0.25">
      <c r="B12298" s="219"/>
      <c r="D12298" s="274"/>
    </row>
    <row r="12299" spans="2:4" x14ac:dyDescent="0.25">
      <c r="B12299" s="219"/>
      <c r="D12299" s="274"/>
    </row>
    <row r="12300" spans="2:4" x14ac:dyDescent="0.25">
      <c r="B12300" s="219"/>
      <c r="D12300" s="274"/>
    </row>
    <row r="12301" spans="2:4" x14ac:dyDescent="0.25">
      <c r="B12301" s="219"/>
      <c r="D12301" s="274"/>
    </row>
    <row r="12302" spans="2:4" x14ac:dyDescent="0.25">
      <c r="B12302" s="219"/>
      <c r="D12302" s="274"/>
    </row>
    <row r="12303" spans="2:4" x14ac:dyDescent="0.25">
      <c r="B12303" s="219"/>
      <c r="D12303" s="274"/>
    </row>
    <row r="12304" spans="2:4" x14ac:dyDescent="0.25">
      <c r="B12304" s="219"/>
      <c r="D12304" s="274"/>
    </row>
    <row r="12305" spans="2:4" x14ac:dyDescent="0.25">
      <c r="B12305" s="219"/>
      <c r="D12305" s="274"/>
    </row>
    <row r="12306" spans="2:4" x14ac:dyDescent="0.25">
      <c r="B12306" s="219"/>
      <c r="D12306" s="274"/>
    </row>
    <row r="12307" spans="2:4" x14ac:dyDescent="0.25">
      <c r="B12307" s="219"/>
      <c r="D12307" s="274"/>
    </row>
    <row r="12308" spans="2:4" x14ac:dyDescent="0.25">
      <c r="B12308" s="219"/>
      <c r="D12308" s="274"/>
    </row>
    <row r="12309" spans="2:4" x14ac:dyDescent="0.25">
      <c r="B12309" s="219"/>
      <c r="D12309" s="274"/>
    </row>
    <row r="12310" spans="2:4" x14ac:dyDescent="0.25">
      <c r="B12310" s="219"/>
      <c r="D12310" s="274"/>
    </row>
    <row r="12311" spans="2:4" x14ac:dyDescent="0.25">
      <c r="B12311" s="219"/>
      <c r="D12311" s="274"/>
    </row>
    <row r="12312" spans="2:4" x14ac:dyDescent="0.25">
      <c r="B12312" s="219"/>
      <c r="D12312" s="274"/>
    </row>
    <row r="12313" spans="2:4" x14ac:dyDescent="0.25">
      <c r="B12313" s="219"/>
      <c r="D12313" s="274"/>
    </row>
    <row r="12314" spans="2:4" x14ac:dyDescent="0.25">
      <c r="B12314" s="219"/>
      <c r="D12314" s="274"/>
    </row>
    <row r="12315" spans="2:4" x14ac:dyDescent="0.25">
      <c r="B12315" s="219"/>
      <c r="D12315" s="274"/>
    </row>
    <row r="12316" spans="2:4" x14ac:dyDescent="0.25">
      <c r="B12316" s="219"/>
      <c r="D12316" s="274"/>
    </row>
    <row r="12317" spans="2:4" x14ac:dyDescent="0.25">
      <c r="B12317" s="219"/>
      <c r="D12317" s="274"/>
    </row>
    <row r="12318" spans="2:4" x14ac:dyDescent="0.25">
      <c r="B12318" s="219"/>
      <c r="D12318" s="274"/>
    </row>
    <row r="12319" spans="2:4" x14ac:dyDescent="0.25">
      <c r="B12319" s="219"/>
      <c r="D12319" s="274"/>
    </row>
    <row r="12320" spans="2:4" x14ac:dyDescent="0.25">
      <c r="B12320" s="219"/>
      <c r="D12320" s="274"/>
    </row>
    <row r="12321" spans="2:4" x14ac:dyDescent="0.25">
      <c r="B12321" s="219"/>
      <c r="D12321" s="274"/>
    </row>
    <row r="12322" spans="2:4" x14ac:dyDescent="0.25">
      <c r="B12322" s="219"/>
      <c r="D12322" s="274"/>
    </row>
    <row r="12323" spans="2:4" x14ac:dyDescent="0.25">
      <c r="B12323" s="219"/>
      <c r="D12323" s="274"/>
    </row>
    <row r="12324" spans="2:4" x14ac:dyDescent="0.25">
      <c r="B12324" s="219"/>
      <c r="D12324" s="274"/>
    </row>
    <row r="12325" spans="2:4" x14ac:dyDescent="0.25">
      <c r="B12325" s="219"/>
      <c r="D12325" s="274"/>
    </row>
    <row r="12326" spans="2:4" x14ac:dyDescent="0.25">
      <c r="B12326" s="219"/>
      <c r="D12326" s="274"/>
    </row>
    <row r="12327" spans="2:4" x14ac:dyDescent="0.25">
      <c r="B12327" s="219"/>
      <c r="D12327" s="274"/>
    </row>
    <row r="12328" spans="2:4" x14ac:dyDescent="0.25">
      <c r="B12328" s="219"/>
      <c r="D12328" s="274"/>
    </row>
    <row r="12329" spans="2:4" x14ac:dyDescent="0.25">
      <c r="B12329" s="219"/>
      <c r="D12329" s="274"/>
    </row>
    <row r="12330" spans="2:4" x14ac:dyDescent="0.25">
      <c r="B12330" s="219"/>
      <c r="D12330" s="274"/>
    </row>
    <row r="12331" spans="2:4" x14ac:dyDescent="0.25">
      <c r="B12331" s="219"/>
      <c r="D12331" s="274"/>
    </row>
    <row r="12332" spans="2:4" x14ac:dyDescent="0.25">
      <c r="B12332" s="219"/>
      <c r="D12332" s="274"/>
    </row>
    <row r="12333" spans="2:4" x14ac:dyDescent="0.25">
      <c r="B12333" s="219"/>
      <c r="D12333" s="274"/>
    </row>
    <row r="12334" spans="2:4" x14ac:dyDescent="0.25">
      <c r="B12334" s="219"/>
      <c r="D12334" s="274"/>
    </row>
    <row r="12335" spans="2:4" x14ac:dyDescent="0.25">
      <c r="B12335" s="219"/>
      <c r="D12335" s="274"/>
    </row>
    <row r="12336" spans="2:4" x14ac:dyDescent="0.25">
      <c r="B12336" s="219"/>
      <c r="D12336" s="274"/>
    </row>
    <row r="12337" spans="2:4" x14ac:dyDescent="0.25">
      <c r="B12337" s="219"/>
      <c r="D12337" s="274"/>
    </row>
    <row r="12338" spans="2:4" x14ac:dyDescent="0.25">
      <c r="B12338" s="219"/>
      <c r="D12338" s="274"/>
    </row>
    <row r="12339" spans="2:4" x14ac:dyDescent="0.25">
      <c r="B12339" s="219"/>
      <c r="D12339" s="274"/>
    </row>
    <row r="12340" spans="2:4" x14ac:dyDescent="0.25">
      <c r="B12340" s="219"/>
      <c r="D12340" s="274"/>
    </row>
    <row r="12341" spans="2:4" x14ac:dyDescent="0.25">
      <c r="B12341" s="219"/>
      <c r="D12341" s="274"/>
    </row>
    <row r="12342" spans="2:4" x14ac:dyDescent="0.25">
      <c r="B12342" s="219"/>
      <c r="D12342" s="274"/>
    </row>
    <row r="12343" spans="2:4" x14ac:dyDescent="0.25">
      <c r="B12343" s="219"/>
      <c r="D12343" s="274"/>
    </row>
    <row r="12344" spans="2:4" x14ac:dyDescent="0.25">
      <c r="B12344" s="219"/>
      <c r="D12344" s="274"/>
    </row>
    <row r="12345" spans="2:4" x14ac:dyDescent="0.25">
      <c r="B12345" s="219"/>
      <c r="D12345" s="274"/>
    </row>
    <row r="12346" spans="2:4" x14ac:dyDescent="0.25">
      <c r="B12346" s="219"/>
      <c r="D12346" s="274"/>
    </row>
    <row r="12347" spans="2:4" x14ac:dyDescent="0.25">
      <c r="B12347" s="219"/>
      <c r="D12347" s="274"/>
    </row>
    <row r="12348" spans="2:4" x14ac:dyDescent="0.25">
      <c r="B12348" s="219"/>
      <c r="D12348" s="274"/>
    </row>
    <row r="12349" spans="2:4" x14ac:dyDescent="0.25">
      <c r="B12349" s="219"/>
      <c r="D12349" s="274"/>
    </row>
    <row r="12350" spans="2:4" x14ac:dyDescent="0.25">
      <c r="B12350" s="219"/>
      <c r="D12350" s="274"/>
    </row>
    <row r="12351" spans="2:4" x14ac:dyDescent="0.25">
      <c r="B12351" s="219"/>
      <c r="D12351" s="274"/>
    </row>
    <row r="12352" spans="2:4" x14ac:dyDescent="0.25">
      <c r="B12352" s="219"/>
      <c r="D12352" s="274"/>
    </row>
    <row r="12353" spans="2:4" x14ac:dyDescent="0.25">
      <c r="B12353" s="219"/>
      <c r="D12353" s="274"/>
    </row>
    <row r="12354" spans="2:4" x14ac:dyDescent="0.25">
      <c r="B12354" s="219"/>
      <c r="D12354" s="274"/>
    </row>
    <row r="12355" spans="2:4" x14ac:dyDescent="0.25">
      <c r="B12355" s="219"/>
      <c r="D12355" s="274"/>
    </row>
    <row r="12356" spans="2:4" x14ac:dyDescent="0.25">
      <c r="B12356" s="219"/>
      <c r="D12356" s="274"/>
    </row>
    <row r="12357" spans="2:4" x14ac:dyDescent="0.25">
      <c r="B12357" s="219"/>
      <c r="D12357" s="274"/>
    </row>
    <row r="12358" spans="2:4" x14ac:dyDescent="0.25">
      <c r="B12358" s="219"/>
      <c r="D12358" s="274"/>
    </row>
    <row r="12359" spans="2:4" x14ac:dyDescent="0.25">
      <c r="B12359" s="219"/>
      <c r="D12359" s="274"/>
    </row>
    <row r="12360" spans="2:4" x14ac:dyDescent="0.25">
      <c r="B12360" s="219"/>
      <c r="D12360" s="274"/>
    </row>
    <row r="12361" spans="2:4" x14ac:dyDescent="0.25">
      <c r="B12361" s="219"/>
      <c r="D12361" s="274"/>
    </row>
    <row r="12362" spans="2:4" x14ac:dyDescent="0.25">
      <c r="B12362" s="219"/>
      <c r="D12362" s="274"/>
    </row>
    <row r="12363" spans="2:4" x14ac:dyDescent="0.25">
      <c r="B12363" s="219"/>
      <c r="D12363" s="274"/>
    </row>
    <row r="12364" spans="2:4" x14ac:dyDescent="0.25">
      <c r="B12364" s="219"/>
      <c r="D12364" s="274"/>
    </row>
    <row r="12365" spans="2:4" x14ac:dyDescent="0.25">
      <c r="B12365" s="219"/>
      <c r="D12365" s="274"/>
    </row>
    <row r="12366" spans="2:4" x14ac:dyDescent="0.25">
      <c r="B12366" s="219"/>
      <c r="D12366" s="274"/>
    </row>
    <row r="12367" spans="2:4" x14ac:dyDescent="0.25">
      <c r="B12367" s="219"/>
      <c r="D12367" s="274"/>
    </row>
    <row r="12368" spans="2:4" x14ac:dyDescent="0.25">
      <c r="B12368" s="219"/>
      <c r="D12368" s="274"/>
    </row>
    <row r="12369" spans="2:4" x14ac:dyDescent="0.25">
      <c r="B12369" s="219"/>
      <c r="D12369" s="274"/>
    </row>
    <row r="12370" spans="2:4" x14ac:dyDescent="0.25">
      <c r="B12370" s="219"/>
      <c r="D12370" s="274"/>
    </row>
    <row r="12371" spans="2:4" x14ac:dyDescent="0.25">
      <c r="B12371" s="219"/>
      <c r="D12371" s="274"/>
    </row>
    <row r="12372" spans="2:4" x14ac:dyDescent="0.25">
      <c r="B12372" s="219"/>
      <c r="D12372" s="274"/>
    </row>
    <row r="12373" spans="2:4" x14ac:dyDescent="0.25">
      <c r="B12373" s="219"/>
      <c r="D12373" s="274"/>
    </row>
    <row r="12374" spans="2:4" x14ac:dyDescent="0.25">
      <c r="B12374" s="219"/>
      <c r="D12374" s="274"/>
    </row>
    <row r="12375" spans="2:4" x14ac:dyDescent="0.25">
      <c r="B12375" s="219"/>
      <c r="D12375" s="274"/>
    </row>
    <row r="12376" spans="2:4" x14ac:dyDescent="0.25">
      <c r="B12376" s="219"/>
      <c r="D12376" s="274"/>
    </row>
    <row r="12377" spans="2:4" x14ac:dyDescent="0.25">
      <c r="B12377" s="219"/>
      <c r="D12377" s="274"/>
    </row>
    <row r="12378" spans="2:4" x14ac:dyDescent="0.25">
      <c r="B12378" s="219"/>
      <c r="D12378" s="274"/>
    </row>
    <row r="12379" spans="2:4" x14ac:dyDescent="0.25">
      <c r="B12379" s="219"/>
      <c r="D12379" s="274"/>
    </row>
    <row r="12380" spans="2:4" x14ac:dyDescent="0.25">
      <c r="B12380" s="219"/>
      <c r="D12380" s="274"/>
    </row>
    <row r="12381" spans="2:4" x14ac:dyDescent="0.25">
      <c r="B12381" s="219"/>
      <c r="D12381" s="274"/>
    </row>
    <row r="12382" spans="2:4" x14ac:dyDescent="0.25">
      <c r="B12382" s="219"/>
      <c r="D12382" s="274"/>
    </row>
    <row r="12383" spans="2:4" x14ac:dyDescent="0.25">
      <c r="B12383" s="219"/>
      <c r="D12383" s="274"/>
    </row>
    <row r="12384" spans="2:4" x14ac:dyDescent="0.25">
      <c r="B12384" s="219"/>
      <c r="D12384" s="274"/>
    </row>
    <row r="12385" spans="2:4" x14ac:dyDescent="0.25">
      <c r="B12385" s="219"/>
      <c r="D12385" s="274"/>
    </row>
    <row r="12386" spans="2:4" x14ac:dyDescent="0.25">
      <c r="B12386" s="219"/>
      <c r="D12386" s="274"/>
    </row>
    <row r="12387" spans="2:4" x14ac:dyDescent="0.25">
      <c r="B12387" s="219"/>
      <c r="D12387" s="274"/>
    </row>
    <row r="12388" spans="2:4" x14ac:dyDescent="0.25">
      <c r="B12388" s="219"/>
      <c r="D12388" s="274"/>
    </row>
    <row r="12389" spans="2:4" x14ac:dyDescent="0.25">
      <c r="B12389" s="219"/>
      <c r="D12389" s="274"/>
    </row>
    <row r="12390" spans="2:4" x14ac:dyDescent="0.25">
      <c r="B12390" s="219"/>
      <c r="D12390" s="274"/>
    </row>
    <row r="12391" spans="2:4" x14ac:dyDescent="0.25">
      <c r="B12391" s="219"/>
      <c r="D12391" s="274"/>
    </row>
    <row r="12392" spans="2:4" x14ac:dyDescent="0.25">
      <c r="B12392" s="219"/>
      <c r="D12392" s="274"/>
    </row>
    <row r="12393" spans="2:4" x14ac:dyDescent="0.25">
      <c r="B12393" s="219"/>
      <c r="D12393" s="274"/>
    </row>
    <row r="12394" spans="2:4" x14ac:dyDescent="0.25">
      <c r="B12394" s="219"/>
      <c r="D12394" s="274"/>
    </row>
    <row r="12395" spans="2:4" x14ac:dyDescent="0.25">
      <c r="B12395" s="219"/>
      <c r="D12395" s="274"/>
    </row>
    <row r="12396" spans="2:4" x14ac:dyDescent="0.25">
      <c r="B12396" s="219"/>
      <c r="D12396" s="274"/>
    </row>
    <row r="12397" spans="2:4" x14ac:dyDescent="0.25">
      <c r="B12397" s="219"/>
      <c r="D12397" s="274"/>
    </row>
    <row r="12398" spans="2:4" x14ac:dyDescent="0.25">
      <c r="B12398" s="219"/>
      <c r="D12398" s="274"/>
    </row>
    <row r="12399" spans="2:4" x14ac:dyDescent="0.25">
      <c r="B12399" s="219"/>
      <c r="D12399" s="274"/>
    </row>
    <row r="12400" spans="2:4" x14ac:dyDescent="0.25">
      <c r="B12400" s="219"/>
      <c r="D12400" s="274"/>
    </row>
    <row r="12401" spans="2:4" x14ac:dyDescent="0.25">
      <c r="B12401" s="219"/>
      <c r="D12401" s="274"/>
    </row>
    <row r="12402" spans="2:4" x14ac:dyDescent="0.25">
      <c r="B12402" s="219"/>
      <c r="D12402" s="274"/>
    </row>
    <row r="12403" spans="2:4" x14ac:dyDescent="0.25">
      <c r="B12403" s="219"/>
      <c r="D12403" s="274"/>
    </row>
    <row r="12404" spans="2:4" x14ac:dyDescent="0.25">
      <c r="B12404" s="219"/>
      <c r="D12404" s="274"/>
    </row>
    <row r="12405" spans="2:4" x14ac:dyDescent="0.25">
      <c r="B12405" s="219"/>
      <c r="D12405" s="274"/>
    </row>
    <row r="12406" spans="2:4" x14ac:dyDescent="0.25">
      <c r="B12406" s="219"/>
      <c r="D12406" s="274"/>
    </row>
    <row r="12407" spans="2:4" x14ac:dyDescent="0.25">
      <c r="B12407" s="219"/>
      <c r="D12407" s="274"/>
    </row>
    <row r="12408" spans="2:4" x14ac:dyDescent="0.25">
      <c r="B12408" s="219"/>
      <c r="D12408" s="274"/>
    </row>
    <row r="12409" spans="2:4" x14ac:dyDescent="0.25">
      <c r="B12409" s="219"/>
      <c r="D12409" s="274"/>
    </row>
    <row r="12410" spans="2:4" x14ac:dyDescent="0.25">
      <c r="B12410" s="219"/>
      <c r="D12410" s="274"/>
    </row>
    <row r="12411" spans="2:4" x14ac:dyDescent="0.25">
      <c r="B12411" s="219"/>
      <c r="D12411" s="274"/>
    </row>
    <row r="12412" spans="2:4" x14ac:dyDescent="0.25">
      <c r="B12412" s="219"/>
      <c r="D12412" s="274"/>
    </row>
    <row r="12413" spans="2:4" x14ac:dyDescent="0.25">
      <c r="B12413" s="219"/>
      <c r="D12413" s="274"/>
    </row>
    <row r="12414" spans="2:4" x14ac:dyDescent="0.25">
      <c r="B12414" s="219"/>
      <c r="D12414" s="274"/>
    </row>
    <row r="12415" spans="2:4" x14ac:dyDescent="0.25">
      <c r="B12415" s="219"/>
      <c r="D12415" s="274"/>
    </row>
    <row r="12416" spans="2:4" x14ac:dyDescent="0.25">
      <c r="B12416" s="219"/>
      <c r="D12416" s="274"/>
    </row>
    <row r="12417" spans="2:4" x14ac:dyDescent="0.25">
      <c r="B12417" s="219"/>
      <c r="D12417" s="274"/>
    </row>
    <row r="12418" spans="2:4" x14ac:dyDescent="0.25">
      <c r="B12418" s="219"/>
      <c r="D12418" s="274"/>
    </row>
    <row r="12419" spans="2:4" x14ac:dyDescent="0.25">
      <c r="B12419" s="219"/>
      <c r="D12419" s="274"/>
    </row>
    <row r="12420" spans="2:4" x14ac:dyDescent="0.25">
      <c r="B12420" s="219"/>
      <c r="D12420" s="274"/>
    </row>
    <row r="12421" spans="2:4" x14ac:dyDescent="0.25">
      <c r="B12421" s="219"/>
      <c r="D12421" s="274"/>
    </row>
    <row r="12422" spans="2:4" x14ac:dyDescent="0.25">
      <c r="B12422" s="219"/>
      <c r="D12422" s="274"/>
    </row>
    <row r="12423" spans="2:4" x14ac:dyDescent="0.25">
      <c r="B12423" s="219"/>
      <c r="D12423" s="274"/>
    </row>
    <row r="12424" spans="2:4" x14ac:dyDescent="0.25">
      <c r="B12424" s="219"/>
      <c r="D12424" s="274"/>
    </row>
    <row r="12425" spans="2:4" x14ac:dyDescent="0.25">
      <c r="B12425" s="219"/>
      <c r="D12425" s="274"/>
    </row>
    <row r="12426" spans="2:4" x14ac:dyDescent="0.25">
      <c r="B12426" s="219"/>
      <c r="D12426" s="274"/>
    </row>
    <row r="12427" spans="2:4" x14ac:dyDescent="0.25">
      <c r="B12427" s="219"/>
      <c r="D12427" s="274"/>
    </row>
    <row r="12428" spans="2:4" x14ac:dyDescent="0.25">
      <c r="B12428" s="219"/>
      <c r="D12428" s="274"/>
    </row>
    <row r="12429" spans="2:4" x14ac:dyDescent="0.25">
      <c r="B12429" s="219"/>
      <c r="D12429" s="274"/>
    </row>
    <row r="12430" spans="2:4" x14ac:dyDescent="0.25">
      <c r="B12430" s="219"/>
      <c r="D12430" s="274"/>
    </row>
    <row r="12431" spans="2:4" x14ac:dyDescent="0.25">
      <c r="B12431" s="219"/>
      <c r="D12431" s="274"/>
    </row>
    <row r="12432" spans="2:4" x14ac:dyDescent="0.25">
      <c r="B12432" s="219"/>
      <c r="D12432" s="274"/>
    </row>
    <row r="12433" spans="2:4" x14ac:dyDescent="0.25">
      <c r="B12433" s="219"/>
      <c r="D12433" s="274"/>
    </row>
    <row r="12434" spans="2:4" x14ac:dyDescent="0.25">
      <c r="B12434" s="219"/>
      <c r="D12434" s="274"/>
    </row>
    <row r="12435" spans="2:4" x14ac:dyDescent="0.25">
      <c r="B12435" s="219"/>
      <c r="D12435" s="274"/>
    </row>
    <row r="12436" spans="2:4" x14ac:dyDescent="0.25">
      <c r="B12436" s="219"/>
      <c r="D12436" s="274"/>
    </row>
    <row r="12437" spans="2:4" x14ac:dyDescent="0.25">
      <c r="B12437" s="219"/>
      <c r="D12437" s="274"/>
    </row>
    <row r="12438" spans="2:4" x14ac:dyDescent="0.25">
      <c r="B12438" s="219"/>
      <c r="D12438" s="274"/>
    </row>
    <row r="12439" spans="2:4" x14ac:dyDescent="0.25">
      <c r="B12439" s="219"/>
      <c r="D12439" s="274"/>
    </row>
    <row r="12440" spans="2:4" x14ac:dyDescent="0.25">
      <c r="B12440" s="219"/>
      <c r="D12440" s="274"/>
    </row>
    <row r="12441" spans="2:4" x14ac:dyDescent="0.25">
      <c r="B12441" s="219"/>
      <c r="D12441" s="274"/>
    </row>
    <row r="12442" spans="2:4" x14ac:dyDescent="0.25">
      <c r="B12442" s="219"/>
      <c r="D12442" s="274"/>
    </row>
    <row r="12443" spans="2:4" x14ac:dyDescent="0.25">
      <c r="B12443" s="219"/>
      <c r="D12443" s="274"/>
    </row>
    <row r="12444" spans="2:4" x14ac:dyDescent="0.25">
      <c r="B12444" s="219"/>
      <c r="D12444" s="274"/>
    </row>
    <row r="12445" spans="2:4" x14ac:dyDescent="0.25">
      <c r="B12445" s="219"/>
      <c r="D12445" s="274"/>
    </row>
    <row r="12446" spans="2:4" x14ac:dyDescent="0.25">
      <c r="B12446" s="219"/>
      <c r="D12446" s="274"/>
    </row>
    <row r="12447" spans="2:4" x14ac:dyDescent="0.25">
      <c r="B12447" s="219"/>
      <c r="D12447" s="274"/>
    </row>
    <row r="12448" spans="2:4" x14ac:dyDescent="0.25">
      <c r="B12448" s="219"/>
      <c r="D12448" s="274"/>
    </row>
    <row r="12449" spans="2:4" x14ac:dyDescent="0.25">
      <c r="B12449" s="219"/>
      <c r="D12449" s="274"/>
    </row>
    <row r="12450" spans="2:4" x14ac:dyDescent="0.25">
      <c r="B12450" s="219"/>
      <c r="D12450" s="274"/>
    </row>
    <row r="12451" spans="2:4" x14ac:dyDescent="0.25">
      <c r="B12451" s="219"/>
      <c r="D12451" s="274"/>
    </row>
    <row r="12452" spans="2:4" x14ac:dyDescent="0.25">
      <c r="B12452" s="219"/>
      <c r="D12452" s="274"/>
    </row>
    <row r="12453" spans="2:4" x14ac:dyDescent="0.25">
      <c r="B12453" s="219"/>
      <c r="D12453" s="274"/>
    </row>
    <row r="12454" spans="2:4" x14ac:dyDescent="0.25">
      <c r="B12454" s="219"/>
      <c r="D12454" s="274"/>
    </row>
    <row r="12455" spans="2:4" x14ac:dyDescent="0.25">
      <c r="B12455" s="219"/>
      <c r="D12455" s="274"/>
    </row>
    <row r="12456" spans="2:4" x14ac:dyDescent="0.25">
      <c r="B12456" s="219"/>
      <c r="D12456" s="274"/>
    </row>
    <row r="12457" spans="2:4" x14ac:dyDescent="0.25">
      <c r="B12457" s="219"/>
      <c r="D12457" s="274"/>
    </row>
    <row r="12458" spans="2:4" x14ac:dyDescent="0.25">
      <c r="B12458" s="219"/>
      <c r="D12458" s="274"/>
    </row>
    <row r="12459" spans="2:4" x14ac:dyDescent="0.25">
      <c r="B12459" s="219"/>
      <c r="D12459" s="274"/>
    </row>
    <row r="12460" spans="2:4" x14ac:dyDescent="0.25">
      <c r="B12460" s="219"/>
      <c r="D12460" s="274"/>
    </row>
    <row r="12461" spans="2:4" x14ac:dyDescent="0.25">
      <c r="B12461" s="219"/>
      <c r="D12461" s="274"/>
    </row>
    <row r="12462" spans="2:4" x14ac:dyDescent="0.25">
      <c r="B12462" s="219"/>
      <c r="D12462" s="274"/>
    </row>
    <row r="12463" spans="2:4" x14ac:dyDescent="0.25">
      <c r="B12463" s="219"/>
      <c r="D12463" s="274"/>
    </row>
    <row r="12464" spans="2:4" x14ac:dyDescent="0.25">
      <c r="B12464" s="219"/>
      <c r="D12464" s="274"/>
    </row>
    <row r="12465" spans="2:4" x14ac:dyDescent="0.25">
      <c r="B12465" s="219"/>
      <c r="D12465" s="274"/>
    </row>
    <row r="12466" spans="2:4" x14ac:dyDescent="0.25">
      <c r="B12466" s="219"/>
      <c r="D12466" s="274"/>
    </row>
    <row r="12467" spans="2:4" x14ac:dyDescent="0.25">
      <c r="B12467" s="219"/>
      <c r="D12467" s="274"/>
    </row>
    <row r="12468" spans="2:4" x14ac:dyDescent="0.25">
      <c r="B12468" s="219"/>
      <c r="D12468" s="274"/>
    </row>
    <row r="12469" spans="2:4" x14ac:dyDescent="0.25">
      <c r="B12469" s="219"/>
      <c r="D12469" s="274"/>
    </row>
    <row r="12470" spans="2:4" x14ac:dyDescent="0.25">
      <c r="B12470" s="219"/>
      <c r="D12470" s="274"/>
    </row>
    <row r="12471" spans="2:4" x14ac:dyDescent="0.25">
      <c r="B12471" s="219"/>
      <c r="D12471" s="274"/>
    </row>
    <row r="12472" spans="2:4" x14ac:dyDescent="0.25">
      <c r="B12472" s="219"/>
      <c r="D12472" s="274"/>
    </row>
    <row r="12473" spans="2:4" x14ac:dyDescent="0.25">
      <c r="B12473" s="219"/>
      <c r="D12473" s="274"/>
    </row>
    <row r="12474" spans="2:4" x14ac:dyDescent="0.25">
      <c r="B12474" s="219"/>
      <c r="D12474" s="274"/>
    </row>
    <row r="12475" spans="2:4" x14ac:dyDescent="0.25">
      <c r="B12475" s="219"/>
      <c r="D12475" s="274"/>
    </row>
    <row r="12476" spans="2:4" x14ac:dyDescent="0.25">
      <c r="B12476" s="219"/>
      <c r="D12476" s="274"/>
    </row>
    <row r="12477" spans="2:4" x14ac:dyDescent="0.25">
      <c r="B12477" s="219"/>
      <c r="D12477" s="274"/>
    </row>
    <row r="12478" spans="2:4" x14ac:dyDescent="0.25">
      <c r="B12478" s="219"/>
      <c r="D12478" s="274"/>
    </row>
    <row r="12479" spans="2:4" x14ac:dyDescent="0.25">
      <c r="B12479" s="219"/>
      <c r="D12479" s="274"/>
    </row>
    <row r="12480" spans="2:4" x14ac:dyDescent="0.25">
      <c r="B12480" s="219"/>
      <c r="D12480" s="274"/>
    </row>
    <row r="12481" spans="2:4" x14ac:dyDescent="0.25">
      <c r="B12481" s="219"/>
      <c r="D12481" s="274"/>
    </row>
    <row r="12482" spans="2:4" x14ac:dyDescent="0.25">
      <c r="B12482" s="219"/>
      <c r="D12482" s="274"/>
    </row>
    <row r="12483" spans="2:4" x14ac:dyDescent="0.25">
      <c r="B12483" s="219"/>
      <c r="D12483" s="274"/>
    </row>
    <row r="12484" spans="2:4" x14ac:dyDescent="0.25">
      <c r="B12484" s="219"/>
      <c r="D12484" s="274"/>
    </row>
    <row r="12485" spans="2:4" x14ac:dyDescent="0.25">
      <c r="B12485" s="219"/>
      <c r="D12485" s="274"/>
    </row>
    <row r="12486" spans="2:4" x14ac:dyDescent="0.25">
      <c r="B12486" s="219"/>
      <c r="D12486" s="274"/>
    </row>
    <row r="12487" spans="2:4" x14ac:dyDescent="0.25">
      <c r="B12487" s="219"/>
      <c r="D12487" s="274"/>
    </row>
    <row r="12488" spans="2:4" x14ac:dyDescent="0.25">
      <c r="B12488" s="219"/>
      <c r="D12488" s="274"/>
    </row>
    <row r="12489" spans="2:4" x14ac:dyDescent="0.25">
      <c r="B12489" s="219"/>
      <c r="D12489" s="274"/>
    </row>
    <row r="12490" spans="2:4" x14ac:dyDescent="0.25">
      <c r="B12490" s="219"/>
      <c r="D12490" s="274"/>
    </row>
    <row r="12491" spans="2:4" x14ac:dyDescent="0.25">
      <c r="B12491" s="219"/>
      <c r="D12491" s="274"/>
    </row>
    <row r="12492" spans="2:4" x14ac:dyDescent="0.25">
      <c r="B12492" s="219"/>
      <c r="D12492" s="274"/>
    </row>
    <row r="12493" spans="2:4" x14ac:dyDescent="0.25">
      <c r="B12493" s="219"/>
      <c r="D12493" s="274"/>
    </row>
    <row r="12494" spans="2:4" x14ac:dyDescent="0.25">
      <c r="B12494" s="219"/>
      <c r="D12494" s="274"/>
    </row>
    <row r="12495" spans="2:4" x14ac:dyDescent="0.25">
      <c r="B12495" s="219"/>
      <c r="D12495" s="274"/>
    </row>
    <row r="12496" spans="2:4" x14ac:dyDescent="0.25">
      <c r="B12496" s="219"/>
      <c r="D12496" s="274"/>
    </row>
    <row r="12497" spans="2:4" x14ac:dyDescent="0.25">
      <c r="B12497" s="219"/>
      <c r="D12497" s="274"/>
    </row>
    <row r="12498" spans="2:4" x14ac:dyDescent="0.25">
      <c r="B12498" s="219"/>
      <c r="D12498" s="274"/>
    </row>
    <row r="12499" spans="2:4" x14ac:dyDescent="0.25">
      <c r="B12499" s="219"/>
      <c r="D12499" s="274"/>
    </row>
    <row r="12500" spans="2:4" x14ac:dyDescent="0.25">
      <c r="B12500" s="219"/>
      <c r="D12500" s="274"/>
    </row>
    <row r="12501" spans="2:4" x14ac:dyDescent="0.25">
      <c r="B12501" s="219"/>
      <c r="D12501" s="274"/>
    </row>
    <row r="12502" spans="2:4" x14ac:dyDescent="0.25">
      <c r="B12502" s="219"/>
      <c r="D12502" s="274"/>
    </row>
    <row r="12503" spans="2:4" x14ac:dyDescent="0.25">
      <c r="B12503" s="219"/>
      <c r="D12503" s="274"/>
    </row>
    <row r="12504" spans="2:4" x14ac:dyDescent="0.25">
      <c r="B12504" s="219"/>
      <c r="D12504" s="274"/>
    </row>
    <row r="12505" spans="2:4" x14ac:dyDescent="0.25">
      <c r="B12505" s="219"/>
      <c r="D12505" s="274"/>
    </row>
    <row r="12506" spans="2:4" x14ac:dyDescent="0.25">
      <c r="B12506" s="219"/>
      <c r="D12506" s="274"/>
    </row>
    <row r="12507" spans="2:4" x14ac:dyDescent="0.25">
      <c r="B12507" s="219"/>
      <c r="D12507" s="274"/>
    </row>
    <row r="12508" spans="2:4" x14ac:dyDescent="0.25">
      <c r="B12508" s="219"/>
      <c r="D12508" s="274"/>
    </row>
    <row r="12509" spans="2:4" x14ac:dyDescent="0.25">
      <c r="B12509" s="219"/>
      <c r="D12509" s="274"/>
    </row>
    <row r="12510" spans="2:4" x14ac:dyDescent="0.25">
      <c r="B12510" s="219"/>
      <c r="D12510" s="274"/>
    </row>
    <row r="12511" spans="2:4" x14ac:dyDescent="0.25">
      <c r="B12511" s="219"/>
      <c r="D12511" s="274"/>
    </row>
    <row r="12512" spans="2:4" x14ac:dyDescent="0.25">
      <c r="B12512" s="219"/>
      <c r="D12512" s="274"/>
    </row>
    <row r="12513" spans="2:4" x14ac:dyDescent="0.25">
      <c r="B12513" s="219"/>
      <c r="D12513" s="274"/>
    </row>
    <row r="12514" spans="2:4" x14ac:dyDescent="0.25">
      <c r="B12514" s="219"/>
      <c r="D12514" s="274"/>
    </row>
    <row r="12515" spans="2:4" x14ac:dyDescent="0.25">
      <c r="B12515" s="219"/>
      <c r="D12515" s="274"/>
    </row>
    <row r="12516" spans="2:4" x14ac:dyDescent="0.25">
      <c r="B12516" s="219"/>
      <c r="D12516" s="274"/>
    </row>
    <row r="12517" spans="2:4" x14ac:dyDescent="0.25">
      <c r="B12517" s="219"/>
      <c r="D12517" s="274"/>
    </row>
    <row r="12518" spans="2:4" x14ac:dyDescent="0.25">
      <c r="B12518" s="219"/>
      <c r="D12518" s="274"/>
    </row>
    <row r="12519" spans="2:4" x14ac:dyDescent="0.25">
      <c r="B12519" s="219"/>
      <c r="D12519" s="274"/>
    </row>
    <row r="12520" spans="2:4" x14ac:dyDescent="0.25">
      <c r="B12520" s="219"/>
      <c r="D12520" s="274"/>
    </row>
    <row r="12521" spans="2:4" x14ac:dyDescent="0.25">
      <c r="B12521" s="219"/>
      <c r="D12521" s="274"/>
    </row>
    <row r="12522" spans="2:4" x14ac:dyDescent="0.25">
      <c r="B12522" s="219"/>
      <c r="D12522" s="274"/>
    </row>
    <row r="12523" spans="2:4" x14ac:dyDescent="0.25">
      <c r="B12523" s="219"/>
      <c r="D12523" s="274"/>
    </row>
    <row r="12524" spans="2:4" x14ac:dyDescent="0.25">
      <c r="B12524" s="219"/>
      <c r="D12524" s="274"/>
    </row>
    <row r="12525" spans="2:4" x14ac:dyDescent="0.25">
      <c r="B12525" s="219"/>
      <c r="D12525" s="274"/>
    </row>
    <row r="12526" spans="2:4" x14ac:dyDescent="0.25">
      <c r="B12526" s="219"/>
      <c r="D12526" s="274"/>
    </row>
    <row r="12527" spans="2:4" x14ac:dyDescent="0.25">
      <c r="B12527" s="219"/>
      <c r="D12527" s="274"/>
    </row>
    <row r="12528" spans="2:4" x14ac:dyDescent="0.25">
      <c r="B12528" s="219"/>
      <c r="D12528" s="274"/>
    </row>
    <row r="12529" spans="2:4" x14ac:dyDescent="0.25">
      <c r="B12529" s="219"/>
      <c r="D12529" s="274"/>
    </row>
    <row r="12530" spans="2:4" x14ac:dyDescent="0.25">
      <c r="B12530" s="219"/>
      <c r="D12530" s="274"/>
    </row>
    <row r="12531" spans="2:4" x14ac:dyDescent="0.25">
      <c r="B12531" s="219"/>
      <c r="D12531" s="274"/>
    </row>
    <row r="12532" spans="2:4" x14ac:dyDescent="0.25">
      <c r="B12532" s="219"/>
      <c r="D12532" s="274"/>
    </row>
    <row r="12533" spans="2:4" x14ac:dyDescent="0.25">
      <c r="B12533" s="219"/>
      <c r="D12533" s="274"/>
    </row>
    <row r="12534" spans="2:4" x14ac:dyDescent="0.25">
      <c r="B12534" s="219"/>
      <c r="D12534" s="274"/>
    </row>
    <row r="12535" spans="2:4" x14ac:dyDescent="0.25">
      <c r="B12535" s="219"/>
      <c r="D12535" s="274"/>
    </row>
    <row r="12536" spans="2:4" x14ac:dyDescent="0.25">
      <c r="B12536" s="219"/>
      <c r="D12536" s="274"/>
    </row>
    <row r="12537" spans="2:4" x14ac:dyDescent="0.25">
      <c r="B12537" s="219"/>
      <c r="D12537" s="274"/>
    </row>
    <row r="12538" spans="2:4" x14ac:dyDescent="0.25">
      <c r="B12538" s="219"/>
      <c r="D12538" s="274"/>
    </row>
    <row r="12539" spans="2:4" x14ac:dyDescent="0.25">
      <c r="B12539" s="219"/>
      <c r="D12539" s="274"/>
    </row>
    <row r="12540" spans="2:4" x14ac:dyDescent="0.25">
      <c r="B12540" s="219"/>
      <c r="D12540" s="274"/>
    </row>
    <row r="12541" spans="2:4" x14ac:dyDescent="0.25">
      <c r="B12541" s="219"/>
      <c r="D12541" s="274"/>
    </row>
    <row r="12542" spans="2:4" x14ac:dyDescent="0.25">
      <c r="B12542" s="219"/>
      <c r="D12542" s="274"/>
    </row>
    <row r="12543" spans="2:4" x14ac:dyDescent="0.25">
      <c r="B12543" s="219"/>
      <c r="D12543" s="274"/>
    </row>
    <row r="12544" spans="2:4" x14ac:dyDescent="0.25">
      <c r="B12544" s="219"/>
      <c r="D12544" s="274"/>
    </row>
    <row r="12545" spans="2:4" x14ac:dyDescent="0.25">
      <c r="B12545" s="219"/>
      <c r="D12545" s="274"/>
    </row>
    <row r="12546" spans="2:4" x14ac:dyDescent="0.25">
      <c r="B12546" s="219"/>
      <c r="D12546" s="274"/>
    </row>
    <row r="12547" spans="2:4" x14ac:dyDescent="0.25">
      <c r="B12547" s="219"/>
      <c r="D12547" s="274"/>
    </row>
    <row r="12548" spans="2:4" x14ac:dyDescent="0.25">
      <c r="B12548" s="219"/>
      <c r="D12548" s="274"/>
    </row>
    <row r="12549" spans="2:4" x14ac:dyDescent="0.25">
      <c r="B12549" s="219"/>
      <c r="D12549" s="274"/>
    </row>
    <row r="12550" spans="2:4" x14ac:dyDescent="0.25">
      <c r="B12550" s="219"/>
      <c r="D12550" s="274"/>
    </row>
    <row r="12551" spans="2:4" x14ac:dyDescent="0.25">
      <c r="B12551" s="219"/>
      <c r="D12551" s="274"/>
    </row>
    <row r="12552" spans="2:4" x14ac:dyDescent="0.25">
      <c r="B12552" s="219"/>
      <c r="D12552" s="274"/>
    </row>
    <row r="12553" spans="2:4" x14ac:dyDescent="0.25">
      <c r="B12553" s="219"/>
      <c r="D12553" s="274"/>
    </row>
    <row r="12554" spans="2:4" x14ac:dyDescent="0.25">
      <c r="B12554" s="219"/>
      <c r="D12554" s="274"/>
    </row>
    <row r="12555" spans="2:4" x14ac:dyDescent="0.25">
      <c r="B12555" s="219"/>
      <c r="D12555" s="274"/>
    </row>
    <row r="12556" spans="2:4" x14ac:dyDescent="0.25">
      <c r="B12556" s="219"/>
      <c r="D12556" s="274"/>
    </row>
    <row r="12557" spans="2:4" x14ac:dyDescent="0.25">
      <c r="B12557" s="219"/>
      <c r="D12557" s="274"/>
    </row>
    <row r="12558" spans="2:4" x14ac:dyDescent="0.25">
      <c r="B12558" s="219"/>
      <c r="D12558" s="274"/>
    </row>
    <row r="12559" spans="2:4" x14ac:dyDescent="0.25">
      <c r="B12559" s="219"/>
      <c r="D12559" s="274"/>
    </row>
    <row r="12560" spans="2:4" x14ac:dyDescent="0.25">
      <c r="B12560" s="219"/>
      <c r="D12560" s="274"/>
    </row>
    <row r="12561" spans="2:4" x14ac:dyDescent="0.25">
      <c r="B12561" s="219"/>
      <c r="D12561" s="274"/>
    </row>
    <row r="12562" spans="2:4" x14ac:dyDescent="0.25">
      <c r="B12562" s="219"/>
      <c r="D12562" s="274"/>
    </row>
    <row r="12563" spans="2:4" x14ac:dyDescent="0.25">
      <c r="B12563" s="219"/>
      <c r="D12563" s="274"/>
    </row>
    <row r="12564" spans="2:4" x14ac:dyDescent="0.25">
      <c r="B12564" s="219"/>
      <c r="D12564" s="274"/>
    </row>
    <row r="12565" spans="2:4" x14ac:dyDescent="0.25">
      <c r="B12565" s="219"/>
      <c r="D12565" s="274"/>
    </row>
    <row r="12566" spans="2:4" x14ac:dyDescent="0.25">
      <c r="B12566" s="219"/>
      <c r="D12566" s="274"/>
    </row>
    <row r="12567" spans="2:4" x14ac:dyDescent="0.25">
      <c r="B12567" s="219"/>
      <c r="D12567" s="274"/>
    </row>
    <row r="12568" spans="2:4" x14ac:dyDescent="0.25">
      <c r="B12568" s="219"/>
      <c r="D12568" s="274"/>
    </row>
    <row r="12569" spans="2:4" x14ac:dyDescent="0.25">
      <c r="B12569" s="219"/>
      <c r="D12569" s="274"/>
    </row>
    <row r="12570" spans="2:4" x14ac:dyDescent="0.25">
      <c r="B12570" s="219"/>
      <c r="D12570" s="274"/>
    </row>
    <row r="12571" spans="2:4" x14ac:dyDescent="0.25">
      <c r="B12571" s="219"/>
      <c r="D12571" s="274"/>
    </row>
    <row r="12572" spans="2:4" x14ac:dyDescent="0.25">
      <c r="B12572" s="219"/>
      <c r="D12572" s="274"/>
    </row>
    <row r="12573" spans="2:4" x14ac:dyDescent="0.25">
      <c r="B12573" s="219"/>
      <c r="D12573" s="274"/>
    </row>
    <row r="12574" spans="2:4" x14ac:dyDescent="0.25">
      <c r="B12574" s="219"/>
      <c r="D12574" s="274"/>
    </row>
    <row r="12575" spans="2:4" x14ac:dyDescent="0.25">
      <c r="B12575" s="219"/>
      <c r="D12575" s="274"/>
    </row>
    <row r="12576" spans="2:4" x14ac:dyDescent="0.25">
      <c r="B12576" s="219"/>
      <c r="D12576" s="274"/>
    </row>
    <row r="12577" spans="2:4" x14ac:dyDescent="0.25">
      <c r="B12577" s="219"/>
      <c r="D12577" s="274"/>
    </row>
    <row r="12578" spans="2:4" x14ac:dyDescent="0.25">
      <c r="B12578" s="219"/>
      <c r="D12578" s="274"/>
    </row>
    <row r="12579" spans="2:4" x14ac:dyDescent="0.25">
      <c r="B12579" s="219"/>
      <c r="D12579" s="274"/>
    </row>
    <row r="12580" spans="2:4" x14ac:dyDescent="0.25">
      <c r="B12580" s="219"/>
      <c r="D12580" s="274"/>
    </row>
    <row r="12581" spans="2:4" x14ac:dyDescent="0.25">
      <c r="B12581" s="219"/>
      <c r="D12581" s="274"/>
    </row>
    <row r="12582" spans="2:4" x14ac:dyDescent="0.25">
      <c r="B12582" s="219"/>
      <c r="D12582" s="274"/>
    </row>
    <row r="12583" spans="2:4" x14ac:dyDescent="0.25">
      <c r="B12583" s="219"/>
      <c r="D12583" s="274"/>
    </row>
    <row r="12584" spans="2:4" x14ac:dyDescent="0.25">
      <c r="B12584" s="219"/>
      <c r="D12584" s="274"/>
    </row>
    <row r="12585" spans="2:4" x14ac:dyDescent="0.25">
      <c r="B12585" s="219"/>
      <c r="D12585" s="274"/>
    </row>
    <row r="12586" spans="2:4" x14ac:dyDescent="0.25">
      <c r="B12586" s="219"/>
      <c r="D12586" s="274"/>
    </row>
    <row r="12587" spans="2:4" x14ac:dyDescent="0.25">
      <c r="B12587" s="219"/>
      <c r="D12587" s="274"/>
    </row>
    <row r="12588" spans="2:4" x14ac:dyDescent="0.25">
      <c r="B12588" s="219"/>
      <c r="D12588" s="274"/>
    </row>
    <row r="12589" spans="2:4" x14ac:dyDescent="0.25">
      <c r="B12589" s="219"/>
      <c r="D12589" s="274"/>
    </row>
    <row r="12590" spans="2:4" x14ac:dyDescent="0.25">
      <c r="B12590" s="219"/>
      <c r="D12590" s="274"/>
    </row>
    <row r="12591" spans="2:4" x14ac:dyDescent="0.25">
      <c r="B12591" s="219"/>
      <c r="D12591" s="274"/>
    </row>
    <row r="12592" spans="2:4" x14ac:dyDescent="0.25">
      <c r="B12592" s="219"/>
      <c r="D12592" s="274"/>
    </row>
    <row r="12593" spans="2:4" x14ac:dyDescent="0.25">
      <c r="B12593" s="219"/>
      <c r="D12593" s="274"/>
    </row>
    <row r="12594" spans="2:4" x14ac:dyDescent="0.25">
      <c r="B12594" s="219"/>
      <c r="D12594" s="274"/>
    </row>
    <row r="12595" spans="2:4" x14ac:dyDescent="0.25">
      <c r="B12595" s="219"/>
      <c r="D12595" s="274"/>
    </row>
    <row r="12596" spans="2:4" x14ac:dyDescent="0.25">
      <c r="B12596" s="219"/>
      <c r="D12596" s="274"/>
    </row>
    <row r="12597" spans="2:4" x14ac:dyDescent="0.25">
      <c r="B12597" s="219"/>
      <c r="D12597" s="274"/>
    </row>
    <row r="12598" spans="2:4" x14ac:dyDescent="0.25">
      <c r="B12598" s="219"/>
      <c r="D12598" s="274"/>
    </row>
    <row r="12599" spans="2:4" x14ac:dyDescent="0.25">
      <c r="B12599" s="219"/>
      <c r="D12599" s="274"/>
    </row>
    <row r="12600" spans="2:4" x14ac:dyDescent="0.25">
      <c r="B12600" s="219"/>
      <c r="D12600" s="274"/>
    </row>
    <row r="12601" spans="2:4" x14ac:dyDescent="0.25">
      <c r="B12601" s="219"/>
      <c r="D12601" s="274"/>
    </row>
    <row r="12602" spans="2:4" x14ac:dyDescent="0.25">
      <c r="B12602" s="219"/>
      <c r="D12602" s="274"/>
    </row>
    <row r="12603" spans="2:4" x14ac:dyDescent="0.25">
      <c r="B12603" s="219"/>
      <c r="D12603" s="274"/>
    </row>
    <row r="12604" spans="2:4" x14ac:dyDescent="0.25">
      <c r="B12604" s="219"/>
      <c r="D12604" s="274"/>
    </row>
    <row r="12605" spans="2:4" x14ac:dyDescent="0.25">
      <c r="B12605" s="219"/>
      <c r="D12605" s="274"/>
    </row>
    <row r="12606" spans="2:4" x14ac:dyDescent="0.25">
      <c r="B12606" s="219"/>
      <c r="D12606" s="274"/>
    </row>
    <row r="12607" spans="2:4" x14ac:dyDescent="0.25">
      <c r="B12607" s="219"/>
      <c r="D12607" s="274"/>
    </row>
    <row r="12608" spans="2:4" x14ac:dyDescent="0.25">
      <c r="B12608" s="219"/>
      <c r="D12608" s="274"/>
    </row>
    <row r="12609" spans="2:4" x14ac:dyDescent="0.25">
      <c r="B12609" s="219"/>
      <c r="D12609" s="274"/>
    </row>
    <row r="12610" spans="2:4" x14ac:dyDescent="0.25">
      <c r="B12610" s="219"/>
      <c r="D12610" s="274"/>
    </row>
    <row r="12611" spans="2:4" x14ac:dyDescent="0.25">
      <c r="B12611" s="219"/>
      <c r="D12611" s="274"/>
    </row>
    <row r="12612" spans="2:4" x14ac:dyDescent="0.25">
      <c r="B12612" s="219"/>
      <c r="D12612" s="274"/>
    </row>
    <row r="12613" spans="2:4" x14ac:dyDescent="0.25">
      <c r="B12613" s="219"/>
      <c r="D12613" s="274"/>
    </row>
    <row r="12614" spans="2:4" x14ac:dyDescent="0.25">
      <c r="B12614" s="219"/>
      <c r="D12614" s="274"/>
    </row>
    <row r="12615" spans="2:4" x14ac:dyDescent="0.25">
      <c r="B12615" s="219"/>
      <c r="D12615" s="274"/>
    </row>
    <row r="12616" spans="2:4" x14ac:dyDescent="0.25">
      <c r="B12616" s="219"/>
      <c r="D12616" s="274"/>
    </row>
    <row r="12617" spans="2:4" x14ac:dyDescent="0.25">
      <c r="B12617" s="219"/>
      <c r="D12617" s="274"/>
    </row>
    <row r="12618" spans="2:4" x14ac:dyDescent="0.25">
      <c r="B12618" s="219"/>
      <c r="D12618" s="274"/>
    </row>
    <row r="12619" spans="2:4" x14ac:dyDescent="0.25">
      <c r="B12619" s="219"/>
      <c r="D12619" s="274"/>
    </row>
    <row r="12620" spans="2:4" x14ac:dyDescent="0.25">
      <c r="B12620" s="219"/>
      <c r="D12620" s="274"/>
    </row>
    <row r="12621" spans="2:4" x14ac:dyDescent="0.25">
      <c r="B12621" s="219"/>
      <c r="D12621" s="274"/>
    </row>
    <row r="12622" spans="2:4" x14ac:dyDescent="0.25">
      <c r="B12622" s="219"/>
      <c r="D12622" s="274"/>
    </row>
    <row r="12623" spans="2:4" x14ac:dyDescent="0.25">
      <c r="B12623" s="219"/>
      <c r="D12623" s="274"/>
    </row>
    <row r="12624" spans="2:4" x14ac:dyDescent="0.25">
      <c r="B12624" s="219"/>
      <c r="D12624" s="274"/>
    </row>
    <row r="12625" spans="2:4" x14ac:dyDescent="0.25">
      <c r="B12625" s="219"/>
      <c r="D12625" s="274"/>
    </row>
    <row r="12626" spans="2:4" x14ac:dyDescent="0.25">
      <c r="B12626" s="219"/>
      <c r="D12626" s="274"/>
    </row>
    <row r="12627" spans="2:4" x14ac:dyDescent="0.25">
      <c r="B12627" s="219"/>
      <c r="D12627" s="274"/>
    </row>
    <row r="12628" spans="2:4" x14ac:dyDescent="0.25">
      <c r="B12628" s="219"/>
      <c r="D12628" s="274"/>
    </row>
    <row r="12629" spans="2:4" x14ac:dyDescent="0.25">
      <c r="B12629" s="219"/>
      <c r="D12629" s="274"/>
    </row>
    <row r="12630" spans="2:4" x14ac:dyDescent="0.25">
      <c r="B12630" s="219"/>
      <c r="D12630" s="274"/>
    </row>
    <row r="12631" spans="2:4" x14ac:dyDescent="0.25">
      <c r="B12631" s="219"/>
      <c r="D12631" s="274"/>
    </row>
    <row r="12632" spans="2:4" x14ac:dyDescent="0.25">
      <c r="B12632" s="219"/>
      <c r="D12632" s="274"/>
    </row>
    <row r="12633" spans="2:4" x14ac:dyDescent="0.25">
      <c r="B12633" s="219"/>
      <c r="D12633" s="274"/>
    </row>
    <row r="12634" spans="2:4" x14ac:dyDescent="0.25">
      <c r="B12634" s="219"/>
      <c r="D12634" s="274"/>
    </row>
    <row r="12635" spans="2:4" x14ac:dyDescent="0.25">
      <c r="B12635" s="219"/>
      <c r="D12635" s="274"/>
    </row>
    <row r="12636" spans="2:4" x14ac:dyDescent="0.25">
      <c r="B12636" s="219"/>
      <c r="D12636" s="274"/>
    </row>
    <row r="12637" spans="2:4" x14ac:dyDescent="0.25">
      <c r="B12637" s="219"/>
      <c r="D12637" s="274"/>
    </row>
    <row r="12638" spans="2:4" x14ac:dyDescent="0.25">
      <c r="B12638" s="219"/>
      <c r="D12638" s="274"/>
    </row>
    <row r="12639" spans="2:4" x14ac:dyDescent="0.25">
      <c r="B12639" s="219"/>
      <c r="D12639" s="274"/>
    </row>
    <row r="12640" spans="2:4" x14ac:dyDescent="0.25">
      <c r="B12640" s="219"/>
      <c r="D12640" s="274"/>
    </row>
    <row r="12641" spans="2:4" x14ac:dyDescent="0.25">
      <c r="B12641" s="219"/>
      <c r="D12641" s="274"/>
    </row>
    <row r="12642" spans="2:4" x14ac:dyDescent="0.25">
      <c r="B12642" s="219"/>
      <c r="D12642" s="274"/>
    </row>
    <row r="12643" spans="2:4" x14ac:dyDescent="0.25">
      <c r="B12643" s="219"/>
      <c r="D12643" s="274"/>
    </row>
    <row r="12644" spans="2:4" x14ac:dyDescent="0.25">
      <c r="B12644" s="219"/>
      <c r="D12644" s="274"/>
    </row>
    <row r="12645" spans="2:4" x14ac:dyDescent="0.25">
      <c r="B12645" s="219"/>
      <c r="D12645" s="274"/>
    </row>
    <row r="12646" spans="2:4" x14ac:dyDescent="0.25">
      <c r="B12646" s="219"/>
      <c r="D12646" s="274"/>
    </row>
    <row r="12647" spans="2:4" x14ac:dyDescent="0.25">
      <c r="B12647" s="219"/>
      <c r="D12647" s="274"/>
    </row>
    <row r="12648" spans="2:4" x14ac:dyDescent="0.25">
      <c r="B12648" s="219"/>
      <c r="D12648" s="274"/>
    </row>
    <row r="12649" spans="2:4" x14ac:dyDescent="0.25">
      <c r="B12649" s="219"/>
      <c r="D12649" s="274"/>
    </row>
    <row r="12650" spans="2:4" x14ac:dyDescent="0.25">
      <c r="B12650" s="219"/>
      <c r="D12650" s="274"/>
    </row>
    <row r="12651" spans="2:4" x14ac:dyDescent="0.25">
      <c r="B12651" s="219"/>
      <c r="D12651" s="274"/>
    </row>
    <row r="12652" spans="2:4" x14ac:dyDescent="0.25">
      <c r="B12652" s="219"/>
      <c r="D12652" s="274"/>
    </row>
    <row r="12653" spans="2:4" x14ac:dyDescent="0.25">
      <c r="B12653" s="219"/>
      <c r="D12653" s="274"/>
    </row>
    <row r="12654" spans="2:4" x14ac:dyDescent="0.25">
      <c r="B12654" s="219"/>
      <c r="D12654" s="274"/>
    </row>
    <row r="12655" spans="2:4" x14ac:dyDescent="0.25">
      <c r="B12655" s="219"/>
      <c r="D12655" s="274"/>
    </row>
    <row r="12656" spans="2:4" x14ac:dyDescent="0.25">
      <c r="B12656" s="219"/>
      <c r="D12656" s="274"/>
    </row>
    <row r="12657" spans="2:4" x14ac:dyDescent="0.25">
      <c r="B12657" s="219"/>
      <c r="D12657" s="274"/>
    </row>
    <row r="12658" spans="2:4" x14ac:dyDescent="0.25">
      <c r="B12658" s="219"/>
      <c r="D12658" s="274"/>
    </row>
    <row r="12659" spans="2:4" x14ac:dyDescent="0.25">
      <c r="B12659" s="219"/>
      <c r="D12659" s="274"/>
    </row>
    <row r="12660" spans="2:4" x14ac:dyDescent="0.25">
      <c r="B12660" s="219"/>
      <c r="D12660" s="274"/>
    </row>
    <row r="12661" spans="2:4" x14ac:dyDescent="0.25">
      <c r="B12661" s="219"/>
      <c r="D12661" s="274"/>
    </row>
    <row r="12662" spans="2:4" x14ac:dyDescent="0.25">
      <c r="B12662" s="219"/>
      <c r="D12662" s="274"/>
    </row>
    <row r="12663" spans="2:4" x14ac:dyDescent="0.25">
      <c r="B12663" s="219"/>
      <c r="D12663" s="274"/>
    </row>
    <row r="12664" spans="2:4" x14ac:dyDescent="0.25">
      <c r="B12664" s="219"/>
      <c r="D12664" s="274"/>
    </row>
    <row r="12665" spans="2:4" x14ac:dyDescent="0.25">
      <c r="B12665" s="219"/>
      <c r="D12665" s="274"/>
    </row>
    <row r="12666" spans="2:4" x14ac:dyDescent="0.25">
      <c r="B12666" s="219"/>
      <c r="D12666" s="274"/>
    </row>
    <row r="12667" spans="2:4" x14ac:dyDescent="0.25">
      <c r="B12667" s="219"/>
      <c r="D12667" s="274"/>
    </row>
    <row r="12668" spans="2:4" x14ac:dyDescent="0.25">
      <c r="B12668" s="219"/>
      <c r="D12668" s="274"/>
    </row>
    <row r="12669" spans="2:4" x14ac:dyDescent="0.25">
      <c r="B12669" s="219"/>
      <c r="D12669" s="274"/>
    </row>
    <row r="12670" spans="2:4" x14ac:dyDescent="0.25">
      <c r="B12670" s="219"/>
      <c r="D12670" s="274"/>
    </row>
    <row r="12671" spans="2:4" x14ac:dyDescent="0.25">
      <c r="B12671" s="219"/>
      <c r="D12671" s="274"/>
    </row>
    <row r="12672" spans="2:4" x14ac:dyDescent="0.25">
      <c r="B12672" s="219"/>
      <c r="D12672" s="274"/>
    </row>
    <row r="12673" spans="2:4" x14ac:dyDescent="0.25">
      <c r="B12673" s="219"/>
      <c r="D12673" s="274"/>
    </row>
    <row r="12674" spans="2:4" x14ac:dyDescent="0.25">
      <c r="B12674" s="219"/>
      <c r="D12674" s="274"/>
    </row>
    <row r="12675" spans="2:4" x14ac:dyDescent="0.25">
      <c r="B12675" s="219"/>
      <c r="D12675" s="274"/>
    </row>
    <row r="12676" spans="2:4" x14ac:dyDescent="0.25">
      <c r="B12676" s="219"/>
      <c r="D12676" s="274"/>
    </row>
    <row r="12677" spans="2:4" x14ac:dyDescent="0.25">
      <c r="B12677" s="219"/>
      <c r="D12677" s="274"/>
    </row>
    <row r="12678" spans="2:4" x14ac:dyDescent="0.25">
      <c r="B12678" s="219"/>
      <c r="D12678" s="274"/>
    </row>
    <row r="12679" spans="2:4" x14ac:dyDescent="0.25">
      <c r="B12679" s="219"/>
      <c r="D12679" s="274"/>
    </row>
    <row r="12680" spans="2:4" x14ac:dyDescent="0.25">
      <c r="B12680" s="219"/>
      <c r="D12680" s="274"/>
    </row>
    <row r="12681" spans="2:4" x14ac:dyDescent="0.25">
      <c r="B12681" s="219"/>
      <c r="D12681" s="274"/>
    </row>
    <row r="12682" spans="2:4" x14ac:dyDescent="0.25">
      <c r="B12682" s="219"/>
      <c r="D12682" s="274"/>
    </row>
    <row r="12683" spans="2:4" x14ac:dyDescent="0.25">
      <c r="B12683" s="219"/>
      <c r="D12683" s="274"/>
    </row>
    <row r="12684" spans="2:4" x14ac:dyDescent="0.25">
      <c r="B12684" s="219"/>
      <c r="D12684" s="274"/>
    </row>
    <row r="12685" spans="2:4" x14ac:dyDescent="0.25">
      <c r="B12685" s="219"/>
      <c r="D12685" s="274"/>
    </row>
    <row r="12686" spans="2:4" x14ac:dyDescent="0.25">
      <c r="B12686" s="219"/>
      <c r="D12686" s="274"/>
    </row>
    <row r="12687" spans="2:4" x14ac:dyDescent="0.25">
      <c r="B12687" s="219"/>
      <c r="D12687" s="274"/>
    </row>
    <row r="12688" spans="2:4" x14ac:dyDescent="0.25">
      <c r="B12688" s="219"/>
      <c r="D12688" s="274"/>
    </row>
    <row r="12689" spans="2:4" x14ac:dyDescent="0.25">
      <c r="B12689" s="219"/>
      <c r="D12689" s="274"/>
    </row>
    <row r="12690" spans="2:4" x14ac:dyDescent="0.25">
      <c r="B12690" s="219"/>
      <c r="D12690" s="274"/>
    </row>
    <row r="12691" spans="2:4" x14ac:dyDescent="0.25">
      <c r="B12691" s="219"/>
      <c r="D12691" s="274"/>
    </row>
    <row r="12692" spans="2:4" x14ac:dyDescent="0.25">
      <c r="B12692" s="219"/>
      <c r="D12692" s="274"/>
    </row>
    <row r="12693" spans="2:4" x14ac:dyDescent="0.25">
      <c r="B12693" s="219"/>
      <c r="D12693" s="274"/>
    </row>
    <row r="12694" spans="2:4" x14ac:dyDescent="0.25">
      <c r="B12694" s="219"/>
      <c r="D12694" s="274"/>
    </row>
    <row r="12695" spans="2:4" x14ac:dyDescent="0.25">
      <c r="B12695" s="219"/>
      <c r="D12695" s="274"/>
    </row>
    <row r="12696" spans="2:4" x14ac:dyDescent="0.25">
      <c r="B12696" s="219"/>
      <c r="D12696" s="274"/>
    </row>
    <row r="12697" spans="2:4" x14ac:dyDescent="0.25">
      <c r="B12697" s="219"/>
      <c r="D12697" s="274"/>
    </row>
    <row r="12698" spans="2:4" x14ac:dyDescent="0.25">
      <c r="B12698" s="219"/>
      <c r="D12698" s="274"/>
    </row>
    <row r="12699" spans="2:4" x14ac:dyDescent="0.25">
      <c r="B12699" s="219"/>
      <c r="D12699" s="274"/>
    </row>
    <row r="12700" spans="2:4" x14ac:dyDescent="0.25">
      <c r="B12700" s="219"/>
      <c r="D12700" s="274"/>
    </row>
    <row r="12701" spans="2:4" x14ac:dyDescent="0.25">
      <c r="B12701" s="219"/>
      <c r="D12701" s="274"/>
    </row>
    <row r="12702" spans="2:4" x14ac:dyDescent="0.25">
      <c r="B12702" s="219"/>
      <c r="D12702" s="274"/>
    </row>
    <row r="12703" spans="2:4" x14ac:dyDescent="0.25">
      <c r="B12703" s="219"/>
      <c r="D12703" s="274"/>
    </row>
    <row r="12704" spans="2:4" x14ac:dyDescent="0.25">
      <c r="B12704" s="219"/>
      <c r="D12704" s="274"/>
    </row>
    <row r="12705" spans="2:4" x14ac:dyDescent="0.25">
      <c r="B12705" s="219"/>
      <c r="D12705" s="274"/>
    </row>
    <row r="12706" spans="2:4" x14ac:dyDescent="0.25">
      <c r="B12706" s="219"/>
      <c r="D12706" s="274"/>
    </row>
    <row r="12707" spans="2:4" x14ac:dyDescent="0.25">
      <c r="B12707" s="219"/>
      <c r="D12707" s="274"/>
    </row>
    <row r="12708" spans="2:4" x14ac:dyDescent="0.25">
      <c r="B12708" s="219"/>
      <c r="D12708" s="274"/>
    </row>
    <row r="12709" spans="2:4" x14ac:dyDescent="0.25">
      <c r="B12709" s="219"/>
      <c r="D12709" s="274"/>
    </row>
    <row r="12710" spans="2:4" x14ac:dyDescent="0.25">
      <c r="B12710" s="219"/>
      <c r="D12710" s="274"/>
    </row>
    <row r="12711" spans="2:4" x14ac:dyDescent="0.25">
      <c r="B12711" s="219"/>
      <c r="D12711" s="274"/>
    </row>
    <row r="12712" spans="2:4" x14ac:dyDescent="0.25">
      <c r="B12712" s="219"/>
      <c r="D12712" s="274"/>
    </row>
    <row r="12713" spans="2:4" x14ac:dyDescent="0.25">
      <c r="B12713" s="219"/>
      <c r="D12713" s="274"/>
    </row>
    <row r="12714" spans="2:4" x14ac:dyDescent="0.25">
      <c r="B12714" s="219"/>
      <c r="D12714" s="274"/>
    </row>
    <row r="12715" spans="2:4" x14ac:dyDescent="0.25">
      <c r="B12715" s="219"/>
      <c r="D12715" s="274"/>
    </row>
    <row r="12716" spans="2:4" x14ac:dyDescent="0.25">
      <c r="B12716" s="219"/>
      <c r="D12716" s="274"/>
    </row>
    <row r="12717" spans="2:4" x14ac:dyDescent="0.25">
      <c r="B12717" s="219"/>
      <c r="D12717" s="274"/>
    </row>
    <row r="12718" spans="2:4" x14ac:dyDescent="0.25">
      <c r="B12718" s="219"/>
      <c r="D12718" s="274"/>
    </row>
    <row r="12719" spans="2:4" x14ac:dyDescent="0.25">
      <c r="B12719" s="219"/>
      <c r="D12719" s="274"/>
    </row>
    <row r="12720" spans="2:4" x14ac:dyDescent="0.25">
      <c r="B12720" s="219"/>
      <c r="D12720" s="274"/>
    </row>
    <row r="12721" spans="2:4" x14ac:dyDescent="0.25">
      <c r="B12721" s="219"/>
      <c r="D12721" s="274"/>
    </row>
    <row r="12722" spans="2:4" x14ac:dyDescent="0.25">
      <c r="B12722" s="219"/>
      <c r="D12722" s="274"/>
    </row>
    <row r="12723" spans="2:4" x14ac:dyDescent="0.25">
      <c r="B12723" s="219"/>
      <c r="D12723" s="274"/>
    </row>
    <row r="12724" spans="2:4" x14ac:dyDescent="0.25">
      <c r="B12724" s="219"/>
      <c r="D12724" s="274"/>
    </row>
    <row r="12725" spans="2:4" x14ac:dyDescent="0.25">
      <c r="B12725" s="219"/>
      <c r="D12725" s="274"/>
    </row>
    <row r="12726" spans="2:4" x14ac:dyDescent="0.25">
      <c r="B12726" s="219"/>
      <c r="D12726" s="274"/>
    </row>
    <row r="12727" spans="2:4" x14ac:dyDescent="0.25">
      <c r="B12727" s="219"/>
      <c r="D12727" s="274"/>
    </row>
    <row r="12728" spans="2:4" x14ac:dyDescent="0.25">
      <c r="B12728" s="219"/>
      <c r="D12728" s="274"/>
    </row>
    <row r="12729" spans="2:4" x14ac:dyDescent="0.25">
      <c r="B12729" s="219"/>
      <c r="D12729" s="274"/>
    </row>
    <row r="12730" spans="2:4" x14ac:dyDescent="0.25">
      <c r="B12730" s="219"/>
      <c r="D12730" s="274"/>
    </row>
    <row r="12731" spans="2:4" x14ac:dyDescent="0.25">
      <c r="B12731" s="219"/>
      <c r="D12731" s="274"/>
    </row>
    <row r="12732" spans="2:4" x14ac:dyDescent="0.25">
      <c r="B12732" s="219"/>
      <c r="D12732" s="274"/>
    </row>
    <row r="12733" spans="2:4" x14ac:dyDescent="0.25">
      <c r="B12733" s="219"/>
      <c r="D12733" s="274"/>
    </row>
    <row r="12734" spans="2:4" x14ac:dyDescent="0.25">
      <c r="B12734" s="219"/>
      <c r="D12734" s="274"/>
    </row>
    <row r="12735" spans="2:4" x14ac:dyDescent="0.25">
      <c r="B12735" s="219"/>
      <c r="D12735" s="274"/>
    </row>
    <row r="12736" spans="2:4" x14ac:dyDescent="0.25">
      <c r="B12736" s="219"/>
      <c r="D12736" s="274"/>
    </row>
    <row r="12737" spans="2:4" x14ac:dyDescent="0.25">
      <c r="B12737" s="219"/>
      <c r="D12737" s="274"/>
    </row>
    <row r="12738" spans="2:4" x14ac:dyDescent="0.25">
      <c r="B12738" s="219"/>
      <c r="D12738" s="274"/>
    </row>
    <row r="12739" spans="2:4" x14ac:dyDescent="0.25">
      <c r="B12739" s="219"/>
      <c r="D12739" s="274"/>
    </row>
    <row r="12740" spans="2:4" x14ac:dyDescent="0.25">
      <c r="B12740" s="219"/>
      <c r="D12740" s="274"/>
    </row>
    <row r="12741" spans="2:4" x14ac:dyDescent="0.25">
      <c r="B12741" s="219"/>
      <c r="D12741" s="274"/>
    </row>
    <row r="12742" spans="2:4" x14ac:dyDescent="0.25">
      <c r="B12742" s="219"/>
      <c r="D12742" s="274"/>
    </row>
    <row r="12743" spans="2:4" x14ac:dyDescent="0.25">
      <c r="B12743" s="219"/>
      <c r="D12743" s="274"/>
    </row>
    <row r="12744" spans="2:4" x14ac:dyDescent="0.25">
      <c r="B12744" s="219"/>
      <c r="D12744" s="274"/>
    </row>
    <row r="12745" spans="2:4" x14ac:dyDescent="0.25">
      <c r="B12745" s="219"/>
      <c r="D12745" s="274"/>
    </row>
    <row r="12746" spans="2:4" x14ac:dyDescent="0.25">
      <c r="B12746" s="219"/>
      <c r="D12746" s="274"/>
    </row>
    <row r="12747" spans="2:4" x14ac:dyDescent="0.25">
      <c r="B12747" s="219"/>
      <c r="D12747" s="274"/>
    </row>
    <row r="12748" spans="2:4" x14ac:dyDescent="0.25">
      <c r="B12748" s="219"/>
      <c r="D12748" s="274"/>
    </row>
    <row r="12749" spans="2:4" x14ac:dyDescent="0.25">
      <c r="B12749" s="219"/>
      <c r="D12749" s="274"/>
    </row>
    <row r="12750" spans="2:4" x14ac:dyDescent="0.25">
      <c r="B12750" s="219"/>
      <c r="D12750" s="274"/>
    </row>
    <row r="12751" spans="2:4" x14ac:dyDescent="0.25">
      <c r="B12751" s="219"/>
      <c r="D12751" s="274"/>
    </row>
    <row r="12752" spans="2:4" x14ac:dyDescent="0.25">
      <c r="B12752" s="219"/>
      <c r="D12752" s="274"/>
    </row>
    <row r="12753" spans="2:4" x14ac:dyDescent="0.25">
      <c r="B12753" s="219"/>
      <c r="D12753" s="274"/>
    </row>
    <row r="12754" spans="2:4" x14ac:dyDescent="0.25">
      <c r="B12754" s="219"/>
      <c r="D12754" s="274"/>
    </row>
    <row r="12755" spans="2:4" x14ac:dyDescent="0.25">
      <c r="B12755" s="219"/>
      <c r="D12755" s="274"/>
    </row>
    <row r="12756" spans="2:4" x14ac:dyDescent="0.25">
      <c r="B12756" s="219"/>
      <c r="D12756" s="274"/>
    </row>
    <row r="12757" spans="2:4" x14ac:dyDescent="0.25">
      <c r="B12757" s="219"/>
      <c r="D12757" s="274"/>
    </row>
    <row r="12758" spans="2:4" x14ac:dyDescent="0.25">
      <c r="B12758" s="219"/>
      <c r="D12758" s="274"/>
    </row>
    <row r="12759" spans="2:4" x14ac:dyDescent="0.25">
      <c r="B12759" s="219"/>
      <c r="D12759" s="274"/>
    </row>
    <row r="12760" spans="2:4" x14ac:dyDescent="0.25">
      <c r="B12760" s="219"/>
      <c r="D12760" s="274"/>
    </row>
    <row r="12761" spans="2:4" x14ac:dyDescent="0.25">
      <c r="B12761" s="219"/>
      <c r="D12761" s="274"/>
    </row>
    <row r="12762" spans="2:4" x14ac:dyDescent="0.25">
      <c r="B12762" s="219"/>
      <c r="D12762" s="274"/>
    </row>
    <row r="12763" spans="2:4" x14ac:dyDescent="0.25">
      <c r="B12763" s="219"/>
      <c r="D12763" s="274"/>
    </row>
    <row r="12764" spans="2:4" x14ac:dyDescent="0.25">
      <c r="B12764" s="219"/>
      <c r="D12764" s="274"/>
    </row>
    <row r="12765" spans="2:4" x14ac:dyDescent="0.25">
      <c r="B12765" s="219"/>
      <c r="D12765" s="274"/>
    </row>
    <row r="12766" spans="2:4" x14ac:dyDescent="0.25">
      <c r="B12766" s="219"/>
      <c r="D12766" s="274"/>
    </row>
    <row r="12767" spans="2:4" x14ac:dyDescent="0.25">
      <c r="B12767" s="219"/>
      <c r="D12767" s="274"/>
    </row>
    <row r="12768" spans="2:4" x14ac:dyDescent="0.25">
      <c r="B12768" s="219"/>
      <c r="D12768" s="274"/>
    </row>
    <row r="12769" spans="2:4" x14ac:dyDescent="0.25">
      <c r="B12769" s="219"/>
      <c r="D12769" s="274"/>
    </row>
    <row r="12770" spans="2:4" x14ac:dyDescent="0.25">
      <c r="B12770" s="219"/>
      <c r="D12770" s="274"/>
    </row>
    <row r="12771" spans="2:4" x14ac:dyDescent="0.25">
      <c r="B12771" s="219"/>
      <c r="D12771" s="274"/>
    </row>
    <row r="12772" spans="2:4" x14ac:dyDescent="0.25">
      <c r="B12772" s="219"/>
      <c r="D12772" s="274"/>
    </row>
    <row r="12773" spans="2:4" x14ac:dyDescent="0.25">
      <c r="B12773" s="219"/>
      <c r="D12773" s="274"/>
    </row>
    <row r="12774" spans="2:4" x14ac:dyDescent="0.25">
      <c r="B12774" s="219"/>
      <c r="D12774" s="274"/>
    </row>
    <row r="12775" spans="2:4" x14ac:dyDescent="0.25">
      <c r="B12775" s="219"/>
      <c r="D12775" s="274"/>
    </row>
    <row r="12776" spans="2:4" x14ac:dyDescent="0.25">
      <c r="B12776" s="219"/>
      <c r="D12776" s="274"/>
    </row>
    <row r="12777" spans="2:4" x14ac:dyDescent="0.25">
      <c r="B12777" s="219"/>
      <c r="D12777" s="274"/>
    </row>
    <row r="12778" spans="2:4" x14ac:dyDescent="0.25">
      <c r="B12778" s="219"/>
      <c r="D12778" s="274"/>
    </row>
    <row r="12779" spans="2:4" x14ac:dyDescent="0.25">
      <c r="B12779" s="219"/>
      <c r="D12779" s="274"/>
    </row>
    <row r="12780" spans="2:4" x14ac:dyDescent="0.25">
      <c r="B12780" s="219"/>
      <c r="D12780" s="274"/>
    </row>
    <row r="12781" spans="2:4" x14ac:dyDescent="0.25">
      <c r="B12781" s="219"/>
      <c r="D12781" s="274"/>
    </row>
    <row r="12782" spans="2:4" x14ac:dyDescent="0.25">
      <c r="B12782" s="219"/>
      <c r="D12782" s="274"/>
    </row>
    <row r="12783" spans="2:4" x14ac:dyDescent="0.25">
      <c r="B12783" s="219"/>
      <c r="D12783" s="274"/>
    </row>
    <row r="12784" spans="2:4" x14ac:dyDescent="0.25">
      <c r="B12784" s="219"/>
      <c r="D12784" s="274"/>
    </row>
    <row r="12785" spans="2:4" x14ac:dyDescent="0.25">
      <c r="B12785" s="219"/>
      <c r="D12785" s="274"/>
    </row>
    <row r="12786" spans="2:4" x14ac:dyDescent="0.25">
      <c r="B12786" s="219"/>
      <c r="D12786" s="274"/>
    </row>
    <row r="12787" spans="2:4" x14ac:dyDescent="0.25">
      <c r="B12787" s="219"/>
      <c r="D12787" s="274"/>
    </row>
    <row r="12788" spans="2:4" x14ac:dyDescent="0.25">
      <c r="B12788" s="219"/>
      <c r="D12788" s="274"/>
    </row>
    <row r="12789" spans="2:4" x14ac:dyDescent="0.25">
      <c r="B12789" s="219"/>
      <c r="D12789" s="274"/>
    </row>
    <row r="12790" spans="2:4" x14ac:dyDescent="0.25">
      <c r="B12790" s="219"/>
      <c r="D12790" s="274"/>
    </row>
    <row r="12791" spans="2:4" x14ac:dyDescent="0.25">
      <c r="B12791" s="219"/>
      <c r="D12791" s="274"/>
    </row>
    <row r="12792" spans="2:4" x14ac:dyDescent="0.25">
      <c r="B12792" s="219"/>
      <c r="D12792" s="274"/>
    </row>
    <row r="12793" spans="2:4" x14ac:dyDescent="0.25">
      <c r="B12793" s="219"/>
      <c r="D12793" s="274"/>
    </row>
    <row r="12794" spans="2:4" x14ac:dyDescent="0.25">
      <c r="B12794" s="219"/>
      <c r="D12794" s="274"/>
    </row>
    <row r="12795" spans="2:4" x14ac:dyDescent="0.25">
      <c r="B12795" s="219"/>
      <c r="D12795" s="274"/>
    </row>
    <row r="12796" spans="2:4" x14ac:dyDescent="0.25">
      <c r="B12796" s="219"/>
      <c r="D12796" s="274"/>
    </row>
    <row r="12797" spans="2:4" x14ac:dyDescent="0.25">
      <c r="B12797" s="219"/>
      <c r="D12797" s="274"/>
    </row>
    <row r="12798" spans="2:4" x14ac:dyDescent="0.25">
      <c r="B12798" s="219"/>
      <c r="D12798" s="274"/>
    </row>
    <row r="12799" spans="2:4" x14ac:dyDescent="0.25">
      <c r="B12799" s="219"/>
      <c r="D12799" s="274"/>
    </row>
    <row r="12800" spans="2:4" x14ac:dyDescent="0.25">
      <c r="B12800" s="219"/>
      <c r="D12800" s="274"/>
    </row>
    <row r="12801" spans="2:4" x14ac:dyDescent="0.25">
      <c r="B12801" s="219"/>
      <c r="D12801" s="274"/>
    </row>
    <row r="12802" spans="2:4" x14ac:dyDescent="0.25">
      <c r="B12802" s="219"/>
      <c r="D12802" s="274"/>
    </row>
    <row r="12803" spans="2:4" x14ac:dyDescent="0.25">
      <c r="B12803" s="219"/>
      <c r="D12803" s="274"/>
    </row>
    <row r="12804" spans="2:4" x14ac:dyDescent="0.25">
      <c r="B12804" s="219"/>
      <c r="D12804" s="274"/>
    </row>
    <row r="12805" spans="2:4" x14ac:dyDescent="0.25">
      <c r="B12805" s="219"/>
      <c r="D12805" s="274"/>
    </row>
    <row r="12806" spans="2:4" x14ac:dyDescent="0.25">
      <c r="B12806" s="219"/>
      <c r="D12806" s="274"/>
    </row>
    <row r="12807" spans="2:4" x14ac:dyDescent="0.25">
      <c r="B12807" s="219"/>
      <c r="D12807" s="274"/>
    </row>
    <row r="12808" spans="2:4" x14ac:dyDescent="0.25">
      <c r="B12808" s="219"/>
      <c r="D12808" s="274"/>
    </row>
    <row r="12809" spans="2:4" x14ac:dyDescent="0.25">
      <c r="B12809" s="219"/>
      <c r="D12809" s="274"/>
    </row>
    <row r="12810" spans="2:4" x14ac:dyDescent="0.25">
      <c r="B12810" s="219"/>
      <c r="D12810" s="274"/>
    </row>
    <row r="12811" spans="2:4" x14ac:dyDescent="0.25">
      <c r="B12811" s="219"/>
      <c r="D12811" s="274"/>
    </row>
    <row r="12812" spans="2:4" x14ac:dyDescent="0.25">
      <c r="B12812" s="219"/>
      <c r="D12812" s="274"/>
    </row>
    <row r="12813" spans="2:4" x14ac:dyDescent="0.25">
      <c r="B12813" s="219"/>
      <c r="D12813" s="274"/>
    </row>
    <row r="12814" spans="2:4" x14ac:dyDescent="0.25">
      <c r="B12814" s="219"/>
      <c r="D12814" s="274"/>
    </row>
    <row r="12815" spans="2:4" x14ac:dyDescent="0.25">
      <c r="B12815" s="219"/>
      <c r="D12815" s="274"/>
    </row>
    <row r="12816" spans="2:4" x14ac:dyDescent="0.25">
      <c r="B12816" s="219"/>
      <c r="D12816" s="274"/>
    </row>
    <row r="12817" spans="2:4" x14ac:dyDescent="0.25">
      <c r="B12817" s="219"/>
      <c r="D12817" s="274"/>
    </row>
    <row r="12818" spans="2:4" x14ac:dyDescent="0.25">
      <c r="B12818" s="219"/>
      <c r="D12818" s="274"/>
    </row>
    <row r="12819" spans="2:4" x14ac:dyDescent="0.25">
      <c r="B12819" s="219"/>
      <c r="D12819" s="274"/>
    </row>
    <row r="12820" spans="2:4" x14ac:dyDescent="0.25">
      <c r="B12820" s="219"/>
      <c r="D12820" s="274"/>
    </row>
    <row r="12821" spans="2:4" x14ac:dyDescent="0.25">
      <c r="B12821" s="219"/>
      <c r="D12821" s="274"/>
    </row>
    <row r="12822" spans="2:4" x14ac:dyDescent="0.25">
      <c r="B12822" s="219"/>
      <c r="D12822" s="274"/>
    </row>
    <row r="12823" spans="2:4" x14ac:dyDescent="0.25">
      <c r="B12823" s="219"/>
      <c r="D12823" s="274"/>
    </row>
    <row r="12824" spans="2:4" x14ac:dyDescent="0.25">
      <c r="B12824" s="219"/>
      <c r="D12824" s="274"/>
    </row>
    <row r="12825" spans="2:4" x14ac:dyDescent="0.25">
      <c r="B12825" s="219"/>
      <c r="D12825" s="274"/>
    </row>
    <row r="12826" spans="2:4" x14ac:dyDescent="0.25">
      <c r="B12826" s="219"/>
      <c r="D12826" s="274"/>
    </row>
    <row r="12827" spans="2:4" x14ac:dyDescent="0.25">
      <c r="B12827" s="219"/>
      <c r="D12827" s="274"/>
    </row>
    <row r="12828" spans="2:4" x14ac:dyDescent="0.25">
      <c r="B12828" s="219"/>
      <c r="D12828" s="274"/>
    </row>
    <row r="12829" spans="2:4" x14ac:dyDescent="0.25">
      <c r="B12829" s="219"/>
      <c r="D12829" s="274"/>
    </row>
    <row r="12830" spans="2:4" x14ac:dyDescent="0.25">
      <c r="B12830" s="219"/>
      <c r="D12830" s="274"/>
    </row>
    <row r="12831" spans="2:4" x14ac:dyDescent="0.25">
      <c r="B12831" s="219"/>
      <c r="D12831" s="274"/>
    </row>
    <row r="12832" spans="2:4" x14ac:dyDescent="0.25">
      <c r="B12832" s="219"/>
      <c r="D12832" s="274"/>
    </row>
    <row r="12833" spans="2:4" x14ac:dyDescent="0.25">
      <c r="B12833" s="219"/>
      <c r="D12833" s="274"/>
    </row>
    <row r="12834" spans="2:4" x14ac:dyDescent="0.25">
      <c r="B12834" s="219"/>
      <c r="D12834" s="274"/>
    </row>
    <row r="12835" spans="2:4" x14ac:dyDescent="0.25">
      <c r="B12835" s="219"/>
      <c r="D12835" s="274"/>
    </row>
    <row r="12836" spans="2:4" x14ac:dyDescent="0.25">
      <c r="B12836" s="219"/>
      <c r="D12836" s="274"/>
    </row>
    <row r="12837" spans="2:4" x14ac:dyDescent="0.25">
      <c r="B12837" s="219"/>
      <c r="D12837" s="274"/>
    </row>
    <row r="12838" spans="2:4" x14ac:dyDescent="0.25">
      <c r="B12838" s="219"/>
      <c r="D12838" s="274"/>
    </row>
    <row r="12839" spans="2:4" x14ac:dyDescent="0.25">
      <c r="B12839" s="219"/>
      <c r="D12839" s="274"/>
    </row>
    <row r="12840" spans="2:4" x14ac:dyDescent="0.25">
      <c r="B12840" s="219"/>
      <c r="D12840" s="274"/>
    </row>
    <row r="12841" spans="2:4" x14ac:dyDescent="0.25">
      <c r="B12841" s="219"/>
      <c r="D12841" s="274"/>
    </row>
    <row r="12842" spans="2:4" x14ac:dyDescent="0.25">
      <c r="B12842" s="219"/>
      <c r="D12842" s="274"/>
    </row>
    <row r="12843" spans="2:4" x14ac:dyDescent="0.25">
      <c r="B12843" s="219"/>
      <c r="D12843" s="274"/>
    </row>
    <row r="12844" spans="2:4" x14ac:dyDescent="0.25">
      <c r="B12844" s="219"/>
      <c r="D12844" s="274"/>
    </row>
    <row r="12845" spans="2:4" x14ac:dyDescent="0.25">
      <c r="B12845" s="219"/>
      <c r="D12845" s="274"/>
    </row>
    <row r="12846" spans="2:4" x14ac:dyDescent="0.25">
      <c r="B12846" s="219"/>
      <c r="D12846" s="274"/>
    </row>
    <row r="12847" spans="2:4" x14ac:dyDescent="0.25">
      <c r="B12847" s="219"/>
      <c r="D12847" s="274"/>
    </row>
    <row r="12848" spans="2:4" x14ac:dyDescent="0.25">
      <c r="B12848" s="219"/>
      <c r="D12848" s="274"/>
    </row>
    <row r="12849" spans="2:4" x14ac:dyDescent="0.25">
      <c r="B12849" s="219"/>
      <c r="D12849" s="274"/>
    </row>
    <row r="12850" spans="2:4" x14ac:dyDescent="0.25">
      <c r="B12850" s="219"/>
      <c r="D12850" s="274"/>
    </row>
    <row r="12851" spans="2:4" x14ac:dyDescent="0.25">
      <c r="B12851" s="219"/>
      <c r="D12851" s="274"/>
    </row>
    <row r="12852" spans="2:4" x14ac:dyDescent="0.25">
      <c r="B12852" s="219"/>
      <c r="D12852" s="274"/>
    </row>
    <row r="12853" spans="2:4" x14ac:dyDescent="0.25">
      <c r="B12853" s="219"/>
      <c r="D12853" s="274"/>
    </row>
    <row r="12854" spans="2:4" x14ac:dyDescent="0.25">
      <c r="B12854" s="219"/>
      <c r="D12854" s="274"/>
    </row>
    <row r="12855" spans="2:4" x14ac:dyDescent="0.25">
      <c r="B12855" s="219"/>
      <c r="D12855" s="274"/>
    </row>
    <row r="12856" spans="2:4" x14ac:dyDescent="0.25">
      <c r="B12856" s="219"/>
      <c r="D12856" s="274"/>
    </row>
    <row r="12857" spans="2:4" x14ac:dyDescent="0.25">
      <c r="B12857" s="219"/>
      <c r="D12857" s="274"/>
    </row>
    <row r="12858" spans="2:4" x14ac:dyDescent="0.25">
      <c r="B12858" s="219"/>
      <c r="D12858" s="274"/>
    </row>
    <row r="12859" spans="2:4" x14ac:dyDescent="0.25">
      <c r="B12859" s="219"/>
      <c r="D12859" s="274"/>
    </row>
    <row r="12860" spans="2:4" x14ac:dyDescent="0.25">
      <c r="B12860" s="219"/>
      <c r="D12860" s="274"/>
    </row>
    <row r="12861" spans="2:4" x14ac:dyDescent="0.25">
      <c r="B12861" s="219"/>
      <c r="D12861" s="274"/>
    </row>
    <row r="12862" spans="2:4" x14ac:dyDescent="0.25">
      <c r="B12862" s="219"/>
      <c r="D12862" s="274"/>
    </row>
    <row r="12863" spans="2:4" x14ac:dyDescent="0.25">
      <c r="B12863" s="219"/>
      <c r="D12863" s="274"/>
    </row>
    <row r="12864" spans="2:4" x14ac:dyDescent="0.25">
      <c r="B12864" s="219"/>
      <c r="D12864" s="274"/>
    </row>
    <row r="12865" spans="2:4" x14ac:dyDescent="0.25">
      <c r="B12865" s="219"/>
      <c r="D12865" s="274"/>
    </row>
    <row r="12866" spans="2:4" x14ac:dyDescent="0.25">
      <c r="B12866" s="219"/>
      <c r="D12866" s="274"/>
    </row>
    <row r="12867" spans="2:4" x14ac:dyDescent="0.25">
      <c r="B12867" s="219"/>
      <c r="D12867" s="274"/>
    </row>
    <row r="12868" spans="2:4" x14ac:dyDescent="0.25">
      <c r="B12868" s="219"/>
      <c r="D12868" s="274"/>
    </row>
    <row r="12869" spans="2:4" x14ac:dyDescent="0.25">
      <c r="B12869" s="219"/>
      <c r="D12869" s="274"/>
    </row>
    <row r="12870" spans="2:4" x14ac:dyDescent="0.25">
      <c r="B12870" s="219"/>
      <c r="D12870" s="274"/>
    </row>
    <row r="12871" spans="2:4" x14ac:dyDescent="0.25">
      <c r="B12871" s="219"/>
      <c r="D12871" s="274"/>
    </row>
    <row r="12872" spans="2:4" x14ac:dyDescent="0.25">
      <c r="B12872" s="219"/>
      <c r="D12872" s="274"/>
    </row>
    <row r="12873" spans="2:4" x14ac:dyDescent="0.25">
      <c r="B12873" s="219"/>
      <c r="D12873" s="274"/>
    </row>
    <row r="12874" spans="2:4" x14ac:dyDescent="0.25">
      <c r="B12874" s="219"/>
      <c r="D12874" s="274"/>
    </row>
    <row r="12875" spans="2:4" x14ac:dyDescent="0.25">
      <c r="B12875" s="219"/>
      <c r="D12875" s="274"/>
    </row>
    <row r="12876" spans="2:4" x14ac:dyDescent="0.25">
      <c r="B12876" s="219"/>
      <c r="D12876" s="274"/>
    </row>
    <row r="12877" spans="2:4" x14ac:dyDescent="0.25">
      <c r="B12877" s="219"/>
      <c r="D12877" s="274"/>
    </row>
    <row r="12878" spans="2:4" x14ac:dyDescent="0.25">
      <c r="B12878" s="219"/>
      <c r="D12878" s="274"/>
    </row>
    <row r="12879" spans="2:4" x14ac:dyDescent="0.25">
      <c r="B12879" s="219"/>
      <c r="D12879" s="274"/>
    </row>
    <row r="12880" spans="2:4" x14ac:dyDescent="0.25">
      <c r="B12880" s="219"/>
      <c r="D12880" s="274"/>
    </row>
    <row r="12881" spans="2:4" x14ac:dyDescent="0.25">
      <c r="B12881" s="219"/>
      <c r="D12881" s="274"/>
    </row>
    <row r="12882" spans="2:4" x14ac:dyDescent="0.25">
      <c r="B12882" s="219"/>
      <c r="D12882" s="274"/>
    </row>
    <row r="12883" spans="2:4" x14ac:dyDescent="0.25">
      <c r="B12883" s="219"/>
      <c r="D12883" s="274"/>
    </row>
    <row r="12884" spans="2:4" x14ac:dyDescent="0.25">
      <c r="B12884" s="219"/>
      <c r="D12884" s="274"/>
    </row>
    <row r="12885" spans="2:4" x14ac:dyDescent="0.25">
      <c r="B12885" s="219"/>
      <c r="D12885" s="274"/>
    </row>
    <row r="12886" spans="2:4" x14ac:dyDescent="0.25">
      <c r="B12886" s="219"/>
      <c r="D12886" s="274"/>
    </row>
    <row r="12887" spans="2:4" x14ac:dyDescent="0.25">
      <c r="B12887" s="219"/>
      <c r="D12887" s="274"/>
    </row>
    <row r="12888" spans="2:4" x14ac:dyDescent="0.25">
      <c r="B12888" s="219"/>
      <c r="D12888" s="274"/>
    </row>
    <row r="12889" spans="2:4" x14ac:dyDescent="0.25">
      <c r="B12889" s="219"/>
      <c r="D12889" s="274"/>
    </row>
    <row r="12890" spans="2:4" x14ac:dyDescent="0.25">
      <c r="B12890" s="219"/>
      <c r="D12890" s="274"/>
    </row>
    <row r="12891" spans="2:4" x14ac:dyDescent="0.25">
      <c r="B12891" s="219"/>
      <c r="D12891" s="274"/>
    </row>
    <row r="12892" spans="2:4" x14ac:dyDescent="0.25">
      <c r="B12892" s="219"/>
      <c r="D12892" s="274"/>
    </row>
    <row r="12893" spans="2:4" x14ac:dyDescent="0.25">
      <c r="B12893" s="219"/>
      <c r="D12893" s="274"/>
    </row>
    <row r="12894" spans="2:4" x14ac:dyDescent="0.25">
      <c r="B12894" s="219"/>
      <c r="D12894" s="274"/>
    </row>
    <row r="12895" spans="2:4" x14ac:dyDescent="0.25">
      <c r="B12895" s="219"/>
      <c r="D12895" s="274"/>
    </row>
    <row r="12896" spans="2:4" x14ac:dyDescent="0.25">
      <c r="B12896" s="219"/>
      <c r="D12896" s="274"/>
    </row>
    <row r="12897" spans="2:4" x14ac:dyDescent="0.25">
      <c r="B12897" s="219"/>
      <c r="D12897" s="274"/>
    </row>
    <row r="12898" spans="2:4" x14ac:dyDescent="0.25">
      <c r="B12898" s="219"/>
      <c r="D12898" s="274"/>
    </row>
    <row r="12899" spans="2:4" x14ac:dyDescent="0.25">
      <c r="B12899" s="219"/>
      <c r="D12899" s="274"/>
    </row>
    <row r="12900" spans="2:4" x14ac:dyDescent="0.25">
      <c r="B12900" s="219"/>
      <c r="D12900" s="274"/>
    </row>
    <row r="12901" spans="2:4" x14ac:dyDescent="0.25">
      <c r="B12901" s="219"/>
      <c r="D12901" s="274"/>
    </row>
    <row r="12902" spans="2:4" x14ac:dyDescent="0.25">
      <c r="B12902" s="219"/>
      <c r="D12902" s="274"/>
    </row>
    <row r="12903" spans="2:4" x14ac:dyDescent="0.25">
      <c r="B12903" s="219"/>
      <c r="D12903" s="274"/>
    </row>
    <row r="12904" spans="2:4" x14ac:dyDescent="0.25">
      <c r="B12904" s="219"/>
      <c r="D12904" s="274"/>
    </row>
    <row r="12905" spans="2:4" x14ac:dyDescent="0.25">
      <c r="B12905" s="219"/>
      <c r="D12905" s="274"/>
    </row>
    <row r="12906" spans="2:4" x14ac:dyDescent="0.25">
      <c r="B12906" s="219"/>
      <c r="D12906" s="274"/>
    </row>
    <row r="12907" spans="2:4" x14ac:dyDescent="0.25">
      <c r="B12907" s="219"/>
      <c r="D12907" s="274"/>
    </row>
    <row r="12908" spans="2:4" x14ac:dyDescent="0.25">
      <c r="B12908" s="219"/>
      <c r="D12908" s="274"/>
    </row>
    <row r="12909" spans="2:4" x14ac:dyDescent="0.25">
      <c r="B12909" s="219"/>
      <c r="D12909" s="274"/>
    </row>
    <row r="12910" spans="2:4" x14ac:dyDescent="0.25">
      <c r="B12910" s="219"/>
      <c r="D12910" s="274"/>
    </row>
    <row r="12911" spans="2:4" x14ac:dyDescent="0.25">
      <c r="B12911" s="219"/>
      <c r="D12911" s="274"/>
    </row>
    <row r="12912" spans="2:4" x14ac:dyDescent="0.25">
      <c r="B12912" s="219"/>
      <c r="D12912" s="274"/>
    </row>
    <row r="12913" spans="2:4" x14ac:dyDescent="0.25">
      <c r="B12913" s="219"/>
      <c r="D12913" s="274"/>
    </row>
    <row r="12914" spans="2:4" x14ac:dyDescent="0.25">
      <c r="B12914" s="219"/>
      <c r="D12914" s="274"/>
    </row>
    <row r="12915" spans="2:4" x14ac:dyDescent="0.25">
      <c r="B12915" s="219"/>
      <c r="D12915" s="274"/>
    </row>
    <row r="12916" spans="2:4" x14ac:dyDescent="0.25">
      <c r="B12916" s="219"/>
      <c r="D12916" s="274"/>
    </row>
    <row r="12917" spans="2:4" x14ac:dyDescent="0.25">
      <c r="B12917" s="219"/>
      <c r="D12917" s="274"/>
    </row>
    <row r="12918" spans="2:4" x14ac:dyDescent="0.25">
      <c r="B12918" s="219"/>
      <c r="D12918" s="274"/>
    </row>
    <row r="12919" spans="2:4" x14ac:dyDescent="0.25">
      <c r="B12919" s="219"/>
      <c r="D12919" s="274"/>
    </row>
    <row r="12920" spans="2:4" x14ac:dyDescent="0.25">
      <c r="B12920" s="219"/>
      <c r="D12920" s="274"/>
    </row>
    <row r="12921" spans="2:4" x14ac:dyDescent="0.25">
      <c r="B12921" s="219"/>
      <c r="D12921" s="274"/>
    </row>
    <row r="12922" spans="2:4" x14ac:dyDescent="0.25">
      <c r="B12922" s="219"/>
      <c r="D12922" s="274"/>
    </row>
    <row r="12923" spans="2:4" x14ac:dyDescent="0.25">
      <c r="B12923" s="219"/>
      <c r="D12923" s="274"/>
    </row>
    <row r="12924" spans="2:4" x14ac:dyDescent="0.25">
      <c r="B12924" s="219"/>
      <c r="D12924" s="274"/>
    </row>
    <row r="12925" spans="2:4" x14ac:dyDescent="0.25">
      <c r="B12925" s="219"/>
      <c r="D12925" s="274"/>
    </row>
    <row r="12926" spans="2:4" x14ac:dyDescent="0.25">
      <c r="B12926" s="219"/>
      <c r="D12926" s="274"/>
    </row>
    <row r="12927" spans="2:4" x14ac:dyDescent="0.25">
      <c r="B12927" s="219"/>
      <c r="D12927" s="274"/>
    </row>
    <row r="12928" spans="2:4" x14ac:dyDescent="0.25">
      <c r="B12928" s="219"/>
      <c r="D12928" s="274"/>
    </row>
    <row r="12929" spans="2:4" x14ac:dyDescent="0.25">
      <c r="B12929" s="219"/>
      <c r="D12929" s="274"/>
    </row>
    <row r="12930" spans="2:4" x14ac:dyDescent="0.25">
      <c r="B12930" s="219"/>
      <c r="D12930" s="274"/>
    </row>
    <row r="12931" spans="2:4" x14ac:dyDescent="0.25">
      <c r="B12931" s="219"/>
      <c r="D12931" s="274"/>
    </row>
    <row r="12932" spans="2:4" x14ac:dyDescent="0.25">
      <c r="B12932" s="219"/>
      <c r="D12932" s="274"/>
    </row>
    <row r="12933" spans="2:4" x14ac:dyDescent="0.25">
      <c r="B12933" s="219"/>
      <c r="D12933" s="274"/>
    </row>
    <row r="12934" spans="2:4" x14ac:dyDescent="0.25">
      <c r="B12934" s="219"/>
      <c r="D12934" s="274"/>
    </row>
    <row r="12935" spans="2:4" x14ac:dyDescent="0.25">
      <c r="B12935" s="219"/>
      <c r="D12935" s="274"/>
    </row>
    <row r="12936" spans="2:4" x14ac:dyDescent="0.25">
      <c r="B12936" s="219"/>
      <c r="D12936" s="274"/>
    </row>
    <row r="12937" spans="2:4" x14ac:dyDescent="0.25">
      <c r="B12937" s="219"/>
      <c r="D12937" s="274"/>
    </row>
    <row r="12938" spans="2:4" x14ac:dyDescent="0.25">
      <c r="B12938" s="219"/>
      <c r="D12938" s="274"/>
    </row>
    <row r="12939" spans="2:4" x14ac:dyDescent="0.25">
      <c r="B12939" s="219"/>
      <c r="D12939" s="274"/>
    </row>
    <row r="12940" spans="2:4" x14ac:dyDescent="0.25">
      <c r="B12940" s="219"/>
      <c r="D12940" s="274"/>
    </row>
    <row r="12941" spans="2:4" x14ac:dyDescent="0.25">
      <c r="B12941" s="219"/>
      <c r="D12941" s="274"/>
    </row>
    <row r="12942" spans="2:4" x14ac:dyDescent="0.25">
      <c r="B12942" s="219"/>
      <c r="D12942" s="274"/>
    </row>
    <row r="12943" spans="2:4" x14ac:dyDescent="0.25">
      <c r="B12943" s="219"/>
      <c r="D12943" s="274"/>
    </row>
    <row r="12944" spans="2:4" x14ac:dyDescent="0.25">
      <c r="B12944" s="219"/>
      <c r="D12944" s="274"/>
    </row>
    <row r="12945" spans="2:4" x14ac:dyDescent="0.25">
      <c r="B12945" s="219"/>
      <c r="D12945" s="274"/>
    </row>
    <row r="12946" spans="2:4" x14ac:dyDescent="0.25">
      <c r="B12946" s="219"/>
      <c r="D12946" s="274"/>
    </row>
    <row r="12947" spans="2:4" x14ac:dyDescent="0.25">
      <c r="B12947" s="219"/>
      <c r="D12947" s="274"/>
    </row>
    <row r="12948" spans="2:4" x14ac:dyDescent="0.25">
      <c r="B12948" s="219"/>
      <c r="D12948" s="274"/>
    </row>
    <row r="12949" spans="2:4" x14ac:dyDescent="0.25">
      <c r="B12949" s="219"/>
      <c r="D12949" s="274"/>
    </row>
    <row r="12950" spans="2:4" x14ac:dyDescent="0.25">
      <c r="B12950" s="219"/>
      <c r="D12950" s="274"/>
    </row>
    <row r="12951" spans="2:4" x14ac:dyDescent="0.25">
      <c r="B12951" s="219"/>
      <c r="D12951" s="274"/>
    </row>
    <row r="12952" spans="2:4" x14ac:dyDescent="0.25">
      <c r="B12952" s="219"/>
      <c r="D12952" s="274"/>
    </row>
    <row r="12953" spans="2:4" x14ac:dyDescent="0.25">
      <c r="B12953" s="219"/>
      <c r="D12953" s="274"/>
    </row>
    <row r="12954" spans="2:4" x14ac:dyDescent="0.25">
      <c r="B12954" s="219"/>
      <c r="D12954" s="274"/>
    </row>
    <row r="12955" spans="2:4" x14ac:dyDescent="0.25">
      <c r="B12955" s="219"/>
      <c r="D12955" s="274"/>
    </row>
    <row r="12956" spans="2:4" x14ac:dyDescent="0.25">
      <c r="B12956" s="219"/>
      <c r="D12956" s="274"/>
    </row>
    <row r="12957" spans="2:4" x14ac:dyDescent="0.25">
      <c r="B12957" s="219"/>
      <c r="D12957" s="274"/>
    </row>
    <row r="12958" spans="2:4" x14ac:dyDescent="0.25">
      <c r="B12958" s="219"/>
      <c r="D12958" s="274"/>
    </row>
    <row r="12959" spans="2:4" x14ac:dyDescent="0.25">
      <c r="B12959" s="219"/>
      <c r="D12959" s="274"/>
    </row>
    <row r="12960" spans="2:4" x14ac:dyDescent="0.25">
      <c r="B12960" s="219"/>
      <c r="D12960" s="274"/>
    </row>
    <row r="12961" spans="2:4" x14ac:dyDescent="0.25">
      <c r="B12961" s="219"/>
      <c r="D12961" s="274"/>
    </row>
    <row r="12962" spans="2:4" x14ac:dyDescent="0.25">
      <c r="B12962" s="219"/>
      <c r="D12962" s="274"/>
    </row>
    <row r="12963" spans="2:4" x14ac:dyDescent="0.25">
      <c r="B12963" s="219"/>
      <c r="D12963" s="274"/>
    </row>
    <row r="12964" spans="2:4" x14ac:dyDescent="0.25">
      <c r="B12964" s="219"/>
      <c r="D12964" s="274"/>
    </row>
    <row r="12965" spans="2:4" x14ac:dyDescent="0.25">
      <c r="B12965" s="219"/>
      <c r="D12965" s="274"/>
    </row>
    <row r="12966" spans="2:4" x14ac:dyDescent="0.25">
      <c r="B12966" s="219"/>
      <c r="D12966" s="274"/>
    </row>
    <row r="12967" spans="2:4" x14ac:dyDescent="0.25">
      <c r="B12967" s="219"/>
      <c r="D12967" s="274"/>
    </row>
    <row r="12968" spans="2:4" x14ac:dyDescent="0.25">
      <c r="B12968" s="219"/>
      <c r="D12968" s="274"/>
    </row>
    <row r="12969" spans="2:4" x14ac:dyDescent="0.25">
      <c r="B12969" s="219"/>
      <c r="D12969" s="274"/>
    </row>
    <row r="12970" spans="2:4" x14ac:dyDescent="0.25">
      <c r="B12970" s="219"/>
      <c r="D12970" s="274"/>
    </row>
    <row r="12971" spans="2:4" x14ac:dyDescent="0.25">
      <c r="B12971" s="219"/>
      <c r="D12971" s="274"/>
    </row>
    <row r="12972" spans="2:4" x14ac:dyDescent="0.25">
      <c r="B12972" s="219"/>
      <c r="D12972" s="274"/>
    </row>
    <row r="12973" spans="2:4" x14ac:dyDescent="0.25">
      <c r="B12973" s="219"/>
      <c r="D12973" s="274"/>
    </row>
    <row r="12974" spans="2:4" x14ac:dyDescent="0.25">
      <c r="B12974" s="219"/>
      <c r="D12974" s="274"/>
    </row>
    <row r="12975" spans="2:4" x14ac:dyDescent="0.25">
      <c r="B12975" s="219"/>
      <c r="D12975" s="274"/>
    </row>
    <row r="12976" spans="2:4" x14ac:dyDescent="0.25">
      <c r="B12976" s="219"/>
      <c r="D12976" s="274"/>
    </row>
    <row r="12977" spans="2:4" x14ac:dyDescent="0.25">
      <c r="B12977" s="219"/>
      <c r="D12977" s="274"/>
    </row>
    <row r="12978" spans="2:4" x14ac:dyDescent="0.25">
      <c r="B12978" s="219"/>
      <c r="D12978" s="274"/>
    </row>
    <row r="12979" spans="2:4" x14ac:dyDescent="0.25">
      <c r="B12979" s="219"/>
      <c r="D12979" s="274"/>
    </row>
    <row r="12980" spans="2:4" x14ac:dyDescent="0.25">
      <c r="B12980" s="219"/>
      <c r="D12980" s="274"/>
    </row>
    <row r="12981" spans="2:4" x14ac:dyDescent="0.25">
      <c r="B12981" s="219"/>
      <c r="D12981" s="274"/>
    </row>
    <row r="12982" spans="2:4" x14ac:dyDescent="0.25">
      <c r="B12982" s="219"/>
      <c r="D12982" s="274"/>
    </row>
    <row r="12983" spans="2:4" x14ac:dyDescent="0.25">
      <c r="B12983" s="219"/>
      <c r="D12983" s="274"/>
    </row>
    <row r="12984" spans="2:4" x14ac:dyDescent="0.25">
      <c r="B12984" s="219"/>
      <c r="D12984" s="274"/>
    </row>
    <row r="12985" spans="2:4" x14ac:dyDescent="0.25">
      <c r="B12985" s="219"/>
      <c r="D12985" s="274"/>
    </row>
    <row r="12986" spans="2:4" x14ac:dyDescent="0.25">
      <c r="B12986" s="219"/>
      <c r="D12986" s="274"/>
    </row>
    <row r="12987" spans="2:4" x14ac:dyDescent="0.25">
      <c r="B12987" s="219"/>
      <c r="D12987" s="274"/>
    </row>
    <row r="12988" spans="2:4" x14ac:dyDescent="0.25">
      <c r="B12988" s="219"/>
      <c r="D12988" s="274"/>
    </row>
    <row r="12989" spans="2:4" x14ac:dyDescent="0.25">
      <c r="B12989" s="219"/>
      <c r="D12989" s="274"/>
    </row>
    <row r="12990" spans="2:4" x14ac:dyDescent="0.25">
      <c r="B12990" s="219"/>
      <c r="D12990" s="274"/>
    </row>
    <row r="12991" spans="2:4" x14ac:dyDescent="0.25">
      <c r="B12991" s="219"/>
      <c r="D12991" s="274"/>
    </row>
    <row r="12992" spans="2:4" x14ac:dyDescent="0.25">
      <c r="B12992" s="219"/>
      <c r="D12992" s="274"/>
    </row>
    <row r="12993" spans="2:4" x14ac:dyDescent="0.25">
      <c r="B12993" s="219"/>
      <c r="D12993" s="274"/>
    </row>
    <row r="12994" spans="2:4" x14ac:dyDescent="0.25">
      <c r="B12994" s="219"/>
      <c r="D12994" s="274"/>
    </row>
    <row r="12995" spans="2:4" x14ac:dyDescent="0.25">
      <c r="B12995" s="219"/>
      <c r="D12995" s="274"/>
    </row>
    <row r="12996" spans="2:4" x14ac:dyDescent="0.25">
      <c r="B12996" s="219"/>
      <c r="D12996" s="274"/>
    </row>
    <row r="12997" spans="2:4" x14ac:dyDescent="0.25">
      <c r="B12997" s="219"/>
      <c r="D12997" s="274"/>
    </row>
    <row r="12998" spans="2:4" x14ac:dyDescent="0.25">
      <c r="B12998" s="219"/>
      <c r="D12998" s="274"/>
    </row>
    <row r="12999" spans="2:4" x14ac:dyDescent="0.25">
      <c r="B12999" s="219"/>
      <c r="D12999" s="274"/>
    </row>
    <row r="13000" spans="2:4" x14ac:dyDescent="0.25">
      <c r="B13000" s="219"/>
      <c r="D13000" s="274"/>
    </row>
    <row r="13001" spans="2:4" x14ac:dyDescent="0.25">
      <c r="B13001" s="219"/>
      <c r="D13001" s="274"/>
    </row>
    <row r="13002" spans="2:4" x14ac:dyDescent="0.25">
      <c r="B13002" s="219"/>
      <c r="D13002" s="274"/>
    </row>
    <row r="13003" spans="2:4" x14ac:dyDescent="0.25">
      <c r="B13003" s="219"/>
      <c r="D13003" s="274"/>
    </row>
    <row r="13004" spans="2:4" x14ac:dyDescent="0.25">
      <c r="B13004" s="219"/>
      <c r="D13004" s="274"/>
    </row>
    <row r="13005" spans="2:4" x14ac:dyDescent="0.25">
      <c r="B13005" s="219"/>
      <c r="D13005" s="274"/>
    </row>
    <row r="13006" spans="2:4" x14ac:dyDescent="0.25">
      <c r="B13006" s="219"/>
      <c r="D13006" s="274"/>
    </row>
    <row r="13007" spans="2:4" x14ac:dyDescent="0.25">
      <c r="B13007" s="219"/>
      <c r="D13007" s="274"/>
    </row>
    <row r="13008" spans="2:4" x14ac:dyDescent="0.25">
      <c r="B13008" s="219"/>
      <c r="D13008" s="274"/>
    </row>
    <row r="13009" spans="2:4" x14ac:dyDescent="0.25">
      <c r="B13009" s="219"/>
      <c r="D13009" s="274"/>
    </row>
    <row r="13010" spans="2:4" x14ac:dyDescent="0.25">
      <c r="B13010" s="219"/>
      <c r="D13010" s="274"/>
    </row>
    <row r="13011" spans="2:4" x14ac:dyDescent="0.25">
      <c r="B13011" s="219"/>
      <c r="D13011" s="274"/>
    </row>
    <row r="13012" spans="2:4" x14ac:dyDescent="0.25">
      <c r="B13012" s="219"/>
      <c r="D13012" s="274"/>
    </row>
    <row r="13013" spans="2:4" x14ac:dyDescent="0.25">
      <c r="B13013" s="219"/>
      <c r="D13013" s="274"/>
    </row>
    <row r="13014" spans="2:4" x14ac:dyDescent="0.25">
      <c r="B13014" s="219"/>
      <c r="D13014" s="274"/>
    </row>
    <row r="13015" spans="2:4" x14ac:dyDescent="0.25">
      <c r="B13015" s="219"/>
      <c r="D13015" s="274"/>
    </row>
    <row r="13016" spans="2:4" x14ac:dyDescent="0.25">
      <c r="B13016" s="219"/>
      <c r="D13016" s="274"/>
    </row>
    <row r="13017" spans="2:4" x14ac:dyDescent="0.25">
      <c r="B13017" s="219"/>
      <c r="D13017" s="274"/>
    </row>
    <row r="13018" spans="2:4" x14ac:dyDescent="0.25">
      <c r="B13018" s="219"/>
      <c r="D13018" s="274"/>
    </row>
    <row r="13019" spans="2:4" x14ac:dyDescent="0.25">
      <c r="B13019" s="219"/>
      <c r="D13019" s="274"/>
    </row>
    <row r="13020" spans="2:4" x14ac:dyDescent="0.25">
      <c r="B13020" s="219"/>
      <c r="D13020" s="274"/>
    </row>
    <row r="13021" spans="2:4" x14ac:dyDescent="0.25">
      <c r="B13021" s="219"/>
      <c r="D13021" s="274"/>
    </row>
    <row r="13022" spans="2:4" x14ac:dyDescent="0.25">
      <c r="B13022" s="219"/>
      <c r="D13022" s="274"/>
    </row>
    <row r="13023" spans="2:4" x14ac:dyDescent="0.25">
      <c r="B13023" s="219"/>
      <c r="D13023" s="274"/>
    </row>
    <row r="13024" spans="2:4" x14ac:dyDescent="0.25">
      <c r="B13024" s="219"/>
      <c r="D13024" s="274"/>
    </row>
    <row r="13025" spans="2:4" x14ac:dyDescent="0.25">
      <c r="B13025" s="219"/>
      <c r="D13025" s="274"/>
    </row>
    <row r="13026" spans="2:4" x14ac:dyDescent="0.25">
      <c r="B13026" s="219"/>
      <c r="D13026" s="274"/>
    </row>
    <row r="13027" spans="2:4" x14ac:dyDescent="0.25">
      <c r="B13027" s="219"/>
      <c r="D13027" s="274"/>
    </row>
    <row r="13028" spans="2:4" x14ac:dyDescent="0.25">
      <c r="B13028" s="219"/>
      <c r="D13028" s="274"/>
    </row>
    <row r="13029" spans="2:4" x14ac:dyDescent="0.25">
      <c r="B13029" s="219"/>
      <c r="D13029" s="274"/>
    </row>
    <row r="13030" spans="2:4" x14ac:dyDescent="0.25">
      <c r="B13030" s="219"/>
      <c r="D13030" s="274"/>
    </row>
    <row r="13031" spans="2:4" x14ac:dyDescent="0.25">
      <c r="B13031" s="219"/>
      <c r="D13031" s="274"/>
    </row>
    <row r="13032" spans="2:4" x14ac:dyDescent="0.25">
      <c r="B13032" s="219"/>
      <c r="D13032" s="274"/>
    </row>
    <row r="13033" spans="2:4" x14ac:dyDescent="0.25">
      <c r="B13033" s="219"/>
      <c r="D13033" s="274"/>
    </row>
    <row r="13034" spans="2:4" x14ac:dyDescent="0.25">
      <c r="B13034" s="219"/>
      <c r="D13034" s="274"/>
    </row>
    <row r="13035" spans="2:4" x14ac:dyDescent="0.25">
      <c r="B13035" s="219"/>
      <c r="D13035" s="274"/>
    </row>
    <row r="13036" spans="2:4" x14ac:dyDescent="0.25">
      <c r="B13036" s="219"/>
      <c r="D13036" s="274"/>
    </row>
    <row r="13037" spans="2:4" x14ac:dyDescent="0.25">
      <c r="B13037" s="219"/>
      <c r="D13037" s="274"/>
    </row>
    <row r="13038" spans="2:4" x14ac:dyDescent="0.25">
      <c r="B13038" s="219"/>
      <c r="D13038" s="274"/>
    </row>
    <row r="13039" spans="2:4" x14ac:dyDescent="0.25">
      <c r="B13039" s="219"/>
      <c r="D13039" s="274"/>
    </row>
    <row r="13040" spans="2:4" x14ac:dyDescent="0.25">
      <c r="B13040" s="219"/>
      <c r="D13040" s="274"/>
    </row>
    <row r="13041" spans="2:4" x14ac:dyDescent="0.25">
      <c r="B13041" s="219"/>
      <c r="D13041" s="274"/>
    </row>
    <row r="13042" spans="2:4" x14ac:dyDescent="0.25">
      <c r="B13042" s="219"/>
      <c r="D13042" s="274"/>
    </row>
    <row r="13043" spans="2:4" x14ac:dyDescent="0.25">
      <c r="B13043" s="219"/>
      <c r="D13043" s="274"/>
    </row>
    <row r="13044" spans="2:4" x14ac:dyDescent="0.25">
      <c r="B13044" s="219"/>
      <c r="D13044" s="274"/>
    </row>
    <row r="13045" spans="2:4" x14ac:dyDescent="0.25">
      <c r="B13045" s="219"/>
      <c r="D13045" s="274"/>
    </row>
    <row r="13046" spans="2:4" x14ac:dyDescent="0.25">
      <c r="B13046" s="219"/>
      <c r="D13046" s="274"/>
    </row>
    <row r="13047" spans="2:4" x14ac:dyDescent="0.25">
      <c r="B13047" s="219"/>
      <c r="D13047" s="274"/>
    </row>
    <row r="13048" spans="2:4" x14ac:dyDescent="0.25">
      <c r="B13048" s="219"/>
      <c r="D13048" s="274"/>
    </row>
    <row r="13049" spans="2:4" x14ac:dyDescent="0.25">
      <c r="B13049" s="219"/>
      <c r="D13049" s="274"/>
    </row>
    <row r="13050" spans="2:4" x14ac:dyDescent="0.25">
      <c r="B13050" s="219"/>
      <c r="D13050" s="274"/>
    </row>
    <row r="13051" spans="2:4" x14ac:dyDescent="0.25">
      <c r="B13051" s="219"/>
      <c r="D13051" s="274"/>
    </row>
    <row r="13052" spans="2:4" x14ac:dyDescent="0.25">
      <c r="B13052" s="219"/>
      <c r="D13052" s="274"/>
    </row>
    <row r="13053" spans="2:4" x14ac:dyDescent="0.25">
      <c r="B13053" s="219"/>
      <c r="D13053" s="274"/>
    </row>
    <row r="13054" spans="2:4" x14ac:dyDescent="0.25">
      <c r="B13054" s="219"/>
      <c r="D13054" s="274"/>
    </row>
    <row r="13055" spans="2:4" x14ac:dyDescent="0.25">
      <c r="B13055" s="219"/>
      <c r="D13055" s="274"/>
    </row>
    <row r="13056" spans="2:4" x14ac:dyDescent="0.25">
      <c r="B13056" s="219"/>
      <c r="D13056" s="274"/>
    </row>
    <row r="13057" spans="2:4" x14ac:dyDescent="0.25">
      <c r="B13057" s="219"/>
      <c r="D13057" s="274"/>
    </row>
    <row r="13058" spans="2:4" x14ac:dyDescent="0.25">
      <c r="B13058" s="219"/>
      <c r="D13058" s="274"/>
    </row>
    <row r="13059" spans="2:4" x14ac:dyDescent="0.25">
      <c r="B13059" s="219"/>
      <c r="D13059" s="274"/>
    </row>
    <row r="13060" spans="2:4" x14ac:dyDescent="0.25">
      <c r="B13060" s="219"/>
      <c r="D13060" s="274"/>
    </row>
    <row r="13061" spans="2:4" x14ac:dyDescent="0.25">
      <c r="B13061" s="219"/>
      <c r="D13061" s="274"/>
    </row>
    <row r="13062" spans="2:4" x14ac:dyDescent="0.25">
      <c r="B13062" s="219"/>
      <c r="D13062" s="274"/>
    </row>
    <row r="13063" spans="2:4" x14ac:dyDescent="0.25">
      <c r="B13063" s="219"/>
      <c r="D13063" s="274"/>
    </row>
    <row r="13064" spans="2:4" x14ac:dyDescent="0.25">
      <c r="B13064" s="219"/>
      <c r="D13064" s="274"/>
    </row>
    <row r="13065" spans="2:4" x14ac:dyDescent="0.25">
      <c r="B13065" s="219"/>
      <c r="D13065" s="274"/>
    </row>
    <row r="13066" spans="2:4" x14ac:dyDescent="0.25">
      <c r="B13066" s="219"/>
      <c r="D13066" s="274"/>
    </row>
    <row r="13067" spans="2:4" x14ac:dyDescent="0.25">
      <c r="B13067" s="219"/>
      <c r="D13067" s="274"/>
    </row>
    <row r="13068" spans="2:4" x14ac:dyDescent="0.25">
      <c r="B13068" s="219"/>
      <c r="D13068" s="274"/>
    </row>
    <row r="13069" spans="2:4" x14ac:dyDescent="0.25">
      <c r="B13069" s="219"/>
      <c r="D13069" s="274"/>
    </row>
    <row r="13070" spans="2:4" x14ac:dyDescent="0.25">
      <c r="B13070" s="219"/>
      <c r="D13070" s="274"/>
    </row>
    <row r="13071" spans="2:4" x14ac:dyDescent="0.25">
      <c r="B13071" s="219"/>
      <c r="D13071" s="274"/>
    </row>
    <row r="13072" spans="2:4" x14ac:dyDescent="0.25">
      <c r="B13072" s="219"/>
      <c r="D13072" s="274"/>
    </row>
    <row r="13073" spans="2:4" x14ac:dyDescent="0.25">
      <c r="B13073" s="219"/>
      <c r="D13073" s="274"/>
    </row>
    <row r="13074" spans="2:4" x14ac:dyDescent="0.25">
      <c r="B13074" s="219"/>
      <c r="D13074" s="274"/>
    </row>
    <row r="13075" spans="2:4" x14ac:dyDescent="0.25">
      <c r="B13075" s="219"/>
      <c r="D13075" s="274"/>
    </row>
    <row r="13076" spans="2:4" x14ac:dyDescent="0.25">
      <c r="B13076" s="219"/>
      <c r="D13076" s="274"/>
    </row>
    <row r="13077" spans="2:4" x14ac:dyDescent="0.25">
      <c r="B13077" s="219"/>
      <c r="D13077" s="274"/>
    </row>
    <row r="13078" spans="2:4" x14ac:dyDescent="0.25">
      <c r="B13078" s="219"/>
      <c r="D13078" s="274"/>
    </row>
    <row r="13079" spans="2:4" x14ac:dyDescent="0.25">
      <c r="B13079" s="219"/>
      <c r="D13079" s="274"/>
    </row>
    <row r="13080" spans="2:4" x14ac:dyDescent="0.25">
      <c r="B13080" s="219"/>
      <c r="D13080" s="274"/>
    </row>
    <row r="13081" spans="2:4" x14ac:dyDescent="0.25">
      <c r="B13081" s="219"/>
      <c r="D13081" s="274"/>
    </row>
    <row r="13082" spans="2:4" x14ac:dyDescent="0.25">
      <c r="B13082" s="219"/>
      <c r="D13082" s="274"/>
    </row>
    <row r="13083" spans="2:4" x14ac:dyDescent="0.25">
      <c r="B13083" s="219"/>
      <c r="D13083" s="274"/>
    </row>
    <row r="13084" spans="2:4" x14ac:dyDescent="0.25">
      <c r="B13084" s="219"/>
      <c r="D13084" s="274"/>
    </row>
    <row r="13085" spans="2:4" x14ac:dyDescent="0.25">
      <c r="B13085" s="219"/>
      <c r="D13085" s="274"/>
    </row>
    <row r="13086" spans="2:4" x14ac:dyDescent="0.25">
      <c r="B13086" s="219"/>
      <c r="D13086" s="274"/>
    </row>
    <row r="13087" spans="2:4" x14ac:dyDescent="0.25">
      <c r="B13087" s="219"/>
      <c r="D13087" s="274"/>
    </row>
    <row r="13088" spans="2:4" x14ac:dyDescent="0.25">
      <c r="B13088" s="219"/>
      <c r="D13088" s="274"/>
    </row>
    <row r="13089" spans="2:4" x14ac:dyDescent="0.25">
      <c r="B13089" s="219"/>
      <c r="D13089" s="274"/>
    </row>
    <row r="13090" spans="2:4" x14ac:dyDescent="0.25">
      <c r="B13090" s="219"/>
      <c r="D13090" s="274"/>
    </row>
    <row r="13091" spans="2:4" x14ac:dyDescent="0.25">
      <c r="B13091" s="219"/>
      <c r="D13091" s="274"/>
    </row>
    <row r="13092" spans="2:4" x14ac:dyDescent="0.25">
      <c r="B13092" s="219"/>
      <c r="D13092" s="274"/>
    </row>
    <row r="13093" spans="2:4" x14ac:dyDescent="0.25">
      <c r="B13093" s="219"/>
      <c r="D13093" s="274"/>
    </row>
    <row r="13094" spans="2:4" x14ac:dyDescent="0.25">
      <c r="B13094" s="219"/>
      <c r="D13094" s="274"/>
    </row>
    <row r="13095" spans="2:4" x14ac:dyDescent="0.25">
      <c r="B13095" s="219"/>
      <c r="D13095" s="274"/>
    </row>
    <row r="13096" spans="2:4" x14ac:dyDescent="0.25">
      <c r="B13096" s="219"/>
      <c r="D13096" s="274"/>
    </row>
    <row r="13097" spans="2:4" x14ac:dyDescent="0.25">
      <c r="B13097" s="219"/>
      <c r="D13097" s="274"/>
    </row>
    <row r="13098" spans="2:4" x14ac:dyDescent="0.25">
      <c r="B13098" s="219"/>
      <c r="D13098" s="274"/>
    </row>
    <row r="13099" spans="2:4" x14ac:dyDescent="0.25">
      <c r="B13099" s="219"/>
      <c r="D13099" s="274"/>
    </row>
    <row r="13100" spans="2:4" x14ac:dyDescent="0.25">
      <c r="B13100" s="219"/>
      <c r="D13100" s="274"/>
    </row>
    <row r="13101" spans="2:4" x14ac:dyDescent="0.25">
      <c r="B13101" s="219"/>
      <c r="D13101" s="274"/>
    </row>
    <row r="13102" spans="2:4" x14ac:dyDescent="0.25">
      <c r="B13102" s="219"/>
      <c r="D13102" s="274"/>
    </row>
    <row r="13103" spans="2:4" x14ac:dyDescent="0.25">
      <c r="B13103" s="219"/>
      <c r="D13103" s="274"/>
    </row>
    <row r="13104" spans="2:4" x14ac:dyDescent="0.25">
      <c r="B13104" s="219"/>
      <c r="D13104" s="274"/>
    </row>
    <row r="13105" spans="2:4" x14ac:dyDescent="0.25">
      <c r="B13105" s="219"/>
      <c r="D13105" s="274"/>
    </row>
    <row r="13106" spans="2:4" x14ac:dyDescent="0.25">
      <c r="B13106" s="219"/>
      <c r="D13106" s="274"/>
    </row>
    <row r="13107" spans="2:4" x14ac:dyDescent="0.25">
      <c r="B13107" s="219"/>
      <c r="D13107" s="274"/>
    </row>
    <row r="13108" spans="2:4" x14ac:dyDescent="0.25">
      <c r="B13108" s="219"/>
      <c r="D13108" s="274"/>
    </row>
    <row r="13109" spans="2:4" x14ac:dyDescent="0.25">
      <c r="B13109" s="219"/>
      <c r="D13109" s="274"/>
    </row>
    <row r="13110" spans="2:4" x14ac:dyDescent="0.25">
      <c r="B13110" s="219"/>
      <c r="D13110" s="274"/>
    </row>
    <row r="13111" spans="2:4" x14ac:dyDescent="0.25">
      <c r="B13111" s="219"/>
      <c r="D13111" s="274"/>
    </row>
    <row r="13112" spans="2:4" x14ac:dyDescent="0.25">
      <c r="B13112" s="219"/>
      <c r="D13112" s="274"/>
    </row>
    <row r="13113" spans="2:4" x14ac:dyDescent="0.25">
      <c r="B13113" s="219"/>
      <c r="D13113" s="274"/>
    </row>
    <row r="13114" spans="2:4" x14ac:dyDescent="0.25">
      <c r="B13114" s="219"/>
      <c r="D13114" s="274"/>
    </row>
    <row r="13115" spans="2:4" x14ac:dyDescent="0.25">
      <c r="B13115" s="219"/>
      <c r="D13115" s="274"/>
    </row>
    <row r="13116" spans="2:4" x14ac:dyDescent="0.25">
      <c r="B13116" s="219"/>
      <c r="D13116" s="274"/>
    </row>
    <row r="13117" spans="2:4" x14ac:dyDescent="0.25">
      <c r="B13117" s="219"/>
      <c r="D13117" s="274"/>
    </row>
    <row r="13118" spans="2:4" x14ac:dyDescent="0.25">
      <c r="B13118" s="219"/>
      <c r="D13118" s="274"/>
    </row>
    <row r="13119" spans="2:4" x14ac:dyDescent="0.25">
      <c r="B13119" s="219"/>
      <c r="D13119" s="274"/>
    </row>
    <row r="13120" spans="2:4" x14ac:dyDescent="0.25">
      <c r="B13120" s="219"/>
      <c r="D13120" s="274"/>
    </row>
    <row r="13121" spans="2:4" x14ac:dyDescent="0.25">
      <c r="B13121" s="219"/>
      <c r="D13121" s="274"/>
    </row>
    <row r="13122" spans="2:4" x14ac:dyDescent="0.25">
      <c r="B13122" s="219"/>
      <c r="D13122" s="274"/>
    </row>
    <row r="13123" spans="2:4" x14ac:dyDescent="0.25">
      <c r="B13123" s="219"/>
      <c r="D13123" s="274"/>
    </row>
    <row r="13124" spans="2:4" x14ac:dyDescent="0.25">
      <c r="B13124" s="219"/>
      <c r="D13124" s="274"/>
    </row>
    <row r="13125" spans="2:4" x14ac:dyDescent="0.25">
      <c r="B13125" s="219"/>
      <c r="D13125" s="274"/>
    </row>
    <row r="13126" spans="2:4" x14ac:dyDescent="0.25">
      <c r="B13126" s="219"/>
      <c r="D13126" s="274"/>
    </row>
    <row r="13127" spans="2:4" x14ac:dyDescent="0.25">
      <c r="B13127" s="219"/>
      <c r="D13127" s="274"/>
    </row>
    <row r="13128" spans="2:4" x14ac:dyDescent="0.25">
      <c r="B13128" s="219"/>
      <c r="D13128" s="274"/>
    </row>
    <row r="13129" spans="2:4" x14ac:dyDescent="0.25">
      <c r="B13129" s="219"/>
      <c r="D13129" s="274"/>
    </row>
    <row r="13130" spans="2:4" x14ac:dyDescent="0.25">
      <c r="B13130" s="219"/>
      <c r="D13130" s="274"/>
    </row>
    <row r="13131" spans="2:4" x14ac:dyDescent="0.25">
      <c r="B13131" s="219"/>
      <c r="D13131" s="274"/>
    </row>
    <row r="13132" spans="2:4" x14ac:dyDescent="0.25">
      <c r="B13132" s="219"/>
      <c r="D13132" s="274"/>
    </row>
    <row r="13133" spans="2:4" x14ac:dyDescent="0.25">
      <c r="B13133" s="219"/>
      <c r="D13133" s="274"/>
    </row>
    <row r="13134" spans="2:4" x14ac:dyDescent="0.25">
      <c r="B13134" s="219"/>
      <c r="D13134" s="274"/>
    </row>
    <row r="13135" spans="2:4" x14ac:dyDescent="0.25">
      <c r="B13135" s="219"/>
      <c r="D13135" s="274"/>
    </row>
    <row r="13136" spans="2:4" x14ac:dyDescent="0.25">
      <c r="B13136" s="219"/>
      <c r="D13136" s="274"/>
    </row>
    <row r="13137" spans="2:4" x14ac:dyDescent="0.25">
      <c r="B13137" s="219"/>
      <c r="D13137" s="274"/>
    </row>
    <row r="13138" spans="2:4" x14ac:dyDescent="0.25">
      <c r="B13138" s="219"/>
      <c r="D13138" s="274"/>
    </row>
    <row r="13139" spans="2:4" x14ac:dyDescent="0.25">
      <c r="B13139" s="219"/>
      <c r="D13139" s="274"/>
    </row>
    <row r="13140" spans="2:4" x14ac:dyDescent="0.25">
      <c r="B13140" s="219"/>
      <c r="D13140" s="274"/>
    </row>
    <row r="13141" spans="2:4" x14ac:dyDescent="0.25">
      <c r="B13141" s="219"/>
      <c r="D13141" s="274"/>
    </row>
    <row r="13142" spans="2:4" x14ac:dyDescent="0.25">
      <c r="B13142" s="219"/>
      <c r="D13142" s="274"/>
    </row>
    <row r="13143" spans="2:4" x14ac:dyDescent="0.25">
      <c r="B13143" s="219"/>
      <c r="D13143" s="274"/>
    </row>
    <row r="13144" spans="2:4" x14ac:dyDescent="0.25">
      <c r="B13144" s="219"/>
      <c r="D13144" s="274"/>
    </row>
    <row r="13145" spans="2:4" x14ac:dyDescent="0.25">
      <c r="B13145" s="219"/>
      <c r="D13145" s="274"/>
    </row>
    <row r="13146" spans="2:4" x14ac:dyDescent="0.25">
      <c r="B13146" s="219"/>
      <c r="D13146" s="274"/>
    </row>
    <row r="13147" spans="2:4" x14ac:dyDescent="0.25">
      <c r="B13147" s="219"/>
      <c r="D13147" s="274"/>
    </row>
    <row r="13148" spans="2:4" x14ac:dyDescent="0.25">
      <c r="B13148" s="219"/>
      <c r="D13148" s="274"/>
    </row>
    <row r="13149" spans="2:4" x14ac:dyDescent="0.25">
      <c r="B13149" s="219"/>
      <c r="D13149" s="274"/>
    </row>
    <row r="13150" spans="2:4" x14ac:dyDescent="0.25">
      <c r="B13150" s="219"/>
      <c r="D13150" s="274"/>
    </row>
    <row r="13151" spans="2:4" x14ac:dyDescent="0.25">
      <c r="B13151" s="219"/>
      <c r="D13151" s="274"/>
    </row>
    <row r="13152" spans="2:4" x14ac:dyDescent="0.25">
      <c r="B13152" s="219"/>
      <c r="D13152" s="274"/>
    </row>
    <row r="13153" spans="2:4" x14ac:dyDescent="0.25">
      <c r="B13153" s="219"/>
      <c r="D13153" s="274"/>
    </row>
    <row r="13154" spans="2:4" x14ac:dyDescent="0.25">
      <c r="B13154" s="219"/>
      <c r="D13154" s="274"/>
    </row>
    <row r="13155" spans="2:4" x14ac:dyDescent="0.25">
      <c r="B13155" s="219"/>
      <c r="D13155" s="274"/>
    </row>
    <row r="13156" spans="2:4" x14ac:dyDescent="0.25">
      <c r="B13156" s="219"/>
      <c r="D13156" s="274"/>
    </row>
    <row r="13157" spans="2:4" x14ac:dyDescent="0.25">
      <c r="B13157" s="219"/>
      <c r="D13157" s="274"/>
    </row>
    <row r="13158" spans="2:4" x14ac:dyDescent="0.25">
      <c r="B13158" s="219"/>
      <c r="D13158" s="274"/>
    </row>
    <row r="13159" spans="2:4" x14ac:dyDescent="0.25">
      <c r="B13159" s="219"/>
      <c r="D13159" s="274"/>
    </row>
    <row r="13160" spans="2:4" x14ac:dyDescent="0.25">
      <c r="B13160" s="219"/>
      <c r="D13160" s="274"/>
    </row>
    <row r="13161" spans="2:4" x14ac:dyDescent="0.25">
      <c r="B13161" s="219"/>
      <c r="D13161" s="274"/>
    </row>
    <row r="13162" spans="2:4" x14ac:dyDescent="0.25">
      <c r="B13162" s="219"/>
      <c r="D13162" s="274"/>
    </row>
    <row r="13163" spans="2:4" x14ac:dyDescent="0.25">
      <c r="B13163" s="219"/>
      <c r="D13163" s="274"/>
    </row>
    <row r="13164" spans="2:4" x14ac:dyDescent="0.25">
      <c r="B13164" s="219"/>
      <c r="D13164" s="274"/>
    </row>
    <row r="13165" spans="2:4" x14ac:dyDescent="0.25">
      <c r="B13165" s="219"/>
      <c r="D13165" s="274"/>
    </row>
    <row r="13166" spans="2:4" x14ac:dyDescent="0.25">
      <c r="B13166" s="219"/>
      <c r="D13166" s="274"/>
    </row>
    <row r="13167" spans="2:4" x14ac:dyDescent="0.25">
      <c r="B13167" s="219"/>
      <c r="D13167" s="274"/>
    </row>
    <row r="13168" spans="2:4" x14ac:dyDescent="0.25">
      <c r="B13168" s="219"/>
      <c r="D13168" s="274"/>
    </row>
    <row r="13169" spans="2:4" x14ac:dyDescent="0.25">
      <c r="B13169" s="219"/>
      <c r="D13169" s="274"/>
    </row>
    <row r="13170" spans="2:4" x14ac:dyDescent="0.25">
      <c r="B13170" s="219"/>
      <c r="D13170" s="274"/>
    </row>
    <row r="13171" spans="2:4" x14ac:dyDescent="0.25">
      <c r="B13171" s="219"/>
      <c r="D13171" s="274"/>
    </row>
    <row r="13172" spans="2:4" x14ac:dyDescent="0.25">
      <c r="B13172" s="219"/>
      <c r="D13172" s="274"/>
    </row>
    <row r="13173" spans="2:4" x14ac:dyDescent="0.25">
      <c r="B13173" s="219"/>
      <c r="D13173" s="274"/>
    </row>
    <row r="13174" spans="2:4" x14ac:dyDescent="0.25">
      <c r="B13174" s="219"/>
      <c r="D13174" s="274"/>
    </row>
    <row r="13175" spans="2:4" x14ac:dyDescent="0.25">
      <c r="B13175" s="219"/>
      <c r="D13175" s="274"/>
    </row>
    <row r="13176" spans="2:4" x14ac:dyDescent="0.25">
      <c r="B13176" s="219"/>
      <c r="D13176" s="274"/>
    </row>
    <row r="13177" spans="2:4" x14ac:dyDescent="0.25">
      <c r="B13177" s="219"/>
      <c r="D13177" s="274"/>
    </row>
    <row r="13178" spans="2:4" x14ac:dyDescent="0.25">
      <c r="B13178" s="219"/>
      <c r="D13178" s="274"/>
    </row>
    <row r="13179" spans="2:4" x14ac:dyDescent="0.25">
      <c r="B13179" s="219"/>
      <c r="D13179" s="274"/>
    </row>
    <row r="13180" spans="2:4" x14ac:dyDescent="0.25">
      <c r="B13180" s="219"/>
      <c r="D13180" s="274"/>
    </row>
    <row r="13181" spans="2:4" x14ac:dyDescent="0.25">
      <c r="B13181" s="219"/>
      <c r="D13181" s="274"/>
    </row>
    <row r="13182" spans="2:4" x14ac:dyDescent="0.25">
      <c r="B13182" s="219"/>
      <c r="D13182" s="274"/>
    </row>
    <row r="13183" spans="2:4" x14ac:dyDescent="0.25">
      <c r="B13183" s="219"/>
      <c r="D13183" s="274"/>
    </row>
    <row r="13184" spans="2:4" x14ac:dyDescent="0.25">
      <c r="B13184" s="219"/>
      <c r="D13184" s="274"/>
    </row>
    <row r="13185" spans="2:4" x14ac:dyDescent="0.25">
      <c r="B13185" s="219"/>
      <c r="D13185" s="274"/>
    </row>
    <row r="13186" spans="2:4" x14ac:dyDescent="0.25">
      <c r="B13186" s="219"/>
      <c r="D13186" s="274"/>
    </row>
    <row r="13187" spans="2:4" x14ac:dyDescent="0.25">
      <c r="B13187" s="219"/>
      <c r="D13187" s="274"/>
    </row>
    <row r="13188" spans="2:4" x14ac:dyDescent="0.25">
      <c r="B13188" s="219"/>
      <c r="D13188" s="274"/>
    </row>
    <row r="13189" spans="2:4" x14ac:dyDescent="0.25">
      <c r="B13189" s="219"/>
      <c r="D13189" s="274"/>
    </row>
    <row r="13190" spans="2:4" x14ac:dyDescent="0.25">
      <c r="B13190" s="219"/>
      <c r="D13190" s="274"/>
    </row>
    <row r="13191" spans="2:4" x14ac:dyDescent="0.25">
      <c r="B13191" s="219"/>
      <c r="D13191" s="274"/>
    </row>
    <row r="13192" spans="2:4" x14ac:dyDescent="0.25">
      <c r="B13192" s="219"/>
      <c r="D13192" s="274"/>
    </row>
    <row r="13193" spans="2:4" x14ac:dyDescent="0.25">
      <c r="B13193" s="219"/>
      <c r="D13193" s="274"/>
    </row>
    <row r="13194" spans="2:4" x14ac:dyDescent="0.25">
      <c r="B13194" s="219"/>
      <c r="D13194" s="274"/>
    </row>
    <row r="13195" spans="2:4" x14ac:dyDescent="0.25">
      <c r="B13195" s="219"/>
      <c r="D13195" s="274"/>
    </row>
    <row r="13196" spans="2:4" x14ac:dyDescent="0.25">
      <c r="B13196" s="219"/>
      <c r="D13196" s="274"/>
    </row>
    <row r="13197" spans="2:4" x14ac:dyDescent="0.25">
      <c r="B13197" s="219"/>
      <c r="D13197" s="274"/>
    </row>
    <row r="13198" spans="2:4" x14ac:dyDescent="0.25">
      <c r="B13198" s="219"/>
      <c r="D13198" s="274"/>
    </row>
    <row r="13199" spans="2:4" x14ac:dyDescent="0.25">
      <c r="B13199" s="219"/>
      <c r="D13199" s="274"/>
    </row>
    <row r="13200" spans="2:4" x14ac:dyDescent="0.25">
      <c r="B13200" s="219"/>
      <c r="D13200" s="274"/>
    </row>
    <row r="13201" spans="2:4" x14ac:dyDescent="0.25">
      <c r="B13201" s="219"/>
      <c r="D13201" s="274"/>
    </row>
    <row r="13202" spans="2:4" x14ac:dyDescent="0.25">
      <c r="B13202" s="219"/>
      <c r="D13202" s="274"/>
    </row>
    <row r="13203" spans="2:4" x14ac:dyDescent="0.25">
      <c r="B13203" s="219"/>
      <c r="D13203" s="274"/>
    </row>
    <row r="13204" spans="2:4" x14ac:dyDescent="0.25">
      <c r="B13204" s="219"/>
      <c r="D13204" s="274"/>
    </row>
    <row r="13205" spans="2:4" x14ac:dyDescent="0.25">
      <c r="B13205" s="219"/>
      <c r="D13205" s="274"/>
    </row>
    <row r="13206" spans="2:4" x14ac:dyDescent="0.25">
      <c r="B13206" s="219"/>
      <c r="D13206" s="274"/>
    </row>
    <row r="13207" spans="2:4" x14ac:dyDescent="0.25">
      <c r="B13207" s="219"/>
      <c r="D13207" s="274"/>
    </row>
    <row r="13208" spans="2:4" x14ac:dyDescent="0.25">
      <c r="B13208" s="219"/>
      <c r="D13208" s="274"/>
    </row>
    <row r="13209" spans="2:4" x14ac:dyDescent="0.25">
      <c r="B13209" s="219"/>
      <c r="D13209" s="274"/>
    </row>
    <row r="13210" spans="2:4" x14ac:dyDescent="0.25">
      <c r="B13210" s="219"/>
      <c r="D13210" s="274"/>
    </row>
    <row r="13211" spans="2:4" x14ac:dyDescent="0.25">
      <c r="B13211" s="219"/>
      <c r="D13211" s="274"/>
    </row>
    <row r="13212" spans="2:4" x14ac:dyDescent="0.25">
      <c r="B13212" s="219"/>
      <c r="D13212" s="274"/>
    </row>
    <row r="13213" spans="2:4" x14ac:dyDescent="0.25">
      <c r="B13213" s="219"/>
      <c r="D13213" s="274"/>
    </row>
    <row r="13214" spans="2:4" x14ac:dyDescent="0.25">
      <c r="B13214" s="219"/>
      <c r="D13214" s="274"/>
    </row>
    <row r="13215" spans="2:4" x14ac:dyDescent="0.25">
      <c r="B13215" s="219"/>
      <c r="D13215" s="274"/>
    </row>
    <row r="13216" spans="2:4" x14ac:dyDescent="0.25">
      <c r="B13216" s="219"/>
      <c r="D13216" s="274"/>
    </row>
    <row r="13217" spans="2:4" x14ac:dyDescent="0.25">
      <c r="B13217" s="219"/>
      <c r="D13217" s="274"/>
    </row>
    <row r="13218" spans="2:4" x14ac:dyDescent="0.25">
      <c r="B13218" s="219"/>
      <c r="D13218" s="274"/>
    </row>
    <row r="13219" spans="2:4" x14ac:dyDescent="0.25">
      <c r="B13219" s="219"/>
      <c r="D13219" s="274"/>
    </row>
    <row r="13220" spans="2:4" x14ac:dyDescent="0.25">
      <c r="B13220" s="219"/>
      <c r="D13220" s="274"/>
    </row>
    <row r="13221" spans="2:4" x14ac:dyDescent="0.25">
      <c r="B13221" s="219"/>
      <c r="D13221" s="274"/>
    </row>
    <row r="13222" spans="2:4" x14ac:dyDescent="0.25">
      <c r="B13222" s="219"/>
      <c r="D13222" s="274"/>
    </row>
    <row r="13223" spans="2:4" x14ac:dyDescent="0.25">
      <c r="B13223" s="219"/>
      <c r="D13223" s="274"/>
    </row>
    <row r="13224" spans="2:4" x14ac:dyDescent="0.25">
      <c r="B13224" s="219"/>
      <c r="D13224" s="274"/>
    </row>
    <row r="13225" spans="2:4" x14ac:dyDescent="0.25">
      <c r="B13225" s="219"/>
      <c r="D13225" s="274"/>
    </row>
    <row r="13226" spans="2:4" x14ac:dyDescent="0.25">
      <c r="B13226" s="219"/>
      <c r="D13226" s="274"/>
    </row>
    <row r="13227" spans="2:4" x14ac:dyDescent="0.25">
      <c r="B13227" s="219"/>
      <c r="D13227" s="274"/>
    </row>
    <row r="13228" spans="2:4" x14ac:dyDescent="0.25">
      <c r="B13228" s="219"/>
      <c r="D13228" s="274"/>
    </row>
    <row r="13229" spans="2:4" x14ac:dyDescent="0.25">
      <c r="B13229" s="219"/>
      <c r="D13229" s="274"/>
    </row>
    <row r="13230" spans="2:4" x14ac:dyDescent="0.25">
      <c r="B13230" s="219"/>
      <c r="D13230" s="274"/>
    </row>
    <row r="13231" spans="2:4" x14ac:dyDescent="0.25">
      <c r="B13231" s="219"/>
      <c r="D13231" s="274"/>
    </row>
    <row r="13232" spans="2:4" x14ac:dyDescent="0.25">
      <c r="B13232" s="219"/>
      <c r="D13232" s="274"/>
    </row>
    <row r="13233" spans="2:4" x14ac:dyDescent="0.25">
      <c r="B13233" s="219"/>
      <c r="D13233" s="274"/>
    </row>
    <row r="13234" spans="2:4" x14ac:dyDescent="0.25">
      <c r="B13234" s="219"/>
      <c r="D13234" s="274"/>
    </row>
    <row r="13235" spans="2:4" x14ac:dyDescent="0.25">
      <c r="B13235" s="219"/>
      <c r="D13235" s="274"/>
    </row>
    <row r="13236" spans="2:4" x14ac:dyDescent="0.25">
      <c r="B13236" s="219"/>
      <c r="D13236" s="274"/>
    </row>
    <row r="13237" spans="2:4" x14ac:dyDescent="0.25">
      <c r="B13237" s="219"/>
      <c r="D13237" s="274"/>
    </row>
    <row r="13238" spans="2:4" x14ac:dyDescent="0.25">
      <c r="B13238" s="219"/>
      <c r="D13238" s="274"/>
    </row>
    <row r="13239" spans="2:4" x14ac:dyDescent="0.25">
      <c r="B13239" s="219"/>
      <c r="D13239" s="274"/>
    </row>
    <row r="13240" spans="2:4" x14ac:dyDescent="0.25">
      <c r="B13240" s="219"/>
      <c r="D13240" s="274"/>
    </row>
    <row r="13241" spans="2:4" x14ac:dyDescent="0.25">
      <c r="B13241" s="219"/>
      <c r="D13241" s="274"/>
    </row>
    <row r="13242" spans="2:4" x14ac:dyDescent="0.25">
      <c r="B13242" s="219"/>
      <c r="D13242" s="274"/>
    </row>
    <row r="13243" spans="2:4" x14ac:dyDescent="0.25">
      <c r="B13243" s="219"/>
      <c r="D13243" s="274"/>
    </row>
    <row r="13244" spans="2:4" x14ac:dyDescent="0.25">
      <c r="B13244" s="219"/>
      <c r="D13244" s="274"/>
    </row>
    <row r="13245" spans="2:4" x14ac:dyDescent="0.25">
      <c r="B13245" s="219"/>
      <c r="D13245" s="274"/>
    </row>
    <row r="13246" spans="2:4" x14ac:dyDescent="0.25">
      <c r="B13246" s="219"/>
      <c r="D13246" s="274"/>
    </row>
    <row r="13247" spans="2:4" x14ac:dyDescent="0.25">
      <c r="B13247" s="219"/>
      <c r="D13247" s="274"/>
    </row>
    <row r="13248" spans="2:4" x14ac:dyDescent="0.25">
      <c r="B13248" s="219"/>
      <c r="D13248" s="274"/>
    </row>
    <row r="13249" spans="2:4" x14ac:dyDescent="0.25">
      <c r="B13249" s="219"/>
      <c r="D13249" s="274"/>
    </row>
    <row r="13250" spans="2:4" x14ac:dyDescent="0.25">
      <c r="B13250" s="219"/>
      <c r="D13250" s="274"/>
    </row>
    <row r="13251" spans="2:4" x14ac:dyDescent="0.25">
      <c r="B13251" s="219"/>
      <c r="D13251" s="274"/>
    </row>
    <row r="13252" spans="2:4" x14ac:dyDescent="0.25">
      <c r="B13252" s="219"/>
      <c r="D13252" s="274"/>
    </row>
    <row r="13253" spans="2:4" x14ac:dyDescent="0.25">
      <c r="B13253" s="219"/>
      <c r="D13253" s="274"/>
    </row>
    <row r="13254" spans="2:4" x14ac:dyDescent="0.25">
      <c r="B13254" s="219"/>
      <c r="D13254" s="274"/>
    </row>
    <row r="13255" spans="2:4" x14ac:dyDescent="0.25">
      <c r="B13255" s="219"/>
      <c r="D13255" s="274"/>
    </row>
    <row r="13256" spans="2:4" x14ac:dyDescent="0.25">
      <c r="B13256" s="219"/>
      <c r="D13256" s="274"/>
    </row>
    <row r="13257" spans="2:4" x14ac:dyDescent="0.25">
      <c r="B13257" s="219"/>
      <c r="D13257" s="274"/>
    </row>
    <row r="13258" spans="2:4" x14ac:dyDescent="0.25">
      <c r="B13258" s="219"/>
      <c r="D13258" s="274"/>
    </row>
    <row r="13259" spans="2:4" x14ac:dyDescent="0.25">
      <c r="B13259" s="219"/>
      <c r="D13259" s="274"/>
    </row>
    <row r="13260" spans="2:4" x14ac:dyDescent="0.25">
      <c r="B13260" s="219"/>
      <c r="D13260" s="274"/>
    </row>
    <row r="13261" spans="2:4" x14ac:dyDescent="0.25">
      <c r="B13261" s="219"/>
      <c r="D13261" s="274"/>
    </row>
    <row r="13262" spans="2:4" x14ac:dyDescent="0.25">
      <c r="B13262" s="219"/>
      <c r="D13262" s="274"/>
    </row>
    <row r="13263" spans="2:4" x14ac:dyDescent="0.25">
      <c r="B13263" s="219"/>
      <c r="D13263" s="274"/>
    </row>
    <row r="13264" spans="2:4" x14ac:dyDescent="0.25">
      <c r="B13264" s="219"/>
      <c r="D13264" s="274"/>
    </row>
    <row r="13265" spans="2:4" x14ac:dyDescent="0.25">
      <c r="B13265" s="219"/>
      <c r="D13265" s="274"/>
    </row>
    <row r="13266" spans="2:4" x14ac:dyDescent="0.25">
      <c r="B13266" s="219"/>
      <c r="D13266" s="274"/>
    </row>
    <row r="13267" spans="2:4" x14ac:dyDescent="0.25">
      <c r="B13267" s="219"/>
      <c r="D13267" s="274"/>
    </row>
    <row r="13268" spans="2:4" x14ac:dyDescent="0.25">
      <c r="B13268" s="219"/>
      <c r="D13268" s="274"/>
    </row>
    <row r="13269" spans="2:4" x14ac:dyDescent="0.25">
      <c r="B13269" s="219"/>
      <c r="D13269" s="274"/>
    </row>
    <row r="13270" spans="2:4" x14ac:dyDescent="0.25">
      <c r="B13270" s="219"/>
      <c r="D13270" s="274"/>
    </row>
    <row r="13271" spans="2:4" x14ac:dyDescent="0.25">
      <c r="B13271" s="219"/>
      <c r="D13271" s="274"/>
    </row>
    <row r="13272" spans="2:4" x14ac:dyDescent="0.25">
      <c r="B13272" s="219"/>
      <c r="D13272" s="274"/>
    </row>
    <row r="13273" spans="2:4" x14ac:dyDescent="0.25">
      <c r="B13273" s="219"/>
      <c r="D13273" s="274"/>
    </row>
    <row r="13274" spans="2:4" x14ac:dyDescent="0.25">
      <c r="B13274" s="219"/>
      <c r="D13274" s="274"/>
    </row>
    <row r="13275" spans="2:4" x14ac:dyDescent="0.25">
      <c r="B13275" s="219"/>
      <c r="D13275" s="274"/>
    </row>
    <row r="13276" spans="2:4" x14ac:dyDescent="0.25">
      <c r="B13276" s="219"/>
      <c r="D13276" s="274"/>
    </row>
    <row r="13277" spans="2:4" x14ac:dyDescent="0.25">
      <c r="B13277" s="219"/>
      <c r="D13277" s="274"/>
    </row>
    <row r="13278" spans="2:4" x14ac:dyDescent="0.25">
      <c r="B13278" s="219"/>
      <c r="D13278" s="274"/>
    </row>
    <row r="13279" spans="2:4" x14ac:dyDescent="0.25">
      <c r="B13279" s="219"/>
      <c r="D13279" s="274"/>
    </row>
    <row r="13280" spans="2:4" x14ac:dyDescent="0.25">
      <c r="B13280" s="219"/>
      <c r="D13280" s="274"/>
    </row>
    <row r="13281" spans="2:4" x14ac:dyDescent="0.25">
      <c r="B13281" s="219"/>
      <c r="D13281" s="274"/>
    </row>
    <row r="13282" spans="2:4" x14ac:dyDescent="0.25">
      <c r="B13282" s="219"/>
      <c r="D13282" s="274"/>
    </row>
    <row r="13283" spans="2:4" x14ac:dyDescent="0.25">
      <c r="B13283" s="219"/>
      <c r="D13283" s="274"/>
    </row>
    <row r="13284" spans="2:4" x14ac:dyDescent="0.25">
      <c r="B13284" s="219"/>
      <c r="D13284" s="274"/>
    </row>
    <row r="13285" spans="2:4" x14ac:dyDescent="0.25">
      <c r="B13285" s="219"/>
      <c r="D13285" s="274"/>
    </row>
    <row r="13286" spans="2:4" x14ac:dyDescent="0.25">
      <c r="B13286" s="219"/>
      <c r="D13286" s="274"/>
    </row>
    <row r="13287" spans="2:4" x14ac:dyDescent="0.25">
      <c r="B13287" s="219"/>
      <c r="D13287" s="274"/>
    </row>
    <row r="13288" spans="2:4" x14ac:dyDescent="0.25">
      <c r="B13288" s="219"/>
      <c r="D13288" s="274"/>
    </row>
    <row r="13289" spans="2:4" x14ac:dyDescent="0.25">
      <c r="B13289" s="219"/>
      <c r="D13289" s="274"/>
    </row>
    <row r="13290" spans="2:4" x14ac:dyDescent="0.25">
      <c r="B13290" s="219"/>
      <c r="D13290" s="274"/>
    </row>
    <row r="13291" spans="2:4" x14ac:dyDescent="0.25">
      <c r="B13291" s="219"/>
      <c r="D13291" s="274"/>
    </row>
    <row r="13292" spans="2:4" x14ac:dyDescent="0.25">
      <c r="B13292" s="219"/>
      <c r="D13292" s="274"/>
    </row>
    <row r="13293" spans="2:4" x14ac:dyDescent="0.25">
      <c r="B13293" s="219"/>
      <c r="D13293" s="274"/>
    </row>
    <row r="13294" spans="2:4" x14ac:dyDescent="0.25">
      <c r="B13294" s="219"/>
      <c r="D13294" s="274"/>
    </row>
    <row r="13295" spans="2:4" x14ac:dyDescent="0.25">
      <c r="B13295" s="219"/>
      <c r="D13295" s="274"/>
    </row>
    <row r="13296" spans="2:4" x14ac:dyDescent="0.25">
      <c r="B13296" s="219"/>
      <c r="D13296" s="274"/>
    </row>
    <row r="13297" spans="2:4" x14ac:dyDescent="0.25">
      <c r="B13297" s="219"/>
      <c r="D13297" s="274"/>
    </row>
    <row r="13298" spans="2:4" x14ac:dyDescent="0.25">
      <c r="B13298" s="219"/>
      <c r="D13298" s="274"/>
    </row>
    <row r="13299" spans="2:4" x14ac:dyDescent="0.25">
      <c r="B13299" s="219"/>
      <c r="D13299" s="274"/>
    </row>
    <row r="13300" spans="2:4" x14ac:dyDescent="0.25">
      <c r="B13300" s="219"/>
      <c r="D13300" s="274"/>
    </row>
    <row r="13301" spans="2:4" x14ac:dyDescent="0.25">
      <c r="B13301" s="219"/>
      <c r="D13301" s="274"/>
    </row>
    <row r="13302" spans="2:4" x14ac:dyDescent="0.25">
      <c r="B13302" s="219"/>
      <c r="D13302" s="274"/>
    </row>
    <row r="13303" spans="2:4" x14ac:dyDescent="0.25">
      <c r="B13303" s="219"/>
      <c r="D13303" s="274"/>
    </row>
    <row r="13304" spans="2:4" x14ac:dyDescent="0.25">
      <c r="B13304" s="219"/>
      <c r="D13304" s="274"/>
    </row>
    <row r="13305" spans="2:4" x14ac:dyDescent="0.25">
      <c r="B13305" s="219"/>
      <c r="D13305" s="274"/>
    </row>
    <row r="13306" spans="2:4" x14ac:dyDescent="0.25">
      <c r="B13306" s="219"/>
      <c r="D13306" s="274"/>
    </row>
    <row r="13307" spans="2:4" x14ac:dyDescent="0.25">
      <c r="B13307" s="219"/>
      <c r="D13307" s="274"/>
    </row>
    <row r="13308" spans="2:4" x14ac:dyDescent="0.25">
      <c r="B13308" s="219"/>
      <c r="D13308" s="274"/>
    </row>
    <row r="13309" spans="2:4" x14ac:dyDescent="0.25">
      <c r="B13309" s="219"/>
      <c r="D13309" s="274"/>
    </row>
    <row r="13310" spans="2:4" x14ac:dyDescent="0.25">
      <c r="B13310" s="219"/>
      <c r="D13310" s="274"/>
    </row>
    <row r="13311" spans="2:4" x14ac:dyDescent="0.25">
      <c r="B13311" s="219"/>
      <c r="D13311" s="274"/>
    </row>
    <row r="13312" spans="2:4" x14ac:dyDescent="0.25">
      <c r="B13312" s="219"/>
      <c r="D13312" s="274"/>
    </row>
    <row r="13313" spans="2:4" x14ac:dyDescent="0.25">
      <c r="B13313" s="219"/>
      <c r="D13313" s="274"/>
    </row>
    <row r="13314" spans="2:4" x14ac:dyDescent="0.25">
      <c r="B13314" s="219"/>
      <c r="D13314" s="274"/>
    </row>
    <row r="13315" spans="2:4" x14ac:dyDescent="0.25">
      <c r="B13315" s="219"/>
      <c r="D13315" s="274"/>
    </row>
    <row r="13316" spans="2:4" x14ac:dyDescent="0.25">
      <c r="B13316" s="219"/>
      <c r="D13316" s="274"/>
    </row>
    <row r="13317" spans="2:4" x14ac:dyDescent="0.25">
      <c r="B13317" s="219"/>
      <c r="D13317" s="274"/>
    </row>
    <row r="13318" spans="2:4" x14ac:dyDescent="0.25">
      <c r="B13318" s="219"/>
      <c r="D13318" s="274"/>
    </row>
    <row r="13319" spans="2:4" x14ac:dyDescent="0.25">
      <c r="B13319" s="219"/>
      <c r="D13319" s="274"/>
    </row>
    <row r="13320" spans="2:4" x14ac:dyDescent="0.25">
      <c r="B13320" s="219"/>
      <c r="D13320" s="274"/>
    </row>
    <row r="13321" spans="2:4" x14ac:dyDescent="0.25">
      <c r="B13321" s="219"/>
      <c r="D13321" s="274"/>
    </row>
    <row r="13322" spans="2:4" x14ac:dyDescent="0.25">
      <c r="B13322" s="219"/>
      <c r="D13322" s="274"/>
    </row>
    <row r="13323" spans="2:4" x14ac:dyDescent="0.25">
      <c r="B13323" s="219"/>
      <c r="D13323" s="274"/>
    </row>
    <row r="13324" spans="2:4" x14ac:dyDescent="0.25">
      <c r="B13324" s="219"/>
      <c r="D13324" s="274"/>
    </row>
    <row r="13325" spans="2:4" x14ac:dyDescent="0.25">
      <c r="B13325" s="219"/>
      <c r="D13325" s="274"/>
    </row>
    <row r="13326" spans="2:4" x14ac:dyDescent="0.25">
      <c r="B13326" s="219"/>
      <c r="D13326" s="274"/>
    </row>
    <row r="13327" spans="2:4" x14ac:dyDescent="0.25">
      <c r="B13327" s="219"/>
      <c r="D13327" s="274"/>
    </row>
    <row r="13328" spans="2:4" x14ac:dyDescent="0.25">
      <c r="B13328" s="219"/>
      <c r="D13328" s="274"/>
    </row>
    <row r="13329" spans="2:4" x14ac:dyDescent="0.25">
      <c r="B13329" s="219"/>
      <c r="D13329" s="274"/>
    </row>
    <row r="13330" spans="2:4" x14ac:dyDescent="0.25">
      <c r="B13330" s="219"/>
      <c r="D13330" s="274"/>
    </row>
    <row r="13331" spans="2:4" x14ac:dyDescent="0.25">
      <c r="B13331" s="219"/>
      <c r="D13331" s="274"/>
    </row>
    <row r="13332" spans="2:4" x14ac:dyDescent="0.25">
      <c r="B13332" s="219"/>
      <c r="D13332" s="274"/>
    </row>
    <row r="13333" spans="2:4" x14ac:dyDescent="0.25">
      <c r="B13333" s="219"/>
      <c r="D13333" s="274"/>
    </row>
    <row r="13334" spans="2:4" x14ac:dyDescent="0.25">
      <c r="B13334" s="219"/>
      <c r="D13334" s="274"/>
    </row>
    <row r="13335" spans="2:4" x14ac:dyDescent="0.25">
      <c r="B13335" s="219"/>
      <c r="D13335" s="274"/>
    </row>
    <row r="13336" spans="2:4" x14ac:dyDescent="0.25">
      <c r="B13336" s="219"/>
      <c r="D13336" s="274"/>
    </row>
    <row r="13337" spans="2:4" x14ac:dyDescent="0.25">
      <c r="B13337" s="219"/>
      <c r="D13337" s="274"/>
    </row>
    <row r="13338" spans="2:4" x14ac:dyDescent="0.25">
      <c r="B13338" s="219"/>
      <c r="D13338" s="274"/>
    </row>
    <row r="13339" spans="2:4" x14ac:dyDescent="0.25">
      <c r="B13339" s="219"/>
      <c r="D13339" s="274"/>
    </row>
    <row r="13340" spans="2:4" x14ac:dyDescent="0.25">
      <c r="B13340" s="219"/>
      <c r="D13340" s="274"/>
    </row>
    <row r="13341" spans="2:4" x14ac:dyDescent="0.25">
      <c r="B13341" s="219"/>
      <c r="D13341" s="274"/>
    </row>
    <row r="13342" spans="2:4" x14ac:dyDescent="0.25">
      <c r="B13342" s="219"/>
      <c r="D13342" s="274"/>
    </row>
    <row r="13343" spans="2:4" x14ac:dyDescent="0.25">
      <c r="B13343" s="219"/>
      <c r="D13343" s="274"/>
    </row>
    <row r="13344" spans="2:4" x14ac:dyDescent="0.25">
      <c r="B13344" s="219"/>
      <c r="D13344" s="274"/>
    </row>
    <row r="13345" spans="2:4" x14ac:dyDescent="0.25">
      <c r="B13345" s="219"/>
      <c r="D13345" s="274"/>
    </row>
    <row r="13346" spans="2:4" x14ac:dyDescent="0.25">
      <c r="B13346" s="219"/>
      <c r="D13346" s="274"/>
    </row>
    <row r="13347" spans="2:4" x14ac:dyDescent="0.25">
      <c r="B13347" s="219"/>
      <c r="D13347" s="274"/>
    </row>
    <row r="13348" spans="2:4" x14ac:dyDescent="0.25">
      <c r="B13348" s="219"/>
      <c r="D13348" s="274"/>
    </row>
    <row r="13349" spans="2:4" x14ac:dyDescent="0.25">
      <c r="B13349" s="219"/>
      <c r="D13349" s="274"/>
    </row>
    <row r="13350" spans="2:4" x14ac:dyDescent="0.25">
      <c r="B13350" s="219"/>
      <c r="D13350" s="274"/>
    </row>
    <row r="13351" spans="2:4" x14ac:dyDescent="0.25">
      <c r="B13351" s="219"/>
      <c r="D13351" s="274"/>
    </row>
    <row r="13352" spans="2:4" x14ac:dyDescent="0.25">
      <c r="B13352" s="219"/>
      <c r="D13352" s="274"/>
    </row>
    <row r="13353" spans="2:4" x14ac:dyDescent="0.25">
      <c r="B13353" s="219"/>
      <c r="D13353" s="274"/>
    </row>
    <row r="13354" spans="2:4" x14ac:dyDescent="0.25">
      <c r="B13354" s="219"/>
      <c r="D13354" s="274"/>
    </row>
    <row r="13355" spans="2:4" x14ac:dyDescent="0.25">
      <c r="B13355" s="219"/>
      <c r="D13355" s="274"/>
    </row>
    <row r="13356" spans="2:4" x14ac:dyDescent="0.25">
      <c r="B13356" s="219"/>
      <c r="D13356" s="274"/>
    </row>
    <row r="13357" spans="2:4" x14ac:dyDescent="0.25">
      <c r="B13357" s="219"/>
      <c r="D13357" s="274"/>
    </row>
    <row r="13358" spans="2:4" x14ac:dyDescent="0.25">
      <c r="B13358" s="219"/>
      <c r="D13358" s="274"/>
    </row>
    <row r="13359" spans="2:4" x14ac:dyDescent="0.25">
      <c r="B13359" s="219"/>
      <c r="D13359" s="274"/>
    </row>
    <row r="13360" spans="2:4" x14ac:dyDescent="0.25">
      <c r="B13360" s="219"/>
      <c r="D13360" s="274"/>
    </row>
    <row r="13361" spans="2:4" x14ac:dyDescent="0.25">
      <c r="B13361" s="219"/>
      <c r="D13361" s="274"/>
    </row>
    <row r="13362" spans="2:4" x14ac:dyDescent="0.25">
      <c r="B13362" s="219"/>
      <c r="D13362" s="274"/>
    </row>
    <row r="13363" spans="2:4" x14ac:dyDescent="0.25">
      <c r="B13363" s="219"/>
      <c r="D13363" s="274"/>
    </row>
    <row r="13364" spans="2:4" x14ac:dyDescent="0.25">
      <c r="B13364" s="219"/>
      <c r="D13364" s="274"/>
    </row>
    <row r="13365" spans="2:4" x14ac:dyDescent="0.25">
      <c r="B13365" s="219"/>
      <c r="D13365" s="274"/>
    </row>
    <row r="13366" spans="2:4" x14ac:dyDescent="0.25">
      <c r="B13366" s="219"/>
      <c r="D13366" s="274"/>
    </row>
    <row r="13367" spans="2:4" x14ac:dyDescent="0.25">
      <c r="B13367" s="219"/>
      <c r="D13367" s="274"/>
    </row>
    <row r="13368" spans="2:4" x14ac:dyDescent="0.25">
      <c r="B13368" s="219"/>
      <c r="D13368" s="274"/>
    </row>
    <row r="13369" spans="2:4" x14ac:dyDescent="0.25">
      <c r="B13369" s="219"/>
      <c r="D13369" s="274"/>
    </row>
    <row r="13370" spans="2:4" x14ac:dyDescent="0.25">
      <c r="B13370" s="219"/>
      <c r="D13370" s="274"/>
    </row>
    <row r="13371" spans="2:4" x14ac:dyDescent="0.25">
      <c r="B13371" s="219"/>
      <c r="D13371" s="274"/>
    </row>
    <row r="13372" spans="2:4" x14ac:dyDescent="0.25">
      <c r="B13372" s="219"/>
      <c r="D13372" s="274"/>
    </row>
    <row r="13373" spans="2:4" x14ac:dyDescent="0.25">
      <c r="B13373" s="219"/>
      <c r="D13373" s="274"/>
    </row>
    <row r="13374" spans="2:4" x14ac:dyDescent="0.25">
      <c r="B13374" s="219"/>
      <c r="D13374" s="274"/>
    </row>
    <row r="13375" spans="2:4" x14ac:dyDescent="0.25">
      <c r="B13375" s="219"/>
      <c r="D13375" s="274"/>
    </row>
    <row r="13376" spans="2:4" x14ac:dyDescent="0.25">
      <c r="B13376" s="219"/>
      <c r="D13376" s="274"/>
    </row>
    <row r="13377" spans="2:4" x14ac:dyDescent="0.25">
      <c r="B13377" s="219"/>
      <c r="D13377" s="274"/>
    </row>
    <row r="13378" spans="2:4" x14ac:dyDescent="0.25">
      <c r="B13378" s="219"/>
      <c r="D13378" s="274"/>
    </row>
    <row r="13379" spans="2:4" x14ac:dyDescent="0.25">
      <c r="B13379" s="219"/>
      <c r="D13379" s="274"/>
    </row>
    <row r="13380" spans="2:4" x14ac:dyDescent="0.25">
      <c r="B13380" s="219"/>
      <c r="D13380" s="274"/>
    </row>
    <row r="13381" spans="2:4" x14ac:dyDescent="0.25">
      <c r="B13381" s="219"/>
      <c r="D13381" s="274"/>
    </row>
    <row r="13382" spans="2:4" x14ac:dyDescent="0.25">
      <c r="B13382" s="219"/>
      <c r="D13382" s="274"/>
    </row>
    <row r="13383" spans="2:4" x14ac:dyDescent="0.25">
      <c r="B13383" s="219"/>
      <c r="D13383" s="274"/>
    </row>
    <row r="13384" spans="2:4" x14ac:dyDescent="0.25">
      <c r="B13384" s="219"/>
      <c r="D13384" s="274"/>
    </row>
    <row r="13385" spans="2:4" x14ac:dyDescent="0.25">
      <c r="B13385" s="219"/>
      <c r="D13385" s="274"/>
    </row>
    <row r="13386" spans="2:4" x14ac:dyDescent="0.25">
      <c r="B13386" s="219"/>
      <c r="D13386" s="274"/>
    </row>
    <row r="13387" spans="2:4" x14ac:dyDescent="0.25">
      <c r="B13387" s="219"/>
      <c r="D13387" s="274"/>
    </row>
    <row r="13388" spans="2:4" x14ac:dyDescent="0.25">
      <c r="B13388" s="219"/>
      <c r="D13388" s="274"/>
    </row>
    <row r="13389" spans="2:4" x14ac:dyDescent="0.25">
      <c r="B13389" s="219"/>
      <c r="D13389" s="274"/>
    </row>
    <row r="13390" spans="2:4" x14ac:dyDescent="0.25">
      <c r="B13390" s="219"/>
      <c r="D13390" s="274"/>
    </row>
    <row r="13391" spans="2:4" x14ac:dyDescent="0.25">
      <c r="B13391" s="219"/>
      <c r="D13391" s="274"/>
    </row>
    <row r="13392" spans="2:4" x14ac:dyDescent="0.25">
      <c r="B13392" s="219"/>
      <c r="D13392" s="274"/>
    </row>
    <row r="13393" spans="2:4" x14ac:dyDescent="0.25">
      <c r="B13393" s="219"/>
      <c r="D13393" s="274"/>
    </row>
    <row r="13394" spans="2:4" x14ac:dyDescent="0.25">
      <c r="B13394" s="219"/>
      <c r="D13394" s="274"/>
    </row>
    <row r="13395" spans="2:4" x14ac:dyDescent="0.25">
      <c r="B13395" s="219"/>
      <c r="D13395" s="274"/>
    </row>
    <row r="13396" spans="2:4" x14ac:dyDescent="0.25">
      <c r="B13396" s="219"/>
      <c r="D13396" s="274"/>
    </row>
    <row r="13397" spans="2:4" x14ac:dyDescent="0.25">
      <c r="B13397" s="219"/>
      <c r="D13397" s="274"/>
    </row>
    <row r="13398" spans="2:4" x14ac:dyDescent="0.25">
      <c r="B13398" s="219"/>
      <c r="D13398" s="274"/>
    </row>
    <row r="13399" spans="2:4" x14ac:dyDescent="0.25">
      <c r="B13399" s="219"/>
      <c r="D13399" s="274"/>
    </row>
    <row r="13400" spans="2:4" x14ac:dyDescent="0.25">
      <c r="B13400" s="219"/>
      <c r="D13400" s="274"/>
    </row>
    <row r="13401" spans="2:4" x14ac:dyDescent="0.25">
      <c r="B13401" s="219"/>
      <c r="D13401" s="274"/>
    </row>
    <row r="13402" spans="2:4" x14ac:dyDescent="0.25">
      <c r="B13402" s="219"/>
      <c r="D13402" s="274"/>
    </row>
    <row r="13403" spans="2:4" x14ac:dyDescent="0.25">
      <c r="B13403" s="219"/>
      <c r="D13403" s="274"/>
    </row>
    <row r="13404" spans="2:4" x14ac:dyDescent="0.25">
      <c r="B13404" s="219"/>
      <c r="D13404" s="274"/>
    </row>
    <row r="13405" spans="2:4" x14ac:dyDescent="0.25">
      <c r="B13405" s="219"/>
      <c r="D13405" s="274"/>
    </row>
    <row r="13406" spans="2:4" x14ac:dyDescent="0.25">
      <c r="B13406" s="219"/>
      <c r="D13406" s="274"/>
    </row>
    <row r="13407" spans="2:4" x14ac:dyDescent="0.25">
      <c r="B13407" s="219"/>
      <c r="D13407" s="274"/>
    </row>
    <row r="13408" spans="2:4" x14ac:dyDescent="0.25">
      <c r="B13408" s="219"/>
      <c r="D13408" s="274"/>
    </row>
    <row r="13409" spans="2:4" x14ac:dyDescent="0.25">
      <c r="B13409" s="219"/>
      <c r="D13409" s="274"/>
    </row>
    <row r="13410" spans="2:4" x14ac:dyDescent="0.25">
      <c r="B13410" s="219"/>
      <c r="D13410" s="274"/>
    </row>
    <row r="13411" spans="2:4" x14ac:dyDescent="0.25">
      <c r="B13411" s="219"/>
      <c r="D13411" s="274"/>
    </row>
    <row r="13412" spans="2:4" x14ac:dyDescent="0.25">
      <c r="B13412" s="219"/>
      <c r="D13412" s="274"/>
    </row>
    <row r="13413" spans="2:4" x14ac:dyDescent="0.25">
      <c r="B13413" s="219"/>
      <c r="D13413" s="274"/>
    </row>
    <row r="13414" spans="2:4" x14ac:dyDescent="0.25">
      <c r="B13414" s="219"/>
      <c r="D13414" s="274"/>
    </row>
    <row r="13415" spans="2:4" x14ac:dyDescent="0.25">
      <c r="B13415" s="219"/>
      <c r="D13415" s="274"/>
    </row>
    <row r="13416" spans="2:4" x14ac:dyDescent="0.25">
      <c r="B13416" s="219"/>
      <c r="D13416" s="274"/>
    </row>
    <row r="13417" spans="2:4" x14ac:dyDescent="0.25">
      <c r="B13417" s="219"/>
      <c r="D13417" s="274"/>
    </row>
    <row r="13418" spans="2:4" x14ac:dyDescent="0.25">
      <c r="B13418" s="219"/>
      <c r="D13418" s="274"/>
    </row>
    <row r="13419" spans="2:4" x14ac:dyDescent="0.25">
      <c r="B13419" s="219"/>
      <c r="D13419" s="274"/>
    </row>
    <row r="13420" spans="2:4" x14ac:dyDescent="0.25">
      <c r="B13420" s="219"/>
      <c r="D13420" s="274"/>
    </row>
    <row r="13421" spans="2:4" x14ac:dyDescent="0.25">
      <c r="B13421" s="219"/>
      <c r="D13421" s="274"/>
    </row>
    <row r="13422" spans="2:4" x14ac:dyDescent="0.25">
      <c r="B13422" s="219"/>
      <c r="D13422" s="274"/>
    </row>
    <row r="13423" spans="2:4" x14ac:dyDescent="0.25">
      <c r="B13423" s="219"/>
      <c r="D13423" s="274"/>
    </row>
    <row r="13424" spans="2:4" x14ac:dyDescent="0.25">
      <c r="B13424" s="219"/>
      <c r="D13424" s="274"/>
    </row>
    <row r="13425" spans="2:4" x14ac:dyDescent="0.25">
      <c r="B13425" s="219"/>
      <c r="D13425" s="274"/>
    </row>
    <row r="13426" spans="2:4" x14ac:dyDescent="0.25">
      <c r="B13426" s="219"/>
      <c r="D13426" s="274"/>
    </row>
    <row r="13427" spans="2:4" x14ac:dyDescent="0.25">
      <c r="B13427" s="219"/>
      <c r="D13427" s="274"/>
    </row>
    <row r="13428" spans="2:4" x14ac:dyDescent="0.25">
      <c r="B13428" s="219"/>
      <c r="D13428" s="274"/>
    </row>
    <row r="13429" spans="2:4" x14ac:dyDescent="0.25">
      <c r="B13429" s="219"/>
      <c r="D13429" s="274"/>
    </row>
    <row r="13430" spans="2:4" x14ac:dyDescent="0.25">
      <c r="B13430" s="219"/>
      <c r="D13430" s="274"/>
    </row>
    <row r="13431" spans="2:4" x14ac:dyDescent="0.25">
      <c r="B13431" s="219"/>
      <c r="D13431" s="274"/>
    </row>
    <row r="13432" spans="2:4" x14ac:dyDescent="0.25">
      <c r="B13432" s="219"/>
      <c r="D13432" s="274"/>
    </row>
    <row r="13433" spans="2:4" x14ac:dyDescent="0.25">
      <c r="B13433" s="219"/>
      <c r="D13433" s="274"/>
    </row>
    <row r="13434" spans="2:4" x14ac:dyDescent="0.25">
      <c r="B13434" s="219"/>
      <c r="D13434" s="274"/>
    </row>
    <row r="13435" spans="2:4" x14ac:dyDescent="0.25">
      <c r="B13435" s="219"/>
      <c r="D13435" s="274"/>
    </row>
    <row r="13436" spans="2:4" x14ac:dyDescent="0.25">
      <c r="B13436" s="219"/>
      <c r="D13436" s="274"/>
    </row>
    <row r="13437" spans="2:4" x14ac:dyDescent="0.25">
      <c r="B13437" s="219"/>
      <c r="D13437" s="274"/>
    </row>
    <row r="13438" spans="2:4" x14ac:dyDescent="0.25">
      <c r="B13438" s="219"/>
      <c r="D13438" s="274"/>
    </row>
    <row r="13439" spans="2:4" x14ac:dyDescent="0.25">
      <c r="B13439" s="219"/>
      <c r="D13439" s="274"/>
    </row>
    <row r="13440" spans="2:4" x14ac:dyDescent="0.25">
      <c r="B13440" s="219"/>
      <c r="D13440" s="274"/>
    </row>
    <row r="13441" spans="2:4" x14ac:dyDescent="0.25">
      <c r="B13441" s="219"/>
      <c r="D13441" s="274"/>
    </row>
    <row r="13442" spans="2:4" x14ac:dyDescent="0.25">
      <c r="B13442" s="219"/>
      <c r="D13442" s="274"/>
    </row>
    <row r="13443" spans="2:4" x14ac:dyDescent="0.25">
      <c r="B13443" s="219"/>
      <c r="D13443" s="274"/>
    </row>
    <row r="13444" spans="2:4" x14ac:dyDescent="0.25">
      <c r="B13444" s="219"/>
      <c r="D13444" s="274"/>
    </row>
    <row r="13445" spans="2:4" x14ac:dyDescent="0.25">
      <c r="B13445" s="219"/>
      <c r="D13445" s="274"/>
    </row>
    <row r="13446" spans="2:4" x14ac:dyDescent="0.25">
      <c r="B13446" s="219"/>
      <c r="D13446" s="274"/>
    </row>
    <row r="13447" spans="2:4" x14ac:dyDescent="0.25">
      <c r="B13447" s="219"/>
      <c r="D13447" s="274"/>
    </row>
    <row r="13448" spans="2:4" x14ac:dyDescent="0.25">
      <c r="B13448" s="219"/>
      <c r="D13448" s="274"/>
    </row>
    <row r="13449" spans="2:4" x14ac:dyDescent="0.25">
      <c r="B13449" s="219"/>
      <c r="D13449" s="274"/>
    </row>
    <row r="13450" spans="2:4" x14ac:dyDescent="0.25">
      <c r="B13450" s="219"/>
      <c r="D13450" s="274"/>
    </row>
    <row r="13451" spans="2:4" x14ac:dyDescent="0.25">
      <c r="B13451" s="219"/>
      <c r="D13451" s="274"/>
    </row>
    <row r="13452" spans="2:4" x14ac:dyDescent="0.25">
      <c r="B13452" s="219"/>
      <c r="D13452" s="274"/>
    </row>
    <row r="13453" spans="2:4" x14ac:dyDescent="0.25">
      <c r="B13453" s="219"/>
      <c r="D13453" s="274"/>
    </row>
    <row r="13454" spans="2:4" x14ac:dyDescent="0.25">
      <c r="B13454" s="219"/>
      <c r="D13454" s="274"/>
    </row>
    <row r="13455" spans="2:4" x14ac:dyDescent="0.25">
      <c r="B13455" s="219"/>
      <c r="D13455" s="274"/>
    </row>
    <row r="13456" spans="2:4" x14ac:dyDescent="0.25">
      <c r="B13456" s="219"/>
      <c r="D13456" s="274"/>
    </row>
    <row r="13457" spans="2:4" x14ac:dyDescent="0.25">
      <c r="B13457" s="219"/>
      <c r="D13457" s="274"/>
    </row>
    <row r="13458" spans="2:4" x14ac:dyDescent="0.25">
      <c r="B13458" s="219"/>
      <c r="D13458" s="274"/>
    </row>
    <row r="13459" spans="2:4" x14ac:dyDescent="0.25">
      <c r="B13459" s="219"/>
      <c r="D13459" s="274"/>
    </row>
    <row r="13460" spans="2:4" x14ac:dyDescent="0.25">
      <c r="B13460" s="219"/>
      <c r="D13460" s="274"/>
    </row>
    <row r="13461" spans="2:4" x14ac:dyDescent="0.25">
      <c r="B13461" s="219"/>
      <c r="D13461" s="274"/>
    </row>
    <row r="13462" spans="2:4" x14ac:dyDescent="0.25">
      <c r="B13462" s="219"/>
      <c r="D13462" s="274"/>
    </row>
    <row r="13463" spans="2:4" x14ac:dyDescent="0.25">
      <c r="B13463" s="219"/>
      <c r="D13463" s="274"/>
    </row>
    <row r="13464" spans="2:4" x14ac:dyDescent="0.25">
      <c r="B13464" s="219"/>
      <c r="D13464" s="274"/>
    </row>
    <row r="13465" spans="2:4" x14ac:dyDescent="0.25">
      <c r="B13465" s="219"/>
      <c r="D13465" s="274"/>
    </row>
    <row r="13466" spans="2:4" x14ac:dyDescent="0.25">
      <c r="B13466" s="219"/>
      <c r="D13466" s="274"/>
    </row>
    <row r="13467" spans="2:4" x14ac:dyDescent="0.25">
      <c r="B13467" s="219"/>
      <c r="D13467" s="274"/>
    </row>
    <row r="13468" spans="2:4" x14ac:dyDescent="0.25">
      <c r="B13468" s="219"/>
      <c r="D13468" s="274"/>
    </row>
    <row r="13469" spans="2:4" x14ac:dyDescent="0.25">
      <c r="B13469" s="219"/>
      <c r="D13469" s="274"/>
    </row>
    <row r="13470" spans="2:4" x14ac:dyDescent="0.25">
      <c r="B13470" s="219"/>
      <c r="D13470" s="274"/>
    </row>
    <row r="13471" spans="2:4" x14ac:dyDescent="0.25">
      <c r="B13471" s="219"/>
      <c r="D13471" s="274"/>
    </row>
    <row r="13472" spans="2:4" x14ac:dyDescent="0.25">
      <c r="B13472" s="219"/>
      <c r="D13472" s="274"/>
    </row>
    <row r="13473" spans="2:4" x14ac:dyDescent="0.25">
      <c r="B13473" s="219"/>
      <c r="D13473" s="274"/>
    </row>
    <row r="13474" spans="2:4" x14ac:dyDescent="0.25">
      <c r="B13474" s="219"/>
      <c r="D13474" s="274"/>
    </row>
    <row r="13475" spans="2:4" x14ac:dyDescent="0.25">
      <c r="B13475" s="219"/>
      <c r="D13475" s="274"/>
    </row>
    <row r="13476" spans="2:4" x14ac:dyDescent="0.25">
      <c r="B13476" s="219"/>
      <c r="D13476" s="274"/>
    </row>
    <row r="13477" spans="2:4" x14ac:dyDescent="0.25">
      <c r="B13477" s="219"/>
      <c r="D13477" s="274"/>
    </row>
    <row r="13478" spans="2:4" x14ac:dyDescent="0.25">
      <c r="B13478" s="219"/>
      <c r="D13478" s="274"/>
    </row>
    <row r="13479" spans="2:4" x14ac:dyDescent="0.25">
      <c r="B13479" s="219"/>
      <c r="D13479" s="274"/>
    </row>
    <row r="13480" spans="2:4" x14ac:dyDescent="0.25">
      <c r="B13480" s="219"/>
      <c r="D13480" s="274"/>
    </row>
    <row r="13481" spans="2:4" x14ac:dyDescent="0.25">
      <c r="B13481" s="219"/>
      <c r="D13481" s="274"/>
    </row>
    <row r="13482" spans="2:4" x14ac:dyDescent="0.25">
      <c r="B13482" s="219"/>
      <c r="D13482" s="274"/>
    </row>
    <row r="13483" spans="2:4" x14ac:dyDescent="0.25">
      <c r="B13483" s="219"/>
      <c r="D13483" s="274"/>
    </row>
    <row r="13484" spans="2:4" x14ac:dyDescent="0.25">
      <c r="B13484" s="219"/>
      <c r="D13484" s="274"/>
    </row>
    <row r="13485" spans="2:4" x14ac:dyDescent="0.25">
      <c r="B13485" s="219"/>
      <c r="D13485" s="274"/>
    </row>
    <row r="13486" spans="2:4" x14ac:dyDescent="0.25">
      <c r="B13486" s="219"/>
      <c r="D13486" s="274"/>
    </row>
    <row r="13487" spans="2:4" x14ac:dyDescent="0.25">
      <c r="B13487" s="219"/>
      <c r="D13487" s="274"/>
    </row>
    <row r="13488" spans="2:4" x14ac:dyDescent="0.25">
      <c r="B13488" s="219"/>
      <c r="D13488" s="274"/>
    </row>
    <row r="13489" spans="2:4" x14ac:dyDescent="0.25">
      <c r="B13489" s="219"/>
      <c r="D13489" s="274"/>
    </row>
    <row r="13490" spans="2:4" x14ac:dyDescent="0.25">
      <c r="B13490" s="219"/>
      <c r="D13490" s="274"/>
    </row>
    <row r="13491" spans="2:4" x14ac:dyDescent="0.25">
      <c r="B13491" s="219"/>
      <c r="D13491" s="274"/>
    </row>
    <row r="13492" spans="2:4" x14ac:dyDescent="0.25">
      <c r="B13492" s="219"/>
      <c r="D13492" s="274"/>
    </row>
    <row r="13493" spans="2:4" x14ac:dyDescent="0.25">
      <c r="B13493" s="219"/>
      <c r="D13493" s="274"/>
    </row>
    <row r="13494" spans="2:4" x14ac:dyDescent="0.25">
      <c r="B13494" s="219"/>
      <c r="D13494" s="274"/>
    </row>
    <row r="13495" spans="2:4" x14ac:dyDescent="0.25">
      <c r="B13495" s="219"/>
      <c r="D13495" s="274"/>
    </row>
    <row r="13496" spans="2:4" x14ac:dyDescent="0.25">
      <c r="B13496" s="219"/>
      <c r="D13496" s="274"/>
    </row>
    <row r="13497" spans="2:4" x14ac:dyDescent="0.25">
      <c r="B13497" s="219"/>
      <c r="D13497" s="274"/>
    </row>
    <row r="13498" spans="2:4" x14ac:dyDescent="0.25">
      <c r="B13498" s="219"/>
      <c r="D13498" s="274"/>
    </row>
    <row r="13499" spans="2:4" x14ac:dyDescent="0.25">
      <c r="B13499" s="219"/>
      <c r="D13499" s="274"/>
    </row>
    <row r="13500" spans="2:4" x14ac:dyDescent="0.25">
      <c r="B13500" s="219"/>
      <c r="D13500" s="274"/>
    </row>
    <row r="13501" spans="2:4" x14ac:dyDescent="0.25">
      <c r="B13501" s="219"/>
      <c r="D13501" s="274"/>
    </row>
    <row r="13502" spans="2:4" x14ac:dyDescent="0.25">
      <c r="B13502" s="219"/>
      <c r="D13502" s="274"/>
    </row>
    <row r="13503" spans="2:4" x14ac:dyDescent="0.25">
      <c r="B13503" s="219"/>
      <c r="D13503" s="274"/>
    </row>
    <row r="13504" spans="2:4" x14ac:dyDescent="0.25">
      <c r="B13504" s="219"/>
      <c r="D13504" s="274"/>
    </row>
    <row r="13505" spans="2:4" x14ac:dyDescent="0.25">
      <c r="B13505" s="219"/>
      <c r="D13505" s="274"/>
    </row>
    <row r="13506" spans="2:4" x14ac:dyDescent="0.25">
      <c r="B13506" s="219"/>
      <c r="D13506" s="274"/>
    </row>
    <row r="13507" spans="2:4" x14ac:dyDescent="0.25">
      <c r="B13507" s="219"/>
      <c r="D13507" s="274"/>
    </row>
    <row r="13508" spans="2:4" x14ac:dyDescent="0.25">
      <c r="B13508" s="219"/>
      <c r="D13508" s="274"/>
    </row>
    <row r="13509" spans="2:4" x14ac:dyDescent="0.25">
      <c r="B13509" s="219"/>
      <c r="D13509" s="274"/>
    </row>
    <row r="13510" spans="2:4" x14ac:dyDescent="0.25">
      <c r="B13510" s="219"/>
      <c r="D13510" s="274"/>
    </row>
    <row r="13511" spans="2:4" x14ac:dyDescent="0.25">
      <c r="B13511" s="219"/>
      <c r="D13511" s="274"/>
    </row>
    <row r="13512" spans="2:4" x14ac:dyDescent="0.25">
      <c r="B13512" s="219"/>
      <c r="D13512" s="274"/>
    </row>
    <row r="13513" spans="2:4" x14ac:dyDescent="0.25">
      <c r="B13513" s="219"/>
      <c r="D13513" s="274"/>
    </row>
    <row r="13514" spans="2:4" x14ac:dyDescent="0.25">
      <c r="B13514" s="219"/>
      <c r="D13514" s="274"/>
    </row>
    <row r="13515" spans="2:4" x14ac:dyDescent="0.25">
      <c r="B13515" s="219"/>
      <c r="D13515" s="274"/>
    </row>
    <row r="13516" spans="2:4" x14ac:dyDescent="0.25">
      <c r="B13516" s="219"/>
      <c r="D13516" s="274"/>
    </row>
    <row r="13517" spans="2:4" x14ac:dyDescent="0.25">
      <c r="B13517" s="219"/>
      <c r="D13517" s="274"/>
    </row>
    <row r="13518" spans="2:4" x14ac:dyDescent="0.25">
      <c r="B13518" s="219"/>
      <c r="D13518" s="274"/>
    </row>
    <row r="13519" spans="2:4" x14ac:dyDescent="0.25">
      <c r="B13519" s="219"/>
      <c r="D13519" s="274"/>
    </row>
    <row r="13520" spans="2:4" x14ac:dyDescent="0.25">
      <c r="B13520" s="219"/>
      <c r="D13520" s="274"/>
    </row>
    <row r="13521" spans="2:4" x14ac:dyDescent="0.25">
      <c r="B13521" s="219"/>
      <c r="D13521" s="274"/>
    </row>
    <row r="13522" spans="2:4" x14ac:dyDescent="0.25">
      <c r="B13522" s="219"/>
      <c r="D13522" s="274"/>
    </row>
    <row r="13523" spans="2:4" x14ac:dyDescent="0.25">
      <c r="B13523" s="219"/>
      <c r="D13523" s="274"/>
    </row>
    <row r="13524" spans="2:4" x14ac:dyDescent="0.25">
      <c r="B13524" s="219"/>
      <c r="D13524" s="274"/>
    </row>
    <row r="13525" spans="2:4" x14ac:dyDescent="0.25">
      <c r="B13525" s="219"/>
      <c r="D13525" s="274"/>
    </row>
    <row r="13526" spans="2:4" x14ac:dyDescent="0.25">
      <c r="B13526" s="219"/>
      <c r="D13526" s="274"/>
    </row>
    <row r="13527" spans="2:4" x14ac:dyDescent="0.25">
      <c r="B13527" s="219"/>
      <c r="D13527" s="274"/>
    </row>
    <row r="13528" spans="2:4" x14ac:dyDescent="0.25">
      <c r="B13528" s="219"/>
      <c r="D13528" s="274"/>
    </row>
    <row r="13529" spans="2:4" x14ac:dyDescent="0.25">
      <c r="B13529" s="219"/>
      <c r="D13529" s="274"/>
    </row>
    <row r="13530" spans="2:4" x14ac:dyDescent="0.25">
      <c r="B13530" s="219"/>
      <c r="D13530" s="274"/>
    </row>
    <row r="13531" spans="2:4" x14ac:dyDescent="0.25">
      <c r="B13531" s="219"/>
      <c r="D13531" s="274"/>
    </row>
    <row r="13532" spans="2:4" x14ac:dyDescent="0.25">
      <c r="B13532" s="219"/>
      <c r="D13532" s="274"/>
    </row>
    <row r="13533" spans="2:4" x14ac:dyDescent="0.25">
      <c r="B13533" s="219"/>
      <c r="D13533" s="274"/>
    </row>
    <row r="13534" spans="2:4" x14ac:dyDescent="0.25">
      <c r="B13534" s="219"/>
      <c r="D13534" s="274"/>
    </row>
    <row r="13535" spans="2:4" x14ac:dyDescent="0.25">
      <c r="B13535" s="219"/>
      <c r="D13535" s="274"/>
    </row>
    <row r="13536" spans="2:4" x14ac:dyDescent="0.25">
      <c r="B13536" s="219"/>
      <c r="D13536" s="274"/>
    </row>
    <row r="13537" spans="2:4" x14ac:dyDescent="0.25">
      <c r="B13537" s="219"/>
      <c r="D13537" s="274"/>
    </row>
    <row r="13538" spans="2:4" x14ac:dyDescent="0.25">
      <c r="B13538" s="219"/>
      <c r="D13538" s="274"/>
    </row>
    <row r="13539" spans="2:4" x14ac:dyDescent="0.25">
      <c r="B13539" s="219"/>
      <c r="D13539" s="274"/>
    </row>
    <row r="13540" spans="2:4" x14ac:dyDescent="0.25">
      <c r="B13540" s="219"/>
      <c r="D13540" s="274"/>
    </row>
    <row r="13541" spans="2:4" x14ac:dyDescent="0.25">
      <c r="B13541" s="219"/>
      <c r="D13541" s="274"/>
    </row>
    <row r="13542" spans="2:4" x14ac:dyDescent="0.25">
      <c r="B13542" s="219"/>
      <c r="D13542" s="274"/>
    </row>
    <row r="13543" spans="2:4" x14ac:dyDescent="0.25">
      <c r="B13543" s="219"/>
      <c r="D13543" s="274"/>
    </row>
    <row r="13544" spans="2:4" x14ac:dyDescent="0.25">
      <c r="B13544" s="219"/>
      <c r="D13544" s="274"/>
    </row>
    <row r="13545" spans="2:4" x14ac:dyDescent="0.25">
      <c r="B13545" s="219"/>
      <c r="D13545" s="274"/>
    </row>
    <row r="13546" spans="2:4" x14ac:dyDescent="0.25">
      <c r="B13546" s="219"/>
      <c r="D13546" s="274"/>
    </row>
    <row r="13547" spans="2:4" x14ac:dyDescent="0.25">
      <c r="B13547" s="219"/>
      <c r="D13547" s="274"/>
    </row>
    <row r="13548" spans="2:4" x14ac:dyDescent="0.25">
      <c r="B13548" s="219"/>
      <c r="D13548" s="274"/>
    </row>
    <row r="13549" spans="2:4" x14ac:dyDescent="0.25">
      <c r="B13549" s="219"/>
      <c r="D13549" s="274"/>
    </row>
    <row r="13550" spans="2:4" x14ac:dyDescent="0.25">
      <c r="B13550" s="219"/>
      <c r="D13550" s="274"/>
    </row>
    <row r="13551" spans="2:4" x14ac:dyDescent="0.25">
      <c r="B13551" s="219"/>
      <c r="D13551" s="274"/>
    </row>
    <row r="13552" spans="2:4" x14ac:dyDescent="0.25">
      <c r="B13552" s="219"/>
      <c r="D13552" s="274"/>
    </row>
    <row r="13553" spans="2:4" x14ac:dyDescent="0.25">
      <c r="B13553" s="219"/>
      <c r="D13553" s="274"/>
    </row>
    <row r="13554" spans="2:4" x14ac:dyDescent="0.25">
      <c r="B13554" s="219"/>
      <c r="D13554" s="274"/>
    </row>
    <row r="13555" spans="2:4" x14ac:dyDescent="0.25">
      <c r="B13555" s="219"/>
      <c r="D13555" s="274"/>
    </row>
    <row r="13556" spans="2:4" x14ac:dyDescent="0.25">
      <c r="B13556" s="219"/>
      <c r="D13556" s="274"/>
    </row>
    <row r="13557" spans="2:4" x14ac:dyDescent="0.25">
      <c r="B13557" s="219"/>
      <c r="D13557" s="274"/>
    </row>
    <row r="13558" spans="2:4" x14ac:dyDescent="0.25">
      <c r="B13558" s="219"/>
      <c r="D13558" s="274"/>
    </row>
    <row r="13559" spans="2:4" x14ac:dyDescent="0.25">
      <c r="B13559" s="219"/>
      <c r="D13559" s="274"/>
    </row>
    <row r="13560" spans="2:4" x14ac:dyDescent="0.25">
      <c r="B13560" s="219"/>
      <c r="D13560" s="274"/>
    </row>
    <row r="13561" spans="2:4" x14ac:dyDescent="0.25">
      <c r="B13561" s="219"/>
      <c r="D13561" s="274"/>
    </row>
    <row r="13562" spans="2:4" x14ac:dyDescent="0.25">
      <c r="B13562" s="219"/>
      <c r="D13562" s="274"/>
    </row>
    <row r="13563" spans="2:4" x14ac:dyDescent="0.25">
      <c r="B13563" s="219"/>
      <c r="D13563" s="274"/>
    </row>
    <row r="13564" spans="2:4" x14ac:dyDescent="0.25">
      <c r="B13564" s="219"/>
      <c r="D13564" s="274"/>
    </row>
    <row r="13565" spans="2:4" x14ac:dyDescent="0.25">
      <c r="B13565" s="219"/>
      <c r="D13565" s="274"/>
    </row>
    <row r="13566" spans="2:4" x14ac:dyDescent="0.25">
      <c r="B13566" s="219"/>
      <c r="D13566" s="274"/>
    </row>
    <row r="13567" spans="2:4" x14ac:dyDescent="0.25">
      <c r="B13567" s="219"/>
      <c r="D13567" s="274"/>
    </row>
    <row r="13568" spans="2:4" x14ac:dyDescent="0.25">
      <c r="B13568" s="219"/>
      <c r="D13568" s="274"/>
    </row>
    <row r="13569" spans="2:4" x14ac:dyDescent="0.25">
      <c r="B13569" s="219"/>
      <c r="D13569" s="274"/>
    </row>
    <row r="13570" spans="2:4" x14ac:dyDescent="0.25">
      <c r="B13570" s="219"/>
      <c r="D13570" s="274"/>
    </row>
    <row r="13571" spans="2:4" x14ac:dyDescent="0.25">
      <c r="B13571" s="219"/>
      <c r="D13571" s="274"/>
    </row>
    <row r="13572" spans="2:4" x14ac:dyDescent="0.25">
      <c r="B13572" s="219"/>
      <c r="D13572" s="274"/>
    </row>
    <row r="13573" spans="2:4" x14ac:dyDescent="0.25">
      <c r="B13573" s="219"/>
      <c r="D13573" s="274"/>
    </row>
    <row r="13574" spans="2:4" x14ac:dyDescent="0.25">
      <c r="B13574" s="219"/>
      <c r="D13574" s="274"/>
    </row>
    <row r="13575" spans="2:4" x14ac:dyDescent="0.25">
      <c r="B13575" s="219"/>
      <c r="D13575" s="274"/>
    </row>
    <row r="13576" spans="2:4" x14ac:dyDescent="0.25">
      <c r="B13576" s="219"/>
      <c r="D13576" s="274"/>
    </row>
    <row r="13577" spans="2:4" x14ac:dyDescent="0.25">
      <c r="B13577" s="219"/>
      <c r="D13577" s="274"/>
    </row>
    <row r="13578" spans="2:4" x14ac:dyDescent="0.25">
      <c r="B13578" s="219"/>
      <c r="D13578" s="274"/>
    </row>
    <row r="13579" spans="2:4" x14ac:dyDescent="0.25">
      <c r="B13579" s="219"/>
      <c r="D13579" s="274"/>
    </row>
    <row r="13580" spans="2:4" x14ac:dyDescent="0.25">
      <c r="B13580" s="219"/>
      <c r="D13580" s="274"/>
    </row>
    <row r="13581" spans="2:4" x14ac:dyDescent="0.25">
      <c r="B13581" s="219"/>
      <c r="D13581" s="274"/>
    </row>
    <row r="13582" spans="2:4" x14ac:dyDescent="0.25">
      <c r="B13582" s="219"/>
      <c r="D13582" s="274"/>
    </row>
    <row r="13583" spans="2:4" x14ac:dyDescent="0.25">
      <c r="B13583" s="219"/>
      <c r="D13583" s="274"/>
    </row>
    <row r="13584" spans="2:4" x14ac:dyDescent="0.25">
      <c r="B13584" s="219"/>
      <c r="D13584" s="274"/>
    </row>
    <row r="13585" spans="2:4" x14ac:dyDescent="0.25">
      <c r="B13585" s="219"/>
      <c r="D13585" s="274"/>
    </row>
    <row r="13586" spans="2:4" x14ac:dyDescent="0.25">
      <c r="B13586" s="219"/>
      <c r="D13586" s="274"/>
    </row>
    <row r="13587" spans="2:4" x14ac:dyDescent="0.25">
      <c r="B13587" s="219"/>
      <c r="D13587" s="274"/>
    </row>
    <row r="13588" spans="2:4" x14ac:dyDescent="0.25">
      <c r="B13588" s="219"/>
      <c r="D13588" s="274"/>
    </row>
    <row r="13589" spans="2:4" x14ac:dyDescent="0.25">
      <c r="B13589" s="219"/>
      <c r="D13589" s="274"/>
    </row>
    <row r="13590" spans="2:4" x14ac:dyDescent="0.25">
      <c r="B13590" s="219"/>
      <c r="D13590" s="274"/>
    </row>
    <row r="13591" spans="2:4" x14ac:dyDescent="0.25">
      <c r="B13591" s="219"/>
      <c r="D13591" s="274"/>
    </row>
    <row r="13592" spans="2:4" x14ac:dyDescent="0.25">
      <c r="B13592" s="219"/>
      <c r="D13592" s="274"/>
    </row>
    <row r="13593" spans="2:4" x14ac:dyDescent="0.25">
      <c r="B13593" s="219"/>
      <c r="D13593" s="274"/>
    </row>
    <row r="13594" spans="2:4" x14ac:dyDescent="0.25">
      <c r="B13594" s="219"/>
      <c r="D13594" s="274"/>
    </row>
    <row r="13595" spans="2:4" x14ac:dyDescent="0.25">
      <c r="B13595" s="219"/>
      <c r="D13595" s="274"/>
    </row>
    <row r="13596" spans="2:4" x14ac:dyDescent="0.25">
      <c r="B13596" s="219"/>
      <c r="D13596" s="274"/>
    </row>
    <row r="13597" spans="2:4" x14ac:dyDescent="0.25">
      <c r="B13597" s="219"/>
      <c r="D13597" s="274"/>
    </row>
    <row r="13598" spans="2:4" x14ac:dyDescent="0.25">
      <c r="B13598" s="219"/>
      <c r="D13598" s="274"/>
    </row>
    <row r="13599" spans="2:4" x14ac:dyDescent="0.25">
      <c r="B13599" s="219"/>
      <c r="D13599" s="274"/>
    </row>
    <row r="13600" spans="2:4" x14ac:dyDescent="0.25">
      <c r="B13600" s="219"/>
      <c r="D13600" s="274"/>
    </row>
    <row r="13601" spans="2:4" x14ac:dyDescent="0.25">
      <c r="B13601" s="219"/>
      <c r="D13601" s="274"/>
    </row>
    <row r="13602" spans="2:4" x14ac:dyDescent="0.25">
      <c r="B13602" s="219"/>
      <c r="D13602" s="274"/>
    </row>
    <row r="13603" spans="2:4" x14ac:dyDescent="0.25">
      <c r="B13603" s="219"/>
      <c r="D13603" s="274"/>
    </row>
    <row r="13604" spans="2:4" x14ac:dyDescent="0.25">
      <c r="B13604" s="219"/>
      <c r="D13604" s="274"/>
    </row>
    <row r="13605" spans="2:4" x14ac:dyDescent="0.25">
      <c r="B13605" s="219"/>
      <c r="D13605" s="274"/>
    </row>
    <row r="13606" spans="2:4" x14ac:dyDescent="0.25">
      <c r="B13606" s="219"/>
      <c r="D13606" s="274"/>
    </row>
    <row r="13607" spans="2:4" x14ac:dyDescent="0.25">
      <c r="B13607" s="219"/>
      <c r="D13607" s="274"/>
    </row>
    <row r="13608" spans="2:4" x14ac:dyDescent="0.25">
      <c r="B13608" s="219"/>
      <c r="D13608" s="274"/>
    </row>
    <row r="13609" spans="2:4" x14ac:dyDescent="0.25">
      <c r="B13609" s="219"/>
      <c r="D13609" s="274"/>
    </row>
    <row r="13610" spans="2:4" x14ac:dyDescent="0.25">
      <c r="B13610" s="219"/>
      <c r="D13610" s="274"/>
    </row>
    <row r="13611" spans="2:4" x14ac:dyDescent="0.25">
      <c r="B13611" s="219"/>
      <c r="D13611" s="274"/>
    </row>
    <row r="13612" spans="2:4" x14ac:dyDescent="0.25">
      <c r="B13612" s="219"/>
      <c r="D13612" s="274"/>
    </row>
    <row r="13613" spans="2:4" x14ac:dyDescent="0.25">
      <c r="B13613" s="219"/>
      <c r="D13613" s="274"/>
    </row>
    <row r="13614" spans="2:4" x14ac:dyDescent="0.25">
      <c r="B13614" s="219"/>
      <c r="D13614" s="274"/>
    </row>
    <row r="13615" spans="2:4" x14ac:dyDescent="0.25">
      <c r="B13615" s="219"/>
      <c r="D13615" s="274"/>
    </row>
    <row r="13616" spans="2:4" x14ac:dyDescent="0.25">
      <c r="B13616" s="219"/>
      <c r="D13616" s="274"/>
    </row>
    <row r="13617" spans="2:4" x14ac:dyDescent="0.25">
      <c r="B13617" s="219"/>
      <c r="D13617" s="274"/>
    </row>
    <row r="13618" spans="2:4" x14ac:dyDescent="0.25">
      <c r="B13618" s="219"/>
      <c r="D13618" s="274"/>
    </row>
    <row r="13619" spans="2:4" x14ac:dyDescent="0.25">
      <c r="B13619" s="219"/>
      <c r="D13619" s="274"/>
    </row>
    <row r="13620" spans="2:4" x14ac:dyDescent="0.25">
      <c r="B13620" s="219"/>
      <c r="D13620" s="274"/>
    </row>
    <row r="13621" spans="2:4" x14ac:dyDescent="0.25">
      <c r="B13621" s="219"/>
      <c r="D13621" s="274"/>
    </row>
    <row r="13622" spans="2:4" x14ac:dyDescent="0.25">
      <c r="B13622" s="219"/>
      <c r="D13622" s="274"/>
    </row>
    <row r="13623" spans="2:4" x14ac:dyDescent="0.25">
      <c r="B13623" s="219"/>
      <c r="D13623" s="274"/>
    </row>
    <row r="13624" spans="2:4" x14ac:dyDescent="0.25">
      <c r="B13624" s="219"/>
      <c r="D13624" s="274"/>
    </row>
    <row r="13625" spans="2:4" x14ac:dyDescent="0.25">
      <c r="B13625" s="219"/>
      <c r="D13625" s="274"/>
    </row>
    <row r="13626" spans="2:4" x14ac:dyDescent="0.25">
      <c r="B13626" s="219"/>
      <c r="D13626" s="274"/>
    </row>
    <row r="13627" spans="2:4" x14ac:dyDescent="0.25">
      <c r="B13627" s="219"/>
      <c r="D13627" s="274"/>
    </row>
    <row r="13628" spans="2:4" x14ac:dyDescent="0.25">
      <c r="B13628" s="219"/>
      <c r="D13628" s="274"/>
    </row>
    <row r="13629" spans="2:4" x14ac:dyDescent="0.25">
      <c r="B13629" s="219"/>
      <c r="D13629" s="274"/>
    </row>
    <row r="13630" spans="2:4" x14ac:dyDescent="0.25">
      <c r="B13630" s="219"/>
      <c r="D13630" s="274"/>
    </row>
    <row r="13631" spans="2:4" x14ac:dyDescent="0.25">
      <c r="B13631" s="219"/>
      <c r="D13631" s="274"/>
    </row>
    <row r="13632" spans="2:4" x14ac:dyDescent="0.25">
      <c r="B13632" s="219"/>
      <c r="D13632" s="274"/>
    </row>
    <row r="13633" spans="2:4" x14ac:dyDescent="0.25">
      <c r="B13633" s="219"/>
      <c r="D13633" s="274"/>
    </row>
    <row r="13634" spans="2:4" x14ac:dyDescent="0.25">
      <c r="B13634" s="219"/>
      <c r="D13634" s="274"/>
    </row>
    <row r="13635" spans="2:4" x14ac:dyDescent="0.25">
      <c r="B13635" s="219"/>
      <c r="D13635" s="274"/>
    </row>
    <row r="13636" spans="2:4" x14ac:dyDescent="0.25">
      <c r="B13636" s="219"/>
      <c r="D13636" s="274"/>
    </row>
    <row r="13637" spans="2:4" x14ac:dyDescent="0.25">
      <c r="B13637" s="219"/>
      <c r="D13637" s="274"/>
    </row>
    <row r="13638" spans="2:4" x14ac:dyDescent="0.25">
      <c r="B13638" s="219"/>
      <c r="D13638" s="274"/>
    </row>
    <row r="13639" spans="2:4" x14ac:dyDescent="0.25">
      <c r="B13639" s="219"/>
      <c r="D13639" s="274"/>
    </row>
    <row r="13640" spans="2:4" x14ac:dyDescent="0.25">
      <c r="B13640" s="219"/>
      <c r="D13640" s="274"/>
    </row>
    <row r="13641" spans="2:4" x14ac:dyDescent="0.25">
      <c r="B13641" s="219"/>
      <c r="D13641" s="274"/>
    </row>
    <row r="13642" spans="2:4" x14ac:dyDescent="0.25">
      <c r="B13642" s="219"/>
      <c r="D13642" s="274"/>
    </row>
    <row r="13643" spans="2:4" x14ac:dyDescent="0.25">
      <c r="B13643" s="219"/>
      <c r="D13643" s="274"/>
    </row>
    <row r="13644" spans="2:4" x14ac:dyDescent="0.25">
      <c r="B13644" s="219"/>
      <c r="D13644" s="274"/>
    </row>
    <row r="13645" spans="2:4" x14ac:dyDescent="0.25">
      <c r="B13645" s="219"/>
      <c r="D13645" s="274"/>
    </row>
    <row r="13646" spans="2:4" x14ac:dyDescent="0.25">
      <c r="B13646" s="219"/>
      <c r="D13646" s="274"/>
    </row>
    <row r="13647" spans="2:4" x14ac:dyDescent="0.25">
      <c r="B13647" s="219"/>
      <c r="D13647" s="274"/>
    </row>
    <row r="13648" spans="2:4" x14ac:dyDescent="0.25">
      <c r="B13648" s="219"/>
      <c r="D13648" s="274"/>
    </row>
    <row r="13649" spans="2:4" x14ac:dyDescent="0.25">
      <c r="B13649" s="219"/>
      <c r="D13649" s="274"/>
    </row>
    <row r="13650" spans="2:4" x14ac:dyDescent="0.25">
      <c r="B13650" s="219"/>
      <c r="D13650" s="274"/>
    </row>
    <row r="13651" spans="2:4" x14ac:dyDescent="0.25">
      <c r="B13651" s="219"/>
      <c r="D13651" s="274"/>
    </row>
    <row r="13652" spans="2:4" x14ac:dyDescent="0.25">
      <c r="B13652" s="219"/>
      <c r="D13652" s="274"/>
    </row>
    <row r="13653" spans="2:4" x14ac:dyDescent="0.25">
      <c r="B13653" s="219"/>
      <c r="D13653" s="274"/>
    </row>
    <row r="13654" spans="2:4" x14ac:dyDescent="0.25">
      <c r="B13654" s="219"/>
      <c r="D13654" s="274"/>
    </row>
    <row r="13655" spans="2:4" x14ac:dyDescent="0.25">
      <c r="B13655" s="219"/>
      <c r="D13655" s="274"/>
    </row>
    <row r="13656" spans="2:4" x14ac:dyDescent="0.25">
      <c r="B13656" s="219"/>
      <c r="D13656" s="274"/>
    </row>
    <row r="13657" spans="2:4" x14ac:dyDescent="0.25">
      <c r="B13657" s="219"/>
      <c r="D13657" s="274"/>
    </row>
    <row r="13658" spans="2:4" x14ac:dyDescent="0.25">
      <c r="B13658" s="219"/>
      <c r="D13658" s="274"/>
    </row>
    <row r="13659" spans="2:4" x14ac:dyDescent="0.25">
      <c r="B13659" s="219"/>
      <c r="D13659" s="274"/>
    </row>
    <row r="13660" spans="2:4" x14ac:dyDescent="0.25">
      <c r="B13660" s="219"/>
      <c r="D13660" s="274"/>
    </row>
    <row r="13661" spans="2:4" x14ac:dyDescent="0.25">
      <c r="B13661" s="219"/>
      <c r="D13661" s="274"/>
    </row>
    <row r="13662" spans="2:4" x14ac:dyDescent="0.25">
      <c r="B13662" s="219"/>
      <c r="D13662" s="274"/>
    </row>
    <row r="13663" spans="2:4" x14ac:dyDescent="0.25">
      <c r="B13663" s="219"/>
      <c r="D13663" s="274"/>
    </row>
    <row r="13664" spans="2:4" x14ac:dyDescent="0.25">
      <c r="B13664" s="219"/>
      <c r="D13664" s="274"/>
    </row>
    <row r="13665" spans="2:4" x14ac:dyDescent="0.25">
      <c r="B13665" s="219"/>
      <c r="D13665" s="274"/>
    </row>
    <row r="13666" spans="2:4" x14ac:dyDescent="0.25">
      <c r="B13666" s="219"/>
      <c r="D13666" s="274"/>
    </row>
    <row r="13667" spans="2:4" x14ac:dyDescent="0.25">
      <c r="B13667" s="219"/>
      <c r="D13667" s="274"/>
    </row>
    <row r="13668" spans="2:4" x14ac:dyDescent="0.25">
      <c r="B13668" s="219"/>
      <c r="D13668" s="274"/>
    </row>
    <row r="13669" spans="2:4" x14ac:dyDescent="0.25">
      <c r="B13669" s="219"/>
      <c r="D13669" s="274"/>
    </row>
    <row r="13670" spans="2:4" x14ac:dyDescent="0.25">
      <c r="B13670" s="219"/>
      <c r="D13670" s="274"/>
    </row>
    <row r="13671" spans="2:4" x14ac:dyDescent="0.25">
      <c r="B13671" s="219"/>
      <c r="D13671" s="274"/>
    </row>
    <row r="13672" spans="2:4" x14ac:dyDescent="0.25">
      <c r="B13672" s="219"/>
      <c r="D13672" s="274"/>
    </row>
    <row r="13673" spans="2:4" x14ac:dyDescent="0.25">
      <c r="B13673" s="219"/>
      <c r="D13673" s="274"/>
    </row>
    <row r="13674" spans="2:4" x14ac:dyDescent="0.25">
      <c r="B13674" s="219"/>
      <c r="D13674" s="274"/>
    </row>
    <row r="13675" spans="2:4" x14ac:dyDescent="0.25">
      <c r="B13675" s="219"/>
      <c r="D13675" s="274"/>
    </row>
    <row r="13676" spans="2:4" x14ac:dyDescent="0.25">
      <c r="B13676" s="219"/>
      <c r="D13676" s="274"/>
    </row>
    <row r="13677" spans="2:4" x14ac:dyDescent="0.25">
      <c r="B13677" s="219"/>
      <c r="D13677" s="274"/>
    </row>
    <row r="13678" spans="2:4" x14ac:dyDescent="0.25">
      <c r="B13678" s="219"/>
      <c r="D13678" s="274"/>
    </row>
    <row r="13679" spans="2:4" x14ac:dyDescent="0.25">
      <c r="B13679" s="219"/>
      <c r="D13679" s="274"/>
    </row>
    <row r="13680" spans="2:4" x14ac:dyDescent="0.25">
      <c r="B13680" s="219"/>
      <c r="D13680" s="274"/>
    </row>
    <row r="13681" spans="2:4" x14ac:dyDescent="0.25">
      <c r="B13681" s="219"/>
      <c r="D13681" s="274"/>
    </row>
    <row r="13682" spans="2:4" x14ac:dyDescent="0.25">
      <c r="B13682" s="219"/>
      <c r="D13682" s="274"/>
    </row>
    <row r="13683" spans="2:4" x14ac:dyDescent="0.25">
      <c r="B13683" s="219"/>
      <c r="D13683" s="274"/>
    </row>
    <row r="13684" spans="2:4" x14ac:dyDescent="0.25">
      <c r="B13684" s="219"/>
      <c r="D13684" s="274"/>
    </row>
    <row r="13685" spans="2:4" x14ac:dyDescent="0.25">
      <c r="B13685" s="219"/>
      <c r="D13685" s="274"/>
    </row>
    <row r="13686" spans="2:4" x14ac:dyDescent="0.25">
      <c r="B13686" s="219"/>
      <c r="D13686" s="274"/>
    </row>
    <row r="13687" spans="2:4" x14ac:dyDescent="0.25">
      <c r="B13687" s="219"/>
      <c r="D13687" s="274"/>
    </row>
    <row r="13688" spans="2:4" x14ac:dyDescent="0.25">
      <c r="B13688" s="219"/>
      <c r="D13688" s="274"/>
    </row>
    <row r="13689" spans="2:4" x14ac:dyDescent="0.25">
      <c r="B13689" s="219"/>
      <c r="D13689" s="274"/>
    </row>
    <row r="13690" spans="2:4" x14ac:dyDescent="0.25">
      <c r="B13690" s="219"/>
      <c r="D13690" s="274"/>
    </row>
    <row r="13691" spans="2:4" x14ac:dyDescent="0.25">
      <c r="B13691" s="219"/>
      <c r="D13691" s="274"/>
    </row>
    <row r="13692" spans="2:4" x14ac:dyDescent="0.25">
      <c r="B13692" s="219"/>
      <c r="D13692" s="274"/>
    </row>
    <row r="13693" spans="2:4" x14ac:dyDescent="0.25">
      <c r="B13693" s="219"/>
      <c r="D13693" s="274"/>
    </row>
    <row r="13694" spans="2:4" x14ac:dyDescent="0.25">
      <c r="B13694" s="219"/>
      <c r="D13694" s="274"/>
    </row>
    <row r="13695" spans="2:4" x14ac:dyDescent="0.25">
      <c r="B13695" s="219"/>
      <c r="D13695" s="274"/>
    </row>
    <row r="13696" spans="2:4" x14ac:dyDescent="0.25">
      <c r="B13696" s="219"/>
      <c r="D13696" s="274"/>
    </row>
    <row r="13697" spans="2:4" x14ac:dyDescent="0.25">
      <c r="B13697" s="219"/>
      <c r="D13697" s="274"/>
    </row>
    <row r="13698" spans="2:4" x14ac:dyDescent="0.25">
      <c r="B13698" s="219"/>
      <c r="D13698" s="274"/>
    </row>
    <row r="13699" spans="2:4" x14ac:dyDescent="0.25">
      <c r="B13699" s="219"/>
      <c r="D13699" s="274"/>
    </row>
    <row r="13700" spans="2:4" x14ac:dyDescent="0.25">
      <c r="B13700" s="219"/>
      <c r="D13700" s="274"/>
    </row>
    <row r="13701" spans="2:4" x14ac:dyDescent="0.25">
      <c r="B13701" s="219"/>
      <c r="D13701" s="274"/>
    </row>
    <row r="13702" spans="2:4" x14ac:dyDescent="0.25">
      <c r="B13702" s="219"/>
      <c r="D13702" s="274"/>
    </row>
    <row r="13703" spans="2:4" x14ac:dyDescent="0.25">
      <c r="B13703" s="219"/>
      <c r="D13703" s="274"/>
    </row>
    <row r="13704" spans="2:4" x14ac:dyDescent="0.25">
      <c r="B13704" s="219"/>
      <c r="D13704" s="274"/>
    </row>
    <row r="13705" spans="2:4" x14ac:dyDescent="0.25">
      <c r="B13705" s="219"/>
      <c r="D13705" s="274"/>
    </row>
    <row r="13706" spans="2:4" x14ac:dyDescent="0.25">
      <c r="B13706" s="219"/>
      <c r="D13706" s="274"/>
    </row>
    <row r="13707" spans="2:4" x14ac:dyDescent="0.25">
      <c r="B13707" s="219"/>
      <c r="D13707" s="274"/>
    </row>
    <row r="13708" spans="2:4" x14ac:dyDescent="0.25">
      <c r="B13708" s="219"/>
      <c r="D13708" s="274"/>
    </row>
    <row r="13709" spans="2:4" x14ac:dyDescent="0.25">
      <c r="B13709" s="219"/>
      <c r="D13709" s="274"/>
    </row>
    <row r="13710" spans="2:4" x14ac:dyDescent="0.25">
      <c r="B13710" s="219"/>
      <c r="D13710" s="274"/>
    </row>
    <row r="13711" spans="2:4" x14ac:dyDescent="0.25">
      <c r="B13711" s="219"/>
      <c r="D13711" s="274"/>
    </row>
    <row r="13712" spans="2:4" x14ac:dyDescent="0.25">
      <c r="B13712" s="219"/>
      <c r="D13712" s="274"/>
    </row>
    <row r="13713" spans="2:4" x14ac:dyDescent="0.25">
      <c r="B13713" s="219"/>
      <c r="D13713" s="274"/>
    </row>
    <row r="13714" spans="2:4" x14ac:dyDescent="0.25">
      <c r="B13714" s="219"/>
      <c r="D13714" s="274"/>
    </row>
    <row r="13715" spans="2:4" x14ac:dyDescent="0.25">
      <c r="B13715" s="219"/>
      <c r="D13715" s="274"/>
    </row>
    <row r="13716" spans="2:4" x14ac:dyDescent="0.25">
      <c r="B13716" s="219"/>
      <c r="D13716" s="274"/>
    </row>
    <row r="13717" spans="2:4" x14ac:dyDescent="0.25">
      <c r="B13717" s="219"/>
      <c r="D13717" s="274"/>
    </row>
    <row r="13718" spans="2:4" x14ac:dyDescent="0.25">
      <c r="B13718" s="219"/>
      <c r="D13718" s="274"/>
    </row>
    <row r="13719" spans="2:4" x14ac:dyDescent="0.25">
      <c r="B13719" s="219"/>
      <c r="D13719" s="274"/>
    </row>
    <row r="13720" spans="2:4" x14ac:dyDescent="0.25">
      <c r="B13720" s="219"/>
      <c r="D13720" s="274"/>
    </row>
    <row r="13721" spans="2:4" x14ac:dyDescent="0.25">
      <c r="B13721" s="219"/>
      <c r="D13721" s="274"/>
    </row>
    <row r="13722" spans="2:4" x14ac:dyDescent="0.25">
      <c r="B13722" s="219"/>
      <c r="D13722" s="274"/>
    </row>
    <row r="13723" spans="2:4" x14ac:dyDescent="0.25">
      <c r="B13723" s="219"/>
      <c r="D13723" s="274"/>
    </row>
    <row r="13724" spans="2:4" x14ac:dyDescent="0.25">
      <c r="B13724" s="219"/>
      <c r="D13724" s="274"/>
    </row>
    <row r="13725" spans="2:4" x14ac:dyDescent="0.25">
      <c r="B13725" s="219"/>
      <c r="D13725" s="274"/>
    </row>
    <row r="13726" spans="2:4" x14ac:dyDescent="0.25">
      <c r="B13726" s="219"/>
      <c r="D13726" s="274"/>
    </row>
    <row r="13727" spans="2:4" x14ac:dyDescent="0.25">
      <c r="B13727" s="219"/>
      <c r="D13727" s="274"/>
    </row>
    <row r="13728" spans="2:4" x14ac:dyDescent="0.25">
      <c r="B13728" s="219"/>
      <c r="D13728" s="274"/>
    </row>
    <row r="13729" spans="2:4" x14ac:dyDescent="0.25">
      <c r="B13729" s="219"/>
      <c r="D13729" s="274"/>
    </row>
    <row r="13730" spans="2:4" x14ac:dyDescent="0.25">
      <c r="B13730" s="219"/>
      <c r="D13730" s="274"/>
    </row>
    <row r="13731" spans="2:4" x14ac:dyDescent="0.25">
      <c r="B13731" s="219"/>
      <c r="D13731" s="274"/>
    </row>
    <row r="13732" spans="2:4" x14ac:dyDescent="0.25">
      <c r="B13732" s="219"/>
      <c r="D13732" s="274"/>
    </row>
    <row r="13733" spans="2:4" x14ac:dyDescent="0.25">
      <c r="B13733" s="219"/>
      <c r="D13733" s="274"/>
    </row>
    <row r="13734" spans="2:4" x14ac:dyDescent="0.25">
      <c r="B13734" s="219"/>
      <c r="D13734" s="274"/>
    </row>
    <row r="13735" spans="2:4" x14ac:dyDescent="0.25">
      <c r="B13735" s="219"/>
      <c r="D13735" s="274"/>
    </row>
    <row r="13736" spans="2:4" x14ac:dyDescent="0.25">
      <c r="B13736" s="219"/>
      <c r="D13736" s="274"/>
    </row>
    <row r="13737" spans="2:4" x14ac:dyDescent="0.25">
      <c r="B13737" s="219"/>
      <c r="D13737" s="274"/>
    </row>
    <row r="13738" spans="2:4" x14ac:dyDescent="0.25">
      <c r="B13738" s="219"/>
      <c r="D13738" s="274"/>
    </row>
    <row r="13739" spans="2:4" x14ac:dyDescent="0.25">
      <c r="B13739" s="219"/>
      <c r="D13739" s="274"/>
    </row>
    <row r="13740" spans="2:4" x14ac:dyDescent="0.25">
      <c r="B13740" s="219"/>
      <c r="D13740" s="274"/>
    </row>
    <row r="13741" spans="2:4" x14ac:dyDescent="0.25">
      <c r="B13741" s="219"/>
      <c r="D13741" s="274"/>
    </row>
    <row r="13742" spans="2:4" x14ac:dyDescent="0.25">
      <c r="B13742" s="219"/>
      <c r="D13742" s="274"/>
    </row>
    <row r="13743" spans="2:4" x14ac:dyDescent="0.25">
      <c r="B13743" s="219"/>
      <c r="D13743" s="274"/>
    </row>
    <row r="13744" spans="2:4" x14ac:dyDescent="0.25">
      <c r="B13744" s="219"/>
      <c r="D13744" s="274"/>
    </row>
    <row r="13745" spans="2:4" x14ac:dyDescent="0.25">
      <c r="B13745" s="219"/>
      <c r="D13745" s="274"/>
    </row>
    <row r="13746" spans="2:4" x14ac:dyDescent="0.25">
      <c r="B13746" s="219"/>
      <c r="D13746" s="274"/>
    </row>
    <row r="13747" spans="2:4" x14ac:dyDescent="0.25">
      <c r="B13747" s="219"/>
      <c r="D13747" s="274"/>
    </row>
    <row r="13748" spans="2:4" x14ac:dyDescent="0.25">
      <c r="B13748" s="219"/>
      <c r="D13748" s="274"/>
    </row>
    <row r="13749" spans="2:4" x14ac:dyDescent="0.25">
      <c r="B13749" s="219"/>
      <c r="D13749" s="274"/>
    </row>
    <row r="13750" spans="2:4" x14ac:dyDescent="0.25">
      <c r="B13750" s="219"/>
      <c r="D13750" s="274"/>
    </row>
    <row r="13751" spans="2:4" x14ac:dyDescent="0.25">
      <c r="B13751" s="219"/>
      <c r="D13751" s="274"/>
    </row>
    <row r="13752" spans="2:4" x14ac:dyDescent="0.25">
      <c r="B13752" s="219"/>
      <c r="D13752" s="274"/>
    </row>
    <row r="13753" spans="2:4" x14ac:dyDescent="0.25">
      <c r="B13753" s="219"/>
      <c r="D13753" s="274"/>
    </row>
    <row r="13754" spans="2:4" x14ac:dyDescent="0.25">
      <c r="B13754" s="219"/>
      <c r="D13754" s="274"/>
    </row>
    <row r="13755" spans="2:4" x14ac:dyDescent="0.25">
      <c r="B13755" s="219"/>
      <c r="D13755" s="274"/>
    </row>
    <row r="13756" spans="2:4" x14ac:dyDescent="0.25">
      <c r="B13756" s="219"/>
      <c r="D13756" s="274"/>
    </row>
    <row r="13757" spans="2:4" x14ac:dyDescent="0.25">
      <c r="B13757" s="219"/>
      <c r="D13757" s="274"/>
    </row>
    <row r="13758" spans="2:4" x14ac:dyDescent="0.25">
      <c r="B13758" s="219"/>
      <c r="D13758" s="274"/>
    </row>
    <row r="13759" spans="2:4" x14ac:dyDescent="0.25">
      <c r="B13759" s="219"/>
      <c r="D13759" s="274"/>
    </row>
    <row r="13760" spans="2:4" x14ac:dyDescent="0.25">
      <c r="B13760" s="219"/>
      <c r="D13760" s="274"/>
    </row>
    <row r="13761" spans="2:4" x14ac:dyDescent="0.25">
      <c r="B13761" s="219"/>
      <c r="D13761" s="274"/>
    </row>
    <row r="13762" spans="2:4" x14ac:dyDescent="0.25">
      <c r="B13762" s="219"/>
      <c r="D13762" s="274"/>
    </row>
    <row r="13763" spans="2:4" x14ac:dyDescent="0.25">
      <c r="B13763" s="219"/>
      <c r="D13763" s="274"/>
    </row>
    <row r="13764" spans="2:4" x14ac:dyDescent="0.25">
      <c r="B13764" s="219"/>
      <c r="D13764" s="274"/>
    </row>
    <row r="13765" spans="2:4" x14ac:dyDescent="0.25">
      <c r="B13765" s="219"/>
      <c r="D13765" s="274"/>
    </row>
    <row r="13766" spans="2:4" x14ac:dyDescent="0.25">
      <c r="B13766" s="219"/>
      <c r="D13766" s="274"/>
    </row>
    <row r="13767" spans="2:4" x14ac:dyDescent="0.25">
      <c r="B13767" s="219"/>
      <c r="D13767" s="274"/>
    </row>
    <row r="13768" spans="2:4" x14ac:dyDescent="0.25">
      <c r="B13768" s="219"/>
      <c r="D13768" s="274"/>
    </row>
    <row r="13769" spans="2:4" x14ac:dyDescent="0.25">
      <c r="B13769" s="219"/>
      <c r="D13769" s="274"/>
    </row>
    <row r="13770" spans="2:4" x14ac:dyDescent="0.25">
      <c r="B13770" s="219"/>
      <c r="D13770" s="274"/>
    </row>
    <row r="13771" spans="2:4" x14ac:dyDescent="0.25">
      <c r="B13771" s="219"/>
      <c r="D13771" s="274"/>
    </row>
    <row r="13772" spans="2:4" x14ac:dyDescent="0.25">
      <c r="B13772" s="219"/>
      <c r="D13772" s="274"/>
    </row>
    <row r="13773" spans="2:4" x14ac:dyDescent="0.25">
      <c r="B13773" s="219"/>
      <c r="D13773" s="274"/>
    </row>
    <row r="13774" spans="2:4" x14ac:dyDescent="0.25">
      <c r="B13774" s="219"/>
      <c r="D13774" s="274"/>
    </row>
    <row r="13775" spans="2:4" x14ac:dyDescent="0.25">
      <c r="B13775" s="219"/>
      <c r="D13775" s="274"/>
    </row>
    <row r="13776" spans="2:4" x14ac:dyDescent="0.25">
      <c r="B13776" s="219"/>
      <c r="D13776" s="274"/>
    </row>
    <row r="13777" spans="2:4" x14ac:dyDescent="0.25">
      <c r="B13777" s="219"/>
      <c r="D13777" s="274"/>
    </row>
    <row r="13778" spans="2:4" x14ac:dyDescent="0.25">
      <c r="B13778" s="219"/>
      <c r="D13778" s="274"/>
    </row>
    <row r="13779" spans="2:4" x14ac:dyDescent="0.25">
      <c r="B13779" s="219"/>
      <c r="D13779" s="274"/>
    </row>
    <row r="13780" spans="2:4" x14ac:dyDescent="0.25">
      <c r="B13780" s="219"/>
      <c r="D13780" s="274"/>
    </row>
    <row r="13781" spans="2:4" x14ac:dyDescent="0.25">
      <c r="B13781" s="219"/>
      <c r="D13781" s="274"/>
    </row>
    <row r="13782" spans="2:4" x14ac:dyDescent="0.25">
      <c r="B13782" s="219"/>
      <c r="D13782" s="274"/>
    </row>
    <row r="13783" spans="2:4" x14ac:dyDescent="0.25">
      <c r="B13783" s="219"/>
      <c r="D13783" s="274"/>
    </row>
    <row r="13784" spans="2:4" x14ac:dyDescent="0.25">
      <c r="B13784" s="219"/>
      <c r="D13784" s="274"/>
    </row>
    <row r="13785" spans="2:4" x14ac:dyDescent="0.25">
      <c r="B13785" s="219"/>
      <c r="D13785" s="274"/>
    </row>
    <row r="13786" spans="2:4" x14ac:dyDescent="0.25">
      <c r="B13786" s="219"/>
      <c r="D13786" s="274"/>
    </row>
    <row r="13787" spans="2:4" x14ac:dyDescent="0.25">
      <c r="B13787" s="219"/>
      <c r="D13787" s="274"/>
    </row>
    <row r="13788" spans="2:4" x14ac:dyDescent="0.25">
      <c r="B13788" s="219"/>
      <c r="D13788" s="274"/>
    </row>
    <row r="13789" spans="2:4" x14ac:dyDescent="0.25">
      <c r="B13789" s="219"/>
      <c r="D13789" s="274"/>
    </row>
    <row r="13790" spans="2:4" x14ac:dyDescent="0.25">
      <c r="B13790" s="219"/>
      <c r="D13790" s="274"/>
    </row>
    <row r="13791" spans="2:4" x14ac:dyDescent="0.25">
      <c r="B13791" s="219"/>
      <c r="D13791" s="274"/>
    </row>
    <row r="13792" spans="2:4" x14ac:dyDescent="0.25">
      <c r="B13792" s="219"/>
      <c r="D13792" s="274"/>
    </row>
    <row r="13793" spans="2:4" x14ac:dyDescent="0.25">
      <c r="B13793" s="219"/>
      <c r="D13793" s="274"/>
    </row>
    <row r="13794" spans="2:4" x14ac:dyDescent="0.25">
      <c r="B13794" s="219"/>
      <c r="D13794" s="274"/>
    </row>
    <row r="13795" spans="2:4" x14ac:dyDescent="0.25">
      <c r="B13795" s="219"/>
      <c r="D13795" s="274"/>
    </row>
    <row r="13796" spans="2:4" x14ac:dyDescent="0.25">
      <c r="B13796" s="219"/>
      <c r="D13796" s="274"/>
    </row>
    <row r="13797" spans="2:4" x14ac:dyDescent="0.25">
      <c r="B13797" s="219"/>
      <c r="D13797" s="274"/>
    </row>
    <row r="13798" spans="2:4" x14ac:dyDescent="0.25">
      <c r="B13798" s="219"/>
      <c r="D13798" s="274"/>
    </row>
    <row r="13799" spans="2:4" x14ac:dyDescent="0.25">
      <c r="B13799" s="219"/>
      <c r="D13799" s="274"/>
    </row>
    <row r="13800" spans="2:4" x14ac:dyDescent="0.25">
      <c r="B13800" s="219"/>
      <c r="D13800" s="274"/>
    </row>
    <row r="13801" spans="2:4" x14ac:dyDescent="0.25">
      <c r="B13801" s="219"/>
      <c r="D13801" s="274"/>
    </row>
    <row r="13802" spans="2:4" x14ac:dyDescent="0.25">
      <c r="B13802" s="219"/>
      <c r="D13802" s="274"/>
    </row>
    <row r="13803" spans="2:4" x14ac:dyDescent="0.25">
      <c r="B13803" s="219"/>
      <c r="D13803" s="274"/>
    </row>
    <row r="13804" spans="2:4" x14ac:dyDescent="0.25">
      <c r="B13804" s="219"/>
      <c r="D13804" s="274"/>
    </row>
    <row r="13805" spans="2:4" x14ac:dyDescent="0.25">
      <c r="B13805" s="219"/>
      <c r="D13805" s="274"/>
    </row>
    <row r="13806" spans="2:4" x14ac:dyDescent="0.25">
      <c r="B13806" s="219"/>
      <c r="D13806" s="274"/>
    </row>
    <row r="13807" spans="2:4" x14ac:dyDescent="0.25">
      <c r="B13807" s="219"/>
      <c r="D13807" s="274"/>
    </row>
    <row r="13808" spans="2:4" x14ac:dyDescent="0.25">
      <c r="B13808" s="219"/>
      <c r="D13808" s="274"/>
    </row>
    <row r="13809" spans="2:4" x14ac:dyDescent="0.25">
      <c r="B13809" s="219"/>
      <c r="D13809" s="274"/>
    </row>
    <row r="13810" spans="2:4" x14ac:dyDescent="0.25">
      <c r="B13810" s="219"/>
      <c r="D13810" s="274"/>
    </row>
    <row r="13811" spans="2:4" x14ac:dyDescent="0.25">
      <c r="B13811" s="219"/>
      <c r="D13811" s="274"/>
    </row>
    <row r="13812" spans="2:4" x14ac:dyDescent="0.25">
      <c r="B13812" s="219"/>
      <c r="D13812" s="274"/>
    </row>
    <row r="13813" spans="2:4" x14ac:dyDescent="0.25">
      <c r="B13813" s="219"/>
      <c r="D13813" s="274"/>
    </row>
    <row r="13814" spans="2:4" x14ac:dyDescent="0.25">
      <c r="B13814" s="219"/>
      <c r="D13814" s="274"/>
    </row>
    <row r="13815" spans="2:4" x14ac:dyDescent="0.25">
      <c r="B13815" s="219"/>
      <c r="D13815" s="274"/>
    </row>
    <row r="13816" spans="2:4" x14ac:dyDescent="0.25">
      <c r="B13816" s="219"/>
      <c r="D13816" s="274"/>
    </row>
    <row r="13817" spans="2:4" x14ac:dyDescent="0.25">
      <c r="B13817" s="219"/>
      <c r="D13817" s="274"/>
    </row>
    <row r="13818" spans="2:4" x14ac:dyDescent="0.25">
      <c r="B13818" s="219"/>
      <c r="D13818" s="274"/>
    </row>
    <row r="13819" spans="2:4" x14ac:dyDescent="0.25">
      <c r="B13819" s="219"/>
      <c r="D13819" s="274"/>
    </row>
    <row r="13820" spans="2:4" x14ac:dyDescent="0.25">
      <c r="B13820" s="219"/>
      <c r="D13820" s="274"/>
    </row>
    <row r="13821" spans="2:4" x14ac:dyDescent="0.25">
      <c r="B13821" s="219"/>
      <c r="D13821" s="274"/>
    </row>
    <row r="13822" spans="2:4" x14ac:dyDescent="0.25">
      <c r="B13822" s="219"/>
      <c r="D13822" s="274"/>
    </row>
    <row r="13823" spans="2:4" x14ac:dyDescent="0.25">
      <c r="B13823" s="219"/>
      <c r="D13823" s="274"/>
    </row>
    <row r="13824" spans="2:4" x14ac:dyDescent="0.25">
      <c r="B13824" s="219"/>
      <c r="D13824" s="274"/>
    </row>
    <row r="13825" spans="2:4" x14ac:dyDescent="0.25">
      <c r="B13825" s="219"/>
      <c r="D13825" s="274"/>
    </row>
    <row r="13826" spans="2:4" x14ac:dyDescent="0.25">
      <c r="B13826" s="219"/>
      <c r="D13826" s="274"/>
    </row>
    <row r="13827" spans="2:4" x14ac:dyDescent="0.25">
      <c r="B13827" s="219"/>
      <c r="D13827" s="274"/>
    </row>
    <row r="13828" spans="2:4" x14ac:dyDescent="0.25">
      <c r="B13828" s="219"/>
      <c r="D13828" s="274"/>
    </row>
    <row r="13829" spans="2:4" x14ac:dyDescent="0.25">
      <c r="B13829" s="219"/>
      <c r="D13829" s="274"/>
    </row>
    <row r="13830" spans="2:4" x14ac:dyDescent="0.25">
      <c r="B13830" s="219"/>
      <c r="D13830" s="274"/>
    </row>
    <row r="13831" spans="2:4" x14ac:dyDescent="0.25">
      <c r="B13831" s="219"/>
      <c r="D13831" s="274"/>
    </row>
    <row r="13832" spans="2:4" x14ac:dyDescent="0.25">
      <c r="B13832" s="219"/>
      <c r="D13832" s="274"/>
    </row>
    <row r="13833" spans="2:4" x14ac:dyDescent="0.25">
      <c r="B13833" s="219"/>
      <c r="D13833" s="274"/>
    </row>
    <row r="13834" spans="2:4" x14ac:dyDescent="0.25">
      <c r="B13834" s="219"/>
      <c r="D13834" s="274"/>
    </row>
    <row r="13835" spans="2:4" x14ac:dyDescent="0.25">
      <c r="B13835" s="219"/>
      <c r="D13835" s="274"/>
    </row>
    <row r="13836" spans="2:4" x14ac:dyDescent="0.25">
      <c r="B13836" s="219"/>
      <c r="D13836" s="274"/>
    </row>
    <row r="13837" spans="2:4" x14ac:dyDescent="0.25">
      <c r="B13837" s="219"/>
      <c r="D13837" s="274"/>
    </row>
    <row r="13838" spans="2:4" x14ac:dyDescent="0.25">
      <c r="B13838" s="219"/>
      <c r="D13838" s="274"/>
    </row>
    <row r="13839" spans="2:4" x14ac:dyDescent="0.25">
      <c r="B13839" s="219"/>
      <c r="D13839" s="274"/>
    </row>
    <row r="13840" spans="2:4" x14ac:dyDescent="0.25">
      <c r="B13840" s="219"/>
      <c r="D13840" s="274"/>
    </row>
    <row r="13841" spans="2:4" x14ac:dyDescent="0.25">
      <c r="B13841" s="219"/>
      <c r="D13841" s="274"/>
    </row>
    <row r="13842" spans="2:4" x14ac:dyDescent="0.25">
      <c r="B13842" s="219"/>
      <c r="D13842" s="274"/>
    </row>
    <row r="13843" spans="2:4" x14ac:dyDescent="0.25">
      <c r="B13843" s="219"/>
      <c r="D13843" s="274"/>
    </row>
    <row r="13844" spans="2:4" x14ac:dyDescent="0.25">
      <c r="B13844" s="219"/>
      <c r="D13844" s="274"/>
    </row>
    <row r="13845" spans="2:4" x14ac:dyDescent="0.25">
      <c r="B13845" s="219"/>
      <c r="D13845" s="274"/>
    </row>
    <row r="13846" spans="2:4" x14ac:dyDescent="0.25">
      <c r="B13846" s="219"/>
      <c r="D13846" s="274"/>
    </row>
    <row r="13847" spans="2:4" x14ac:dyDescent="0.25">
      <c r="B13847" s="219"/>
      <c r="D13847" s="274"/>
    </row>
    <row r="13848" spans="2:4" x14ac:dyDescent="0.25">
      <c r="B13848" s="219"/>
      <c r="D13848" s="274"/>
    </row>
    <row r="13849" spans="2:4" x14ac:dyDescent="0.25">
      <c r="B13849" s="219"/>
      <c r="D13849" s="274"/>
    </row>
    <row r="13850" spans="2:4" x14ac:dyDescent="0.25">
      <c r="B13850" s="219"/>
      <c r="D13850" s="274"/>
    </row>
    <row r="13851" spans="2:4" x14ac:dyDescent="0.25">
      <c r="B13851" s="219"/>
      <c r="D13851" s="274"/>
    </row>
    <row r="13852" spans="2:4" x14ac:dyDescent="0.25">
      <c r="B13852" s="219"/>
      <c r="D13852" s="274"/>
    </row>
    <row r="13853" spans="2:4" x14ac:dyDescent="0.25">
      <c r="B13853" s="219"/>
      <c r="D13853" s="274"/>
    </row>
    <row r="13854" spans="2:4" x14ac:dyDescent="0.25">
      <c r="B13854" s="219"/>
      <c r="D13854" s="274"/>
    </row>
    <row r="13855" spans="2:4" x14ac:dyDescent="0.25">
      <c r="B13855" s="219"/>
      <c r="D13855" s="274"/>
    </row>
    <row r="13856" spans="2:4" x14ac:dyDescent="0.25">
      <c r="B13856" s="219"/>
      <c r="D13856" s="274"/>
    </row>
    <row r="13857" spans="2:4" x14ac:dyDescent="0.25">
      <c r="B13857" s="219"/>
      <c r="D13857" s="274"/>
    </row>
    <row r="13858" spans="2:4" x14ac:dyDescent="0.25">
      <c r="B13858" s="219"/>
      <c r="D13858" s="274"/>
    </row>
    <row r="13859" spans="2:4" x14ac:dyDescent="0.25">
      <c r="B13859" s="219"/>
      <c r="D13859" s="274"/>
    </row>
    <row r="13860" spans="2:4" x14ac:dyDescent="0.25">
      <c r="B13860" s="219"/>
      <c r="D13860" s="274"/>
    </row>
    <row r="13861" spans="2:4" x14ac:dyDescent="0.25">
      <c r="B13861" s="219"/>
      <c r="D13861" s="274"/>
    </row>
    <row r="13862" spans="2:4" x14ac:dyDescent="0.25">
      <c r="B13862" s="219"/>
      <c r="D13862" s="274"/>
    </row>
    <row r="13863" spans="2:4" x14ac:dyDescent="0.25">
      <c r="B13863" s="219"/>
      <c r="D13863" s="274"/>
    </row>
    <row r="13864" spans="2:4" x14ac:dyDescent="0.25">
      <c r="B13864" s="219"/>
      <c r="D13864" s="274"/>
    </row>
    <row r="13865" spans="2:4" x14ac:dyDescent="0.25">
      <c r="B13865" s="219"/>
      <c r="D13865" s="274"/>
    </row>
    <row r="13866" spans="2:4" x14ac:dyDescent="0.25">
      <c r="B13866" s="219"/>
      <c r="D13866" s="274"/>
    </row>
    <row r="13867" spans="2:4" x14ac:dyDescent="0.25">
      <c r="B13867" s="219"/>
      <c r="D13867" s="274"/>
    </row>
    <row r="13868" spans="2:4" x14ac:dyDescent="0.25">
      <c r="B13868" s="219"/>
      <c r="D13868" s="274"/>
    </row>
    <row r="13869" spans="2:4" x14ac:dyDescent="0.25">
      <c r="B13869" s="219"/>
      <c r="D13869" s="274"/>
    </row>
    <row r="13870" spans="2:4" x14ac:dyDescent="0.25">
      <c r="B13870" s="219"/>
      <c r="D13870" s="274"/>
    </row>
    <row r="13871" spans="2:4" x14ac:dyDescent="0.25">
      <c r="B13871" s="219"/>
      <c r="D13871" s="274"/>
    </row>
    <row r="13872" spans="2:4" x14ac:dyDescent="0.25">
      <c r="B13872" s="219"/>
      <c r="D13872" s="274"/>
    </row>
    <row r="13873" spans="2:4" x14ac:dyDescent="0.25">
      <c r="B13873" s="219"/>
      <c r="D13873" s="274"/>
    </row>
    <row r="13874" spans="2:4" x14ac:dyDescent="0.25">
      <c r="B13874" s="219"/>
      <c r="D13874" s="274"/>
    </row>
    <row r="13875" spans="2:4" x14ac:dyDescent="0.25">
      <c r="B13875" s="219"/>
      <c r="D13875" s="274"/>
    </row>
    <row r="13876" spans="2:4" x14ac:dyDescent="0.25">
      <c r="B13876" s="219"/>
      <c r="D13876" s="274"/>
    </row>
    <row r="13877" spans="2:4" x14ac:dyDescent="0.25">
      <c r="B13877" s="219"/>
      <c r="D13877" s="274"/>
    </row>
    <row r="13878" spans="2:4" x14ac:dyDescent="0.25">
      <c r="B13878" s="219"/>
      <c r="D13878" s="274"/>
    </row>
    <row r="13879" spans="2:4" x14ac:dyDescent="0.25">
      <c r="B13879" s="219"/>
      <c r="D13879" s="274"/>
    </row>
    <row r="13880" spans="2:4" x14ac:dyDescent="0.25">
      <c r="B13880" s="219"/>
      <c r="D13880" s="274"/>
    </row>
    <row r="13881" spans="2:4" x14ac:dyDescent="0.25">
      <c r="B13881" s="219"/>
      <c r="D13881" s="274"/>
    </row>
    <row r="13882" spans="2:4" x14ac:dyDescent="0.25">
      <c r="B13882" s="219"/>
      <c r="D13882" s="274"/>
    </row>
    <row r="13883" spans="2:4" x14ac:dyDescent="0.25">
      <c r="B13883" s="219"/>
      <c r="D13883" s="274"/>
    </row>
    <row r="13884" spans="2:4" x14ac:dyDescent="0.25">
      <c r="B13884" s="219"/>
      <c r="D13884" s="274"/>
    </row>
    <row r="13885" spans="2:4" x14ac:dyDescent="0.25">
      <c r="B13885" s="219"/>
      <c r="D13885" s="274"/>
    </row>
    <row r="13886" spans="2:4" x14ac:dyDescent="0.25">
      <c r="B13886" s="219"/>
      <c r="D13886" s="274"/>
    </row>
    <row r="13887" spans="2:4" x14ac:dyDescent="0.25">
      <c r="B13887" s="219"/>
      <c r="D13887" s="274"/>
    </row>
    <row r="13888" spans="2:4" x14ac:dyDescent="0.25">
      <c r="B13888" s="219"/>
      <c r="D13888" s="274"/>
    </row>
    <row r="13889" spans="2:4" x14ac:dyDescent="0.25">
      <c r="B13889" s="219"/>
      <c r="D13889" s="274"/>
    </row>
    <row r="13890" spans="2:4" x14ac:dyDescent="0.25">
      <c r="B13890" s="219"/>
      <c r="D13890" s="274"/>
    </row>
    <row r="13891" spans="2:4" x14ac:dyDescent="0.25">
      <c r="B13891" s="219"/>
      <c r="D13891" s="274"/>
    </row>
    <row r="13892" spans="2:4" x14ac:dyDescent="0.25">
      <c r="B13892" s="219"/>
      <c r="D13892" s="274"/>
    </row>
    <row r="13893" spans="2:4" x14ac:dyDescent="0.25">
      <c r="B13893" s="219"/>
      <c r="D13893" s="274"/>
    </row>
    <row r="13894" spans="2:4" x14ac:dyDescent="0.25">
      <c r="B13894" s="219"/>
      <c r="D13894" s="274"/>
    </row>
    <row r="13895" spans="2:4" x14ac:dyDescent="0.25">
      <c r="B13895" s="219"/>
      <c r="D13895" s="274"/>
    </row>
    <row r="13896" spans="2:4" x14ac:dyDescent="0.25">
      <c r="B13896" s="219"/>
      <c r="D13896" s="274"/>
    </row>
    <row r="13897" spans="2:4" x14ac:dyDescent="0.25">
      <c r="B13897" s="219"/>
      <c r="D13897" s="274"/>
    </row>
    <row r="13898" spans="2:4" x14ac:dyDescent="0.25">
      <c r="B13898" s="219"/>
      <c r="D13898" s="274"/>
    </row>
    <row r="13899" spans="2:4" x14ac:dyDescent="0.25">
      <c r="B13899" s="219"/>
      <c r="D13899" s="274"/>
    </row>
    <row r="13900" spans="2:4" x14ac:dyDescent="0.25">
      <c r="B13900" s="219"/>
      <c r="D13900" s="274"/>
    </row>
    <row r="13901" spans="2:4" x14ac:dyDescent="0.25">
      <c r="B13901" s="219"/>
      <c r="D13901" s="274"/>
    </row>
    <row r="13902" spans="2:4" x14ac:dyDescent="0.25">
      <c r="B13902" s="219"/>
      <c r="D13902" s="274"/>
    </row>
    <row r="13903" spans="2:4" x14ac:dyDescent="0.25">
      <c r="B13903" s="219"/>
      <c r="D13903" s="274"/>
    </row>
    <row r="13904" spans="2:4" x14ac:dyDescent="0.25">
      <c r="B13904" s="219"/>
      <c r="D13904" s="274"/>
    </row>
    <row r="13905" spans="2:4" x14ac:dyDescent="0.25">
      <c r="B13905" s="219"/>
      <c r="D13905" s="274"/>
    </row>
    <row r="13906" spans="2:4" x14ac:dyDescent="0.25">
      <c r="B13906" s="219"/>
      <c r="D13906" s="274"/>
    </row>
    <row r="13907" spans="2:4" x14ac:dyDescent="0.25">
      <c r="B13907" s="219"/>
      <c r="D13907" s="274"/>
    </row>
    <row r="13908" spans="2:4" x14ac:dyDescent="0.25">
      <c r="B13908" s="219"/>
      <c r="D13908" s="274"/>
    </row>
    <row r="13909" spans="2:4" x14ac:dyDescent="0.25">
      <c r="B13909" s="219"/>
      <c r="D13909" s="274"/>
    </row>
    <row r="13910" spans="2:4" x14ac:dyDescent="0.25">
      <c r="B13910" s="219"/>
      <c r="D13910" s="274"/>
    </row>
    <row r="13911" spans="2:4" x14ac:dyDescent="0.25">
      <c r="B13911" s="219"/>
      <c r="D13911" s="274"/>
    </row>
    <row r="13912" spans="2:4" x14ac:dyDescent="0.25">
      <c r="B13912" s="219"/>
      <c r="D13912" s="274"/>
    </row>
    <row r="13913" spans="2:4" x14ac:dyDescent="0.25">
      <c r="B13913" s="219"/>
      <c r="D13913" s="274"/>
    </row>
    <row r="13914" spans="2:4" x14ac:dyDescent="0.25">
      <c r="B13914" s="219"/>
      <c r="D13914" s="274"/>
    </row>
    <row r="13915" spans="2:4" x14ac:dyDescent="0.25">
      <c r="B13915" s="219"/>
      <c r="D13915" s="274"/>
    </row>
    <row r="13916" spans="2:4" x14ac:dyDescent="0.25">
      <c r="B13916" s="219"/>
      <c r="D13916" s="274"/>
    </row>
    <row r="13917" spans="2:4" x14ac:dyDescent="0.25">
      <c r="B13917" s="219"/>
      <c r="D13917" s="274"/>
    </row>
    <row r="13918" spans="2:4" x14ac:dyDescent="0.25">
      <c r="B13918" s="219"/>
      <c r="D13918" s="274"/>
    </row>
    <row r="13919" spans="2:4" x14ac:dyDescent="0.25">
      <c r="B13919" s="219"/>
      <c r="D13919" s="274"/>
    </row>
    <row r="13920" spans="2:4" x14ac:dyDescent="0.25">
      <c r="B13920" s="219"/>
      <c r="D13920" s="274"/>
    </row>
    <row r="13921" spans="2:4" x14ac:dyDescent="0.25">
      <c r="B13921" s="219"/>
      <c r="D13921" s="274"/>
    </row>
    <row r="13922" spans="2:4" x14ac:dyDescent="0.25">
      <c r="B13922" s="219"/>
      <c r="D13922" s="274"/>
    </row>
    <row r="13923" spans="2:4" x14ac:dyDescent="0.25">
      <c r="B13923" s="219"/>
      <c r="D13923" s="274"/>
    </row>
    <row r="13924" spans="2:4" x14ac:dyDescent="0.25">
      <c r="B13924" s="219"/>
      <c r="D13924" s="274"/>
    </row>
    <row r="13925" spans="2:4" x14ac:dyDescent="0.25">
      <c r="B13925" s="219"/>
      <c r="D13925" s="274"/>
    </row>
    <row r="13926" spans="2:4" x14ac:dyDescent="0.25">
      <c r="B13926" s="219"/>
      <c r="D13926" s="274"/>
    </row>
    <row r="13927" spans="2:4" x14ac:dyDescent="0.25">
      <c r="B13927" s="219"/>
      <c r="D13927" s="274"/>
    </row>
    <row r="13928" spans="2:4" x14ac:dyDescent="0.25">
      <c r="B13928" s="219"/>
      <c r="D13928" s="274"/>
    </row>
    <row r="13929" spans="2:4" x14ac:dyDescent="0.25">
      <c r="B13929" s="219"/>
      <c r="D13929" s="274"/>
    </row>
    <row r="13930" spans="2:4" x14ac:dyDescent="0.25">
      <c r="B13930" s="219"/>
      <c r="D13930" s="274"/>
    </row>
    <row r="13931" spans="2:4" x14ac:dyDescent="0.25">
      <c r="B13931" s="219"/>
      <c r="D13931" s="274"/>
    </row>
    <row r="13932" spans="2:4" x14ac:dyDescent="0.25">
      <c r="B13932" s="219"/>
      <c r="D13932" s="274"/>
    </row>
    <row r="13933" spans="2:4" x14ac:dyDescent="0.25">
      <c r="B13933" s="219"/>
      <c r="D13933" s="274"/>
    </row>
    <row r="13934" spans="2:4" x14ac:dyDescent="0.25">
      <c r="B13934" s="219"/>
      <c r="D13934" s="274"/>
    </row>
    <row r="13935" spans="2:4" x14ac:dyDescent="0.25">
      <c r="B13935" s="219"/>
      <c r="D13935" s="274"/>
    </row>
    <row r="13936" spans="2:4" x14ac:dyDescent="0.25">
      <c r="B13936" s="219"/>
      <c r="D13936" s="274"/>
    </row>
    <row r="13937" spans="2:4" x14ac:dyDescent="0.25">
      <c r="B13937" s="219"/>
      <c r="D13937" s="274"/>
    </row>
    <row r="13938" spans="2:4" x14ac:dyDescent="0.25">
      <c r="B13938" s="219"/>
      <c r="D13938" s="274"/>
    </row>
    <row r="13939" spans="2:4" x14ac:dyDescent="0.25">
      <c r="B13939" s="219"/>
      <c r="D13939" s="274"/>
    </row>
    <row r="13940" spans="2:4" x14ac:dyDescent="0.25">
      <c r="B13940" s="219"/>
      <c r="D13940" s="274"/>
    </row>
    <row r="13941" spans="2:4" x14ac:dyDescent="0.25">
      <c r="B13941" s="219"/>
      <c r="D13941" s="274"/>
    </row>
    <row r="13942" spans="2:4" x14ac:dyDescent="0.25">
      <c r="B13942" s="219"/>
      <c r="D13942" s="274"/>
    </row>
    <row r="13943" spans="2:4" x14ac:dyDescent="0.25">
      <c r="B13943" s="219"/>
      <c r="D13943" s="274"/>
    </row>
    <row r="13944" spans="2:4" x14ac:dyDescent="0.25">
      <c r="B13944" s="219"/>
      <c r="D13944" s="274"/>
    </row>
    <row r="13945" spans="2:4" x14ac:dyDescent="0.25">
      <c r="B13945" s="219"/>
      <c r="D13945" s="274"/>
    </row>
    <row r="13946" spans="2:4" x14ac:dyDescent="0.25">
      <c r="B13946" s="219"/>
      <c r="D13946" s="274"/>
    </row>
    <row r="13947" spans="2:4" x14ac:dyDescent="0.25">
      <c r="B13947" s="219"/>
      <c r="D13947" s="274"/>
    </row>
    <row r="13948" spans="2:4" x14ac:dyDescent="0.25">
      <c r="B13948" s="219"/>
      <c r="D13948" s="274"/>
    </row>
    <row r="13949" spans="2:4" x14ac:dyDescent="0.25">
      <c r="B13949" s="219"/>
      <c r="D13949" s="274"/>
    </row>
    <row r="13950" spans="2:4" x14ac:dyDescent="0.25">
      <c r="B13950" s="219"/>
      <c r="D13950" s="274"/>
    </row>
    <row r="13951" spans="2:4" x14ac:dyDescent="0.25">
      <c r="B13951" s="219"/>
      <c r="D13951" s="274"/>
    </row>
    <row r="13952" spans="2:4" x14ac:dyDescent="0.25">
      <c r="B13952" s="219"/>
      <c r="D13952" s="274"/>
    </row>
    <row r="13953" spans="2:4" x14ac:dyDescent="0.25">
      <c r="B13953" s="219"/>
      <c r="D13953" s="274"/>
    </row>
    <row r="13954" spans="2:4" x14ac:dyDescent="0.25">
      <c r="B13954" s="219"/>
      <c r="D13954" s="274"/>
    </row>
    <row r="13955" spans="2:4" x14ac:dyDescent="0.25">
      <c r="B13955" s="219"/>
      <c r="D13955" s="274"/>
    </row>
    <row r="13956" spans="2:4" x14ac:dyDescent="0.25">
      <c r="B13956" s="219"/>
      <c r="D13956" s="274"/>
    </row>
    <row r="13957" spans="2:4" x14ac:dyDescent="0.25">
      <c r="B13957" s="219"/>
      <c r="D13957" s="274"/>
    </row>
    <row r="13958" spans="2:4" x14ac:dyDescent="0.25">
      <c r="B13958" s="219"/>
      <c r="D13958" s="274"/>
    </row>
    <row r="13959" spans="2:4" x14ac:dyDescent="0.25">
      <c r="B13959" s="219"/>
      <c r="D13959" s="274"/>
    </row>
    <row r="13960" spans="2:4" x14ac:dyDescent="0.25">
      <c r="B13960" s="219"/>
      <c r="D13960" s="274"/>
    </row>
    <row r="13961" spans="2:4" x14ac:dyDescent="0.25">
      <c r="B13961" s="219"/>
      <c r="D13961" s="274"/>
    </row>
    <row r="13962" spans="2:4" x14ac:dyDescent="0.25">
      <c r="B13962" s="219"/>
      <c r="D13962" s="274"/>
    </row>
    <row r="13963" spans="2:4" x14ac:dyDescent="0.25">
      <c r="B13963" s="219"/>
      <c r="D13963" s="274"/>
    </row>
    <row r="13964" spans="2:4" x14ac:dyDescent="0.25">
      <c r="B13964" s="219"/>
      <c r="D13964" s="274"/>
    </row>
    <row r="13965" spans="2:4" x14ac:dyDescent="0.25">
      <c r="B13965" s="219"/>
      <c r="D13965" s="274"/>
    </row>
    <row r="13966" spans="2:4" x14ac:dyDescent="0.25">
      <c r="B13966" s="219"/>
      <c r="D13966" s="274"/>
    </row>
    <row r="13967" spans="2:4" x14ac:dyDescent="0.25">
      <c r="B13967" s="219"/>
      <c r="D13967" s="274"/>
    </row>
    <row r="13968" spans="2:4" x14ac:dyDescent="0.25">
      <c r="B13968" s="219"/>
      <c r="D13968" s="274"/>
    </row>
    <row r="13969" spans="2:4" x14ac:dyDescent="0.25">
      <c r="B13969" s="219"/>
      <c r="D13969" s="274"/>
    </row>
    <row r="13970" spans="2:4" x14ac:dyDescent="0.25">
      <c r="B13970" s="219"/>
      <c r="D13970" s="274"/>
    </row>
    <row r="13971" spans="2:4" x14ac:dyDescent="0.25">
      <c r="B13971" s="219"/>
      <c r="D13971" s="274"/>
    </row>
    <row r="13972" spans="2:4" x14ac:dyDescent="0.25">
      <c r="B13972" s="219"/>
      <c r="D13972" s="274"/>
    </row>
    <row r="13973" spans="2:4" x14ac:dyDescent="0.25">
      <c r="B13973" s="219"/>
      <c r="D13973" s="274"/>
    </row>
    <row r="13974" spans="2:4" x14ac:dyDescent="0.25">
      <c r="B13974" s="219"/>
      <c r="D13974" s="274"/>
    </row>
    <row r="13975" spans="2:4" x14ac:dyDescent="0.25">
      <c r="B13975" s="219"/>
      <c r="D13975" s="274"/>
    </row>
    <row r="13976" spans="2:4" x14ac:dyDescent="0.25">
      <c r="B13976" s="219"/>
      <c r="D13976" s="274"/>
    </row>
    <row r="13977" spans="2:4" x14ac:dyDescent="0.25">
      <c r="B13977" s="219"/>
      <c r="D13977" s="274"/>
    </row>
    <row r="13978" spans="2:4" x14ac:dyDescent="0.25">
      <c r="B13978" s="219"/>
      <c r="D13978" s="274"/>
    </row>
    <row r="13979" spans="2:4" x14ac:dyDescent="0.25">
      <c r="B13979" s="219"/>
      <c r="D13979" s="274"/>
    </row>
    <row r="13980" spans="2:4" x14ac:dyDescent="0.25">
      <c r="B13980" s="219"/>
      <c r="D13980" s="274"/>
    </row>
    <row r="13981" spans="2:4" x14ac:dyDescent="0.25">
      <c r="B13981" s="219"/>
      <c r="D13981" s="274"/>
    </row>
    <row r="13982" spans="2:4" x14ac:dyDescent="0.25">
      <c r="B13982" s="219"/>
      <c r="D13982" s="274"/>
    </row>
    <row r="13983" spans="2:4" x14ac:dyDescent="0.25">
      <c r="B13983" s="219"/>
      <c r="D13983" s="274"/>
    </row>
    <row r="13984" spans="2:4" x14ac:dyDescent="0.25">
      <c r="B13984" s="219"/>
      <c r="D13984" s="274"/>
    </row>
    <row r="13985" spans="2:4" x14ac:dyDescent="0.25">
      <c r="B13985" s="219"/>
      <c r="D13985" s="274"/>
    </row>
    <row r="13986" spans="2:4" x14ac:dyDescent="0.25">
      <c r="B13986" s="219"/>
      <c r="D13986" s="274"/>
    </row>
    <row r="13987" spans="2:4" x14ac:dyDescent="0.25">
      <c r="B13987" s="219"/>
      <c r="D13987" s="274"/>
    </row>
    <row r="13988" spans="2:4" x14ac:dyDescent="0.25">
      <c r="B13988" s="219"/>
      <c r="D13988" s="274"/>
    </row>
    <row r="13989" spans="2:4" x14ac:dyDescent="0.25">
      <c r="B13989" s="219"/>
      <c r="D13989" s="274"/>
    </row>
    <row r="13990" spans="2:4" x14ac:dyDescent="0.25">
      <c r="B13990" s="219"/>
      <c r="D13990" s="274"/>
    </row>
    <row r="13991" spans="2:4" x14ac:dyDescent="0.25">
      <c r="B13991" s="219"/>
      <c r="D13991" s="274"/>
    </row>
    <row r="13992" spans="2:4" x14ac:dyDescent="0.25">
      <c r="B13992" s="219"/>
      <c r="D13992" s="274"/>
    </row>
    <row r="13993" spans="2:4" x14ac:dyDescent="0.25">
      <c r="B13993" s="219"/>
      <c r="D13993" s="274"/>
    </row>
    <row r="13994" spans="2:4" x14ac:dyDescent="0.25">
      <c r="B13994" s="219"/>
      <c r="D13994" s="274"/>
    </row>
    <row r="13995" spans="2:4" x14ac:dyDescent="0.25">
      <c r="B13995" s="219"/>
      <c r="D13995" s="274"/>
    </row>
    <row r="13996" spans="2:4" x14ac:dyDescent="0.25">
      <c r="B13996" s="219"/>
      <c r="D13996" s="274"/>
    </row>
    <row r="13997" spans="2:4" x14ac:dyDescent="0.25">
      <c r="B13997" s="219"/>
      <c r="D13997" s="274"/>
    </row>
    <row r="13998" spans="2:4" x14ac:dyDescent="0.25">
      <c r="B13998" s="219"/>
      <c r="D13998" s="274"/>
    </row>
    <row r="13999" spans="2:4" x14ac:dyDescent="0.25">
      <c r="B13999" s="219"/>
      <c r="D13999" s="274"/>
    </row>
    <row r="14000" spans="2:4" x14ac:dyDescent="0.25">
      <c r="B14000" s="219"/>
      <c r="D14000" s="274"/>
    </row>
    <row r="14001" spans="2:4" x14ac:dyDescent="0.25">
      <c r="B14001" s="219"/>
      <c r="D14001" s="274"/>
    </row>
    <row r="14002" spans="2:4" x14ac:dyDescent="0.25">
      <c r="B14002" s="219"/>
      <c r="D14002" s="274"/>
    </row>
    <row r="14003" spans="2:4" x14ac:dyDescent="0.25">
      <c r="B14003" s="219"/>
      <c r="D14003" s="274"/>
    </row>
    <row r="14004" spans="2:4" x14ac:dyDescent="0.25">
      <c r="B14004" s="219"/>
      <c r="D14004" s="274"/>
    </row>
    <row r="14005" spans="2:4" x14ac:dyDescent="0.25">
      <c r="B14005" s="219"/>
      <c r="D14005" s="274"/>
    </row>
    <row r="14006" spans="2:4" x14ac:dyDescent="0.25">
      <c r="B14006" s="219"/>
      <c r="D14006" s="274"/>
    </row>
    <row r="14007" spans="2:4" x14ac:dyDescent="0.25">
      <c r="B14007" s="219"/>
      <c r="D14007" s="274"/>
    </row>
    <row r="14008" spans="2:4" x14ac:dyDescent="0.25">
      <c r="B14008" s="219"/>
      <c r="D14008" s="274"/>
    </row>
    <row r="14009" spans="2:4" x14ac:dyDescent="0.25">
      <c r="B14009" s="219"/>
      <c r="D14009" s="274"/>
    </row>
    <row r="14010" spans="2:4" x14ac:dyDescent="0.25">
      <c r="B14010" s="219"/>
      <c r="D14010" s="274"/>
    </row>
    <row r="14011" spans="2:4" x14ac:dyDescent="0.25">
      <c r="B14011" s="219"/>
      <c r="D14011" s="274"/>
    </row>
    <row r="14012" spans="2:4" x14ac:dyDescent="0.25">
      <c r="B14012" s="219"/>
      <c r="D14012" s="274"/>
    </row>
    <row r="14013" spans="2:4" x14ac:dyDescent="0.25">
      <c r="B14013" s="219"/>
      <c r="D14013" s="274"/>
    </row>
    <row r="14014" spans="2:4" x14ac:dyDescent="0.25">
      <c r="B14014" s="219"/>
      <c r="D14014" s="274"/>
    </row>
    <row r="14015" spans="2:4" x14ac:dyDescent="0.25">
      <c r="B14015" s="219"/>
      <c r="D14015" s="274"/>
    </row>
    <row r="14016" spans="2:4" x14ac:dyDescent="0.25">
      <c r="B14016" s="219"/>
      <c r="D14016" s="274"/>
    </row>
    <row r="14017" spans="2:4" x14ac:dyDescent="0.25">
      <c r="B14017" s="219"/>
      <c r="D14017" s="274"/>
    </row>
    <row r="14018" spans="2:4" x14ac:dyDescent="0.25">
      <c r="B14018" s="219"/>
      <c r="D14018" s="274"/>
    </row>
    <row r="14019" spans="2:4" x14ac:dyDescent="0.25">
      <c r="B14019" s="219"/>
      <c r="D14019" s="274"/>
    </row>
    <row r="14020" spans="2:4" x14ac:dyDescent="0.25">
      <c r="B14020" s="219"/>
      <c r="D14020" s="274"/>
    </row>
    <row r="14021" spans="2:4" x14ac:dyDescent="0.25">
      <c r="B14021" s="219"/>
      <c r="D14021" s="274"/>
    </row>
    <row r="14022" spans="2:4" x14ac:dyDescent="0.25">
      <c r="B14022" s="219"/>
      <c r="D14022" s="274"/>
    </row>
    <row r="14023" spans="2:4" x14ac:dyDescent="0.25">
      <c r="B14023" s="219"/>
      <c r="D14023" s="274"/>
    </row>
    <row r="14024" spans="2:4" x14ac:dyDescent="0.25">
      <c r="B14024" s="219"/>
      <c r="D14024" s="274"/>
    </row>
    <row r="14025" spans="2:4" x14ac:dyDescent="0.25">
      <c r="B14025" s="219"/>
      <c r="D14025" s="274"/>
    </row>
    <row r="14026" spans="2:4" x14ac:dyDescent="0.25">
      <c r="B14026" s="219"/>
      <c r="D14026" s="274"/>
    </row>
    <row r="14027" spans="2:4" x14ac:dyDescent="0.25">
      <c r="B14027" s="219"/>
      <c r="D14027" s="274"/>
    </row>
    <row r="14028" spans="2:4" x14ac:dyDescent="0.25">
      <c r="B14028" s="219"/>
      <c r="D14028" s="274"/>
    </row>
    <row r="14029" spans="2:4" x14ac:dyDescent="0.25">
      <c r="B14029" s="219"/>
      <c r="D14029" s="274"/>
    </row>
    <row r="14030" spans="2:4" x14ac:dyDescent="0.25">
      <c r="B14030" s="219"/>
      <c r="D14030" s="274"/>
    </row>
    <row r="14031" spans="2:4" x14ac:dyDescent="0.25">
      <c r="B14031" s="219"/>
      <c r="D14031" s="274"/>
    </row>
    <row r="14032" spans="2:4" x14ac:dyDescent="0.25">
      <c r="B14032" s="219"/>
      <c r="D14032" s="274"/>
    </row>
    <row r="14033" spans="2:4" x14ac:dyDescent="0.25">
      <c r="B14033" s="219"/>
      <c r="D14033" s="274"/>
    </row>
    <row r="14034" spans="2:4" x14ac:dyDescent="0.25">
      <c r="B14034" s="219"/>
      <c r="D14034" s="274"/>
    </row>
    <row r="14035" spans="2:4" x14ac:dyDescent="0.25">
      <c r="B14035" s="219"/>
      <c r="D14035" s="274"/>
    </row>
    <row r="14036" spans="2:4" x14ac:dyDescent="0.25">
      <c r="B14036" s="219"/>
      <c r="D14036" s="274"/>
    </row>
    <row r="14037" spans="2:4" x14ac:dyDescent="0.25">
      <c r="B14037" s="219"/>
      <c r="D14037" s="274"/>
    </row>
    <row r="14038" spans="2:4" x14ac:dyDescent="0.25">
      <c r="B14038" s="219"/>
      <c r="D14038" s="274"/>
    </row>
    <row r="14039" spans="2:4" x14ac:dyDescent="0.25">
      <c r="B14039" s="219"/>
      <c r="D14039" s="274"/>
    </row>
    <row r="14040" spans="2:4" x14ac:dyDescent="0.25">
      <c r="B14040" s="219"/>
      <c r="D14040" s="274"/>
    </row>
    <row r="14041" spans="2:4" x14ac:dyDescent="0.25">
      <c r="B14041" s="219"/>
      <c r="D14041" s="274"/>
    </row>
    <row r="14042" spans="2:4" x14ac:dyDescent="0.25">
      <c r="B14042" s="219"/>
      <c r="D14042" s="274"/>
    </row>
    <row r="14043" spans="2:4" x14ac:dyDescent="0.25">
      <c r="B14043" s="219"/>
      <c r="D14043" s="274"/>
    </row>
    <row r="14044" spans="2:4" x14ac:dyDescent="0.25">
      <c r="B14044" s="219"/>
      <c r="D14044" s="274"/>
    </row>
    <row r="14045" spans="2:4" x14ac:dyDescent="0.25">
      <c r="B14045" s="219"/>
      <c r="D14045" s="274"/>
    </row>
    <row r="14046" spans="2:4" x14ac:dyDescent="0.25">
      <c r="B14046" s="219"/>
      <c r="D14046" s="274"/>
    </row>
    <row r="14047" spans="2:4" x14ac:dyDescent="0.25">
      <c r="B14047" s="219"/>
      <c r="D14047" s="274"/>
    </row>
    <row r="14048" spans="2:4" x14ac:dyDescent="0.25">
      <c r="B14048" s="219"/>
      <c r="D14048" s="274"/>
    </row>
    <row r="14049" spans="2:4" x14ac:dyDescent="0.25">
      <c r="B14049" s="219"/>
      <c r="D14049" s="274"/>
    </row>
    <row r="14050" spans="2:4" x14ac:dyDescent="0.25">
      <c r="B14050" s="219"/>
      <c r="D14050" s="274"/>
    </row>
    <row r="14051" spans="2:4" x14ac:dyDescent="0.25">
      <c r="B14051" s="219"/>
      <c r="D14051" s="274"/>
    </row>
    <row r="14052" spans="2:4" x14ac:dyDescent="0.25">
      <c r="B14052" s="219"/>
      <c r="D14052" s="274"/>
    </row>
    <row r="14053" spans="2:4" x14ac:dyDescent="0.25">
      <c r="B14053" s="219"/>
      <c r="D14053" s="274"/>
    </row>
    <row r="14054" spans="2:4" x14ac:dyDescent="0.25">
      <c r="B14054" s="219"/>
      <c r="D14054" s="274"/>
    </row>
    <row r="14055" spans="2:4" x14ac:dyDescent="0.25">
      <c r="B14055" s="219"/>
      <c r="D14055" s="274"/>
    </row>
    <row r="14056" spans="2:4" x14ac:dyDescent="0.25">
      <c r="B14056" s="219"/>
      <c r="D14056" s="274"/>
    </row>
    <row r="14057" spans="2:4" x14ac:dyDescent="0.25">
      <c r="B14057" s="219"/>
      <c r="D14057" s="274"/>
    </row>
    <row r="14058" spans="2:4" x14ac:dyDescent="0.25">
      <c r="B14058" s="219"/>
      <c r="D14058" s="274"/>
    </row>
    <row r="14059" spans="2:4" x14ac:dyDescent="0.25">
      <c r="B14059" s="219"/>
      <c r="D14059" s="274"/>
    </row>
    <row r="14060" spans="2:4" x14ac:dyDescent="0.25">
      <c r="B14060" s="219"/>
      <c r="D14060" s="274"/>
    </row>
    <row r="14061" spans="2:4" x14ac:dyDescent="0.25">
      <c r="B14061" s="219"/>
      <c r="D14061" s="274"/>
    </row>
    <row r="14062" spans="2:4" x14ac:dyDescent="0.25">
      <c r="B14062" s="219"/>
      <c r="D14062" s="274"/>
    </row>
    <row r="14063" spans="2:4" x14ac:dyDescent="0.25">
      <c r="B14063" s="219"/>
      <c r="D14063" s="274"/>
    </row>
    <row r="14064" spans="2:4" x14ac:dyDescent="0.25">
      <c r="B14064" s="219"/>
      <c r="D14064" s="274"/>
    </row>
    <row r="14065" spans="2:4" x14ac:dyDescent="0.25">
      <c r="B14065" s="219"/>
      <c r="D14065" s="274"/>
    </row>
    <row r="14066" spans="2:4" x14ac:dyDescent="0.25">
      <c r="B14066" s="219"/>
      <c r="D14066" s="274"/>
    </row>
    <row r="14067" spans="2:4" x14ac:dyDescent="0.25">
      <c r="B14067" s="219"/>
      <c r="D14067" s="274"/>
    </row>
    <row r="14068" spans="2:4" x14ac:dyDescent="0.25">
      <c r="B14068" s="219"/>
      <c r="D14068" s="274"/>
    </row>
    <row r="14069" spans="2:4" x14ac:dyDescent="0.25">
      <c r="B14069" s="219"/>
      <c r="D14069" s="274"/>
    </row>
    <row r="14070" spans="2:4" x14ac:dyDescent="0.25">
      <c r="B14070" s="219"/>
      <c r="D14070" s="274"/>
    </row>
    <row r="14071" spans="2:4" x14ac:dyDescent="0.25">
      <c r="B14071" s="219"/>
      <c r="D14071" s="274"/>
    </row>
    <row r="14072" spans="2:4" x14ac:dyDescent="0.25">
      <c r="B14072" s="219"/>
      <c r="D14072" s="274"/>
    </row>
    <row r="14073" spans="2:4" x14ac:dyDescent="0.25">
      <c r="B14073" s="219"/>
      <c r="D14073" s="274"/>
    </row>
    <row r="14074" spans="2:4" x14ac:dyDescent="0.25">
      <c r="B14074" s="219"/>
      <c r="D14074" s="274"/>
    </row>
    <row r="14075" spans="2:4" x14ac:dyDescent="0.25">
      <c r="B14075" s="219"/>
      <c r="D14075" s="274"/>
    </row>
    <row r="14076" spans="2:4" x14ac:dyDescent="0.25">
      <c r="B14076" s="219"/>
      <c r="D14076" s="274"/>
    </row>
    <row r="14077" spans="2:4" x14ac:dyDescent="0.25">
      <c r="B14077" s="219"/>
      <c r="D14077" s="274"/>
    </row>
    <row r="14078" spans="2:4" x14ac:dyDescent="0.25">
      <c r="B14078" s="219"/>
      <c r="D14078" s="274"/>
    </row>
    <row r="14079" spans="2:4" x14ac:dyDescent="0.25">
      <c r="B14079" s="219"/>
      <c r="D14079" s="274"/>
    </row>
    <row r="14080" spans="2:4" x14ac:dyDescent="0.25">
      <c r="B14080" s="219"/>
      <c r="D14080" s="274"/>
    </row>
    <row r="14081" spans="2:4" x14ac:dyDescent="0.25">
      <c r="B14081" s="219"/>
      <c r="D14081" s="274"/>
    </row>
    <row r="14082" spans="2:4" x14ac:dyDescent="0.25">
      <c r="B14082" s="219"/>
      <c r="D14082" s="274"/>
    </row>
    <row r="14083" spans="2:4" x14ac:dyDescent="0.25">
      <c r="B14083" s="219"/>
      <c r="D14083" s="274"/>
    </row>
    <row r="14084" spans="2:4" x14ac:dyDescent="0.25">
      <c r="B14084" s="219"/>
      <c r="D14084" s="274"/>
    </row>
    <row r="14085" spans="2:4" x14ac:dyDescent="0.25">
      <c r="B14085" s="219"/>
      <c r="D14085" s="274"/>
    </row>
    <row r="14086" spans="2:4" x14ac:dyDescent="0.25">
      <c r="B14086" s="219"/>
      <c r="D14086" s="274"/>
    </row>
    <row r="14087" spans="2:4" x14ac:dyDescent="0.25">
      <c r="B14087" s="219"/>
      <c r="D14087" s="274"/>
    </row>
    <row r="14088" spans="2:4" x14ac:dyDescent="0.25">
      <c r="B14088" s="219"/>
      <c r="D14088" s="274"/>
    </row>
    <row r="14089" spans="2:4" x14ac:dyDescent="0.25">
      <c r="B14089" s="219"/>
      <c r="D14089" s="274"/>
    </row>
    <row r="14090" spans="2:4" x14ac:dyDescent="0.25">
      <c r="B14090" s="219"/>
      <c r="D14090" s="274"/>
    </row>
    <row r="14091" spans="2:4" x14ac:dyDescent="0.25">
      <c r="B14091" s="219"/>
      <c r="D14091" s="274"/>
    </row>
    <row r="14092" spans="2:4" x14ac:dyDescent="0.25">
      <c r="B14092" s="219"/>
      <c r="D14092" s="274"/>
    </row>
    <row r="14093" spans="2:4" x14ac:dyDescent="0.25">
      <c r="B14093" s="219"/>
      <c r="D14093" s="274"/>
    </row>
    <row r="14094" spans="2:4" x14ac:dyDescent="0.25">
      <c r="B14094" s="219"/>
      <c r="D14094" s="274"/>
    </row>
    <row r="14095" spans="2:4" x14ac:dyDescent="0.25">
      <c r="B14095" s="219"/>
      <c r="D14095" s="274"/>
    </row>
    <row r="14096" spans="2:4" x14ac:dyDescent="0.25">
      <c r="B14096" s="219"/>
      <c r="D14096" s="274"/>
    </row>
    <row r="14097" spans="2:4" x14ac:dyDescent="0.25">
      <c r="B14097" s="219"/>
      <c r="D14097" s="274"/>
    </row>
    <row r="14098" spans="2:4" x14ac:dyDescent="0.25">
      <c r="B14098" s="219"/>
      <c r="D14098" s="274"/>
    </row>
    <row r="14099" spans="2:4" x14ac:dyDescent="0.25">
      <c r="B14099" s="219"/>
      <c r="D14099" s="274"/>
    </row>
    <row r="14100" spans="2:4" x14ac:dyDescent="0.25">
      <c r="B14100" s="219"/>
      <c r="D14100" s="274"/>
    </row>
    <row r="14101" spans="2:4" x14ac:dyDescent="0.25">
      <c r="B14101" s="219"/>
      <c r="D14101" s="274"/>
    </row>
    <row r="14102" spans="2:4" x14ac:dyDescent="0.25">
      <c r="B14102" s="219"/>
      <c r="D14102" s="274"/>
    </row>
    <row r="14103" spans="2:4" x14ac:dyDescent="0.25">
      <c r="B14103" s="219"/>
      <c r="D14103" s="274"/>
    </row>
    <row r="14104" spans="2:4" x14ac:dyDescent="0.25">
      <c r="B14104" s="219"/>
      <c r="D14104" s="274"/>
    </row>
    <row r="14105" spans="2:4" x14ac:dyDescent="0.25">
      <c r="B14105" s="219"/>
      <c r="D14105" s="274"/>
    </row>
    <row r="14106" spans="2:4" x14ac:dyDescent="0.25">
      <c r="B14106" s="219"/>
      <c r="D14106" s="274"/>
    </row>
    <row r="14107" spans="2:4" x14ac:dyDescent="0.25">
      <c r="B14107" s="219"/>
      <c r="D14107" s="274"/>
    </row>
    <row r="14108" spans="2:4" x14ac:dyDescent="0.25">
      <c r="B14108" s="219"/>
      <c r="D14108" s="274"/>
    </row>
    <row r="14109" spans="2:4" x14ac:dyDescent="0.25">
      <c r="B14109" s="219"/>
      <c r="D14109" s="274"/>
    </row>
    <row r="14110" spans="2:4" x14ac:dyDescent="0.25">
      <c r="B14110" s="219"/>
      <c r="D14110" s="274"/>
    </row>
    <row r="14111" spans="2:4" x14ac:dyDescent="0.25">
      <c r="B14111" s="219"/>
      <c r="D14111" s="274"/>
    </row>
    <row r="14112" spans="2:4" x14ac:dyDescent="0.25">
      <c r="B14112" s="219"/>
      <c r="D14112" s="274"/>
    </row>
    <row r="14113" spans="2:4" x14ac:dyDescent="0.25">
      <c r="B14113" s="219"/>
      <c r="D14113" s="274"/>
    </row>
    <row r="14114" spans="2:4" x14ac:dyDescent="0.25">
      <c r="B14114" s="219"/>
      <c r="D14114" s="274"/>
    </row>
    <row r="14115" spans="2:4" x14ac:dyDescent="0.25">
      <c r="B14115" s="219"/>
      <c r="D14115" s="274"/>
    </row>
    <row r="14116" spans="2:4" x14ac:dyDescent="0.25">
      <c r="B14116" s="219"/>
      <c r="D14116" s="274"/>
    </row>
    <row r="14117" spans="2:4" x14ac:dyDescent="0.25">
      <c r="B14117" s="219"/>
      <c r="D14117" s="274"/>
    </row>
    <row r="14118" spans="2:4" x14ac:dyDescent="0.25">
      <c r="B14118" s="219"/>
      <c r="D14118" s="274"/>
    </row>
    <row r="14119" spans="2:4" x14ac:dyDescent="0.25">
      <c r="B14119" s="219"/>
      <c r="D14119" s="274"/>
    </row>
    <row r="14120" spans="2:4" x14ac:dyDescent="0.25">
      <c r="B14120" s="219"/>
      <c r="D14120" s="274"/>
    </row>
    <row r="14121" spans="2:4" x14ac:dyDescent="0.25">
      <c r="B14121" s="219"/>
      <c r="D14121" s="274"/>
    </row>
    <row r="14122" spans="2:4" x14ac:dyDescent="0.25">
      <c r="B14122" s="219"/>
      <c r="D14122" s="274"/>
    </row>
    <row r="14123" spans="2:4" x14ac:dyDescent="0.25">
      <c r="B14123" s="219"/>
      <c r="D14123" s="274"/>
    </row>
    <row r="14124" spans="2:4" x14ac:dyDescent="0.25">
      <c r="B14124" s="219"/>
      <c r="D14124" s="274"/>
    </row>
    <row r="14125" spans="2:4" x14ac:dyDescent="0.25">
      <c r="B14125" s="219"/>
      <c r="D14125" s="274"/>
    </row>
    <row r="14126" spans="2:4" x14ac:dyDescent="0.25">
      <c r="B14126" s="219"/>
      <c r="D14126" s="274"/>
    </row>
    <row r="14127" spans="2:4" x14ac:dyDescent="0.25">
      <c r="B14127" s="219"/>
      <c r="D14127" s="274"/>
    </row>
    <row r="14128" spans="2:4" x14ac:dyDescent="0.25">
      <c r="B14128" s="219"/>
      <c r="D14128" s="274"/>
    </row>
    <row r="14129" spans="2:4" x14ac:dyDescent="0.25">
      <c r="B14129" s="219"/>
      <c r="D14129" s="274"/>
    </row>
    <row r="14130" spans="2:4" x14ac:dyDescent="0.25">
      <c r="B14130" s="219"/>
      <c r="D14130" s="274"/>
    </row>
    <row r="14131" spans="2:4" x14ac:dyDescent="0.25">
      <c r="B14131" s="219"/>
      <c r="D14131" s="274"/>
    </row>
    <row r="14132" spans="2:4" x14ac:dyDescent="0.25">
      <c r="B14132" s="219"/>
      <c r="D14132" s="274"/>
    </row>
    <row r="14133" spans="2:4" x14ac:dyDescent="0.25">
      <c r="B14133" s="219"/>
      <c r="D14133" s="274"/>
    </row>
    <row r="14134" spans="2:4" x14ac:dyDescent="0.25">
      <c r="B14134" s="219"/>
      <c r="D14134" s="274"/>
    </row>
    <row r="14135" spans="2:4" x14ac:dyDescent="0.25">
      <c r="B14135" s="219"/>
      <c r="D14135" s="274"/>
    </row>
    <row r="14136" spans="2:4" x14ac:dyDescent="0.25">
      <c r="B14136" s="219"/>
      <c r="D14136" s="274"/>
    </row>
    <row r="14137" spans="2:4" x14ac:dyDescent="0.25">
      <c r="B14137" s="219"/>
      <c r="D14137" s="274"/>
    </row>
    <row r="14138" spans="2:4" x14ac:dyDescent="0.25">
      <c r="B14138" s="219"/>
      <c r="D14138" s="274"/>
    </row>
    <row r="14139" spans="2:4" x14ac:dyDescent="0.25">
      <c r="B14139" s="219"/>
      <c r="D14139" s="274"/>
    </row>
    <row r="14140" spans="2:4" x14ac:dyDescent="0.25">
      <c r="B14140" s="219"/>
      <c r="D14140" s="274"/>
    </row>
    <row r="14141" spans="2:4" x14ac:dyDescent="0.25">
      <c r="B14141" s="219"/>
      <c r="D14141" s="274"/>
    </row>
    <row r="14142" spans="2:4" x14ac:dyDescent="0.25">
      <c r="B14142" s="219"/>
      <c r="D14142" s="274"/>
    </row>
    <row r="14143" spans="2:4" x14ac:dyDescent="0.25">
      <c r="B14143" s="219"/>
      <c r="D14143" s="274"/>
    </row>
    <row r="14144" spans="2:4" x14ac:dyDescent="0.25">
      <c r="B14144" s="219"/>
      <c r="D14144" s="274"/>
    </row>
    <row r="14145" spans="2:4" x14ac:dyDescent="0.25">
      <c r="B14145" s="219"/>
      <c r="D14145" s="274"/>
    </row>
    <row r="14146" spans="2:4" x14ac:dyDescent="0.25">
      <c r="B14146" s="219"/>
      <c r="D14146" s="274"/>
    </row>
    <row r="14147" spans="2:4" x14ac:dyDescent="0.25">
      <c r="B14147" s="219"/>
      <c r="D14147" s="274"/>
    </row>
    <row r="14148" spans="2:4" x14ac:dyDescent="0.25">
      <c r="B14148" s="219"/>
      <c r="D14148" s="274"/>
    </row>
    <row r="14149" spans="2:4" x14ac:dyDescent="0.25">
      <c r="B14149" s="219"/>
      <c r="D14149" s="274"/>
    </row>
    <row r="14150" spans="2:4" x14ac:dyDescent="0.25">
      <c r="B14150" s="219"/>
      <c r="D14150" s="274"/>
    </row>
    <row r="14151" spans="2:4" x14ac:dyDescent="0.25">
      <c r="B14151" s="219"/>
      <c r="D14151" s="274"/>
    </row>
    <row r="14152" spans="2:4" x14ac:dyDescent="0.25">
      <c r="B14152" s="219"/>
      <c r="D14152" s="274"/>
    </row>
    <row r="14153" spans="2:4" x14ac:dyDescent="0.25">
      <c r="B14153" s="219"/>
      <c r="D14153" s="274"/>
    </row>
    <row r="14154" spans="2:4" x14ac:dyDescent="0.25">
      <c r="B14154" s="219"/>
      <c r="D14154" s="274"/>
    </row>
    <row r="14155" spans="2:4" x14ac:dyDescent="0.25">
      <c r="B14155" s="219"/>
      <c r="D14155" s="274"/>
    </row>
    <row r="14156" spans="2:4" x14ac:dyDescent="0.25">
      <c r="B14156" s="219"/>
      <c r="D14156" s="274"/>
    </row>
    <row r="14157" spans="2:4" x14ac:dyDescent="0.25">
      <c r="B14157" s="219"/>
      <c r="D14157" s="274"/>
    </row>
    <row r="14158" spans="2:4" x14ac:dyDescent="0.25">
      <c r="B14158" s="219"/>
      <c r="D14158" s="274"/>
    </row>
    <row r="14159" spans="2:4" x14ac:dyDescent="0.25">
      <c r="B14159" s="219"/>
      <c r="D14159" s="274"/>
    </row>
    <row r="14160" spans="2:4" x14ac:dyDescent="0.25">
      <c r="B14160" s="219"/>
      <c r="D14160" s="274"/>
    </row>
    <row r="14161" spans="2:4" x14ac:dyDescent="0.25">
      <c r="B14161" s="219"/>
      <c r="D14161" s="274"/>
    </row>
    <row r="14162" spans="2:4" x14ac:dyDescent="0.25">
      <c r="B14162" s="219"/>
      <c r="D14162" s="274"/>
    </row>
    <row r="14163" spans="2:4" x14ac:dyDescent="0.25">
      <c r="B14163" s="219"/>
      <c r="D14163" s="274"/>
    </row>
    <row r="14164" spans="2:4" x14ac:dyDescent="0.25">
      <c r="B14164" s="219"/>
      <c r="D14164" s="274"/>
    </row>
    <row r="14165" spans="2:4" x14ac:dyDescent="0.25">
      <c r="B14165" s="219"/>
      <c r="D14165" s="274"/>
    </row>
    <row r="14166" spans="2:4" x14ac:dyDescent="0.25">
      <c r="B14166" s="219"/>
      <c r="D14166" s="274"/>
    </row>
    <row r="14167" spans="2:4" x14ac:dyDescent="0.25">
      <c r="B14167" s="219"/>
      <c r="D14167" s="274"/>
    </row>
    <row r="14168" spans="2:4" x14ac:dyDescent="0.25">
      <c r="B14168" s="219"/>
      <c r="D14168" s="274"/>
    </row>
    <row r="14169" spans="2:4" x14ac:dyDescent="0.25">
      <c r="B14169" s="219"/>
      <c r="D14169" s="274"/>
    </row>
    <row r="14170" spans="2:4" x14ac:dyDescent="0.25">
      <c r="B14170" s="219"/>
      <c r="D14170" s="274"/>
    </row>
    <row r="14171" spans="2:4" x14ac:dyDescent="0.25">
      <c r="B14171" s="219"/>
      <c r="D14171" s="274"/>
    </row>
    <row r="14172" spans="2:4" x14ac:dyDescent="0.25">
      <c r="B14172" s="219"/>
      <c r="D14172" s="274"/>
    </row>
    <row r="14173" spans="2:4" x14ac:dyDescent="0.25">
      <c r="B14173" s="219"/>
      <c r="D14173" s="274"/>
    </row>
    <row r="14174" spans="2:4" x14ac:dyDescent="0.25">
      <c r="B14174" s="219"/>
      <c r="D14174" s="274"/>
    </row>
    <row r="14175" spans="2:4" x14ac:dyDescent="0.25">
      <c r="B14175" s="219"/>
      <c r="D14175" s="274"/>
    </row>
    <row r="14176" spans="2:4" x14ac:dyDescent="0.25">
      <c r="B14176" s="219"/>
      <c r="D14176" s="274"/>
    </row>
    <row r="14177" spans="2:4" x14ac:dyDescent="0.25">
      <c r="B14177" s="219"/>
      <c r="D14177" s="274"/>
    </row>
    <row r="14178" spans="2:4" x14ac:dyDescent="0.25">
      <c r="B14178" s="219"/>
      <c r="D14178" s="274"/>
    </row>
    <row r="14179" spans="2:4" x14ac:dyDescent="0.25">
      <c r="B14179" s="219"/>
      <c r="D14179" s="274"/>
    </row>
    <row r="14180" spans="2:4" x14ac:dyDescent="0.25">
      <c r="B14180" s="219"/>
      <c r="D14180" s="274"/>
    </row>
    <row r="14181" spans="2:4" x14ac:dyDescent="0.25">
      <c r="B14181" s="219"/>
      <c r="D14181" s="274"/>
    </row>
    <row r="14182" spans="2:4" x14ac:dyDescent="0.25">
      <c r="B14182" s="219"/>
      <c r="D14182" s="274"/>
    </row>
    <row r="14183" spans="2:4" x14ac:dyDescent="0.25">
      <c r="B14183" s="219"/>
      <c r="D14183" s="274"/>
    </row>
    <row r="14184" spans="2:4" x14ac:dyDescent="0.25">
      <c r="B14184" s="219"/>
      <c r="D14184" s="274"/>
    </row>
    <row r="14185" spans="2:4" x14ac:dyDescent="0.25">
      <c r="B14185" s="219"/>
      <c r="D14185" s="274"/>
    </row>
    <row r="14186" spans="2:4" x14ac:dyDescent="0.25">
      <c r="B14186" s="219"/>
      <c r="D14186" s="274"/>
    </row>
    <row r="14187" spans="2:4" x14ac:dyDescent="0.25">
      <c r="B14187" s="219"/>
      <c r="D14187" s="274"/>
    </row>
    <row r="14188" spans="2:4" x14ac:dyDescent="0.25">
      <c r="B14188" s="219"/>
      <c r="D14188" s="274"/>
    </row>
    <row r="14189" spans="2:4" x14ac:dyDescent="0.25">
      <c r="B14189" s="219"/>
      <c r="D14189" s="274"/>
    </row>
    <row r="14190" spans="2:4" x14ac:dyDescent="0.25">
      <c r="B14190" s="219"/>
      <c r="D14190" s="274"/>
    </row>
    <row r="14191" spans="2:4" x14ac:dyDescent="0.25">
      <c r="B14191" s="219"/>
      <c r="D14191" s="274"/>
    </row>
    <row r="14192" spans="2:4" x14ac:dyDescent="0.25">
      <c r="B14192" s="219"/>
      <c r="D14192" s="274"/>
    </row>
    <row r="14193" spans="2:4" x14ac:dyDescent="0.25">
      <c r="B14193" s="219"/>
      <c r="D14193" s="274"/>
    </row>
    <row r="14194" spans="2:4" x14ac:dyDescent="0.25">
      <c r="B14194" s="219"/>
      <c r="D14194" s="274"/>
    </row>
    <row r="14195" spans="2:4" x14ac:dyDescent="0.25">
      <c r="B14195" s="219"/>
      <c r="D14195" s="274"/>
    </row>
    <row r="14196" spans="2:4" x14ac:dyDescent="0.25">
      <c r="B14196" s="219"/>
      <c r="D14196" s="274"/>
    </row>
    <row r="14197" spans="2:4" x14ac:dyDescent="0.25">
      <c r="B14197" s="219"/>
      <c r="D14197" s="274"/>
    </row>
    <row r="14198" spans="2:4" x14ac:dyDescent="0.25">
      <c r="B14198" s="219"/>
      <c r="D14198" s="274"/>
    </row>
    <row r="14199" spans="2:4" x14ac:dyDescent="0.25">
      <c r="B14199" s="219"/>
      <c r="D14199" s="274"/>
    </row>
    <row r="14200" spans="2:4" x14ac:dyDescent="0.25">
      <c r="B14200" s="219"/>
      <c r="D14200" s="274"/>
    </row>
    <row r="14201" spans="2:4" x14ac:dyDescent="0.25">
      <c r="B14201" s="219"/>
      <c r="D14201" s="274"/>
    </row>
    <row r="14202" spans="2:4" x14ac:dyDescent="0.25">
      <c r="B14202" s="219"/>
      <c r="D14202" s="274"/>
    </row>
    <row r="14203" spans="2:4" x14ac:dyDescent="0.25">
      <c r="B14203" s="219"/>
      <c r="D14203" s="274"/>
    </row>
    <row r="14204" spans="2:4" x14ac:dyDescent="0.25">
      <c r="B14204" s="219"/>
      <c r="D14204" s="274"/>
    </row>
    <row r="14205" spans="2:4" x14ac:dyDescent="0.25">
      <c r="B14205" s="219"/>
      <c r="D14205" s="274"/>
    </row>
    <row r="14206" spans="2:4" x14ac:dyDescent="0.25">
      <c r="B14206" s="219"/>
      <c r="D14206" s="274"/>
    </row>
    <row r="14207" spans="2:4" x14ac:dyDescent="0.25">
      <c r="B14207" s="219"/>
      <c r="D14207" s="274"/>
    </row>
    <row r="14208" spans="2:4" x14ac:dyDescent="0.25">
      <c r="B14208" s="219"/>
      <c r="D14208" s="274"/>
    </row>
    <row r="14209" spans="2:4" x14ac:dyDescent="0.25">
      <c r="B14209" s="219"/>
      <c r="D14209" s="274"/>
    </row>
    <row r="14210" spans="2:4" x14ac:dyDescent="0.25">
      <c r="B14210" s="219"/>
      <c r="D14210" s="274"/>
    </row>
    <row r="14211" spans="2:4" x14ac:dyDescent="0.25">
      <c r="B14211" s="219"/>
      <c r="D14211" s="274"/>
    </row>
    <row r="14212" spans="2:4" x14ac:dyDescent="0.25">
      <c r="B14212" s="219"/>
      <c r="D14212" s="274"/>
    </row>
    <row r="14213" spans="2:4" x14ac:dyDescent="0.25">
      <c r="B14213" s="219"/>
      <c r="D14213" s="274"/>
    </row>
    <row r="14214" spans="2:4" x14ac:dyDescent="0.25">
      <c r="B14214" s="219"/>
      <c r="D14214" s="274"/>
    </row>
    <row r="14215" spans="2:4" x14ac:dyDescent="0.25">
      <c r="B14215" s="219"/>
      <c r="D14215" s="274"/>
    </row>
    <row r="14216" spans="2:4" x14ac:dyDescent="0.25">
      <c r="B14216" s="219"/>
      <c r="D14216" s="274"/>
    </row>
    <row r="14217" spans="2:4" x14ac:dyDescent="0.25">
      <c r="B14217" s="219"/>
      <c r="D14217" s="274"/>
    </row>
    <row r="14218" spans="2:4" x14ac:dyDescent="0.25">
      <c r="B14218" s="219"/>
      <c r="D14218" s="274"/>
    </row>
    <row r="14219" spans="2:4" x14ac:dyDescent="0.25">
      <c r="B14219" s="219"/>
      <c r="D14219" s="274"/>
    </row>
    <row r="14220" spans="2:4" x14ac:dyDescent="0.25">
      <c r="B14220" s="219"/>
      <c r="D14220" s="274"/>
    </row>
    <row r="14221" spans="2:4" x14ac:dyDescent="0.25">
      <c r="B14221" s="219"/>
      <c r="D14221" s="274"/>
    </row>
    <row r="14222" spans="2:4" x14ac:dyDescent="0.25">
      <c r="B14222" s="219"/>
      <c r="D14222" s="274"/>
    </row>
    <row r="14223" spans="2:4" x14ac:dyDescent="0.25">
      <c r="B14223" s="219"/>
      <c r="D14223" s="274"/>
    </row>
    <row r="14224" spans="2:4" x14ac:dyDescent="0.25">
      <c r="B14224" s="219"/>
      <c r="D14224" s="274"/>
    </row>
    <row r="14225" spans="2:4" x14ac:dyDescent="0.25">
      <c r="B14225" s="219"/>
      <c r="D14225" s="274"/>
    </row>
    <row r="14226" spans="2:4" x14ac:dyDescent="0.25">
      <c r="B14226" s="219"/>
      <c r="D14226" s="274"/>
    </row>
    <row r="14227" spans="2:4" x14ac:dyDescent="0.25">
      <c r="B14227" s="219"/>
      <c r="D14227" s="274"/>
    </row>
    <row r="14228" spans="2:4" x14ac:dyDescent="0.25">
      <c r="B14228" s="219"/>
      <c r="D14228" s="274"/>
    </row>
    <row r="14229" spans="2:4" x14ac:dyDescent="0.25">
      <c r="B14229" s="219"/>
      <c r="D14229" s="274"/>
    </row>
    <row r="14230" spans="2:4" x14ac:dyDescent="0.25">
      <c r="B14230" s="219"/>
      <c r="D14230" s="274"/>
    </row>
    <row r="14231" spans="2:4" x14ac:dyDescent="0.25">
      <c r="B14231" s="219"/>
      <c r="D14231" s="274"/>
    </row>
    <row r="14232" spans="2:4" x14ac:dyDescent="0.25">
      <c r="B14232" s="219"/>
      <c r="D14232" s="274"/>
    </row>
    <row r="14233" spans="2:4" x14ac:dyDescent="0.25">
      <c r="B14233" s="219"/>
      <c r="D14233" s="274"/>
    </row>
    <row r="14234" spans="2:4" x14ac:dyDescent="0.25">
      <c r="B14234" s="219"/>
      <c r="D14234" s="274"/>
    </row>
    <row r="14235" spans="2:4" x14ac:dyDescent="0.25">
      <c r="B14235" s="219"/>
      <c r="D14235" s="274"/>
    </row>
    <row r="14236" spans="2:4" x14ac:dyDescent="0.25">
      <c r="B14236" s="219"/>
      <c r="D14236" s="274"/>
    </row>
    <row r="14237" spans="2:4" x14ac:dyDescent="0.25">
      <c r="B14237" s="219"/>
      <c r="D14237" s="274"/>
    </row>
    <row r="14238" spans="2:4" x14ac:dyDescent="0.25">
      <c r="B14238" s="219"/>
      <c r="D14238" s="274"/>
    </row>
    <row r="14239" spans="2:4" x14ac:dyDescent="0.25">
      <c r="B14239" s="219"/>
      <c r="D14239" s="274"/>
    </row>
    <row r="14240" spans="2:4" x14ac:dyDescent="0.25">
      <c r="B14240" s="219"/>
      <c r="D14240" s="274"/>
    </row>
    <row r="14241" spans="2:4" x14ac:dyDescent="0.25">
      <c r="B14241" s="219"/>
      <c r="D14241" s="274"/>
    </row>
    <row r="14242" spans="2:4" x14ac:dyDescent="0.25">
      <c r="B14242" s="219"/>
      <c r="D14242" s="274"/>
    </row>
    <row r="14243" spans="2:4" x14ac:dyDescent="0.25">
      <c r="B14243" s="219"/>
      <c r="D14243" s="274"/>
    </row>
    <row r="14244" spans="2:4" x14ac:dyDescent="0.25">
      <c r="B14244" s="219"/>
      <c r="D14244" s="274"/>
    </row>
    <row r="14245" spans="2:4" x14ac:dyDescent="0.25">
      <c r="B14245" s="219"/>
      <c r="D14245" s="274"/>
    </row>
    <row r="14246" spans="2:4" x14ac:dyDescent="0.25">
      <c r="B14246" s="219"/>
      <c r="D14246" s="274"/>
    </row>
    <row r="14247" spans="2:4" x14ac:dyDescent="0.25">
      <c r="B14247" s="219"/>
      <c r="D14247" s="274"/>
    </row>
    <row r="14248" spans="2:4" x14ac:dyDescent="0.25">
      <c r="B14248" s="219"/>
      <c r="D14248" s="274"/>
    </row>
    <row r="14249" spans="2:4" x14ac:dyDescent="0.25">
      <c r="B14249" s="219"/>
      <c r="D14249" s="274"/>
    </row>
    <row r="14250" spans="2:4" x14ac:dyDescent="0.25">
      <c r="B14250" s="219"/>
      <c r="D14250" s="274"/>
    </row>
    <row r="14251" spans="2:4" x14ac:dyDescent="0.25">
      <c r="B14251" s="219"/>
      <c r="D14251" s="274"/>
    </row>
    <row r="14252" spans="2:4" x14ac:dyDescent="0.25">
      <c r="B14252" s="219"/>
      <c r="D14252" s="274"/>
    </row>
    <row r="14253" spans="2:4" x14ac:dyDescent="0.25">
      <c r="B14253" s="219"/>
      <c r="D14253" s="274"/>
    </row>
    <row r="14254" spans="2:4" x14ac:dyDescent="0.25">
      <c r="B14254" s="219"/>
      <c r="D14254" s="274"/>
    </row>
    <row r="14255" spans="2:4" x14ac:dyDescent="0.25">
      <c r="B14255" s="219"/>
      <c r="D14255" s="274"/>
    </row>
    <row r="14256" spans="2:4" x14ac:dyDescent="0.25">
      <c r="B14256" s="219"/>
      <c r="D14256" s="274"/>
    </row>
    <row r="14257" spans="2:4" x14ac:dyDescent="0.25">
      <c r="B14257" s="219"/>
      <c r="D14257" s="274"/>
    </row>
    <row r="14258" spans="2:4" x14ac:dyDescent="0.25">
      <c r="B14258" s="219"/>
      <c r="D14258" s="274"/>
    </row>
    <row r="14259" spans="2:4" x14ac:dyDescent="0.25">
      <c r="B14259" s="219"/>
      <c r="D14259" s="274"/>
    </row>
    <row r="14260" spans="2:4" x14ac:dyDescent="0.25">
      <c r="B14260" s="219"/>
      <c r="D14260" s="274"/>
    </row>
    <row r="14261" spans="2:4" x14ac:dyDescent="0.25">
      <c r="B14261" s="219"/>
      <c r="D14261" s="274"/>
    </row>
    <row r="14262" spans="2:4" x14ac:dyDescent="0.25">
      <c r="B14262" s="219"/>
      <c r="D14262" s="274"/>
    </row>
    <row r="14263" spans="2:4" x14ac:dyDescent="0.25">
      <c r="B14263" s="219"/>
      <c r="D14263" s="274"/>
    </row>
    <row r="14264" spans="2:4" x14ac:dyDescent="0.25">
      <c r="B14264" s="219"/>
      <c r="D14264" s="274"/>
    </row>
    <row r="14265" spans="2:4" x14ac:dyDescent="0.25">
      <c r="B14265" s="219"/>
      <c r="D14265" s="274"/>
    </row>
    <row r="14266" spans="2:4" x14ac:dyDescent="0.25">
      <c r="B14266" s="219"/>
      <c r="D14266" s="274"/>
    </row>
    <row r="14267" spans="2:4" x14ac:dyDescent="0.25">
      <c r="B14267" s="219"/>
      <c r="D14267" s="274"/>
    </row>
    <row r="14268" spans="2:4" x14ac:dyDescent="0.25">
      <c r="B14268" s="219"/>
      <c r="D14268" s="274"/>
    </row>
    <row r="14269" spans="2:4" x14ac:dyDescent="0.25">
      <c r="B14269" s="219"/>
      <c r="D14269" s="274"/>
    </row>
    <row r="14270" spans="2:4" x14ac:dyDescent="0.25">
      <c r="B14270" s="219"/>
      <c r="D14270" s="274"/>
    </row>
    <row r="14271" spans="2:4" x14ac:dyDescent="0.25">
      <c r="B14271" s="219"/>
      <c r="D14271" s="274"/>
    </row>
    <row r="14272" spans="2:4" x14ac:dyDescent="0.25">
      <c r="B14272" s="219"/>
      <c r="D14272" s="274"/>
    </row>
    <row r="14273" spans="2:4" x14ac:dyDescent="0.25">
      <c r="B14273" s="219"/>
      <c r="D14273" s="274"/>
    </row>
    <row r="14274" spans="2:4" x14ac:dyDescent="0.25">
      <c r="B14274" s="219"/>
      <c r="D14274" s="274"/>
    </row>
    <row r="14275" spans="2:4" x14ac:dyDescent="0.25">
      <c r="B14275" s="219"/>
      <c r="D14275" s="274"/>
    </row>
    <row r="14276" spans="2:4" x14ac:dyDescent="0.25">
      <c r="B14276" s="219"/>
      <c r="D14276" s="274"/>
    </row>
    <row r="14277" spans="2:4" x14ac:dyDescent="0.25">
      <c r="B14277" s="219"/>
      <c r="D14277" s="274"/>
    </row>
    <row r="14278" spans="2:4" x14ac:dyDescent="0.25">
      <c r="B14278" s="219"/>
      <c r="D14278" s="274"/>
    </row>
    <row r="14279" spans="2:4" x14ac:dyDescent="0.25">
      <c r="B14279" s="219"/>
      <c r="D14279" s="274"/>
    </row>
    <row r="14280" spans="2:4" x14ac:dyDescent="0.25">
      <c r="B14280" s="219"/>
      <c r="D14280" s="274"/>
    </row>
    <row r="14281" spans="2:4" x14ac:dyDescent="0.25">
      <c r="B14281" s="219"/>
      <c r="D14281" s="274"/>
    </row>
    <row r="14282" spans="2:4" x14ac:dyDescent="0.25">
      <c r="B14282" s="219"/>
      <c r="D14282" s="274"/>
    </row>
    <row r="14283" spans="2:4" x14ac:dyDescent="0.25">
      <c r="B14283" s="219"/>
      <c r="D14283" s="274"/>
    </row>
    <row r="14284" spans="2:4" x14ac:dyDescent="0.25">
      <c r="B14284" s="219"/>
      <c r="D14284" s="274"/>
    </row>
    <row r="14285" spans="2:4" x14ac:dyDescent="0.25">
      <c r="B14285" s="219"/>
      <c r="D14285" s="274"/>
    </row>
    <row r="14286" spans="2:4" x14ac:dyDescent="0.25">
      <c r="B14286" s="219"/>
      <c r="D14286" s="274"/>
    </row>
    <row r="14287" spans="2:4" x14ac:dyDescent="0.25">
      <c r="B14287" s="219"/>
      <c r="D14287" s="274"/>
    </row>
    <row r="14288" spans="2:4" x14ac:dyDescent="0.25">
      <c r="B14288" s="219"/>
      <c r="D14288" s="274"/>
    </row>
    <row r="14289" spans="2:4" x14ac:dyDescent="0.25">
      <c r="B14289" s="219"/>
      <c r="D14289" s="274"/>
    </row>
    <row r="14290" spans="2:4" x14ac:dyDescent="0.25">
      <c r="B14290" s="219"/>
      <c r="D14290" s="274"/>
    </row>
    <row r="14291" spans="2:4" x14ac:dyDescent="0.25">
      <c r="B14291" s="219"/>
      <c r="D14291" s="274"/>
    </row>
    <row r="14292" spans="2:4" x14ac:dyDescent="0.25">
      <c r="B14292" s="219"/>
      <c r="D14292" s="274"/>
    </row>
    <row r="14293" spans="2:4" x14ac:dyDescent="0.25">
      <c r="B14293" s="219"/>
      <c r="D14293" s="274"/>
    </row>
    <row r="14294" spans="2:4" x14ac:dyDescent="0.25">
      <c r="B14294" s="219"/>
      <c r="D14294" s="274"/>
    </row>
    <row r="14295" spans="2:4" x14ac:dyDescent="0.25">
      <c r="B14295" s="219"/>
      <c r="D14295" s="274"/>
    </row>
    <row r="14296" spans="2:4" x14ac:dyDescent="0.25">
      <c r="B14296" s="219"/>
      <c r="D14296" s="274"/>
    </row>
    <row r="14297" spans="2:4" x14ac:dyDescent="0.25">
      <c r="B14297" s="219"/>
      <c r="D14297" s="274"/>
    </row>
    <row r="14298" spans="2:4" x14ac:dyDescent="0.25">
      <c r="B14298" s="219"/>
      <c r="D14298" s="274"/>
    </row>
    <row r="14299" spans="2:4" x14ac:dyDescent="0.25">
      <c r="B14299" s="219"/>
      <c r="D14299" s="274"/>
    </row>
    <row r="14300" spans="2:4" x14ac:dyDescent="0.25">
      <c r="B14300" s="219"/>
      <c r="D14300" s="274"/>
    </row>
    <row r="14301" spans="2:4" x14ac:dyDescent="0.25">
      <c r="B14301" s="219"/>
      <c r="D14301" s="274"/>
    </row>
    <row r="14302" spans="2:4" x14ac:dyDescent="0.25">
      <c r="B14302" s="219"/>
      <c r="D14302" s="274"/>
    </row>
    <row r="14303" spans="2:4" x14ac:dyDescent="0.25">
      <c r="B14303" s="219"/>
      <c r="D14303" s="274"/>
    </row>
    <row r="14304" spans="2:4" x14ac:dyDescent="0.25">
      <c r="B14304" s="219"/>
      <c r="D14304" s="274"/>
    </row>
    <row r="14305" spans="2:4" x14ac:dyDescent="0.25">
      <c r="B14305" s="219"/>
      <c r="D14305" s="274"/>
    </row>
    <row r="14306" spans="2:4" x14ac:dyDescent="0.25">
      <c r="B14306" s="219"/>
      <c r="D14306" s="274"/>
    </row>
    <row r="14307" spans="2:4" x14ac:dyDescent="0.25">
      <c r="B14307" s="219"/>
      <c r="D14307" s="274"/>
    </row>
    <row r="14308" spans="2:4" x14ac:dyDescent="0.25">
      <c r="B14308" s="219"/>
      <c r="D14308" s="274"/>
    </row>
    <row r="14309" spans="2:4" x14ac:dyDescent="0.25">
      <c r="B14309" s="219"/>
      <c r="D14309" s="274"/>
    </row>
    <row r="14310" spans="2:4" x14ac:dyDescent="0.25">
      <c r="B14310" s="219"/>
      <c r="D14310" s="274"/>
    </row>
    <row r="14311" spans="2:4" x14ac:dyDescent="0.25">
      <c r="B14311" s="219"/>
      <c r="D14311" s="274"/>
    </row>
    <row r="14312" spans="2:4" x14ac:dyDescent="0.25">
      <c r="B14312" s="219"/>
      <c r="D14312" s="274"/>
    </row>
    <row r="14313" spans="2:4" x14ac:dyDescent="0.25">
      <c r="B14313" s="219"/>
      <c r="D14313" s="274"/>
    </row>
    <row r="14314" spans="2:4" x14ac:dyDescent="0.25">
      <c r="B14314" s="219"/>
      <c r="D14314" s="274"/>
    </row>
    <row r="14315" spans="2:4" x14ac:dyDescent="0.25">
      <c r="B14315" s="219"/>
      <c r="D14315" s="274"/>
    </row>
    <row r="14316" spans="2:4" x14ac:dyDescent="0.25">
      <c r="B14316" s="219"/>
      <c r="D14316" s="274"/>
    </row>
    <row r="14317" spans="2:4" x14ac:dyDescent="0.25">
      <c r="B14317" s="219"/>
      <c r="D14317" s="274"/>
    </row>
    <row r="14318" spans="2:4" x14ac:dyDescent="0.25">
      <c r="B14318" s="219"/>
      <c r="D14318" s="274"/>
    </row>
    <row r="14319" spans="2:4" x14ac:dyDescent="0.25">
      <c r="B14319" s="219"/>
      <c r="D14319" s="274"/>
    </row>
    <row r="14320" spans="2:4" x14ac:dyDescent="0.25">
      <c r="B14320" s="219"/>
      <c r="D14320" s="274"/>
    </row>
    <row r="14321" spans="2:4" x14ac:dyDescent="0.25">
      <c r="B14321" s="219"/>
      <c r="D14321" s="274"/>
    </row>
    <row r="14322" spans="2:4" x14ac:dyDescent="0.25">
      <c r="B14322" s="219"/>
      <c r="D14322" s="274"/>
    </row>
    <row r="14323" spans="2:4" x14ac:dyDescent="0.25">
      <c r="B14323" s="219"/>
      <c r="D14323" s="274"/>
    </row>
    <row r="14324" spans="2:4" x14ac:dyDescent="0.25">
      <c r="B14324" s="219"/>
      <c r="D14324" s="274"/>
    </row>
    <row r="14325" spans="2:4" x14ac:dyDescent="0.25">
      <c r="B14325" s="219"/>
      <c r="D14325" s="274"/>
    </row>
    <row r="14326" spans="2:4" x14ac:dyDescent="0.25">
      <c r="B14326" s="219"/>
      <c r="D14326" s="274"/>
    </row>
    <row r="14327" spans="2:4" x14ac:dyDescent="0.25">
      <c r="B14327" s="219"/>
      <c r="D14327" s="274"/>
    </row>
    <row r="14328" spans="2:4" x14ac:dyDescent="0.25">
      <c r="B14328" s="219"/>
      <c r="D14328" s="274"/>
    </row>
    <row r="14329" spans="2:4" x14ac:dyDescent="0.25">
      <c r="B14329" s="219"/>
      <c r="D14329" s="274"/>
    </row>
    <row r="14330" spans="2:4" x14ac:dyDescent="0.25">
      <c r="B14330" s="219"/>
      <c r="D14330" s="274"/>
    </row>
    <row r="14331" spans="2:4" x14ac:dyDescent="0.25">
      <c r="B14331" s="219"/>
      <c r="D14331" s="274"/>
    </row>
    <row r="14332" spans="2:4" x14ac:dyDescent="0.25">
      <c r="B14332" s="219"/>
      <c r="D14332" s="274"/>
    </row>
    <row r="14333" spans="2:4" x14ac:dyDescent="0.25">
      <c r="B14333" s="219"/>
      <c r="D14333" s="274"/>
    </row>
    <row r="14334" spans="2:4" x14ac:dyDescent="0.25">
      <c r="B14334" s="219"/>
      <c r="D14334" s="274"/>
    </row>
    <row r="14335" spans="2:4" x14ac:dyDescent="0.25">
      <c r="B14335" s="219"/>
      <c r="D14335" s="274"/>
    </row>
    <row r="14336" spans="2:4" x14ac:dyDescent="0.25">
      <c r="B14336" s="219"/>
      <c r="D14336" s="274"/>
    </row>
    <row r="14337" spans="2:4" x14ac:dyDescent="0.25">
      <c r="B14337" s="219"/>
      <c r="D14337" s="274"/>
    </row>
    <row r="14338" spans="2:4" x14ac:dyDescent="0.25">
      <c r="B14338" s="219"/>
      <c r="D14338" s="274"/>
    </row>
    <row r="14339" spans="2:4" x14ac:dyDescent="0.25">
      <c r="B14339" s="219"/>
      <c r="D14339" s="274"/>
    </row>
    <row r="14340" spans="2:4" x14ac:dyDescent="0.25">
      <c r="B14340" s="219"/>
      <c r="D14340" s="274"/>
    </row>
    <row r="14341" spans="2:4" x14ac:dyDescent="0.25">
      <c r="B14341" s="219"/>
      <c r="D14341" s="274"/>
    </row>
    <row r="14342" spans="2:4" x14ac:dyDescent="0.25">
      <c r="B14342" s="219"/>
      <c r="D14342" s="274"/>
    </row>
    <row r="14343" spans="2:4" x14ac:dyDescent="0.25">
      <c r="B14343" s="219"/>
      <c r="D14343" s="274"/>
    </row>
    <row r="14344" spans="2:4" x14ac:dyDescent="0.25">
      <c r="B14344" s="219"/>
      <c r="D14344" s="274"/>
    </row>
    <row r="14345" spans="2:4" x14ac:dyDescent="0.25">
      <c r="B14345" s="219"/>
      <c r="D14345" s="274"/>
    </row>
    <row r="14346" spans="2:4" x14ac:dyDescent="0.25">
      <c r="B14346" s="219"/>
      <c r="D14346" s="274"/>
    </row>
    <row r="14347" spans="2:4" x14ac:dyDescent="0.25">
      <c r="B14347" s="219"/>
      <c r="D14347" s="274"/>
    </row>
    <row r="14348" spans="2:4" x14ac:dyDescent="0.25">
      <c r="B14348" s="219"/>
      <c r="D14348" s="274"/>
    </row>
    <row r="14349" spans="2:4" x14ac:dyDescent="0.25">
      <c r="B14349" s="219"/>
      <c r="D14349" s="274"/>
    </row>
    <row r="14350" spans="2:4" x14ac:dyDescent="0.25">
      <c r="B14350" s="219"/>
      <c r="D14350" s="274"/>
    </row>
    <row r="14351" spans="2:4" x14ac:dyDescent="0.25">
      <c r="B14351" s="219"/>
      <c r="D14351" s="274"/>
    </row>
    <row r="14352" spans="2:4" x14ac:dyDescent="0.25">
      <c r="B14352" s="219"/>
      <c r="D14352" s="274"/>
    </row>
    <row r="14353" spans="2:4" x14ac:dyDescent="0.25">
      <c r="B14353" s="219"/>
      <c r="D14353" s="274"/>
    </row>
    <row r="14354" spans="2:4" x14ac:dyDescent="0.25">
      <c r="B14354" s="219"/>
      <c r="D14354" s="274"/>
    </row>
    <row r="14355" spans="2:4" x14ac:dyDescent="0.25">
      <c r="B14355" s="219"/>
      <c r="D14355" s="274"/>
    </row>
    <row r="14356" spans="2:4" x14ac:dyDescent="0.25">
      <c r="B14356" s="219"/>
      <c r="D14356" s="274"/>
    </row>
    <row r="14357" spans="2:4" x14ac:dyDescent="0.25">
      <c r="B14357" s="219"/>
      <c r="D14357" s="274"/>
    </row>
    <row r="14358" spans="2:4" x14ac:dyDescent="0.25">
      <c r="B14358" s="219"/>
      <c r="D14358" s="274"/>
    </row>
    <row r="14359" spans="2:4" x14ac:dyDescent="0.25">
      <c r="B14359" s="219"/>
      <c r="D14359" s="274"/>
    </row>
    <row r="14360" spans="2:4" x14ac:dyDescent="0.25">
      <c r="B14360" s="219"/>
      <c r="D14360" s="274"/>
    </row>
    <row r="14361" spans="2:4" x14ac:dyDescent="0.25">
      <c r="B14361" s="219"/>
      <c r="D14361" s="274"/>
    </row>
    <row r="14362" spans="2:4" x14ac:dyDescent="0.25">
      <c r="B14362" s="219"/>
      <c r="D14362" s="274"/>
    </row>
    <row r="14363" spans="2:4" x14ac:dyDescent="0.25">
      <c r="B14363" s="219"/>
      <c r="D14363" s="274"/>
    </row>
    <row r="14364" spans="2:4" x14ac:dyDescent="0.25">
      <c r="B14364" s="219"/>
      <c r="D14364" s="274"/>
    </row>
    <row r="14365" spans="2:4" x14ac:dyDescent="0.25">
      <c r="B14365" s="219"/>
      <c r="D14365" s="274"/>
    </row>
    <row r="14366" spans="2:4" x14ac:dyDescent="0.25">
      <c r="B14366" s="219"/>
      <c r="D14366" s="274"/>
    </row>
    <row r="14367" spans="2:4" x14ac:dyDescent="0.25">
      <c r="B14367" s="219"/>
      <c r="D14367" s="274"/>
    </row>
    <row r="14368" spans="2:4" x14ac:dyDescent="0.25">
      <c r="B14368" s="219"/>
      <c r="D14368" s="274"/>
    </row>
    <row r="14369" spans="2:4" x14ac:dyDescent="0.25">
      <c r="B14369" s="219"/>
      <c r="D14369" s="274"/>
    </row>
    <row r="14370" spans="2:4" x14ac:dyDescent="0.25">
      <c r="B14370" s="219"/>
      <c r="D14370" s="274"/>
    </row>
    <row r="14371" spans="2:4" x14ac:dyDescent="0.25">
      <c r="B14371" s="219"/>
      <c r="D14371" s="274"/>
    </row>
    <row r="14372" spans="2:4" x14ac:dyDescent="0.25">
      <c r="B14372" s="219"/>
      <c r="D14372" s="274"/>
    </row>
    <row r="14373" spans="2:4" x14ac:dyDescent="0.25">
      <c r="B14373" s="219"/>
      <c r="D14373" s="274"/>
    </row>
    <row r="14374" spans="2:4" x14ac:dyDescent="0.25">
      <c r="B14374" s="219"/>
      <c r="D14374" s="274"/>
    </row>
    <row r="14375" spans="2:4" x14ac:dyDescent="0.25">
      <c r="B14375" s="219"/>
      <c r="D14375" s="274"/>
    </row>
    <row r="14376" spans="2:4" x14ac:dyDescent="0.25">
      <c r="B14376" s="219"/>
      <c r="D14376" s="274"/>
    </row>
    <row r="14377" spans="2:4" x14ac:dyDescent="0.25">
      <c r="B14377" s="219"/>
      <c r="D14377" s="274"/>
    </row>
    <row r="14378" spans="2:4" x14ac:dyDescent="0.25">
      <c r="B14378" s="219"/>
      <c r="D14378" s="274"/>
    </row>
    <row r="14379" spans="2:4" x14ac:dyDescent="0.25">
      <c r="B14379" s="219"/>
      <c r="D14379" s="274"/>
    </row>
    <row r="14380" spans="2:4" x14ac:dyDescent="0.25">
      <c r="B14380" s="219"/>
      <c r="D14380" s="274"/>
    </row>
    <row r="14381" spans="2:4" x14ac:dyDescent="0.25">
      <c r="B14381" s="219"/>
      <c r="D14381" s="274"/>
    </row>
    <row r="14382" spans="2:4" x14ac:dyDescent="0.25">
      <c r="B14382" s="219"/>
      <c r="D14382" s="274"/>
    </row>
    <row r="14383" spans="2:4" x14ac:dyDescent="0.25">
      <c r="B14383" s="219"/>
      <c r="D14383" s="274"/>
    </row>
    <row r="14384" spans="2:4" x14ac:dyDescent="0.25">
      <c r="B14384" s="219"/>
      <c r="D14384" s="274"/>
    </row>
    <row r="14385" spans="2:4" x14ac:dyDescent="0.25">
      <c r="B14385" s="219"/>
      <c r="D14385" s="274"/>
    </row>
    <row r="14386" spans="2:4" x14ac:dyDescent="0.25">
      <c r="B14386" s="219"/>
      <c r="D14386" s="274"/>
    </row>
    <row r="14387" spans="2:4" x14ac:dyDescent="0.25">
      <c r="B14387" s="219"/>
      <c r="D14387" s="274"/>
    </row>
    <row r="14388" spans="2:4" x14ac:dyDescent="0.25">
      <c r="B14388" s="219"/>
      <c r="D14388" s="274"/>
    </row>
    <row r="14389" spans="2:4" x14ac:dyDescent="0.25">
      <c r="B14389" s="219"/>
      <c r="D14389" s="274"/>
    </row>
    <row r="14390" spans="2:4" x14ac:dyDescent="0.25">
      <c r="B14390" s="219"/>
      <c r="D14390" s="274"/>
    </row>
    <row r="14391" spans="2:4" x14ac:dyDescent="0.25">
      <c r="B14391" s="219"/>
      <c r="D14391" s="274"/>
    </row>
    <row r="14392" spans="2:4" x14ac:dyDescent="0.25">
      <c r="B14392" s="219"/>
      <c r="D14392" s="274"/>
    </row>
    <row r="14393" spans="2:4" x14ac:dyDescent="0.25">
      <c r="B14393" s="219"/>
      <c r="D14393" s="274"/>
    </row>
    <row r="14394" spans="2:4" x14ac:dyDescent="0.25">
      <c r="B14394" s="219"/>
      <c r="D14394" s="274"/>
    </row>
    <row r="14395" spans="2:4" x14ac:dyDescent="0.25">
      <c r="B14395" s="219"/>
      <c r="D14395" s="274"/>
    </row>
    <row r="14396" spans="2:4" x14ac:dyDescent="0.25">
      <c r="B14396" s="219"/>
      <c r="D14396" s="274"/>
    </row>
    <row r="14397" spans="2:4" x14ac:dyDescent="0.25">
      <c r="B14397" s="219"/>
      <c r="D14397" s="274"/>
    </row>
    <row r="14398" spans="2:4" x14ac:dyDescent="0.25">
      <c r="B14398" s="219"/>
      <c r="D14398" s="274"/>
    </row>
    <row r="14399" spans="2:4" x14ac:dyDescent="0.25">
      <c r="B14399" s="219"/>
      <c r="D14399" s="274"/>
    </row>
    <row r="14400" spans="2:4" x14ac:dyDescent="0.25">
      <c r="B14400" s="219"/>
      <c r="D14400" s="274"/>
    </row>
    <row r="14401" spans="2:4" x14ac:dyDescent="0.25">
      <c r="B14401" s="219"/>
      <c r="D14401" s="274"/>
    </row>
    <row r="14402" spans="2:4" x14ac:dyDescent="0.25">
      <c r="B14402" s="219"/>
      <c r="D14402" s="274"/>
    </row>
    <row r="14403" spans="2:4" x14ac:dyDescent="0.25">
      <c r="B14403" s="219"/>
      <c r="D14403" s="274"/>
    </row>
    <row r="14404" spans="2:4" x14ac:dyDescent="0.25">
      <c r="B14404" s="219"/>
      <c r="D14404" s="274"/>
    </row>
    <row r="14405" spans="2:4" x14ac:dyDescent="0.25">
      <c r="B14405" s="219"/>
      <c r="D14405" s="274"/>
    </row>
    <row r="14406" spans="2:4" x14ac:dyDescent="0.25">
      <c r="B14406" s="219"/>
      <c r="D14406" s="274"/>
    </row>
    <row r="14407" spans="2:4" x14ac:dyDescent="0.25">
      <c r="B14407" s="219"/>
      <c r="D14407" s="274"/>
    </row>
    <row r="14408" spans="2:4" x14ac:dyDescent="0.25">
      <c r="B14408" s="219"/>
      <c r="D14408" s="274"/>
    </row>
    <row r="14409" spans="2:4" x14ac:dyDescent="0.25">
      <c r="B14409" s="219"/>
      <c r="D14409" s="274"/>
    </row>
    <row r="14410" spans="2:4" x14ac:dyDescent="0.25">
      <c r="B14410" s="219"/>
      <c r="D14410" s="274"/>
    </row>
    <row r="14411" spans="2:4" x14ac:dyDescent="0.25">
      <c r="B14411" s="219"/>
      <c r="D14411" s="274"/>
    </row>
    <row r="14412" spans="2:4" x14ac:dyDescent="0.25">
      <c r="B14412" s="219"/>
      <c r="D14412" s="274"/>
    </row>
    <row r="14413" spans="2:4" x14ac:dyDescent="0.25">
      <c r="B14413" s="219"/>
      <c r="D14413" s="274"/>
    </row>
    <row r="14414" spans="2:4" x14ac:dyDescent="0.25">
      <c r="B14414" s="219"/>
      <c r="D14414" s="274"/>
    </row>
    <row r="14415" spans="2:4" x14ac:dyDescent="0.25">
      <c r="B14415" s="219"/>
      <c r="D14415" s="274"/>
    </row>
    <row r="14416" spans="2:4" x14ac:dyDescent="0.25">
      <c r="B14416" s="219"/>
      <c r="D14416" s="274"/>
    </row>
    <row r="14417" spans="2:4" x14ac:dyDescent="0.25">
      <c r="B14417" s="219"/>
      <c r="D14417" s="274"/>
    </row>
    <row r="14418" spans="2:4" x14ac:dyDescent="0.25">
      <c r="B14418" s="219"/>
      <c r="D14418" s="274"/>
    </row>
    <row r="14419" spans="2:4" x14ac:dyDescent="0.25">
      <c r="B14419" s="219"/>
      <c r="D14419" s="274"/>
    </row>
    <row r="14420" spans="2:4" x14ac:dyDescent="0.25">
      <c r="B14420" s="219"/>
      <c r="D14420" s="274"/>
    </row>
    <row r="14421" spans="2:4" x14ac:dyDescent="0.25">
      <c r="B14421" s="219"/>
      <c r="D14421" s="274"/>
    </row>
    <row r="14422" spans="2:4" x14ac:dyDescent="0.25">
      <c r="B14422" s="219"/>
      <c r="D14422" s="274"/>
    </row>
    <row r="14423" spans="2:4" x14ac:dyDescent="0.25">
      <c r="B14423" s="219"/>
      <c r="D14423" s="274"/>
    </row>
    <row r="14424" spans="2:4" x14ac:dyDescent="0.25">
      <c r="B14424" s="219"/>
      <c r="D14424" s="274"/>
    </row>
    <row r="14425" spans="2:4" x14ac:dyDescent="0.25">
      <c r="B14425" s="219"/>
      <c r="D14425" s="274"/>
    </row>
    <row r="14426" spans="2:4" x14ac:dyDescent="0.25">
      <c r="B14426" s="219"/>
      <c r="D14426" s="274"/>
    </row>
    <row r="14427" spans="2:4" x14ac:dyDescent="0.25">
      <c r="B14427" s="219"/>
      <c r="D14427" s="274"/>
    </row>
    <row r="14428" spans="2:4" x14ac:dyDescent="0.25">
      <c r="B14428" s="219"/>
      <c r="D14428" s="274"/>
    </row>
    <row r="14429" spans="2:4" x14ac:dyDescent="0.25">
      <c r="B14429" s="219"/>
      <c r="D14429" s="274"/>
    </row>
    <row r="14430" spans="2:4" x14ac:dyDescent="0.25">
      <c r="B14430" s="219"/>
      <c r="D14430" s="274"/>
    </row>
    <row r="14431" spans="2:4" x14ac:dyDescent="0.25">
      <c r="B14431" s="219"/>
      <c r="D14431" s="274"/>
    </row>
    <row r="14432" spans="2:4" x14ac:dyDescent="0.25">
      <c r="B14432" s="219"/>
      <c r="D14432" s="274"/>
    </row>
    <row r="14433" spans="2:4" x14ac:dyDescent="0.25">
      <c r="B14433" s="219"/>
      <c r="D14433" s="274"/>
    </row>
    <row r="14434" spans="2:4" x14ac:dyDescent="0.25">
      <c r="B14434" s="219"/>
      <c r="D14434" s="274"/>
    </row>
    <row r="14435" spans="2:4" x14ac:dyDescent="0.25">
      <c r="B14435" s="219"/>
      <c r="D14435" s="274"/>
    </row>
    <row r="14436" spans="2:4" x14ac:dyDescent="0.25">
      <c r="B14436" s="219"/>
      <c r="D14436" s="274"/>
    </row>
    <row r="14437" spans="2:4" x14ac:dyDescent="0.25">
      <c r="B14437" s="219"/>
      <c r="D14437" s="274"/>
    </row>
    <row r="14438" spans="2:4" x14ac:dyDescent="0.25">
      <c r="B14438" s="219"/>
      <c r="D14438" s="274"/>
    </row>
    <row r="14439" spans="2:4" x14ac:dyDescent="0.25">
      <c r="B14439" s="219"/>
      <c r="D14439" s="274"/>
    </row>
    <row r="14440" spans="2:4" x14ac:dyDescent="0.25">
      <c r="B14440" s="219"/>
      <c r="D14440" s="274"/>
    </row>
    <row r="14441" spans="2:4" x14ac:dyDescent="0.25">
      <c r="B14441" s="219"/>
      <c r="D14441" s="274"/>
    </row>
    <row r="14442" spans="2:4" x14ac:dyDescent="0.25">
      <c r="B14442" s="219"/>
      <c r="D14442" s="274"/>
    </row>
    <row r="14443" spans="2:4" x14ac:dyDescent="0.25">
      <c r="B14443" s="219"/>
      <c r="D14443" s="274"/>
    </row>
    <row r="14444" spans="2:4" x14ac:dyDescent="0.25">
      <c r="B14444" s="219"/>
      <c r="D14444" s="274"/>
    </row>
    <row r="14445" spans="2:4" x14ac:dyDescent="0.25">
      <c r="B14445" s="219"/>
      <c r="D14445" s="274"/>
    </row>
    <row r="14446" spans="2:4" x14ac:dyDescent="0.25">
      <c r="B14446" s="219"/>
      <c r="D14446" s="274"/>
    </row>
    <row r="14447" spans="2:4" x14ac:dyDescent="0.25">
      <c r="B14447" s="219"/>
      <c r="D14447" s="274"/>
    </row>
    <row r="14448" spans="2:4" x14ac:dyDescent="0.25">
      <c r="B14448" s="219"/>
      <c r="D14448" s="274"/>
    </row>
    <row r="14449" spans="2:4" x14ac:dyDescent="0.25">
      <c r="B14449" s="219"/>
      <c r="D14449" s="274"/>
    </row>
    <row r="14450" spans="2:4" x14ac:dyDescent="0.25">
      <c r="B14450" s="219"/>
      <c r="D14450" s="274"/>
    </row>
    <row r="14451" spans="2:4" x14ac:dyDescent="0.25">
      <c r="B14451" s="219"/>
      <c r="D14451" s="274"/>
    </row>
    <row r="14452" spans="2:4" x14ac:dyDescent="0.25">
      <c r="B14452" s="219"/>
      <c r="D14452" s="274"/>
    </row>
    <row r="14453" spans="2:4" x14ac:dyDescent="0.25">
      <c r="B14453" s="219"/>
      <c r="D14453" s="274"/>
    </row>
    <row r="14454" spans="2:4" x14ac:dyDescent="0.25">
      <c r="B14454" s="219"/>
      <c r="D14454" s="274"/>
    </row>
    <row r="14455" spans="2:4" x14ac:dyDescent="0.25">
      <c r="B14455" s="219"/>
      <c r="D14455" s="274"/>
    </row>
    <row r="14456" spans="2:4" x14ac:dyDescent="0.25">
      <c r="B14456" s="219"/>
      <c r="D14456" s="274"/>
    </row>
    <row r="14457" spans="2:4" x14ac:dyDescent="0.25">
      <c r="B14457" s="219"/>
      <c r="D14457" s="274"/>
    </row>
    <row r="14458" spans="2:4" x14ac:dyDescent="0.25">
      <c r="B14458" s="219"/>
      <c r="D14458" s="274"/>
    </row>
    <row r="14459" spans="2:4" x14ac:dyDescent="0.25">
      <c r="B14459" s="219"/>
      <c r="D14459" s="274"/>
    </row>
    <row r="14460" spans="2:4" x14ac:dyDescent="0.25">
      <c r="B14460" s="219"/>
      <c r="D14460" s="274"/>
    </row>
    <row r="14461" spans="2:4" x14ac:dyDescent="0.25">
      <c r="B14461" s="219"/>
      <c r="D14461" s="274"/>
    </row>
    <row r="14462" spans="2:4" x14ac:dyDescent="0.25">
      <c r="B14462" s="219"/>
      <c r="D14462" s="274"/>
    </row>
    <row r="14463" spans="2:4" x14ac:dyDescent="0.25">
      <c r="B14463" s="219"/>
      <c r="D14463" s="274"/>
    </row>
    <row r="14464" spans="2:4" x14ac:dyDescent="0.25">
      <c r="B14464" s="219"/>
      <c r="D14464" s="274"/>
    </row>
    <row r="14465" spans="2:4" x14ac:dyDescent="0.25">
      <c r="B14465" s="219"/>
      <c r="D14465" s="274"/>
    </row>
    <row r="14466" spans="2:4" x14ac:dyDescent="0.25">
      <c r="B14466" s="219"/>
      <c r="D14466" s="274"/>
    </row>
    <row r="14467" spans="2:4" x14ac:dyDescent="0.25">
      <c r="B14467" s="219"/>
      <c r="D14467" s="274"/>
    </row>
    <row r="14468" spans="2:4" x14ac:dyDescent="0.25">
      <c r="B14468" s="219"/>
      <c r="D14468" s="274"/>
    </row>
    <row r="14469" spans="2:4" x14ac:dyDescent="0.25">
      <c r="B14469" s="219"/>
      <c r="D14469" s="274"/>
    </row>
    <row r="14470" spans="2:4" x14ac:dyDescent="0.25">
      <c r="B14470" s="219"/>
      <c r="D14470" s="274"/>
    </row>
    <row r="14471" spans="2:4" x14ac:dyDescent="0.25">
      <c r="B14471" s="219"/>
      <c r="D14471" s="274"/>
    </row>
    <row r="14472" spans="2:4" x14ac:dyDescent="0.25">
      <c r="B14472" s="219"/>
      <c r="D14472" s="274"/>
    </row>
    <row r="14473" spans="2:4" x14ac:dyDescent="0.25">
      <c r="B14473" s="219"/>
      <c r="D14473" s="274"/>
    </row>
    <row r="14474" spans="2:4" x14ac:dyDescent="0.25">
      <c r="B14474" s="219"/>
      <c r="D14474" s="274"/>
    </row>
    <row r="14475" spans="2:4" x14ac:dyDescent="0.25">
      <c r="B14475" s="219"/>
      <c r="D14475" s="274"/>
    </row>
    <row r="14476" spans="2:4" x14ac:dyDescent="0.25">
      <c r="B14476" s="219"/>
      <c r="D14476" s="274"/>
    </row>
    <row r="14477" spans="2:4" x14ac:dyDescent="0.25">
      <c r="B14477" s="219"/>
      <c r="D14477" s="274"/>
    </row>
    <row r="14478" spans="2:4" x14ac:dyDescent="0.25">
      <c r="B14478" s="219"/>
      <c r="D14478" s="274"/>
    </row>
    <row r="14479" spans="2:4" x14ac:dyDescent="0.25">
      <c r="B14479" s="219"/>
      <c r="D14479" s="274"/>
    </row>
    <row r="14480" spans="2:4" x14ac:dyDescent="0.25">
      <c r="B14480" s="219"/>
      <c r="D14480" s="274"/>
    </row>
    <row r="14481" spans="2:4" x14ac:dyDescent="0.25">
      <c r="B14481" s="219"/>
      <c r="D14481" s="274"/>
    </row>
    <row r="14482" spans="2:4" x14ac:dyDescent="0.25">
      <c r="B14482" s="219"/>
      <c r="D14482" s="274"/>
    </row>
    <row r="14483" spans="2:4" x14ac:dyDescent="0.25">
      <c r="B14483" s="219"/>
      <c r="D14483" s="274"/>
    </row>
    <row r="14484" spans="2:4" x14ac:dyDescent="0.25">
      <c r="B14484" s="219"/>
      <c r="D14484" s="274"/>
    </row>
    <row r="14485" spans="2:4" x14ac:dyDescent="0.25">
      <c r="B14485" s="219"/>
      <c r="D14485" s="274"/>
    </row>
    <row r="14486" spans="2:4" x14ac:dyDescent="0.25">
      <c r="B14486" s="219"/>
      <c r="D14486" s="274"/>
    </row>
    <row r="14487" spans="2:4" x14ac:dyDescent="0.25">
      <c r="B14487" s="219"/>
      <c r="D14487" s="274"/>
    </row>
    <row r="14488" spans="2:4" x14ac:dyDescent="0.25">
      <c r="B14488" s="219"/>
      <c r="D14488" s="274"/>
    </row>
    <row r="14489" spans="2:4" x14ac:dyDescent="0.25">
      <c r="B14489" s="219"/>
      <c r="D14489" s="274"/>
    </row>
    <row r="14490" spans="2:4" x14ac:dyDescent="0.25">
      <c r="B14490" s="219"/>
      <c r="D14490" s="274"/>
    </row>
    <row r="14491" spans="2:4" x14ac:dyDescent="0.25">
      <c r="B14491" s="219"/>
      <c r="D14491" s="274"/>
    </row>
    <row r="14492" spans="2:4" x14ac:dyDescent="0.25">
      <c r="B14492" s="219"/>
      <c r="D14492" s="274"/>
    </row>
    <row r="14493" spans="2:4" x14ac:dyDescent="0.25">
      <c r="B14493" s="219"/>
      <c r="D14493" s="274"/>
    </row>
    <row r="14494" spans="2:4" x14ac:dyDescent="0.25">
      <c r="B14494" s="219"/>
      <c r="D14494" s="274"/>
    </row>
    <row r="14495" spans="2:4" x14ac:dyDescent="0.25">
      <c r="B14495" s="219"/>
      <c r="D14495" s="274"/>
    </row>
    <row r="14496" spans="2:4" x14ac:dyDescent="0.25">
      <c r="B14496" s="219"/>
      <c r="D14496" s="274"/>
    </row>
    <row r="14497" spans="2:4" x14ac:dyDescent="0.25">
      <c r="B14497" s="219"/>
      <c r="D14497" s="274"/>
    </row>
    <row r="14498" spans="2:4" x14ac:dyDescent="0.25">
      <c r="B14498" s="219"/>
      <c r="D14498" s="274"/>
    </row>
    <row r="14499" spans="2:4" x14ac:dyDescent="0.25">
      <c r="B14499" s="219"/>
      <c r="D14499" s="274"/>
    </row>
    <row r="14500" spans="2:4" x14ac:dyDescent="0.25">
      <c r="B14500" s="219"/>
      <c r="D14500" s="274"/>
    </row>
    <row r="14501" spans="2:4" x14ac:dyDescent="0.25">
      <c r="B14501" s="219"/>
      <c r="D14501" s="274"/>
    </row>
    <row r="14502" spans="2:4" x14ac:dyDescent="0.25">
      <c r="B14502" s="219"/>
      <c r="D14502" s="274"/>
    </row>
    <row r="14503" spans="2:4" x14ac:dyDescent="0.25">
      <c r="B14503" s="219"/>
      <c r="D14503" s="274"/>
    </row>
    <row r="14504" spans="2:4" x14ac:dyDescent="0.25">
      <c r="B14504" s="219"/>
      <c r="D14504" s="274"/>
    </row>
    <row r="14505" spans="2:4" x14ac:dyDescent="0.25">
      <c r="B14505" s="219"/>
      <c r="D14505" s="274"/>
    </row>
    <row r="14506" spans="2:4" x14ac:dyDescent="0.25">
      <c r="B14506" s="219"/>
      <c r="D14506" s="274"/>
    </row>
    <row r="14507" spans="2:4" x14ac:dyDescent="0.25">
      <c r="B14507" s="219"/>
      <c r="D14507" s="274"/>
    </row>
    <row r="14508" spans="2:4" x14ac:dyDescent="0.25">
      <c r="B14508" s="219"/>
      <c r="D14508" s="274"/>
    </row>
    <row r="14509" spans="2:4" x14ac:dyDescent="0.25">
      <c r="B14509" s="219"/>
      <c r="D14509" s="274"/>
    </row>
    <row r="14510" spans="2:4" x14ac:dyDescent="0.25">
      <c r="B14510" s="219"/>
      <c r="D14510" s="274"/>
    </row>
    <row r="14511" spans="2:4" x14ac:dyDescent="0.25">
      <c r="B14511" s="219"/>
      <c r="D14511" s="274"/>
    </row>
    <row r="14512" spans="2:4" x14ac:dyDescent="0.25">
      <c r="B14512" s="219"/>
      <c r="D14512" s="274"/>
    </row>
    <row r="14513" spans="2:4" x14ac:dyDescent="0.25">
      <c r="B14513" s="219"/>
      <c r="D14513" s="274"/>
    </row>
    <row r="14514" spans="2:4" x14ac:dyDescent="0.25">
      <c r="B14514" s="219"/>
      <c r="D14514" s="274"/>
    </row>
    <row r="14515" spans="2:4" x14ac:dyDescent="0.25">
      <c r="B14515" s="219"/>
      <c r="D14515" s="274"/>
    </row>
    <row r="14516" spans="2:4" x14ac:dyDescent="0.25">
      <c r="B14516" s="219"/>
      <c r="D14516" s="274"/>
    </row>
    <row r="14517" spans="2:4" x14ac:dyDescent="0.25">
      <c r="B14517" s="219"/>
      <c r="D14517" s="274"/>
    </row>
    <row r="14518" spans="2:4" x14ac:dyDescent="0.25">
      <c r="B14518" s="219"/>
      <c r="D14518" s="274"/>
    </row>
    <row r="14519" spans="2:4" x14ac:dyDescent="0.25">
      <c r="B14519" s="219"/>
      <c r="D14519" s="274"/>
    </row>
    <row r="14520" spans="2:4" x14ac:dyDescent="0.25">
      <c r="B14520" s="219"/>
      <c r="D14520" s="274"/>
    </row>
    <row r="14521" spans="2:4" x14ac:dyDescent="0.25">
      <c r="B14521" s="219"/>
      <c r="D14521" s="274"/>
    </row>
    <row r="14522" spans="2:4" x14ac:dyDescent="0.25">
      <c r="B14522" s="219"/>
      <c r="D14522" s="274"/>
    </row>
    <row r="14523" spans="2:4" x14ac:dyDescent="0.25">
      <c r="B14523" s="219"/>
      <c r="D14523" s="274"/>
    </row>
    <row r="14524" spans="2:4" x14ac:dyDescent="0.25">
      <c r="B14524" s="219"/>
      <c r="D14524" s="274"/>
    </row>
    <row r="14525" spans="2:4" x14ac:dyDescent="0.25">
      <c r="B14525" s="219"/>
      <c r="D14525" s="274"/>
    </row>
    <row r="14526" spans="2:4" x14ac:dyDescent="0.25">
      <c r="B14526" s="219"/>
      <c r="D14526" s="274"/>
    </row>
    <row r="14527" spans="2:4" x14ac:dyDescent="0.25">
      <c r="B14527" s="219"/>
      <c r="D14527" s="274"/>
    </row>
    <row r="14528" spans="2:4" x14ac:dyDescent="0.25">
      <c r="B14528" s="219"/>
      <c r="D14528" s="274"/>
    </row>
    <row r="14529" spans="2:4" x14ac:dyDescent="0.25">
      <c r="B14529" s="219"/>
      <c r="D14529" s="274"/>
    </row>
    <row r="14530" spans="2:4" x14ac:dyDescent="0.25">
      <c r="B14530" s="219"/>
      <c r="D14530" s="274"/>
    </row>
    <row r="14531" spans="2:4" x14ac:dyDescent="0.25">
      <c r="B14531" s="219"/>
      <c r="D14531" s="274"/>
    </row>
    <row r="14532" spans="2:4" x14ac:dyDescent="0.25">
      <c r="B14532" s="219"/>
      <c r="D14532" s="274"/>
    </row>
    <row r="14533" spans="2:4" x14ac:dyDescent="0.25">
      <c r="B14533" s="219"/>
      <c r="D14533" s="274"/>
    </row>
    <row r="14534" spans="2:4" x14ac:dyDescent="0.25">
      <c r="B14534" s="219"/>
      <c r="D14534" s="274"/>
    </row>
    <row r="14535" spans="2:4" x14ac:dyDescent="0.25">
      <c r="B14535" s="219"/>
      <c r="D14535" s="274"/>
    </row>
    <row r="14536" spans="2:4" x14ac:dyDescent="0.25">
      <c r="B14536" s="219"/>
      <c r="D14536" s="274"/>
    </row>
    <row r="14537" spans="2:4" x14ac:dyDescent="0.25">
      <c r="B14537" s="219"/>
      <c r="D14537" s="274"/>
    </row>
    <row r="14538" spans="2:4" x14ac:dyDescent="0.25">
      <c r="B14538" s="219"/>
      <c r="D14538" s="274"/>
    </row>
    <row r="14539" spans="2:4" x14ac:dyDescent="0.25">
      <c r="B14539" s="219"/>
      <c r="D14539" s="274"/>
    </row>
    <row r="14540" spans="2:4" x14ac:dyDescent="0.25">
      <c r="B14540" s="219"/>
      <c r="D14540" s="274"/>
    </row>
    <row r="14541" spans="2:4" x14ac:dyDescent="0.25">
      <c r="B14541" s="219"/>
      <c r="D14541" s="274"/>
    </row>
    <row r="14542" spans="2:4" x14ac:dyDescent="0.25">
      <c r="B14542" s="219"/>
      <c r="D14542" s="274"/>
    </row>
    <row r="14543" spans="2:4" x14ac:dyDescent="0.25">
      <c r="B14543" s="219"/>
      <c r="D14543" s="274"/>
    </row>
    <row r="14544" spans="2:4" x14ac:dyDescent="0.25">
      <c r="B14544" s="219"/>
      <c r="D14544" s="274"/>
    </row>
    <row r="14545" spans="2:4" x14ac:dyDescent="0.25">
      <c r="B14545" s="219"/>
      <c r="D14545" s="274"/>
    </row>
    <row r="14546" spans="2:4" x14ac:dyDescent="0.25">
      <c r="B14546" s="219"/>
      <c r="D14546" s="274"/>
    </row>
    <row r="14547" spans="2:4" x14ac:dyDescent="0.25">
      <c r="B14547" s="219"/>
      <c r="D14547" s="274"/>
    </row>
    <row r="14548" spans="2:4" x14ac:dyDescent="0.25">
      <c r="B14548" s="219"/>
      <c r="D14548" s="274"/>
    </row>
    <row r="14549" spans="2:4" x14ac:dyDescent="0.25">
      <c r="B14549" s="219"/>
      <c r="D14549" s="274"/>
    </row>
    <row r="14550" spans="2:4" x14ac:dyDescent="0.25">
      <c r="B14550" s="219"/>
      <c r="D14550" s="274"/>
    </row>
    <row r="14551" spans="2:4" x14ac:dyDescent="0.25">
      <c r="B14551" s="219"/>
      <c r="D14551" s="274"/>
    </row>
    <row r="14552" spans="2:4" x14ac:dyDescent="0.25">
      <c r="B14552" s="219"/>
      <c r="D14552" s="274"/>
    </row>
    <row r="14553" spans="2:4" x14ac:dyDescent="0.25">
      <c r="B14553" s="219"/>
      <c r="D14553" s="274"/>
    </row>
    <row r="14554" spans="2:4" x14ac:dyDescent="0.25">
      <c r="B14554" s="219"/>
      <c r="D14554" s="274"/>
    </row>
    <row r="14555" spans="2:4" x14ac:dyDescent="0.25">
      <c r="B14555" s="219"/>
      <c r="D14555" s="274"/>
    </row>
    <row r="14556" spans="2:4" x14ac:dyDescent="0.25">
      <c r="B14556" s="219"/>
      <c r="D14556" s="274"/>
    </row>
    <row r="14557" spans="2:4" x14ac:dyDescent="0.25">
      <c r="B14557" s="219"/>
      <c r="D14557" s="274"/>
    </row>
    <row r="14558" spans="2:4" x14ac:dyDescent="0.25">
      <c r="B14558" s="219"/>
      <c r="D14558" s="274"/>
    </row>
    <row r="14559" spans="2:4" x14ac:dyDescent="0.25">
      <c r="B14559" s="219"/>
      <c r="D14559" s="274"/>
    </row>
    <row r="14560" spans="2:4" x14ac:dyDescent="0.25">
      <c r="B14560" s="219"/>
      <c r="D14560" s="274"/>
    </row>
    <row r="14561" spans="2:4" x14ac:dyDescent="0.25">
      <c r="B14561" s="219"/>
      <c r="D14561" s="274"/>
    </row>
    <row r="14562" spans="2:4" x14ac:dyDescent="0.25">
      <c r="B14562" s="219"/>
      <c r="D14562" s="274"/>
    </row>
    <row r="14563" spans="2:4" x14ac:dyDescent="0.25">
      <c r="B14563" s="219"/>
      <c r="D14563" s="274"/>
    </row>
    <row r="14564" spans="2:4" x14ac:dyDescent="0.25">
      <c r="B14564" s="219"/>
      <c r="D14564" s="274"/>
    </row>
    <row r="14565" spans="2:4" x14ac:dyDescent="0.25">
      <c r="B14565" s="219"/>
      <c r="D14565" s="274"/>
    </row>
    <row r="14566" spans="2:4" x14ac:dyDescent="0.25">
      <c r="B14566" s="219"/>
      <c r="D14566" s="274"/>
    </row>
    <row r="14567" spans="2:4" x14ac:dyDescent="0.25">
      <c r="B14567" s="219"/>
      <c r="D14567" s="274"/>
    </row>
    <row r="14568" spans="2:4" x14ac:dyDescent="0.25">
      <c r="B14568" s="219"/>
      <c r="D14568" s="274"/>
    </row>
    <row r="14569" spans="2:4" x14ac:dyDescent="0.25">
      <c r="B14569" s="219"/>
      <c r="D14569" s="274"/>
    </row>
    <row r="14570" spans="2:4" x14ac:dyDescent="0.25">
      <c r="B14570" s="219"/>
      <c r="D14570" s="274"/>
    </row>
    <row r="14571" spans="2:4" x14ac:dyDescent="0.25">
      <c r="B14571" s="219"/>
      <c r="D14571" s="274"/>
    </row>
    <row r="14572" spans="2:4" x14ac:dyDescent="0.25">
      <c r="B14572" s="219"/>
      <c r="D14572" s="274"/>
    </row>
    <row r="14573" spans="2:4" x14ac:dyDescent="0.25">
      <c r="B14573" s="219"/>
      <c r="D14573" s="274"/>
    </row>
    <row r="14574" spans="2:4" x14ac:dyDescent="0.25">
      <c r="B14574" s="219"/>
      <c r="D14574" s="274"/>
    </row>
    <row r="14575" spans="2:4" x14ac:dyDescent="0.25">
      <c r="B14575" s="219"/>
      <c r="D14575" s="274"/>
    </row>
    <row r="14576" spans="2:4" x14ac:dyDescent="0.25">
      <c r="B14576" s="219"/>
      <c r="D14576" s="274"/>
    </row>
    <row r="14577" spans="2:4" x14ac:dyDescent="0.25">
      <c r="B14577" s="219"/>
      <c r="D14577" s="274"/>
    </row>
    <row r="14578" spans="2:4" x14ac:dyDescent="0.25">
      <c r="B14578" s="219"/>
      <c r="D14578" s="274"/>
    </row>
    <row r="14579" spans="2:4" x14ac:dyDescent="0.25">
      <c r="B14579" s="219"/>
      <c r="D14579" s="274"/>
    </row>
    <row r="14580" spans="2:4" x14ac:dyDescent="0.25">
      <c r="B14580" s="219"/>
      <c r="D14580" s="274"/>
    </row>
    <row r="14581" spans="2:4" x14ac:dyDescent="0.25">
      <c r="B14581" s="219"/>
      <c r="D14581" s="274"/>
    </row>
    <row r="14582" spans="2:4" x14ac:dyDescent="0.25">
      <c r="B14582" s="219"/>
      <c r="D14582" s="274"/>
    </row>
    <row r="14583" spans="2:4" x14ac:dyDescent="0.25">
      <c r="B14583" s="219"/>
      <c r="D14583" s="274"/>
    </row>
    <row r="14584" spans="2:4" x14ac:dyDescent="0.25">
      <c r="B14584" s="219"/>
      <c r="D14584" s="274"/>
    </row>
    <row r="14585" spans="2:4" x14ac:dyDescent="0.25">
      <c r="B14585" s="219"/>
      <c r="D14585" s="274"/>
    </row>
    <row r="14586" spans="2:4" x14ac:dyDescent="0.25">
      <c r="B14586" s="219"/>
      <c r="D14586" s="274"/>
    </row>
    <row r="14587" spans="2:4" x14ac:dyDescent="0.25">
      <c r="B14587" s="219"/>
      <c r="D14587" s="274"/>
    </row>
    <row r="14588" spans="2:4" x14ac:dyDescent="0.25">
      <c r="B14588" s="219"/>
      <c r="D14588" s="274"/>
    </row>
    <row r="14589" spans="2:4" x14ac:dyDescent="0.25">
      <c r="B14589" s="219"/>
      <c r="D14589" s="274"/>
    </row>
    <row r="14590" spans="2:4" x14ac:dyDescent="0.25">
      <c r="B14590" s="219"/>
      <c r="D14590" s="274"/>
    </row>
    <row r="14591" spans="2:4" x14ac:dyDescent="0.25">
      <c r="B14591" s="219"/>
      <c r="D14591" s="274"/>
    </row>
    <row r="14592" spans="2:4" x14ac:dyDescent="0.25">
      <c r="B14592" s="219"/>
      <c r="D14592" s="274"/>
    </row>
    <row r="14593" spans="2:4" x14ac:dyDescent="0.25">
      <c r="B14593" s="219"/>
      <c r="D14593" s="274"/>
    </row>
    <row r="14594" spans="2:4" x14ac:dyDescent="0.25">
      <c r="B14594" s="219"/>
      <c r="D14594" s="274"/>
    </row>
    <row r="14595" spans="2:4" x14ac:dyDescent="0.25">
      <c r="B14595" s="219"/>
      <c r="D14595" s="274"/>
    </row>
    <row r="14596" spans="2:4" x14ac:dyDescent="0.25">
      <c r="B14596" s="219"/>
      <c r="D14596" s="274"/>
    </row>
    <row r="14597" spans="2:4" x14ac:dyDescent="0.25">
      <c r="B14597" s="219"/>
      <c r="D14597" s="274"/>
    </row>
    <row r="14598" spans="2:4" x14ac:dyDescent="0.25">
      <c r="B14598" s="219"/>
      <c r="D14598" s="274"/>
    </row>
    <row r="14599" spans="2:4" x14ac:dyDescent="0.25">
      <c r="B14599" s="219"/>
      <c r="D14599" s="274"/>
    </row>
    <row r="14600" spans="2:4" x14ac:dyDescent="0.25">
      <c r="B14600" s="219"/>
      <c r="D14600" s="274"/>
    </row>
    <row r="14601" spans="2:4" x14ac:dyDescent="0.25">
      <c r="B14601" s="219"/>
      <c r="D14601" s="274"/>
    </row>
    <row r="14602" spans="2:4" x14ac:dyDescent="0.25">
      <c r="B14602" s="219"/>
      <c r="D14602" s="274"/>
    </row>
    <row r="14603" spans="2:4" x14ac:dyDescent="0.25">
      <c r="B14603" s="219"/>
      <c r="D14603" s="274"/>
    </row>
    <row r="14604" spans="2:4" x14ac:dyDescent="0.25">
      <c r="B14604" s="219"/>
      <c r="D14604" s="274"/>
    </row>
    <row r="14605" spans="2:4" x14ac:dyDescent="0.25">
      <c r="B14605" s="219"/>
      <c r="D14605" s="274"/>
    </row>
    <row r="14606" spans="2:4" x14ac:dyDescent="0.25">
      <c r="B14606" s="219"/>
      <c r="D14606" s="274"/>
    </row>
    <row r="14607" spans="2:4" x14ac:dyDescent="0.25">
      <c r="B14607" s="219"/>
      <c r="D14607" s="274"/>
    </row>
    <row r="14608" spans="2:4" x14ac:dyDescent="0.25">
      <c r="B14608" s="219"/>
      <c r="D14608" s="274"/>
    </row>
    <row r="14609" spans="2:4" x14ac:dyDescent="0.25">
      <c r="B14609" s="219"/>
      <c r="D14609" s="274"/>
    </row>
    <row r="14610" spans="2:4" x14ac:dyDescent="0.25">
      <c r="B14610" s="219"/>
      <c r="D14610" s="274"/>
    </row>
    <row r="14611" spans="2:4" x14ac:dyDescent="0.25">
      <c r="B14611" s="219"/>
      <c r="D14611" s="274"/>
    </row>
    <row r="14612" spans="2:4" x14ac:dyDescent="0.25">
      <c r="B14612" s="219"/>
      <c r="D14612" s="274"/>
    </row>
    <row r="14613" spans="2:4" x14ac:dyDescent="0.25">
      <c r="B14613" s="219"/>
      <c r="D14613" s="274"/>
    </row>
    <row r="14614" spans="2:4" x14ac:dyDescent="0.25">
      <c r="B14614" s="219"/>
      <c r="D14614" s="274"/>
    </row>
    <row r="14615" spans="2:4" x14ac:dyDescent="0.25">
      <c r="B14615" s="219"/>
      <c r="D14615" s="274"/>
    </row>
    <row r="14616" spans="2:4" x14ac:dyDescent="0.25">
      <c r="B14616" s="219"/>
      <c r="D14616" s="274"/>
    </row>
    <row r="14617" spans="2:4" x14ac:dyDescent="0.25">
      <c r="B14617" s="219"/>
      <c r="D14617" s="274"/>
    </row>
    <row r="14618" spans="2:4" x14ac:dyDescent="0.25">
      <c r="B14618" s="219"/>
      <c r="D14618" s="274"/>
    </row>
    <row r="14619" spans="2:4" x14ac:dyDescent="0.25">
      <c r="B14619" s="219"/>
      <c r="D14619" s="274"/>
    </row>
    <row r="14620" spans="2:4" x14ac:dyDescent="0.25">
      <c r="B14620" s="219"/>
      <c r="D14620" s="274"/>
    </row>
    <row r="14621" spans="2:4" x14ac:dyDescent="0.25">
      <c r="B14621" s="219"/>
      <c r="D14621" s="274"/>
    </row>
    <row r="14622" spans="2:4" x14ac:dyDescent="0.25">
      <c r="B14622" s="219"/>
      <c r="D14622" s="274"/>
    </row>
    <row r="14623" spans="2:4" x14ac:dyDescent="0.25">
      <c r="B14623" s="219"/>
      <c r="D14623" s="274"/>
    </row>
    <row r="14624" spans="2:4" x14ac:dyDescent="0.25">
      <c r="B14624" s="219"/>
      <c r="D14624" s="274"/>
    </row>
    <row r="14625" spans="2:4" x14ac:dyDescent="0.25">
      <c r="B14625" s="219"/>
      <c r="D14625" s="274"/>
    </row>
    <row r="14626" spans="2:4" x14ac:dyDescent="0.25">
      <c r="B14626" s="219"/>
      <c r="D14626" s="274"/>
    </row>
    <row r="14627" spans="2:4" x14ac:dyDescent="0.25">
      <c r="B14627" s="219"/>
      <c r="D14627" s="274"/>
    </row>
    <row r="14628" spans="2:4" x14ac:dyDescent="0.25">
      <c r="B14628" s="219"/>
      <c r="D14628" s="274"/>
    </row>
    <row r="14629" spans="2:4" x14ac:dyDescent="0.25">
      <c r="B14629" s="219"/>
      <c r="D14629" s="274"/>
    </row>
    <row r="14630" spans="2:4" x14ac:dyDescent="0.25">
      <c r="B14630" s="219"/>
      <c r="D14630" s="274"/>
    </row>
    <row r="14631" spans="2:4" x14ac:dyDescent="0.25">
      <c r="B14631" s="219"/>
      <c r="D14631" s="274"/>
    </row>
    <row r="14632" spans="2:4" x14ac:dyDescent="0.25">
      <c r="B14632" s="219"/>
      <c r="D14632" s="274"/>
    </row>
    <row r="14633" spans="2:4" x14ac:dyDescent="0.25">
      <c r="B14633" s="219"/>
      <c r="D14633" s="274"/>
    </row>
    <row r="14634" spans="2:4" x14ac:dyDescent="0.25">
      <c r="B14634" s="219"/>
      <c r="D14634" s="274"/>
    </row>
    <row r="14635" spans="2:4" x14ac:dyDescent="0.25">
      <c r="B14635" s="219"/>
      <c r="D14635" s="274"/>
    </row>
    <row r="14636" spans="2:4" x14ac:dyDescent="0.25">
      <c r="B14636" s="219"/>
      <c r="D14636" s="274"/>
    </row>
    <row r="14637" spans="2:4" x14ac:dyDescent="0.25">
      <c r="B14637" s="219"/>
      <c r="D14637" s="274"/>
    </row>
    <row r="14638" spans="2:4" x14ac:dyDescent="0.25">
      <c r="B14638" s="219"/>
      <c r="D14638" s="274"/>
    </row>
    <row r="14639" spans="2:4" x14ac:dyDescent="0.25">
      <c r="B14639" s="219"/>
      <c r="D14639" s="274"/>
    </row>
    <row r="14640" spans="2:4" x14ac:dyDescent="0.25">
      <c r="B14640" s="219"/>
      <c r="D14640" s="274"/>
    </row>
    <row r="14641" spans="2:4" x14ac:dyDescent="0.25">
      <c r="B14641" s="219"/>
      <c r="D14641" s="274"/>
    </row>
    <row r="14642" spans="2:4" x14ac:dyDescent="0.25">
      <c r="B14642" s="219"/>
      <c r="D14642" s="274"/>
    </row>
    <row r="14643" spans="2:4" x14ac:dyDescent="0.25">
      <c r="B14643" s="219"/>
      <c r="D14643" s="274"/>
    </row>
    <row r="14644" spans="2:4" x14ac:dyDescent="0.25">
      <c r="B14644" s="219"/>
      <c r="D14644" s="274"/>
    </row>
    <row r="14645" spans="2:4" x14ac:dyDescent="0.25">
      <c r="B14645" s="219"/>
      <c r="D14645" s="274"/>
    </row>
    <row r="14646" spans="2:4" x14ac:dyDescent="0.25">
      <c r="B14646" s="219"/>
      <c r="D14646" s="274"/>
    </row>
    <row r="14647" spans="2:4" x14ac:dyDescent="0.25">
      <c r="B14647" s="219"/>
      <c r="D14647" s="274"/>
    </row>
    <row r="14648" spans="2:4" x14ac:dyDescent="0.25">
      <c r="B14648" s="219"/>
      <c r="D14648" s="274"/>
    </row>
    <row r="14649" spans="2:4" x14ac:dyDescent="0.25">
      <c r="B14649" s="219"/>
      <c r="D14649" s="274"/>
    </row>
    <row r="14650" spans="2:4" x14ac:dyDescent="0.25">
      <c r="B14650" s="219"/>
      <c r="D14650" s="274"/>
    </row>
    <row r="14651" spans="2:4" x14ac:dyDescent="0.25">
      <c r="B14651" s="219"/>
      <c r="D14651" s="274"/>
    </row>
    <row r="14652" spans="2:4" x14ac:dyDescent="0.25">
      <c r="B14652" s="219"/>
      <c r="D14652" s="274"/>
    </row>
    <row r="14653" spans="2:4" x14ac:dyDescent="0.25">
      <c r="B14653" s="219"/>
      <c r="D14653" s="274"/>
    </row>
    <row r="14654" spans="2:4" x14ac:dyDescent="0.25">
      <c r="B14654" s="219"/>
      <c r="D14654" s="274"/>
    </row>
    <row r="14655" spans="2:4" x14ac:dyDescent="0.25">
      <c r="B14655" s="219"/>
      <c r="D14655" s="274"/>
    </row>
    <row r="14656" spans="2:4" x14ac:dyDescent="0.25">
      <c r="B14656" s="219"/>
      <c r="D14656" s="274"/>
    </row>
    <row r="14657" spans="2:4" x14ac:dyDescent="0.25">
      <c r="B14657" s="219"/>
      <c r="D14657" s="274"/>
    </row>
    <row r="14658" spans="2:4" x14ac:dyDescent="0.25">
      <c r="B14658" s="219"/>
      <c r="D14658" s="274"/>
    </row>
    <row r="14659" spans="2:4" x14ac:dyDescent="0.25">
      <c r="B14659" s="219"/>
      <c r="D14659" s="274"/>
    </row>
    <row r="14660" spans="2:4" x14ac:dyDescent="0.25">
      <c r="B14660" s="219"/>
      <c r="D14660" s="274"/>
    </row>
    <row r="14661" spans="2:4" x14ac:dyDescent="0.25">
      <c r="B14661" s="219"/>
      <c r="D14661" s="274"/>
    </row>
    <row r="14662" spans="2:4" x14ac:dyDescent="0.25">
      <c r="B14662" s="219"/>
      <c r="D14662" s="274"/>
    </row>
    <row r="14663" spans="2:4" x14ac:dyDescent="0.25">
      <c r="B14663" s="219"/>
      <c r="D14663" s="274"/>
    </row>
    <row r="14664" spans="2:4" x14ac:dyDescent="0.25">
      <c r="B14664" s="219"/>
      <c r="D14664" s="274"/>
    </row>
    <row r="14665" spans="2:4" x14ac:dyDescent="0.25">
      <c r="B14665" s="219"/>
      <c r="D14665" s="274"/>
    </row>
    <row r="14666" spans="2:4" x14ac:dyDescent="0.25">
      <c r="B14666" s="219"/>
      <c r="D14666" s="274"/>
    </row>
    <row r="14667" spans="2:4" x14ac:dyDescent="0.25">
      <c r="B14667" s="219"/>
      <c r="D14667" s="274"/>
    </row>
    <row r="14668" spans="2:4" x14ac:dyDescent="0.25">
      <c r="B14668" s="219"/>
      <c r="D14668" s="274"/>
    </row>
    <row r="14669" spans="2:4" x14ac:dyDescent="0.25">
      <c r="B14669" s="219"/>
      <c r="D14669" s="274"/>
    </row>
    <row r="14670" spans="2:4" x14ac:dyDescent="0.25">
      <c r="B14670" s="219"/>
      <c r="D14670" s="274"/>
    </row>
    <row r="14671" spans="2:4" x14ac:dyDescent="0.25">
      <c r="B14671" s="219"/>
      <c r="D14671" s="274"/>
    </row>
    <row r="14672" spans="2:4" x14ac:dyDescent="0.25">
      <c r="B14672" s="219"/>
      <c r="D14672" s="274"/>
    </row>
    <row r="14673" spans="2:4" x14ac:dyDescent="0.25">
      <c r="B14673" s="219"/>
      <c r="D14673" s="274"/>
    </row>
    <row r="14674" spans="2:4" x14ac:dyDescent="0.25">
      <c r="B14674" s="219"/>
      <c r="D14674" s="274"/>
    </row>
    <row r="14675" spans="2:4" x14ac:dyDescent="0.25">
      <c r="B14675" s="219"/>
      <c r="D14675" s="274"/>
    </row>
    <row r="14676" spans="2:4" x14ac:dyDescent="0.25">
      <c r="B14676" s="219"/>
      <c r="D14676" s="274"/>
    </row>
    <row r="14677" spans="2:4" x14ac:dyDescent="0.25">
      <c r="B14677" s="219"/>
      <c r="D14677" s="274"/>
    </row>
    <row r="14678" spans="2:4" x14ac:dyDescent="0.25">
      <c r="B14678" s="219"/>
      <c r="D14678" s="274"/>
    </row>
    <row r="14679" spans="2:4" x14ac:dyDescent="0.25">
      <c r="B14679" s="219"/>
      <c r="D14679" s="274"/>
    </row>
    <row r="14680" spans="2:4" x14ac:dyDescent="0.25">
      <c r="B14680" s="219"/>
      <c r="D14680" s="274"/>
    </row>
    <row r="14681" spans="2:4" x14ac:dyDescent="0.25">
      <c r="B14681" s="219"/>
      <c r="D14681" s="274"/>
    </row>
    <row r="14682" spans="2:4" x14ac:dyDescent="0.25">
      <c r="B14682" s="219"/>
      <c r="D14682" s="274"/>
    </row>
    <row r="14683" spans="2:4" x14ac:dyDescent="0.25">
      <c r="B14683" s="219"/>
      <c r="D14683" s="274"/>
    </row>
    <row r="14684" spans="2:4" x14ac:dyDescent="0.25">
      <c r="B14684" s="219"/>
      <c r="D14684" s="274"/>
    </row>
    <row r="14685" spans="2:4" x14ac:dyDescent="0.25">
      <c r="B14685" s="219"/>
      <c r="D14685" s="274"/>
    </row>
    <row r="14686" spans="2:4" x14ac:dyDescent="0.25">
      <c r="B14686" s="219"/>
      <c r="D14686" s="274"/>
    </row>
    <row r="14687" spans="2:4" x14ac:dyDescent="0.25">
      <c r="B14687" s="219"/>
      <c r="D14687" s="274"/>
    </row>
    <row r="14688" spans="2:4" x14ac:dyDescent="0.25">
      <c r="B14688" s="219"/>
      <c r="D14688" s="274"/>
    </row>
    <row r="14689" spans="2:4" x14ac:dyDescent="0.25">
      <c r="B14689" s="219"/>
      <c r="D14689" s="274"/>
    </row>
    <row r="14690" spans="2:4" x14ac:dyDescent="0.25">
      <c r="B14690" s="219"/>
      <c r="D14690" s="274"/>
    </row>
    <row r="14691" spans="2:4" x14ac:dyDescent="0.25">
      <c r="B14691" s="219"/>
      <c r="D14691" s="274"/>
    </row>
    <row r="14692" spans="2:4" x14ac:dyDescent="0.25">
      <c r="B14692" s="219"/>
      <c r="D14692" s="274"/>
    </row>
    <row r="14693" spans="2:4" x14ac:dyDescent="0.25">
      <c r="B14693" s="219"/>
      <c r="D14693" s="274"/>
    </row>
    <row r="14694" spans="2:4" x14ac:dyDescent="0.25">
      <c r="B14694" s="219"/>
      <c r="D14694" s="274"/>
    </row>
    <row r="14695" spans="2:4" x14ac:dyDescent="0.25">
      <c r="B14695" s="219"/>
      <c r="D14695" s="274"/>
    </row>
    <row r="14696" spans="2:4" x14ac:dyDescent="0.25">
      <c r="B14696" s="219"/>
      <c r="D14696" s="274"/>
    </row>
    <row r="14697" spans="2:4" x14ac:dyDescent="0.25">
      <c r="B14697" s="219"/>
      <c r="D14697" s="274"/>
    </row>
    <row r="14698" spans="2:4" x14ac:dyDescent="0.25">
      <c r="B14698" s="219"/>
      <c r="D14698" s="274"/>
    </row>
    <row r="14699" spans="2:4" x14ac:dyDescent="0.25">
      <c r="B14699" s="219"/>
      <c r="D14699" s="274"/>
    </row>
    <row r="14700" spans="2:4" x14ac:dyDescent="0.25">
      <c r="B14700" s="219"/>
      <c r="D14700" s="274"/>
    </row>
    <row r="14701" spans="2:4" x14ac:dyDescent="0.25">
      <c r="B14701" s="219"/>
      <c r="D14701" s="274"/>
    </row>
    <row r="14702" spans="2:4" x14ac:dyDescent="0.25">
      <c r="B14702" s="219"/>
      <c r="D14702" s="274"/>
    </row>
    <row r="14703" spans="2:4" x14ac:dyDescent="0.25">
      <c r="B14703" s="219"/>
      <c r="D14703" s="274"/>
    </row>
    <row r="14704" spans="2:4" x14ac:dyDescent="0.25">
      <c r="B14704" s="219"/>
      <c r="D14704" s="274"/>
    </row>
    <row r="14705" spans="2:4" x14ac:dyDescent="0.25">
      <c r="B14705" s="219"/>
      <c r="D14705" s="274"/>
    </row>
    <row r="14706" spans="2:4" x14ac:dyDescent="0.25">
      <c r="B14706" s="219"/>
      <c r="D14706" s="274"/>
    </row>
    <row r="14707" spans="2:4" x14ac:dyDescent="0.25">
      <c r="B14707" s="219"/>
      <c r="D14707" s="274"/>
    </row>
    <row r="14708" spans="2:4" x14ac:dyDescent="0.25">
      <c r="B14708" s="219"/>
      <c r="D14708" s="274"/>
    </row>
    <row r="14709" spans="2:4" x14ac:dyDescent="0.25">
      <c r="B14709" s="219"/>
      <c r="D14709" s="274"/>
    </row>
    <row r="14710" spans="2:4" x14ac:dyDescent="0.25">
      <c r="B14710" s="219"/>
      <c r="D14710" s="274"/>
    </row>
    <row r="14711" spans="2:4" x14ac:dyDescent="0.25">
      <c r="B14711" s="219"/>
      <c r="D14711" s="274"/>
    </row>
    <row r="14712" spans="2:4" x14ac:dyDescent="0.25">
      <c r="B14712" s="219"/>
      <c r="D14712" s="274"/>
    </row>
    <row r="14713" spans="2:4" x14ac:dyDescent="0.25">
      <c r="B14713" s="219"/>
      <c r="D14713" s="274"/>
    </row>
    <row r="14714" spans="2:4" x14ac:dyDescent="0.25">
      <c r="B14714" s="219"/>
      <c r="D14714" s="274"/>
    </row>
    <row r="14715" spans="2:4" x14ac:dyDescent="0.25">
      <c r="B14715" s="219"/>
      <c r="D14715" s="274"/>
    </row>
    <row r="14716" spans="2:4" x14ac:dyDescent="0.25">
      <c r="B14716" s="219"/>
      <c r="D14716" s="274"/>
    </row>
    <row r="14717" spans="2:4" x14ac:dyDescent="0.25">
      <c r="B14717" s="219"/>
      <c r="D14717" s="274"/>
    </row>
    <row r="14718" spans="2:4" x14ac:dyDescent="0.25">
      <c r="B14718" s="219"/>
      <c r="D14718" s="274"/>
    </row>
    <row r="14719" spans="2:4" x14ac:dyDescent="0.25">
      <c r="B14719" s="219"/>
      <c r="D14719" s="274"/>
    </row>
    <row r="14720" spans="2:4" x14ac:dyDescent="0.25">
      <c r="B14720" s="219"/>
      <c r="D14720" s="274"/>
    </row>
    <row r="14721" spans="2:4" x14ac:dyDescent="0.25">
      <c r="B14721" s="219"/>
      <c r="D14721" s="274"/>
    </row>
    <row r="14722" spans="2:4" x14ac:dyDescent="0.25">
      <c r="B14722" s="219"/>
      <c r="D14722" s="274"/>
    </row>
    <row r="14723" spans="2:4" x14ac:dyDescent="0.25">
      <c r="B14723" s="219"/>
      <c r="D14723" s="274"/>
    </row>
    <row r="14724" spans="2:4" x14ac:dyDescent="0.25">
      <c r="B14724" s="219"/>
      <c r="D14724" s="274"/>
    </row>
    <row r="14725" spans="2:4" x14ac:dyDescent="0.25">
      <c r="B14725" s="219"/>
      <c r="D14725" s="274"/>
    </row>
    <row r="14726" spans="2:4" x14ac:dyDescent="0.25">
      <c r="B14726" s="219"/>
      <c r="D14726" s="274"/>
    </row>
    <row r="14727" spans="2:4" x14ac:dyDescent="0.25">
      <c r="B14727" s="219"/>
      <c r="D14727" s="274"/>
    </row>
    <row r="14728" spans="2:4" x14ac:dyDescent="0.25">
      <c r="B14728" s="219"/>
      <c r="D14728" s="274"/>
    </row>
    <row r="14729" spans="2:4" x14ac:dyDescent="0.25">
      <c r="B14729" s="219"/>
      <c r="D14729" s="274"/>
    </row>
    <row r="14730" spans="2:4" x14ac:dyDescent="0.25">
      <c r="B14730" s="219"/>
      <c r="D14730" s="274"/>
    </row>
    <row r="14731" spans="2:4" x14ac:dyDescent="0.25">
      <c r="B14731" s="219"/>
      <c r="D14731" s="274"/>
    </row>
    <row r="14732" spans="2:4" x14ac:dyDescent="0.25">
      <c r="B14732" s="219"/>
      <c r="D14732" s="274"/>
    </row>
    <row r="14733" spans="2:4" x14ac:dyDescent="0.25">
      <c r="B14733" s="219"/>
      <c r="D14733" s="274"/>
    </row>
    <row r="14734" spans="2:4" x14ac:dyDescent="0.25">
      <c r="B14734" s="219"/>
      <c r="D14734" s="274"/>
    </row>
    <row r="14735" spans="2:4" x14ac:dyDescent="0.25">
      <c r="B14735" s="219"/>
      <c r="D14735" s="274"/>
    </row>
    <row r="14736" spans="2:4" x14ac:dyDescent="0.25">
      <c r="B14736" s="219"/>
      <c r="D14736" s="274"/>
    </row>
    <row r="14737" spans="2:4" x14ac:dyDescent="0.25">
      <c r="B14737" s="219"/>
      <c r="D14737" s="274"/>
    </row>
    <row r="14738" spans="2:4" x14ac:dyDescent="0.25">
      <c r="B14738" s="219"/>
      <c r="D14738" s="274"/>
    </row>
    <row r="14739" spans="2:4" x14ac:dyDescent="0.25">
      <c r="B14739" s="219"/>
      <c r="D14739" s="274"/>
    </row>
    <row r="14740" spans="2:4" x14ac:dyDescent="0.25">
      <c r="B14740" s="219"/>
      <c r="D14740" s="274"/>
    </row>
    <row r="14741" spans="2:4" x14ac:dyDescent="0.25">
      <c r="B14741" s="219"/>
      <c r="D14741" s="274"/>
    </row>
    <row r="14742" spans="2:4" x14ac:dyDescent="0.25">
      <c r="B14742" s="219"/>
      <c r="D14742" s="274"/>
    </row>
    <row r="14743" spans="2:4" x14ac:dyDescent="0.25">
      <c r="B14743" s="219"/>
      <c r="D14743" s="274"/>
    </row>
    <row r="14744" spans="2:4" x14ac:dyDescent="0.25">
      <c r="B14744" s="219"/>
      <c r="D14744" s="274"/>
    </row>
    <row r="14745" spans="2:4" x14ac:dyDescent="0.25">
      <c r="B14745" s="219"/>
      <c r="D14745" s="274"/>
    </row>
    <row r="14746" spans="2:4" x14ac:dyDescent="0.25">
      <c r="B14746" s="219"/>
      <c r="D14746" s="274"/>
    </row>
    <row r="14747" spans="2:4" x14ac:dyDescent="0.25">
      <c r="B14747" s="219"/>
      <c r="D14747" s="274"/>
    </row>
    <row r="14748" spans="2:4" x14ac:dyDescent="0.25">
      <c r="B14748" s="219"/>
      <c r="D14748" s="274"/>
    </row>
    <row r="14749" spans="2:4" x14ac:dyDescent="0.25">
      <c r="B14749" s="219"/>
      <c r="D14749" s="274"/>
    </row>
    <row r="14750" spans="2:4" x14ac:dyDescent="0.25">
      <c r="B14750" s="219"/>
      <c r="D14750" s="274"/>
    </row>
    <row r="14751" spans="2:4" x14ac:dyDescent="0.25">
      <c r="B14751" s="219"/>
      <c r="D14751" s="274"/>
    </row>
    <row r="14752" spans="2:4" x14ac:dyDescent="0.25">
      <c r="B14752" s="219"/>
      <c r="D14752" s="274"/>
    </row>
    <row r="14753" spans="2:4" x14ac:dyDescent="0.25">
      <c r="B14753" s="219"/>
      <c r="D14753" s="274"/>
    </row>
    <row r="14754" spans="2:4" x14ac:dyDescent="0.25">
      <c r="B14754" s="219"/>
      <c r="D14754" s="274"/>
    </row>
    <row r="14755" spans="2:4" x14ac:dyDescent="0.25">
      <c r="B14755" s="219"/>
      <c r="D14755" s="274"/>
    </row>
    <row r="14756" spans="2:4" x14ac:dyDescent="0.25">
      <c r="B14756" s="219"/>
      <c r="D14756" s="274"/>
    </row>
    <row r="14757" spans="2:4" x14ac:dyDescent="0.25">
      <c r="B14757" s="219"/>
      <c r="D14757" s="274"/>
    </row>
    <row r="14758" spans="2:4" x14ac:dyDescent="0.25">
      <c r="B14758" s="219"/>
      <c r="D14758" s="274"/>
    </row>
    <row r="14759" spans="2:4" x14ac:dyDescent="0.25">
      <c r="B14759" s="219"/>
      <c r="D14759" s="274"/>
    </row>
    <row r="14760" spans="2:4" x14ac:dyDescent="0.25">
      <c r="B14760" s="219"/>
      <c r="D14760" s="274"/>
    </row>
    <row r="14761" spans="2:4" x14ac:dyDescent="0.25">
      <c r="B14761" s="219"/>
      <c r="D14761" s="274"/>
    </row>
    <row r="14762" spans="2:4" x14ac:dyDescent="0.25">
      <c r="B14762" s="219"/>
      <c r="D14762" s="274"/>
    </row>
    <row r="14763" spans="2:4" x14ac:dyDescent="0.25">
      <c r="B14763" s="219"/>
      <c r="D14763" s="274"/>
    </row>
    <row r="14764" spans="2:4" x14ac:dyDescent="0.25">
      <c r="B14764" s="219"/>
      <c r="D14764" s="274"/>
    </row>
    <row r="14765" spans="2:4" x14ac:dyDescent="0.25">
      <c r="B14765" s="219"/>
      <c r="D14765" s="274"/>
    </row>
    <row r="14766" spans="2:4" x14ac:dyDescent="0.25">
      <c r="B14766" s="219"/>
      <c r="D14766" s="274"/>
    </row>
    <row r="14767" spans="2:4" x14ac:dyDescent="0.25">
      <c r="B14767" s="219"/>
      <c r="D14767" s="274"/>
    </row>
    <row r="14768" spans="2:4" x14ac:dyDescent="0.25">
      <c r="B14768" s="219"/>
      <c r="D14768" s="274"/>
    </row>
    <row r="14769" spans="2:4" x14ac:dyDescent="0.25">
      <c r="B14769" s="219"/>
      <c r="D14769" s="274"/>
    </row>
    <row r="14770" spans="2:4" x14ac:dyDescent="0.25">
      <c r="B14770" s="219"/>
      <c r="D14770" s="274"/>
    </row>
    <row r="14771" spans="2:4" x14ac:dyDescent="0.25">
      <c r="B14771" s="219"/>
      <c r="D14771" s="274"/>
    </row>
    <row r="14772" spans="2:4" x14ac:dyDescent="0.25">
      <c r="B14772" s="219"/>
      <c r="D14772" s="274"/>
    </row>
    <row r="14773" spans="2:4" x14ac:dyDescent="0.25">
      <c r="B14773" s="219"/>
      <c r="D14773" s="274"/>
    </row>
    <row r="14774" spans="2:4" x14ac:dyDescent="0.25">
      <c r="B14774" s="219"/>
      <c r="D14774" s="274"/>
    </row>
    <row r="14775" spans="2:4" x14ac:dyDescent="0.25">
      <c r="B14775" s="219"/>
      <c r="D14775" s="274"/>
    </row>
    <row r="14776" spans="2:4" x14ac:dyDescent="0.25">
      <c r="B14776" s="219"/>
      <c r="D14776" s="274"/>
    </row>
    <row r="14777" spans="2:4" x14ac:dyDescent="0.25">
      <c r="B14777" s="219"/>
      <c r="D14777" s="274"/>
    </row>
    <row r="14778" spans="2:4" x14ac:dyDescent="0.25">
      <c r="B14778" s="219"/>
      <c r="D14778" s="274"/>
    </row>
    <row r="14779" spans="2:4" x14ac:dyDescent="0.25">
      <c r="B14779" s="219"/>
      <c r="D14779" s="274"/>
    </row>
    <row r="14780" spans="2:4" x14ac:dyDescent="0.25">
      <c r="B14780" s="219"/>
      <c r="D14780" s="274"/>
    </row>
    <row r="14781" spans="2:4" x14ac:dyDescent="0.25">
      <c r="B14781" s="219"/>
      <c r="D14781" s="274"/>
    </row>
    <row r="14782" spans="2:4" x14ac:dyDescent="0.25">
      <c r="B14782" s="219"/>
      <c r="D14782" s="274"/>
    </row>
    <row r="14783" spans="2:4" x14ac:dyDescent="0.25">
      <c r="B14783" s="219"/>
      <c r="D14783" s="274"/>
    </row>
    <row r="14784" spans="2:4" x14ac:dyDescent="0.25">
      <c r="B14784" s="219"/>
      <c r="D14784" s="274"/>
    </row>
    <row r="14785" spans="2:4" x14ac:dyDescent="0.25">
      <c r="B14785" s="219"/>
      <c r="D14785" s="274"/>
    </row>
    <row r="14786" spans="2:4" x14ac:dyDescent="0.25">
      <c r="B14786" s="219"/>
      <c r="D14786" s="274"/>
    </row>
    <row r="14787" spans="2:4" x14ac:dyDescent="0.25">
      <c r="B14787" s="219"/>
      <c r="D14787" s="274"/>
    </row>
    <row r="14788" spans="2:4" x14ac:dyDescent="0.25">
      <c r="B14788" s="219"/>
      <c r="D14788" s="274"/>
    </row>
    <row r="14789" spans="2:4" x14ac:dyDescent="0.25">
      <c r="B14789" s="219"/>
      <c r="D14789" s="274"/>
    </row>
    <row r="14790" spans="2:4" x14ac:dyDescent="0.25">
      <c r="B14790" s="219"/>
      <c r="D14790" s="274"/>
    </row>
    <row r="14791" spans="2:4" x14ac:dyDescent="0.25">
      <c r="B14791" s="219"/>
      <c r="D14791" s="274"/>
    </row>
    <row r="14792" spans="2:4" x14ac:dyDescent="0.25">
      <c r="B14792" s="219"/>
      <c r="D14792" s="274"/>
    </row>
    <row r="14793" spans="2:4" x14ac:dyDescent="0.25">
      <c r="B14793" s="219"/>
      <c r="D14793" s="274"/>
    </row>
    <row r="14794" spans="2:4" x14ac:dyDescent="0.25">
      <c r="B14794" s="219"/>
      <c r="D14794" s="274"/>
    </row>
    <row r="14795" spans="2:4" x14ac:dyDescent="0.25">
      <c r="B14795" s="219"/>
      <c r="D14795" s="274"/>
    </row>
    <row r="14796" spans="2:4" x14ac:dyDescent="0.25">
      <c r="B14796" s="219"/>
      <c r="D14796" s="274"/>
    </row>
    <row r="14797" spans="2:4" x14ac:dyDescent="0.25">
      <c r="B14797" s="219"/>
      <c r="D14797" s="274"/>
    </row>
    <row r="14798" spans="2:4" x14ac:dyDescent="0.25">
      <c r="B14798" s="219"/>
      <c r="D14798" s="274"/>
    </row>
    <row r="14799" spans="2:4" x14ac:dyDescent="0.25">
      <c r="B14799" s="219"/>
      <c r="D14799" s="274"/>
    </row>
    <row r="14800" spans="2:4" x14ac:dyDescent="0.25">
      <c r="B14800" s="219"/>
      <c r="D14800" s="274"/>
    </row>
    <row r="14801" spans="2:4" x14ac:dyDescent="0.25">
      <c r="B14801" s="219"/>
      <c r="D14801" s="274"/>
    </row>
    <row r="14802" spans="2:4" x14ac:dyDescent="0.25">
      <c r="B14802" s="219"/>
      <c r="D14802" s="274"/>
    </row>
    <row r="14803" spans="2:4" x14ac:dyDescent="0.25">
      <c r="B14803" s="219"/>
      <c r="D14803" s="274"/>
    </row>
    <row r="14804" spans="2:4" x14ac:dyDescent="0.25">
      <c r="B14804" s="219"/>
      <c r="D14804" s="274"/>
    </row>
    <row r="14805" spans="2:4" x14ac:dyDescent="0.25">
      <c r="B14805" s="219"/>
      <c r="D14805" s="274"/>
    </row>
    <row r="14806" spans="2:4" x14ac:dyDescent="0.25">
      <c r="B14806" s="219"/>
      <c r="D14806" s="274"/>
    </row>
    <row r="14807" spans="2:4" x14ac:dyDescent="0.25">
      <c r="B14807" s="219"/>
      <c r="D14807" s="274"/>
    </row>
    <row r="14808" spans="2:4" x14ac:dyDescent="0.25">
      <c r="B14808" s="219"/>
      <c r="D14808" s="274"/>
    </row>
    <row r="14809" spans="2:4" x14ac:dyDescent="0.25">
      <c r="B14809" s="219"/>
      <c r="D14809" s="274"/>
    </row>
    <row r="14810" spans="2:4" x14ac:dyDescent="0.25">
      <c r="B14810" s="219"/>
      <c r="D14810" s="274"/>
    </row>
    <row r="14811" spans="2:4" x14ac:dyDescent="0.25">
      <c r="B14811" s="219"/>
      <c r="D14811" s="274"/>
    </row>
    <row r="14812" spans="2:4" x14ac:dyDescent="0.25">
      <c r="B14812" s="219"/>
      <c r="D14812" s="274"/>
    </row>
    <row r="14813" spans="2:4" x14ac:dyDescent="0.25">
      <c r="B14813" s="219"/>
      <c r="D14813" s="274"/>
    </row>
    <row r="14814" spans="2:4" x14ac:dyDescent="0.25">
      <c r="B14814" s="219"/>
      <c r="D14814" s="274"/>
    </row>
    <row r="14815" spans="2:4" x14ac:dyDescent="0.25">
      <c r="B14815" s="219"/>
      <c r="D14815" s="274"/>
    </row>
    <row r="14816" spans="2:4" x14ac:dyDescent="0.25">
      <c r="B14816" s="219"/>
      <c r="D14816" s="274"/>
    </row>
    <row r="14817" spans="2:4" x14ac:dyDescent="0.25">
      <c r="B14817" s="219"/>
      <c r="D14817" s="274"/>
    </row>
    <row r="14818" spans="2:4" x14ac:dyDescent="0.25">
      <c r="B14818" s="219"/>
      <c r="D14818" s="274"/>
    </row>
    <row r="14819" spans="2:4" x14ac:dyDescent="0.25">
      <c r="B14819" s="219"/>
      <c r="D14819" s="274"/>
    </row>
    <row r="14820" spans="2:4" x14ac:dyDescent="0.25">
      <c r="B14820" s="219"/>
      <c r="D14820" s="274"/>
    </row>
    <row r="14821" spans="2:4" x14ac:dyDescent="0.25">
      <c r="B14821" s="219"/>
      <c r="D14821" s="274"/>
    </row>
    <row r="14822" spans="2:4" x14ac:dyDescent="0.25">
      <c r="B14822" s="219"/>
      <c r="D14822" s="274"/>
    </row>
    <row r="14823" spans="2:4" x14ac:dyDescent="0.25">
      <c r="B14823" s="219"/>
      <c r="D14823" s="274"/>
    </row>
    <row r="14824" spans="2:4" x14ac:dyDescent="0.25">
      <c r="B14824" s="219"/>
      <c r="D14824" s="274"/>
    </row>
    <row r="14825" spans="2:4" x14ac:dyDescent="0.25">
      <c r="B14825" s="219"/>
      <c r="D14825" s="274"/>
    </row>
    <row r="14826" spans="2:4" x14ac:dyDescent="0.25">
      <c r="B14826" s="219"/>
      <c r="D14826" s="274"/>
    </row>
    <row r="14827" spans="2:4" x14ac:dyDescent="0.25">
      <c r="B14827" s="219"/>
      <c r="D14827" s="274"/>
    </row>
    <row r="14828" spans="2:4" x14ac:dyDescent="0.25">
      <c r="B14828" s="219"/>
      <c r="D14828" s="274"/>
    </row>
    <row r="14829" spans="2:4" x14ac:dyDescent="0.25">
      <c r="B14829" s="219"/>
      <c r="D14829" s="274"/>
    </row>
    <row r="14830" spans="2:4" x14ac:dyDescent="0.25">
      <c r="B14830" s="219"/>
      <c r="D14830" s="274"/>
    </row>
    <row r="14831" spans="2:4" x14ac:dyDescent="0.25">
      <c r="B14831" s="219"/>
      <c r="D14831" s="274"/>
    </row>
    <row r="14832" spans="2:4" x14ac:dyDescent="0.25">
      <c r="B14832" s="219"/>
      <c r="D14832" s="274"/>
    </row>
    <row r="14833" spans="2:4" x14ac:dyDescent="0.25">
      <c r="B14833" s="219"/>
      <c r="D14833" s="274"/>
    </row>
    <row r="14834" spans="2:4" x14ac:dyDescent="0.25">
      <c r="B14834" s="219"/>
      <c r="D14834" s="274"/>
    </row>
    <row r="14835" spans="2:4" x14ac:dyDescent="0.25">
      <c r="B14835" s="219"/>
      <c r="D14835" s="274"/>
    </row>
    <row r="14836" spans="2:4" x14ac:dyDescent="0.25">
      <c r="B14836" s="219"/>
      <c r="D14836" s="274"/>
    </row>
    <row r="14837" spans="2:4" x14ac:dyDescent="0.25">
      <c r="B14837" s="219"/>
      <c r="D14837" s="274"/>
    </row>
    <row r="14838" spans="2:4" x14ac:dyDescent="0.25">
      <c r="B14838" s="219"/>
      <c r="D14838" s="274"/>
    </row>
    <row r="14839" spans="2:4" x14ac:dyDescent="0.25">
      <c r="B14839" s="219"/>
      <c r="D14839" s="274"/>
    </row>
    <row r="14840" spans="2:4" x14ac:dyDescent="0.25">
      <c r="B14840" s="219"/>
      <c r="D14840" s="274"/>
    </row>
    <row r="14841" spans="2:4" x14ac:dyDescent="0.25">
      <c r="B14841" s="219"/>
      <c r="D14841" s="274"/>
    </row>
    <row r="14842" spans="2:4" x14ac:dyDescent="0.25">
      <c r="B14842" s="219"/>
      <c r="D14842" s="274"/>
    </row>
    <row r="14843" spans="2:4" x14ac:dyDescent="0.25">
      <c r="B14843" s="219"/>
      <c r="D14843" s="274"/>
    </row>
    <row r="14844" spans="2:4" x14ac:dyDescent="0.25">
      <c r="B14844" s="219"/>
      <c r="D14844" s="274"/>
    </row>
    <row r="14845" spans="2:4" x14ac:dyDescent="0.25">
      <c r="B14845" s="219"/>
      <c r="D14845" s="274"/>
    </row>
    <row r="14846" spans="2:4" x14ac:dyDescent="0.25">
      <c r="B14846" s="219"/>
      <c r="D14846" s="274"/>
    </row>
    <row r="14847" spans="2:4" x14ac:dyDescent="0.25">
      <c r="B14847" s="219"/>
      <c r="D14847" s="274"/>
    </row>
    <row r="14848" spans="2:4" x14ac:dyDescent="0.25">
      <c r="B14848" s="219"/>
      <c r="D14848" s="274"/>
    </row>
    <row r="14849" spans="2:4" x14ac:dyDescent="0.25">
      <c r="B14849" s="219"/>
      <c r="D14849" s="274"/>
    </row>
    <row r="14850" spans="2:4" x14ac:dyDescent="0.25">
      <c r="B14850" s="219"/>
      <c r="D14850" s="274"/>
    </row>
    <row r="14851" spans="2:4" x14ac:dyDescent="0.25">
      <c r="B14851" s="219"/>
      <c r="D14851" s="274"/>
    </row>
    <row r="14852" spans="2:4" x14ac:dyDescent="0.25">
      <c r="B14852" s="219"/>
      <c r="D14852" s="274"/>
    </row>
    <row r="14853" spans="2:4" x14ac:dyDescent="0.25">
      <c r="B14853" s="219"/>
      <c r="D14853" s="274"/>
    </row>
    <row r="14854" spans="2:4" x14ac:dyDescent="0.25">
      <c r="B14854" s="219"/>
      <c r="D14854" s="274"/>
    </row>
    <row r="14855" spans="2:4" x14ac:dyDescent="0.25">
      <c r="B14855" s="219"/>
      <c r="D14855" s="274"/>
    </row>
    <row r="14856" spans="2:4" x14ac:dyDescent="0.25">
      <c r="B14856" s="219"/>
      <c r="D14856" s="274"/>
    </row>
    <row r="14857" spans="2:4" x14ac:dyDescent="0.25">
      <c r="B14857" s="219"/>
      <c r="D14857" s="274"/>
    </row>
    <row r="14858" spans="2:4" x14ac:dyDescent="0.25">
      <c r="B14858" s="219"/>
      <c r="D14858" s="274"/>
    </row>
    <row r="14859" spans="2:4" x14ac:dyDescent="0.25">
      <c r="B14859" s="219"/>
      <c r="D14859" s="274"/>
    </row>
    <row r="14860" spans="2:4" x14ac:dyDescent="0.25">
      <c r="B14860" s="219"/>
      <c r="D14860" s="274"/>
    </row>
    <row r="14861" spans="2:4" x14ac:dyDescent="0.25">
      <c r="B14861" s="219"/>
      <c r="D14861" s="274"/>
    </row>
    <row r="14862" spans="2:4" x14ac:dyDescent="0.25">
      <c r="B14862" s="219"/>
      <c r="D14862" s="274"/>
    </row>
    <row r="14863" spans="2:4" x14ac:dyDescent="0.25">
      <c r="B14863" s="219"/>
      <c r="D14863" s="274"/>
    </row>
    <row r="14864" spans="2:4" x14ac:dyDescent="0.25">
      <c r="B14864" s="219"/>
      <c r="D14864" s="274"/>
    </row>
    <row r="14865" spans="2:4" x14ac:dyDescent="0.25">
      <c r="B14865" s="219"/>
      <c r="D14865" s="274"/>
    </row>
    <row r="14866" spans="2:4" x14ac:dyDescent="0.25">
      <c r="B14866" s="219"/>
      <c r="D14866" s="274"/>
    </row>
    <row r="14867" spans="2:4" x14ac:dyDescent="0.25">
      <c r="B14867" s="219"/>
      <c r="D14867" s="274"/>
    </row>
    <row r="14868" spans="2:4" x14ac:dyDescent="0.25">
      <c r="B14868" s="219"/>
      <c r="D14868" s="274"/>
    </row>
    <row r="14869" spans="2:4" x14ac:dyDescent="0.25">
      <c r="B14869" s="219"/>
      <c r="D14869" s="274"/>
    </row>
    <row r="14870" spans="2:4" x14ac:dyDescent="0.25">
      <c r="B14870" s="219"/>
      <c r="D14870" s="274"/>
    </row>
    <row r="14871" spans="2:4" x14ac:dyDescent="0.25">
      <c r="B14871" s="219"/>
      <c r="D14871" s="274"/>
    </row>
    <row r="14872" spans="2:4" x14ac:dyDescent="0.25">
      <c r="B14872" s="219"/>
      <c r="D14872" s="274"/>
    </row>
    <row r="14873" spans="2:4" x14ac:dyDescent="0.25">
      <c r="B14873" s="219"/>
      <c r="D14873" s="274"/>
    </row>
    <row r="14874" spans="2:4" x14ac:dyDescent="0.25">
      <c r="B14874" s="219"/>
      <c r="D14874" s="274"/>
    </row>
    <row r="14875" spans="2:4" x14ac:dyDescent="0.25">
      <c r="B14875" s="219"/>
      <c r="D14875" s="274"/>
    </row>
    <row r="14876" spans="2:4" x14ac:dyDescent="0.25">
      <c r="B14876" s="219"/>
      <c r="D14876" s="274"/>
    </row>
    <row r="14877" spans="2:4" x14ac:dyDescent="0.25">
      <c r="B14877" s="219"/>
      <c r="D14877" s="274"/>
    </row>
    <row r="14878" spans="2:4" x14ac:dyDescent="0.25">
      <c r="B14878" s="219"/>
      <c r="D14878" s="274"/>
    </row>
    <row r="14879" spans="2:4" x14ac:dyDescent="0.25">
      <c r="B14879" s="219"/>
      <c r="D14879" s="274"/>
    </row>
    <row r="14880" spans="2:4" x14ac:dyDescent="0.25">
      <c r="B14880" s="219"/>
      <c r="D14880" s="274"/>
    </row>
    <row r="14881" spans="2:4" x14ac:dyDescent="0.25">
      <c r="B14881" s="219"/>
      <c r="D14881" s="274"/>
    </row>
    <row r="14882" spans="2:4" x14ac:dyDescent="0.25">
      <c r="B14882" s="219"/>
      <c r="D14882" s="274"/>
    </row>
    <row r="14883" spans="2:4" x14ac:dyDescent="0.25">
      <c r="B14883" s="219"/>
      <c r="D14883" s="274"/>
    </row>
    <row r="14884" spans="2:4" x14ac:dyDescent="0.25">
      <c r="B14884" s="219"/>
      <c r="D14884" s="274"/>
    </row>
    <row r="14885" spans="2:4" x14ac:dyDescent="0.25">
      <c r="B14885" s="219"/>
      <c r="D14885" s="274"/>
    </row>
    <row r="14886" spans="2:4" x14ac:dyDescent="0.25">
      <c r="B14886" s="219"/>
      <c r="D14886" s="274"/>
    </row>
    <row r="14887" spans="2:4" x14ac:dyDescent="0.25">
      <c r="B14887" s="219"/>
      <c r="D14887" s="274"/>
    </row>
    <row r="14888" spans="2:4" x14ac:dyDescent="0.25">
      <c r="B14888" s="219"/>
      <c r="D14888" s="274"/>
    </row>
    <row r="14889" spans="2:4" x14ac:dyDescent="0.25">
      <c r="B14889" s="219"/>
      <c r="D14889" s="274"/>
    </row>
    <row r="14890" spans="2:4" x14ac:dyDescent="0.25">
      <c r="B14890" s="219"/>
      <c r="D14890" s="274"/>
    </row>
    <row r="14891" spans="2:4" x14ac:dyDescent="0.25">
      <c r="B14891" s="219"/>
      <c r="D14891" s="274"/>
    </row>
    <row r="14892" spans="2:4" x14ac:dyDescent="0.25">
      <c r="B14892" s="219"/>
      <c r="D14892" s="274"/>
    </row>
    <row r="14893" spans="2:4" x14ac:dyDescent="0.25">
      <c r="B14893" s="219"/>
      <c r="D14893" s="274"/>
    </row>
    <row r="14894" spans="2:4" x14ac:dyDescent="0.25">
      <c r="B14894" s="219"/>
      <c r="D14894" s="274"/>
    </row>
    <row r="14895" spans="2:4" x14ac:dyDescent="0.25">
      <c r="B14895" s="219"/>
      <c r="D14895" s="274"/>
    </row>
    <row r="14896" spans="2:4" x14ac:dyDescent="0.25">
      <c r="B14896" s="219"/>
      <c r="D14896" s="274"/>
    </row>
    <row r="14897" spans="2:4" x14ac:dyDescent="0.25">
      <c r="B14897" s="219"/>
      <c r="D14897" s="274"/>
    </row>
    <row r="14898" spans="2:4" x14ac:dyDescent="0.25">
      <c r="B14898" s="219"/>
      <c r="D14898" s="274"/>
    </row>
    <row r="14899" spans="2:4" x14ac:dyDescent="0.25">
      <c r="B14899" s="219"/>
      <c r="D14899" s="274"/>
    </row>
    <row r="14900" spans="2:4" x14ac:dyDescent="0.25">
      <c r="B14900" s="219"/>
      <c r="D14900" s="274"/>
    </row>
    <row r="14901" spans="2:4" x14ac:dyDescent="0.25">
      <c r="B14901" s="219"/>
      <c r="D14901" s="274"/>
    </row>
    <row r="14902" spans="2:4" x14ac:dyDescent="0.25">
      <c r="B14902" s="219"/>
      <c r="D14902" s="274"/>
    </row>
    <row r="14903" spans="2:4" x14ac:dyDescent="0.25">
      <c r="B14903" s="219"/>
      <c r="D14903" s="274"/>
    </row>
    <row r="14904" spans="2:4" x14ac:dyDescent="0.25">
      <c r="B14904" s="219"/>
      <c r="D14904" s="274"/>
    </row>
    <row r="14905" spans="2:4" x14ac:dyDescent="0.25">
      <c r="B14905" s="219"/>
      <c r="D14905" s="274"/>
    </row>
    <row r="14906" spans="2:4" x14ac:dyDescent="0.25">
      <c r="B14906" s="219"/>
      <c r="D14906" s="274"/>
    </row>
    <row r="14907" spans="2:4" x14ac:dyDescent="0.25">
      <c r="B14907" s="219"/>
      <c r="D14907" s="274"/>
    </row>
    <row r="14908" spans="2:4" x14ac:dyDescent="0.25">
      <c r="B14908" s="219"/>
      <c r="D14908" s="274"/>
    </row>
    <row r="14909" spans="2:4" x14ac:dyDescent="0.25">
      <c r="B14909" s="219"/>
      <c r="D14909" s="274"/>
    </row>
    <row r="14910" spans="2:4" x14ac:dyDescent="0.25">
      <c r="B14910" s="219"/>
      <c r="D14910" s="274"/>
    </row>
    <row r="14911" spans="2:4" x14ac:dyDescent="0.25">
      <c r="B14911" s="219"/>
      <c r="D14911" s="274"/>
    </row>
    <row r="14912" spans="2:4" x14ac:dyDescent="0.25">
      <c r="B14912" s="219"/>
      <c r="D14912" s="274"/>
    </row>
    <row r="14913" spans="2:4" x14ac:dyDescent="0.25">
      <c r="B14913" s="219"/>
      <c r="D14913" s="274"/>
    </row>
    <row r="14914" spans="2:4" x14ac:dyDescent="0.25">
      <c r="B14914" s="219"/>
      <c r="D14914" s="274"/>
    </row>
    <row r="14915" spans="2:4" x14ac:dyDescent="0.25">
      <c r="B14915" s="219"/>
      <c r="D14915" s="274"/>
    </row>
    <row r="14916" spans="2:4" x14ac:dyDescent="0.25">
      <c r="B14916" s="219"/>
      <c r="D14916" s="274"/>
    </row>
    <row r="14917" spans="2:4" x14ac:dyDescent="0.25">
      <c r="B14917" s="219"/>
      <c r="D14917" s="274"/>
    </row>
    <row r="14918" spans="2:4" x14ac:dyDescent="0.25">
      <c r="B14918" s="219"/>
      <c r="D14918" s="274"/>
    </row>
    <row r="14919" spans="2:4" x14ac:dyDescent="0.25">
      <c r="B14919" s="219"/>
      <c r="D14919" s="274"/>
    </row>
    <row r="14920" spans="2:4" x14ac:dyDescent="0.25">
      <c r="B14920" s="219"/>
      <c r="D14920" s="274"/>
    </row>
    <row r="14921" spans="2:4" x14ac:dyDescent="0.25">
      <c r="B14921" s="219"/>
      <c r="D14921" s="274"/>
    </row>
    <row r="14922" spans="2:4" x14ac:dyDescent="0.25">
      <c r="B14922" s="219"/>
      <c r="D14922" s="274"/>
    </row>
    <row r="14923" spans="2:4" x14ac:dyDescent="0.25">
      <c r="B14923" s="219"/>
      <c r="D14923" s="274"/>
    </row>
    <row r="14924" spans="2:4" x14ac:dyDescent="0.25">
      <c r="B14924" s="219"/>
      <c r="D14924" s="274"/>
    </row>
    <row r="14925" spans="2:4" x14ac:dyDescent="0.25">
      <c r="B14925" s="219"/>
      <c r="D14925" s="274"/>
    </row>
    <row r="14926" spans="2:4" x14ac:dyDescent="0.25">
      <c r="B14926" s="219"/>
      <c r="D14926" s="274"/>
    </row>
    <row r="14927" spans="2:4" x14ac:dyDescent="0.25">
      <c r="B14927" s="219"/>
      <c r="D14927" s="274"/>
    </row>
    <row r="14928" spans="2:4" x14ac:dyDescent="0.25">
      <c r="B14928" s="219"/>
      <c r="D14928" s="274"/>
    </row>
    <row r="14929" spans="2:4" x14ac:dyDescent="0.25">
      <c r="B14929" s="219"/>
      <c r="D14929" s="274"/>
    </row>
    <row r="14930" spans="2:4" x14ac:dyDescent="0.25">
      <c r="B14930" s="219"/>
      <c r="D14930" s="274"/>
    </row>
    <row r="14931" spans="2:4" x14ac:dyDescent="0.25">
      <c r="B14931" s="219"/>
      <c r="D14931" s="274"/>
    </row>
    <row r="14932" spans="2:4" x14ac:dyDescent="0.25">
      <c r="B14932" s="219"/>
      <c r="D14932" s="274"/>
    </row>
    <row r="14933" spans="2:4" x14ac:dyDescent="0.25">
      <c r="B14933" s="219"/>
      <c r="D14933" s="274"/>
    </row>
    <row r="14934" spans="2:4" x14ac:dyDescent="0.25">
      <c r="B14934" s="219"/>
      <c r="D14934" s="274"/>
    </row>
    <row r="14935" spans="2:4" x14ac:dyDescent="0.25">
      <c r="B14935" s="219"/>
      <c r="D14935" s="274"/>
    </row>
    <row r="14936" spans="2:4" x14ac:dyDescent="0.25">
      <c r="B14936" s="219"/>
      <c r="D14936" s="274"/>
    </row>
    <row r="14937" spans="2:4" x14ac:dyDescent="0.25">
      <c r="B14937" s="219"/>
      <c r="D14937" s="274"/>
    </row>
    <row r="14938" spans="2:4" x14ac:dyDescent="0.25">
      <c r="B14938" s="219"/>
      <c r="D14938" s="274"/>
    </row>
    <row r="14939" spans="2:4" x14ac:dyDescent="0.25">
      <c r="B14939" s="219"/>
      <c r="D14939" s="274"/>
    </row>
    <row r="14940" spans="2:4" x14ac:dyDescent="0.25">
      <c r="B14940" s="219"/>
      <c r="D14940" s="274"/>
    </row>
    <row r="14941" spans="2:4" x14ac:dyDescent="0.25">
      <c r="B14941" s="219"/>
      <c r="D14941" s="274"/>
    </row>
    <row r="14942" spans="2:4" x14ac:dyDescent="0.25">
      <c r="B14942" s="219"/>
      <c r="D14942" s="274"/>
    </row>
    <row r="14943" spans="2:4" x14ac:dyDescent="0.25">
      <c r="B14943" s="219"/>
      <c r="D14943" s="274"/>
    </row>
    <row r="14944" spans="2:4" x14ac:dyDescent="0.25">
      <c r="B14944" s="219"/>
      <c r="D14944" s="274"/>
    </row>
    <row r="14945" spans="2:4" x14ac:dyDescent="0.25">
      <c r="B14945" s="219"/>
      <c r="D14945" s="274"/>
    </row>
    <row r="14946" spans="2:4" x14ac:dyDescent="0.25">
      <c r="B14946" s="219"/>
      <c r="D14946" s="274"/>
    </row>
    <row r="14947" spans="2:4" x14ac:dyDescent="0.25">
      <c r="B14947" s="219"/>
      <c r="D14947" s="274"/>
    </row>
    <row r="14948" spans="2:4" x14ac:dyDescent="0.25">
      <c r="B14948" s="219"/>
      <c r="D14948" s="274"/>
    </row>
    <row r="14949" spans="2:4" x14ac:dyDescent="0.25">
      <c r="B14949" s="219"/>
      <c r="D14949" s="274"/>
    </row>
    <row r="14950" spans="2:4" x14ac:dyDescent="0.25">
      <c r="B14950" s="219"/>
      <c r="D14950" s="274"/>
    </row>
    <row r="14951" spans="2:4" x14ac:dyDescent="0.25">
      <c r="B14951" s="219"/>
      <c r="D14951" s="274"/>
    </row>
    <row r="14952" spans="2:4" x14ac:dyDescent="0.25">
      <c r="B14952" s="219"/>
      <c r="D14952" s="274"/>
    </row>
    <row r="14953" spans="2:4" x14ac:dyDescent="0.25">
      <c r="B14953" s="219"/>
      <c r="D14953" s="274"/>
    </row>
    <row r="14954" spans="2:4" x14ac:dyDescent="0.25">
      <c r="B14954" s="219"/>
      <c r="D14954" s="274"/>
    </row>
    <row r="14955" spans="2:4" x14ac:dyDescent="0.25">
      <c r="B14955" s="219"/>
      <c r="D14955" s="274"/>
    </row>
    <row r="14956" spans="2:4" x14ac:dyDescent="0.25">
      <c r="B14956" s="219"/>
      <c r="D14956" s="274"/>
    </row>
    <row r="14957" spans="2:4" x14ac:dyDescent="0.25">
      <c r="B14957" s="219"/>
      <c r="D14957" s="274"/>
    </row>
    <row r="14958" spans="2:4" x14ac:dyDescent="0.25">
      <c r="B14958" s="219"/>
      <c r="D14958" s="274"/>
    </row>
    <row r="14959" spans="2:4" x14ac:dyDescent="0.25">
      <c r="B14959" s="219"/>
      <c r="D14959" s="274"/>
    </row>
    <row r="14960" spans="2:4" x14ac:dyDescent="0.25">
      <c r="B14960" s="219"/>
      <c r="D14960" s="274"/>
    </row>
    <row r="14961" spans="2:4" x14ac:dyDescent="0.25">
      <c r="B14961" s="219"/>
      <c r="D14961" s="274"/>
    </row>
    <row r="14962" spans="2:4" x14ac:dyDescent="0.25">
      <c r="B14962" s="219"/>
      <c r="D14962" s="274"/>
    </row>
    <row r="14963" spans="2:4" x14ac:dyDescent="0.25">
      <c r="B14963" s="219"/>
      <c r="D14963" s="274"/>
    </row>
    <row r="14964" spans="2:4" x14ac:dyDescent="0.25">
      <c r="B14964" s="219"/>
      <c r="D14964" s="274"/>
    </row>
    <row r="14965" spans="2:4" x14ac:dyDescent="0.25">
      <c r="B14965" s="219"/>
      <c r="D14965" s="274"/>
    </row>
    <row r="14966" spans="2:4" x14ac:dyDescent="0.25">
      <c r="B14966" s="219"/>
      <c r="D14966" s="274"/>
    </row>
    <row r="14967" spans="2:4" x14ac:dyDescent="0.25">
      <c r="B14967" s="219"/>
      <c r="D14967" s="274"/>
    </row>
    <row r="14968" spans="2:4" x14ac:dyDescent="0.25">
      <c r="B14968" s="219"/>
      <c r="D14968" s="274"/>
    </row>
    <row r="14969" spans="2:4" x14ac:dyDescent="0.25">
      <c r="B14969" s="219"/>
      <c r="D14969" s="274"/>
    </row>
    <row r="14970" spans="2:4" x14ac:dyDescent="0.25">
      <c r="B14970" s="219"/>
      <c r="D14970" s="274"/>
    </row>
    <row r="14971" spans="2:4" x14ac:dyDescent="0.25">
      <c r="B14971" s="219"/>
      <c r="D14971" s="274"/>
    </row>
    <row r="14972" spans="2:4" x14ac:dyDescent="0.25">
      <c r="B14972" s="219"/>
      <c r="D14972" s="274"/>
    </row>
    <row r="14973" spans="2:4" x14ac:dyDescent="0.25">
      <c r="B14973" s="219"/>
      <c r="D14973" s="274"/>
    </row>
    <row r="14974" spans="2:4" x14ac:dyDescent="0.25">
      <c r="B14974" s="219"/>
      <c r="D14974" s="274"/>
    </row>
    <row r="14975" spans="2:4" x14ac:dyDescent="0.25">
      <c r="B14975" s="219"/>
      <c r="D14975" s="274"/>
    </row>
    <row r="14976" spans="2:4" x14ac:dyDescent="0.25">
      <c r="B14976" s="219"/>
      <c r="D14976" s="274"/>
    </row>
    <row r="14977" spans="2:4" x14ac:dyDescent="0.25">
      <c r="B14977" s="219"/>
      <c r="D14977" s="274"/>
    </row>
    <row r="14978" spans="2:4" x14ac:dyDescent="0.25">
      <c r="B14978" s="219"/>
      <c r="D14978" s="274"/>
    </row>
    <row r="14979" spans="2:4" x14ac:dyDescent="0.25">
      <c r="B14979" s="219"/>
      <c r="D14979" s="274"/>
    </row>
    <row r="14980" spans="2:4" x14ac:dyDescent="0.25">
      <c r="B14980" s="219"/>
      <c r="D14980" s="274"/>
    </row>
    <row r="14981" spans="2:4" x14ac:dyDescent="0.25">
      <c r="B14981" s="219"/>
      <c r="D14981" s="274"/>
    </row>
    <row r="14982" spans="2:4" x14ac:dyDescent="0.25">
      <c r="B14982" s="219"/>
      <c r="D14982" s="274"/>
    </row>
    <row r="14983" spans="2:4" x14ac:dyDescent="0.25">
      <c r="B14983" s="219"/>
      <c r="D14983" s="274"/>
    </row>
    <row r="14984" spans="2:4" x14ac:dyDescent="0.25">
      <c r="B14984" s="219"/>
      <c r="D14984" s="274"/>
    </row>
    <row r="14985" spans="2:4" x14ac:dyDescent="0.25">
      <c r="B14985" s="219"/>
      <c r="D14985" s="274"/>
    </row>
    <row r="14986" spans="2:4" x14ac:dyDescent="0.25">
      <c r="B14986" s="219"/>
      <c r="D14986" s="274"/>
    </row>
    <row r="14987" spans="2:4" x14ac:dyDescent="0.25">
      <c r="B14987" s="219"/>
      <c r="D14987" s="274"/>
    </row>
    <row r="14988" spans="2:4" x14ac:dyDescent="0.25">
      <c r="B14988" s="219"/>
      <c r="D14988" s="274"/>
    </row>
    <row r="14989" spans="2:4" x14ac:dyDescent="0.25">
      <c r="B14989" s="219"/>
      <c r="D14989" s="274"/>
    </row>
    <row r="14990" spans="2:4" x14ac:dyDescent="0.25">
      <c r="B14990" s="219"/>
      <c r="D14990" s="274"/>
    </row>
    <row r="14991" spans="2:4" x14ac:dyDescent="0.25">
      <c r="B14991" s="219"/>
      <c r="D14991" s="274"/>
    </row>
    <row r="14992" spans="2:4" x14ac:dyDescent="0.25">
      <c r="B14992" s="219"/>
      <c r="D14992" s="274"/>
    </row>
    <row r="14993" spans="2:4" x14ac:dyDescent="0.25">
      <c r="B14993" s="219"/>
      <c r="D14993" s="274"/>
    </row>
    <row r="14994" spans="2:4" x14ac:dyDescent="0.25">
      <c r="B14994" s="219"/>
      <c r="D14994" s="274"/>
    </row>
    <row r="14995" spans="2:4" x14ac:dyDescent="0.25">
      <c r="B14995" s="219"/>
      <c r="D14995" s="274"/>
    </row>
    <row r="14996" spans="2:4" x14ac:dyDescent="0.25">
      <c r="B14996" s="219"/>
      <c r="D14996" s="274"/>
    </row>
    <row r="14997" spans="2:4" x14ac:dyDescent="0.25">
      <c r="B14997" s="219"/>
      <c r="D14997" s="274"/>
    </row>
    <row r="14998" spans="2:4" x14ac:dyDescent="0.25">
      <c r="B14998" s="219"/>
      <c r="D14998" s="274"/>
    </row>
    <row r="14999" spans="2:4" x14ac:dyDescent="0.25">
      <c r="B14999" s="219"/>
      <c r="D14999" s="274"/>
    </row>
    <row r="15000" spans="2:4" x14ac:dyDescent="0.25">
      <c r="B15000" s="219"/>
      <c r="D15000" s="274"/>
    </row>
    <row r="15001" spans="2:4" x14ac:dyDescent="0.25">
      <c r="B15001" s="219"/>
      <c r="D15001" s="274"/>
    </row>
    <row r="15002" spans="2:4" x14ac:dyDescent="0.25">
      <c r="B15002" s="219"/>
      <c r="D15002" s="274"/>
    </row>
    <row r="15003" spans="2:4" x14ac:dyDescent="0.25">
      <c r="B15003" s="219"/>
      <c r="D15003" s="274"/>
    </row>
    <row r="15004" spans="2:4" x14ac:dyDescent="0.25">
      <c r="B15004" s="219"/>
      <c r="D15004" s="274"/>
    </row>
    <row r="15005" spans="2:4" x14ac:dyDescent="0.25">
      <c r="B15005" s="219"/>
      <c r="D15005" s="274"/>
    </row>
    <row r="15006" spans="2:4" x14ac:dyDescent="0.25">
      <c r="B15006" s="219"/>
      <c r="D15006" s="274"/>
    </row>
    <row r="15007" spans="2:4" x14ac:dyDescent="0.25">
      <c r="B15007" s="219"/>
      <c r="D15007" s="274"/>
    </row>
    <row r="15008" spans="2:4" x14ac:dyDescent="0.25">
      <c r="B15008" s="219"/>
      <c r="D15008" s="274"/>
    </row>
    <row r="15009" spans="2:4" x14ac:dyDescent="0.25">
      <c r="B15009" s="219"/>
      <c r="D15009" s="274"/>
    </row>
    <row r="15010" spans="2:4" x14ac:dyDescent="0.25">
      <c r="B15010" s="219"/>
      <c r="D15010" s="274"/>
    </row>
    <row r="15011" spans="2:4" x14ac:dyDescent="0.25">
      <c r="B15011" s="219"/>
      <c r="D15011" s="274"/>
    </row>
    <row r="15012" spans="2:4" x14ac:dyDescent="0.25">
      <c r="B15012" s="219"/>
      <c r="D15012" s="274"/>
    </row>
    <row r="15013" spans="2:4" x14ac:dyDescent="0.25">
      <c r="B15013" s="219"/>
      <c r="D15013" s="274"/>
    </row>
    <row r="15014" spans="2:4" x14ac:dyDescent="0.25">
      <c r="B15014" s="219"/>
      <c r="D15014" s="274"/>
    </row>
    <row r="15015" spans="2:4" x14ac:dyDescent="0.25">
      <c r="B15015" s="219"/>
      <c r="D15015" s="274"/>
    </row>
    <row r="15016" spans="2:4" x14ac:dyDescent="0.25">
      <c r="B15016" s="219"/>
      <c r="D15016" s="274"/>
    </row>
    <row r="15017" spans="2:4" x14ac:dyDescent="0.25">
      <c r="B15017" s="219"/>
      <c r="D15017" s="274"/>
    </row>
    <row r="15018" spans="2:4" x14ac:dyDescent="0.25">
      <c r="B15018" s="219"/>
      <c r="D15018" s="274"/>
    </row>
    <row r="15019" spans="2:4" x14ac:dyDescent="0.25">
      <c r="B15019" s="219"/>
      <c r="D15019" s="274"/>
    </row>
    <row r="15020" spans="2:4" x14ac:dyDescent="0.25">
      <c r="B15020" s="219"/>
      <c r="D15020" s="274"/>
    </row>
    <row r="15021" spans="2:4" x14ac:dyDescent="0.25">
      <c r="B15021" s="219"/>
      <c r="D15021" s="274"/>
    </row>
    <row r="15022" spans="2:4" x14ac:dyDescent="0.25">
      <c r="B15022" s="219"/>
      <c r="D15022" s="274"/>
    </row>
    <row r="15023" spans="2:4" x14ac:dyDescent="0.25">
      <c r="B15023" s="219"/>
      <c r="D15023" s="274"/>
    </row>
    <row r="15024" spans="2:4" x14ac:dyDescent="0.25">
      <c r="B15024" s="219"/>
      <c r="D15024" s="274"/>
    </row>
    <row r="15025" spans="2:4" x14ac:dyDescent="0.25">
      <c r="B15025" s="219"/>
      <c r="D15025" s="274"/>
    </row>
    <row r="15026" spans="2:4" x14ac:dyDescent="0.25">
      <c r="B15026" s="219"/>
      <c r="D15026" s="274"/>
    </row>
    <row r="15027" spans="2:4" x14ac:dyDescent="0.25">
      <c r="B15027" s="219"/>
      <c r="D15027" s="274"/>
    </row>
    <row r="15028" spans="2:4" x14ac:dyDescent="0.25">
      <c r="B15028" s="219"/>
      <c r="D15028" s="274"/>
    </row>
    <row r="15029" spans="2:4" x14ac:dyDescent="0.25">
      <c r="B15029" s="219"/>
      <c r="D15029" s="274"/>
    </row>
    <row r="15030" spans="2:4" x14ac:dyDescent="0.25">
      <c r="B15030" s="219"/>
      <c r="D15030" s="274"/>
    </row>
    <row r="15031" spans="2:4" x14ac:dyDescent="0.25">
      <c r="B15031" s="219"/>
      <c r="D15031" s="274"/>
    </row>
    <row r="15032" spans="2:4" x14ac:dyDescent="0.25">
      <c r="B15032" s="219"/>
      <c r="D15032" s="274"/>
    </row>
    <row r="15033" spans="2:4" x14ac:dyDescent="0.25">
      <c r="B15033" s="219"/>
      <c r="D15033" s="274"/>
    </row>
    <row r="15034" spans="2:4" x14ac:dyDescent="0.25">
      <c r="B15034" s="219"/>
      <c r="D15034" s="274"/>
    </row>
    <row r="15035" spans="2:4" x14ac:dyDescent="0.25">
      <c r="B15035" s="219"/>
      <c r="D15035" s="274"/>
    </row>
    <row r="15036" spans="2:4" x14ac:dyDescent="0.25">
      <c r="B15036" s="219"/>
      <c r="D15036" s="274"/>
    </row>
    <row r="15037" spans="2:4" x14ac:dyDescent="0.25">
      <c r="B15037" s="219"/>
      <c r="D15037" s="274"/>
    </row>
    <row r="15038" spans="2:4" x14ac:dyDescent="0.25">
      <c r="B15038" s="219"/>
      <c r="D15038" s="274"/>
    </row>
    <row r="15039" spans="2:4" x14ac:dyDescent="0.25">
      <c r="B15039" s="219"/>
      <c r="D15039" s="274"/>
    </row>
    <row r="15040" spans="2:4" x14ac:dyDescent="0.25">
      <c r="B15040" s="219"/>
      <c r="D15040" s="274"/>
    </row>
    <row r="15041" spans="2:4" x14ac:dyDescent="0.25">
      <c r="B15041" s="219"/>
      <c r="D15041" s="274"/>
    </row>
    <row r="15042" spans="2:4" x14ac:dyDescent="0.25">
      <c r="B15042" s="219"/>
      <c r="D15042" s="274"/>
    </row>
    <row r="15043" spans="2:4" x14ac:dyDescent="0.25">
      <c r="B15043" s="219"/>
      <c r="D15043" s="274"/>
    </row>
    <row r="15044" spans="2:4" x14ac:dyDescent="0.25">
      <c r="B15044" s="219"/>
      <c r="D15044" s="274"/>
    </row>
    <row r="15045" spans="2:4" x14ac:dyDescent="0.25">
      <c r="B15045" s="219"/>
      <c r="D15045" s="274"/>
    </row>
    <row r="15046" spans="2:4" x14ac:dyDescent="0.25">
      <c r="B15046" s="219"/>
      <c r="D15046" s="274"/>
    </row>
    <row r="15047" spans="2:4" x14ac:dyDescent="0.25">
      <c r="B15047" s="219"/>
      <c r="D15047" s="274"/>
    </row>
    <row r="15048" spans="2:4" x14ac:dyDescent="0.25">
      <c r="B15048" s="219"/>
      <c r="D15048" s="274"/>
    </row>
    <row r="15049" spans="2:4" x14ac:dyDescent="0.25">
      <c r="B15049" s="219"/>
      <c r="D15049" s="274"/>
    </row>
    <row r="15050" spans="2:4" x14ac:dyDescent="0.25">
      <c r="B15050" s="219"/>
      <c r="D15050" s="274"/>
    </row>
    <row r="15051" spans="2:4" x14ac:dyDescent="0.25">
      <c r="B15051" s="219"/>
      <c r="D15051" s="274"/>
    </row>
    <row r="15052" spans="2:4" x14ac:dyDescent="0.25">
      <c r="B15052" s="219"/>
      <c r="D15052" s="274"/>
    </row>
    <row r="15053" spans="2:4" x14ac:dyDescent="0.25">
      <c r="B15053" s="219"/>
      <c r="D15053" s="274"/>
    </row>
    <row r="15054" spans="2:4" x14ac:dyDescent="0.25">
      <c r="B15054" s="219"/>
      <c r="D15054" s="274"/>
    </row>
    <row r="15055" spans="2:4" x14ac:dyDescent="0.25">
      <c r="B15055" s="219"/>
      <c r="D15055" s="274"/>
    </row>
    <row r="15056" spans="2:4" x14ac:dyDescent="0.25">
      <c r="B15056" s="219"/>
      <c r="D15056" s="274"/>
    </row>
    <row r="15057" spans="2:4" x14ac:dyDescent="0.25">
      <c r="B15057" s="219"/>
      <c r="D15057" s="274"/>
    </row>
    <row r="15058" spans="2:4" x14ac:dyDescent="0.25">
      <c r="B15058" s="219"/>
      <c r="D15058" s="274"/>
    </row>
    <row r="15059" spans="2:4" x14ac:dyDescent="0.25">
      <c r="B15059" s="219"/>
      <c r="D15059" s="274"/>
    </row>
    <row r="15060" spans="2:4" x14ac:dyDescent="0.25">
      <c r="B15060" s="219"/>
      <c r="D15060" s="274"/>
    </row>
    <row r="15061" spans="2:4" x14ac:dyDescent="0.25">
      <c r="B15061" s="219"/>
      <c r="D15061" s="274"/>
    </row>
    <row r="15062" spans="2:4" x14ac:dyDescent="0.25">
      <c r="B15062" s="219"/>
      <c r="D15062" s="274"/>
    </row>
    <row r="15063" spans="2:4" x14ac:dyDescent="0.25">
      <c r="B15063" s="219"/>
      <c r="D15063" s="274"/>
    </row>
    <row r="15064" spans="2:4" x14ac:dyDescent="0.25">
      <c r="B15064" s="219"/>
      <c r="D15064" s="274"/>
    </row>
    <row r="15065" spans="2:4" x14ac:dyDescent="0.25">
      <c r="B15065" s="219"/>
      <c r="D15065" s="274"/>
    </row>
    <row r="15066" spans="2:4" x14ac:dyDescent="0.25">
      <c r="B15066" s="219"/>
      <c r="D15066" s="274"/>
    </row>
    <row r="15067" spans="2:4" x14ac:dyDescent="0.25">
      <c r="B15067" s="219"/>
      <c r="D15067" s="274"/>
    </row>
    <row r="15068" spans="2:4" x14ac:dyDescent="0.25">
      <c r="B15068" s="219"/>
      <c r="D15068" s="274"/>
    </row>
    <row r="15069" spans="2:4" x14ac:dyDescent="0.25">
      <c r="B15069" s="219"/>
      <c r="D15069" s="274"/>
    </row>
    <row r="15070" spans="2:4" x14ac:dyDescent="0.25">
      <c r="B15070" s="219"/>
      <c r="D15070" s="274"/>
    </row>
    <row r="15071" spans="2:4" x14ac:dyDescent="0.25">
      <c r="B15071" s="219"/>
      <c r="D15071" s="274"/>
    </row>
    <row r="15072" spans="2:4" x14ac:dyDescent="0.25">
      <c r="B15072" s="219"/>
      <c r="D15072" s="274"/>
    </row>
    <row r="15073" spans="2:4" x14ac:dyDescent="0.25">
      <c r="B15073" s="219"/>
      <c r="D15073" s="274"/>
    </row>
    <row r="15074" spans="2:4" x14ac:dyDescent="0.25">
      <c r="B15074" s="219"/>
      <c r="D15074" s="274"/>
    </row>
    <row r="15075" spans="2:4" x14ac:dyDescent="0.25">
      <c r="B15075" s="219"/>
      <c r="D15075" s="274"/>
    </row>
    <row r="15076" spans="2:4" x14ac:dyDescent="0.25">
      <c r="B15076" s="219"/>
      <c r="D15076" s="274"/>
    </row>
    <row r="15077" spans="2:4" x14ac:dyDescent="0.25">
      <c r="B15077" s="219"/>
      <c r="D15077" s="274"/>
    </row>
    <row r="15078" spans="2:4" x14ac:dyDescent="0.25">
      <c r="B15078" s="219"/>
      <c r="D15078" s="274"/>
    </row>
    <row r="15079" spans="2:4" x14ac:dyDescent="0.25">
      <c r="B15079" s="219"/>
      <c r="D15079" s="274"/>
    </row>
    <row r="15080" spans="2:4" x14ac:dyDescent="0.25">
      <c r="B15080" s="219"/>
      <c r="D15080" s="274"/>
    </row>
    <row r="15081" spans="2:4" x14ac:dyDescent="0.25">
      <c r="B15081" s="219"/>
      <c r="D15081" s="274"/>
    </row>
    <row r="15082" spans="2:4" x14ac:dyDescent="0.25">
      <c r="B15082" s="219"/>
      <c r="D15082" s="274"/>
    </row>
    <row r="15083" spans="2:4" x14ac:dyDescent="0.25">
      <c r="B15083" s="219"/>
      <c r="D15083" s="274"/>
    </row>
    <row r="15084" spans="2:4" x14ac:dyDescent="0.25">
      <c r="B15084" s="219"/>
      <c r="D15084" s="274"/>
    </row>
    <row r="15085" spans="2:4" x14ac:dyDescent="0.25">
      <c r="B15085" s="219"/>
      <c r="D15085" s="274"/>
    </row>
    <row r="15086" spans="2:4" x14ac:dyDescent="0.25">
      <c r="B15086" s="219"/>
      <c r="D15086" s="274"/>
    </row>
    <row r="15087" spans="2:4" x14ac:dyDescent="0.25">
      <c r="B15087" s="219"/>
      <c r="D15087" s="274"/>
    </row>
    <row r="15088" spans="2:4" x14ac:dyDescent="0.25">
      <c r="B15088" s="219"/>
      <c r="D15088" s="274"/>
    </row>
    <row r="15089" spans="2:4" x14ac:dyDescent="0.25">
      <c r="B15089" s="219"/>
      <c r="D15089" s="274"/>
    </row>
    <row r="15090" spans="2:4" x14ac:dyDescent="0.25">
      <c r="B15090" s="219"/>
      <c r="D15090" s="274"/>
    </row>
    <row r="15091" spans="2:4" x14ac:dyDescent="0.25">
      <c r="B15091" s="219"/>
      <c r="D15091" s="274"/>
    </row>
    <row r="15092" spans="2:4" x14ac:dyDescent="0.25">
      <c r="B15092" s="219"/>
      <c r="D15092" s="274"/>
    </row>
    <row r="15093" spans="2:4" x14ac:dyDescent="0.25">
      <c r="B15093" s="219"/>
      <c r="D15093" s="274"/>
    </row>
    <row r="15094" spans="2:4" x14ac:dyDescent="0.25">
      <c r="B15094" s="219"/>
      <c r="D15094" s="274"/>
    </row>
    <row r="15095" spans="2:4" x14ac:dyDescent="0.25">
      <c r="B15095" s="219"/>
      <c r="D15095" s="274"/>
    </row>
    <row r="15096" spans="2:4" x14ac:dyDescent="0.25">
      <c r="B15096" s="219"/>
      <c r="D15096" s="274"/>
    </row>
    <row r="15097" spans="2:4" x14ac:dyDescent="0.25">
      <c r="B15097" s="219"/>
      <c r="D15097" s="274"/>
    </row>
    <row r="15098" spans="2:4" x14ac:dyDescent="0.25">
      <c r="B15098" s="219"/>
      <c r="D15098" s="274"/>
    </row>
    <row r="15099" spans="2:4" x14ac:dyDescent="0.25">
      <c r="B15099" s="219"/>
      <c r="D15099" s="274"/>
    </row>
    <row r="15100" spans="2:4" x14ac:dyDescent="0.25">
      <c r="B15100" s="219"/>
      <c r="D15100" s="274"/>
    </row>
    <row r="15101" spans="2:4" x14ac:dyDescent="0.25">
      <c r="B15101" s="219"/>
      <c r="D15101" s="274"/>
    </row>
    <row r="15102" spans="2:4" x14ac:dyDescent="0.25">
      <c r="B15102" s="219"/>
      <c r="D15102" s="274"/>
    </row>
    <row r="15103" spans="2:4" x14ac:dyDescent="0.25">
      <c r="B15103" s="219"/>
      <c r="D15103" s="274"/>
    </row>
    <row r="15104" spans="2:4" x14ac:dyDescent="0.25">
      <c r="B15104" s="219"/>
      <c r="D15104" s="274"/>
    </row>
    <row r="15105" spans="2:4" x14ac:dyDescent="0.25">
      <c r="B15105" s="219"/>
      <c r="D15105" s="274"/>
    </row>
    <row r="15106" spans="2:4" x14ac:dyDescent="0.25">
      <c r="B15106" s="219"/>
      <c r="D15106" s="274"/>
    </row>
    <row r="15107" spans="2:4" x14ac:dyDescent="0.25">
      <c r="B15107" s="219"/>
      <c r="D15107" s="274"/>
    </row>
    <row r="15108" spans="2:4" x14ac:dyDescent="0.25">
      <c r="B15108" s="219"/>
      <c r="D15108" s="274"/>
    </row>
    <row r="15109" spans="2:4" x14ac:dyDescent="0.25">
      <c r="B15109" s="219"/>
      <c r="D15109" s="274"/>
    </row>
    <row r="15110" spans="2:4" x14ac:dyDescent="0.25">
      <c r="B15110" s="219"/>
      <c r="D15110" s="274"/>
    </row>
    <row r="15111" spans="2:4" x14ac:dyDescent="0.25">
      <c r="B15111" s="219"/>
      <c r="D15111" s="274"/>
    </row>
    <row r="15112" spans="2:4" x14ac:dyDescent="0.25">
      <c r="B15112" s="219"/>
      <c r="D15112" s="274"/>
    </row>
    <row r="15113" spans="2:4" x14ac:dyDescent="0.25">
      <c r="B15113" s="219"/>
      <c r="D15113" s="274"/>
    </row>
    <row r="15114" spans="2:4" x14ac:dyDescent="0.25">
      <c r="B15114" s="219"/>
      <c r="D15114" s="274"/>
    </row>
    <row r="15115" spans="2:4" x14ac:dyDescent="0.25">
      <c r="B15115" s="219"/>
      <c r="D15115" s="274"/>
    </row>
    <row r="15116" spans="2:4" x14ac:dyDescent="0.25">
      <c r="B15116" s="219"/>
      <c r="D15116" s="274"/>
    </row>
    <row r="15117" spans="2:4" x14ac:dyDescent="0.25">
      <c r="B15117" s="219"/>
      <c r="D15117" s="274"/>
    </row>
    <row r="15118" spans="2:4" x14ac:dyDescent="0.25">
      <c r="B15118" s="219"/>
      <c r="D15118" s="274"/>
    </row>
    <row r="15119" spans="2:4" x14ac:dyDescent="0.25">
      <c r="B15119" s="219"/>
      <c r="D15119" s="274"/>
    </row>
    <row r="15120" spans="2:4" x14ac:dyDescent="0.25">
      <c r="B15120" s="219"/>
      <c r="D15120" s="274"/>
    </row>
    <row r="15121" spans="2:4" x14ac:dyDescent="0.25">
      <c r="B15121" s="219"/>
      <c r="D15121" s="274"/>
    </row>
    <row r="15122" spans="2:4" x14ac:dyDescent="0.25">
      <c r="B15122" s="219"/>
      <c r="D15122" s="274"/>
    </row>
    <row r="15123" spans="2:4" x14ac:dyDescent="0.25">
      <c r="B15123" s="219"/>
      <c r="D15123" s="274"/>
    </row>
    <row r="15124" spans="2:4" x14ac:dyDescent="0.25">
      <c r="B15124" s="219"/>
      <c r="D15124" s="274"/>
    </row>
    <row r="15125" spans="2:4" x14ac:dyDescent="0.25">
      <c r="B15125" s="219"/>
      <c r="D15125" s="274"/>
    </row>
    <row r="15126" spans="2:4" x14ac:dyDescent="0.25">
      <c r="B15126" s="219"/>
      <c r="D15126" s="274"/>
    </row>
    <row r="15127" spans="2:4" x14ac:dyDescent="0.25">
      <c r="B15127" s="219"/>
      <c r="D15127" s="274"/>
    </row>
    <row r="15128" spans="2:4" x14ac:dyDescent="0.25">
      <c r="B15128" s="219"/>
      <c r="D15128" s="274"/>
    </row>
    <row r="15129" spans="2:4" x14ac:dyDescent="0.25">
      <c r="B15129" s="219"/>
      <c r="D15129" s="274"/>
    </row>
    <row r="15130" spans="2:4" x14ac:dyDescent="0.25">
      <c r="B15130" s="219"/>
      <c r="D15130" s="274"/>
    </row>
    <row r="15131" spans="2:4" x14ac:dyDescent="0.25">
      <c r="B15131" s="219"/>
      <c r="D15131" s="274"/>
    </row>
    <row r="15132" spans="2:4" x14ac:dyDescent="0.25">
      <c r="B15132" s="219"/>
      <c r="D15132" s="274"/>
    </row>
    <row r="15133" spans="2:4" x14ac:dyDescent="0.25">
      <c r="B15133" s="219"/>
      <c r="D15133" s="274"/>
    </row>
    <row r="15134" spans="2:4" x14ac:dyDescent="0.25">
      <c r="B15134" s="219"/>
      <c r="D15134" s="274"/>
    </row>
    <row r="15135" spans="2:4" x14ac:dyDescent="0.25">
      <c r="B15135" s="219"/>
      <c r="D15135" s="274"/>
    </row>
    <row r="15136" spans="2:4" x14ac:dyDescent="0.25">
      <c r="B15136" s="219"/>
      <c r="D15136" s="274"/>
    </row>
    <row r="15137" spans="2:4" x14ac:dyDescent="0.25">
      <c r="B15137" s="219"/>
      <c r="D15137" s="274"/>
    </row>
    <row r="15138" spans="2:4" x14ac:dyDescent="0.25">
      <c r="B15138" s="219"/>
      <c r="D15138" s="274"/>
    </row>
    <row r="15139" spans="2:4" x14ac:dyDescent="0.25">
      <c r="B15139" s="219"/>
      <c r="D15139" s="274"/>
    </row>
    <row r="15140" spans="2:4" x14ac:dyDescent="0.25">
      <c r="B15140" s="219"/>
      <c r="D15140" s="274"/>
    </row>
    <row r="15141" spans="2:4" x14ac:dyDescent="0.25">
      <c r="B15141" s="219"/>
      <c r="D15141" s="274"/>
    </row>
    <row r="15142" spans="2:4" x14ac:dyDescent="0.25">
      <c r="B15142" s="219"/>
      <c r="D15142" s="274"/>
    </row>
    <row r="15143" spans="2:4" x14ac:dyDescent="0.25">
      <c r="B15143" s="219"/>
      <c r="D15143" s="274"/>
    </row>
    <row r="15144" spans="2:4" x14ac:dyDescent="0.25">
      <c r="B15144" s="219"/>
      <c r="D15144" s="274"/>
    </row>
    <row r="15145" spans="2:4" x14ac:dyDescent="0.25">
      <c r="B15145" s="219"/>
      <c r="D15145" s="274"/>
    </row>
    <row r="15146" spans="2:4" x14ac:dyDescent="0.25">
      <c r="B15146" s="219"/>
      <c r="D15146" s="274"/>
    </row>
    <row r="15147" spans="2:4" x14ac:dyDescent="0.25">
      <c r="B15147" s="219"/>
      <c r="D15147" s="274"/>
    </row>
    <row r="15148" spans="2:4" x14ac:dyDescent="0.25">
      <c r="B15148" s="219"/>
      <c r="D15148" s="274"/>
    </row>
    <row r="15149" spans="2:4" x14ac:dyDescent="0.25">
      <c r="B15149" s="219"/>
      <c r="D15149" s="274"/>
    </row>
    <row r="15150" spans="2:4" x14ac:dyDescent="0.25">
      <c r="B15150" s="219"/>
      <c r="D15150" s="274"/>
    </row>
    <row r="15151" spans="2:4" x14ac:dyDescent="0.25">
      <c r="B15151" s="219"/>
      <c r="D15151" s="274"/>
    </row>
    <row r="15152" spans="2:4" x14ac:dyDescent="0.25">
      <c r="B15152" s="219"/>
      <c r="D15152" s="274"/>
    </row>
    <row r="15153" spans="2:4" x14ac:dyDescent="0.25">
      <c r="B15153" s="219"/>
      <c r="D15153" s="274"/>
    </row>
    <row r="15154" spans="2:4" x14ac:dyDescent="0.25">
      <c r="B15154" s="219"/>
      <c r="D15154" s="274"/>
    </row>
    <row r="15155" spans="2:4" x14ac:dyDescent="0.25">
      <c r="B15155" s="219"/>
      <c r="D15155" s="274"/>
    </row>
    <row r="15156" spans="2:4" x14ac:dyDescent="0.25">
      <c r="B15156" s="219"/>
      <c r="D15156" s="274"/>
    </row>
    <row r="15157" spans="2:4" x14ac:dyDescent="0.25">
      <c r="B15157" s="219"/>
      <c r="D15157" s="274"/>
    </row>
    <row r="15158" spans="2:4" x14ac:dyDescent="0.25">
      <c r="B15158" s="219"/>
      <c r="D15158" s="274"/>
    </row>
    <row r="15159" spans="2:4" x14ac:dyDescent="0.25">
      <c r="B15159" s="219"/>
      <c r="D15159" s="274"/>
    </row>
    <row r="15160" spans="2:4" x14ac:dyDescent="0.25">
      <c r="B15160" s="219"/>
      <c r="D15160" s="274"/>
    </row>
    <row r="15161" spans="2:4" x14ac:dyDescent="0.25">
      <c r="B15161" s="219"/>
      <c r="D15161" s="274"/>
    </row>
    <row r="15162" spans="2:4" x14ac:dyDescent="0.25">
      <c r="B15162" s="219"/>
      <c r="D15162" s="274"/>
    </row>
    <row r="15163" spans="2:4" x14ac:dyDescent="0.25">
      <c r="B15163" s="219"/>
      <c r="D15163" s="274"/>
    </row>
    <row r="15164" spans="2:4" x14ac:dyDescent="0.25">
      <c r="B15164" s="219"/>
      <c r="D15164" s="274"/>
    </row>
    <row r="15165" spans="2:4" x14ac:dyDescent="0.25">
      <c r="B15165" s="219"/>
      <c r="D15165" s="274"/>
    </row>
    <row r="15166" spans="2:4" x14ac:dyDescent="0.25">
      <c r="B15166" s="219"/>
      <c r="D15166" s="274"/>
    </row>
    <row r="15167" spans="2:4" x14ac:dyDescent="0.25">
      <c r="B15167" s="219"/>
      <c r="D15167" s="274"/>
    </row>
    <row r="15168" spans="2:4" x14ac:dyDescent="0.25">
      <c r="B15168" s="219"/>
      <c r="D15168" s="274"/>
    </row>
    <row r="15169" spans="2:4" x14ac:dyDescent="0.25">
      <c r="B15169" s="219"/>
      <c r="D15169" s="274"/>
    </row>
    <row r="15170" spans="2:4" x14ac:dyDescent="0.25">
      <c r="B15170" s="219"/>
      <c r="D15170" s="274"/>
    </row>
    <row r="15171" spans="2:4" x14ac:dyDescent="0.25">
      <c r="B15171" s="219"/>
      <c r="D15171" s="274"/>
    </row>
    <row r="15172" spans="2:4" x14ac:dyDescent="0.25">
      <c r="B15172" s="219"/>
      <c r="D15172" s="274"/>
    </row>
    <row r="15173" spans="2:4" x14ac:dyDescent="0.25">
      <c r="B15173" s="219"/>
      <c r="D15173" s="274"/>
    </row>
    <row r="15174" spans="2:4" x14ac:dyDescent="0.25">
      <c r="B15174" s="219"/>
      <c r="D15174" s="274"/>
    </row>
    <row r="15175" spans="2:4" x14ac:dyDescent="0.25">
      <c r="B15175" s="219"/>
      <c r="D15175" s="274"/>
    </row>
    <row r="15176" spans="2:4" x14ac:dyDescent="0.25">
      <c r="B15176" s="219"/>
      <c r="D15176" s="274"/>
    </row>
    <row r="15177" spans="2:4" x14ac:dyDescent="0.25">
      <c r="B15177" s="219"/>
      <c r="D15177" s="274"/>
    </row>
    <row r="15178" spans="2:4" x14ac:dyDescent="0.25">
      <c r="B15178" s="219"/>
      <c r="D15178" s="274"/>
    </row>
    <row r="15179" spans="2:4" x14ac:dyDescent="0.25">
      <c r="B15179" s="219"/>
      <c r="D15179" s="274"/>
    </row>
    <row r="15180" spans="2:4" x14ac:dyDescent="0.25">
      <c r="B15180" s="219"/>
      <c r="D15180" s="274"/>
    </row>
    <row r="15181" spans="2:4" x14ac:dyDescent="0.25">
      <c r="B15181" s="219"/>
      <c r="D15181" s="274"/>
    </row>
    <row r="15182" spans="2:4" x14ac:dyDescent="0.25">
      <c r="B15182" s="219"/>
      <c r="D15182" s="274"/>
    </row>
    <row r="15183" spans="2:4" x14ac:dyDescent="0.25">
      <c r="B15183" s="219"/>
      <c r="D15183" s="274"/>
    </row>
    <row r="15184" spans="2:4" x14ac:dyDescent="0.25">
      <c r="B15184" s="219"/>
      <c r="D15184" s="274"/>
    </row>
    <row r="15185" spans="2:4" x14ac:dyDescent="0.25">
      <c r="B15185" s="219"/>
      <c r="D15185" s="274"/>
    </row>
    <row r="15186" spans="2:4" x14ac:dyDescent="0.25">
      <c r="B15186" s="219"/>
      <c r="D15186" s="274"/>
    </row>
    <row r="15187" spans="2:4" x14ac:dyDescent="0.25">
      <c r="B15187" s="219"/>
      <c r="D15187" s="274"/>
    </row>
    <row r="15188" spans="2:4" x14ac:dyDescent="0.25">
      <c r="B15188" s="219"/>
      <c r="D15188" s="274"/>
    </row>
    <row r="15189" spans="2:4" x14ac:dyDescent="0.25">
      <c r="B15189" s="219"/>
      <c r="D15189" s="274"/>
    </row>
    <row r="15190" spans="2:4" x14ac:dyDescent="0.25">
      <c r="B15190" s="219"/>
      <c r="D15190" s="274"/>
    </row>
    <row r="15191" spans="2:4" x14ac:dyDescent="0.25">
      <c r="B15191" s="219"/>
      <c r="D15191" s="274"/>
    </row>
    <row r="15192" spans="2:4" x14ac:dyDescent="0.25">
      <c r="B15192" s="219"/>
      <c r="D15192" s="274"/>
    </row>
    <row r="15193" spans="2:4" x14ac:dyDescent="0.25">
      <c r="B15193" s="219"/>
      <c r="D15193" s="274"/>
    </row>
    <row r="15194" spans="2:4" x14ac:dyDescent="0.25">
      <c r="B15194" s="219"/>
      <c r="D15194" s="274"/>
    </row>
    <row r="15195" spans="2:4" x14ac:dyDescent="0.25">
      <c r="B15195" s="219"/>
      <c r="D15195" s="274"/>
    </row>
    <row r="15196" spans="2:4" x14ac:dyDescent="0.25">
      <c r="B15196" s="219"/>
      <c r="D15196" s="274"/>
    </row>
    <row r="15197" spans="2:4" x14ac:dyDescent="0.25">
      <c r="B15197" s="219"/>
      <c r="D15197" s="274"/>
    </row>
    <row r="15198" spans="2:4" x14ac:dyDescent="0.25">
      <c r="B15198" s="219"/>
      <c r="D15198" s="274"/>
    </row>
    <row r="15199" spans="2:4" x14ac:dyDescent="0.25">
      <c r="B15199" s="219"/>
      <c r="D15199" s="274"/>
    </row>
    <row r="15200" spans="2:4" x14ac:dyDescent="0.25">
      <c r="B15200" s="219"/>
      <c r="D15200" s="274"/>
    </row>
    <row r="15201" spans="2:4" x14ac:dyDescent="0.25">
      <c r="B15201" s="219"/>
      <c r="D15201" s="274"/>
    </row>
    <row r="15202" spans="2:4" x14ac:dyDescent="0.25">
      <c r="B15202" s="219"/>
      <c r="D15202" s="274"/>
    </row>
    <row r="15203" spans="2:4" x14ac:dyDescent="0.25">
      <c r="B15203" s="219"/>
      <c r="D15203" s="274"/>
    </row>
    <row r="15204" spans="2:4" x14ac:dyDescent="0.25">
      <c r="B15204" s="219"/>
      <c r="D15204" s="274"/>
    </row>
    <row r="15205" spans="2:4" x14ac:dyDescent="0.25">
      <c r="B15205" s="219"/>
      <c r="D15205" s="274"/>
    </row>
    <row r="15206" spans="2:4" x14ac:dyDescent="0.25">
      <c r="B15206" s="219"/>
      <c r="D15206" s="274"/>
    </row>
    <row r="15207" spans="2:4" x14ac:dyDescent="0.25">
      <c r="B15207" s="219"/>
      <c r="D15207" s="274"/>
    </row>
    <row r="15208" spans="2:4" x14ac:dyDescent="0.25">
      <c r="B15208" s="219"/>
      <c r="D15208" s="274"/>
    </row>
    <row r="15209" spans="2:4" x14ac:dyDescent="0.25">
      <c r="B15209" s="219"/>
      <c r="D15209" s="274"/>
    </row>
    <row r="15210" spans="2:4" x14ac:dyDescent="0.25">
      <c r="B15210" s="219"/>
      <c r="D15210" s="274"/>
    </row>
    <row r="15211" spans="2:4" x14ac:dyDescent="0.25">
      <c r="B15211" s="219"/>
      <c r="D15211" s="274"/>
    </row>
    <row r="15212" spans="2:4" x14ac:dyDescent="0.25">
      <c r="B15212" s="219"/>
      <c r="D15212" s="274"/>
    </row>
    <row r="15213" spans="2:4" x14ac:dyDescent="0.25">
      <c r="B15213" s="219"/>
      <c r="D15213" s="274"/>
    </row>
    <row r="15214" spans="2:4" x14ac:dyDescent="0.25">
      <c r="B15214" s="219"/>
      <c r="D15214" s="274"/>
    </row>
    <row r="15215" spans="2:4" x14ac:dyDescent="0.25">
      <c r="B15215" s="219"/>
      <c r="D15215" s="274"/>
    </row>
    <row r="15216" spans="2:4" x14ac:dyDescent="0.25">
      <c r="B15216" s="219"/>
      <c r="D15216" s="274"/>
    </row>
    <row r="15217" spans="2:4" x14ac:dyDescent="0.25">
      <c r="B15217" s="219"/>
      <c r="D15217" s="274"/>
    </row>
    <row r="15218" spans="2:4" x14ac:dyDescent="0.25">
      <c r="B15218" s="219"/>
      <c r="D15218" s="274"/>
    </row>
    <row r="15219" spans="2:4" x14ac:dyDescent="0.25">
      <c r="B15219" s="219"/>
      <c r="D15219" s="274"/>
    </row>
    <row r="15220" spans="2:4" x14ac:dyDescent="0.25">
      <c r="B15220" s="219"/>
      <c r="D15220" s="274"/>
    </row>
    <row r="15221" spans="2:4" x14ac:dyDescent="0.25">
      <c r="B15221" s="219"/>
      <c r="D15221" s="274"/>
    </row>
    <row r="15222" spans="2:4" x14ac:dyDescent="0.25">
      <c r="B15222" s="219"/>
      <c r="D15222" s="274"/>
    </row>
    <row r="15223" spans="2:4" x14ac:dyDescent="0.25">
      <c r="B15223" s="219"/>
      <c r="D15223" s="274"/>
    </row>
    <row r="15224" spans="2:4" x14ac:dyDescent="0.25">
      <c r="B15224" s="219"/>
      <c r="D15224" s="274"/>
    </row>
    <row r="15225" spans="2:4" x14ac:dyDescent="0.25">
      <c r="B15225" s="219"/>
      <c r="D15225" s="274"/>
    </row>
    <row r="15226" spans="2:4" x14ac:dyDescent="0.25">
      <c r="B15226" s="219"/>
      <c r="D15226" s="274"/>
    </row>
    <row r="15227" spans="2:4" x14ac:dyDescent="0.25">
      <c r="B15227" s="219"/>
      <c r="D15227" s="274"/>
    </row>
    <row r="15228" spans="2:4" x14ac:dyDescent="0.25">
      <c r="B15228" s="219"/>
      <c r="D15228" s="274"/>
    </row>
    <row r="15229" spans="2:4" x14ac:dyDescent="0.25">
      <c r="B15229" s="219"/>
      <c r="D15229" s="274"/>
    </row>
    <row r="15230" spans="2:4" x14ac:dyDescent="0.25">
      <c r="B15230" s="219"/>
      <c r="D15230" s="274"/>
    </row>
    <row r="15231" spans="2:4" x14ac:dyDescent="0.25">
      <c r="B15231" s="219"/>
      <c r="D15231" s="274"/>
    </row>
    <row r="15232" spans="2:4" x14ac:dyDescent="0.25">
      <c r="B15232" s="219"/>
      <c r="D15232" s="274"/>
    </row>
    <row r="15233" spans="2:4" x14ac:dyDescent="0.25">
      <c r="B15233" s="219"/>
      <c r="D15233" s="274"/>
    </row>
    <row r="15234" spans="2:4" x14ac:dyDescent="0.25">
      <c r="B15234" s="219"/>
      <c r="D15234" s="274"/>
    </row>
    <row r="15235" spans="2:4" x14ac:dyDescent="0.25">
      <c r="B15235" s="219"/>
      <c r="D15235" s="274"/>
    </row>
    <row r="15236" spans="2:4" x14ac:dyDescent="0.25">
      <c r="B15236" s="219"/>
      <c r="D15236" s="274"/>
    </row>
    <row r="15237" spans="2:4" x14ac:dyDescent="0.25">
      <c r="B15237" s="219"/>
      <c r="D15237" s="274"/>
    </row>
    <row r="15238" spans="2:4" x14ac:dyDescent="0.25">
      <c r="B15238" s="219"/>
      <c r="D15238" s="274"/>
    </row>
    <row r="15239" spans="2:4" x14ac:dyDescent="0.25">
      <c r="B15239" s="219"/>
      <c r="D15239" s="274"/>
    </row>
    <row r="15240" spans="2:4" x14ac:dyDescent="0.25">
      <c r="B15240" s="219"/>
      <c r="D15240" s="274"/>
    </row>
    <row r="15241" spans="2:4" x14ac:dyDescent="0.25">
      <c r="B15241" s="219"/>
      <c r="D15241" s="274"/>
    </row>
    <row r="15242" spans="2:4" x14ac:dyDescent="0.25">
      <c r="B15242" s="219"/>
      <c r="D15242" s="274"/>
    </row>
    <row r="15243" spans="2:4" x14ac:dyDescent="0.25">
      <c r="B15243" s="219"/>
      <c r="D15243" s="274"/>
    </row>
    <row r="15244" spans="2:4" x14ac:dyDescent="0.25">
      <c r="B15244" s="219"/>
      <c r="D15244" s="274"/>
    </row>
    <row r="15245" spans="2:4" x14ac:dyDescent="0.25">
      <c r="B15245" s="219"/>
      <c r="D15245" s="274"/>
    </row>
    <row r="15246" spans="2:4" x14ac:dyDescent="0.25">
      <c r="B15246" s="219"/>
      <c r="D15246" s="274"/>
    </row>
    <row r="15247" spans="2:4" x14ac:dyDescent="0.25">
      <c r="B15247" s="219"/>
      <c r="D15247" s="274"/>
    </row>
    <row r="15248" spans="2:4" x14ac:dyDescent="0.25">
      <c r="B15248" s="219"/>
      <c r="D15248" s="274"/>
    </row>
    <row r="15249" spans="2:4" x14ac:dyDescent="0.25">
      <c r="B15249" s="219"/>
      <c r="D15249" s="274"/>
    </row>
    <row r="15250" spans="2:4" x14ac:dyDescent="0.25">
      <c r="B15250" s="219"/>
      <c r="D15250" s="274"/>
    </row>
    <row r="15251" spans="2:4" x14ac:dyDescent="0.25">
      <c r="B15251" s="219"/>
      <c r="D15251" s="274"/>
    </row>
    <row r="15252" spans="2:4" x14ac:dyDescent="0.25">
      <c r="B15252" s="219"/>
      <c r="D15252" s="274"/>
    </row>
    <row r="15253" spans="2:4" x14ac:dyDescent="0.25">
      <c r="B15253" s="219"/>
      <c r="D15253" s="274"/>
    </row>
    <row r="15254" spans="2:4" x14ac:dyDescent="0.25">
      <c r="B15254" s="219"/>
      <c r="D15254" s="274"/>
    </row>
    <row r="15255" spans="2:4" x14ac:dyDescent="0.25">
      <c r="B15255" s="219"/>
      <c r="D15255" s="274"/>
    </row>
    <row r="15256" spans="2:4" x14ac:dyDescent="0.25">
      <c r="B15256" s="219"/>
      <c r="D15256" s="274"/>
    </row>
    <row r="15257" spans="2:4" x14ac:dyDescent="0.25">
      <c r="B15257" s="219"/>
      <c r="D15257" s="274"/>
    </row>
    <row r="15258" spans="2:4" x14ac:dyDescent="0.25">
      <c r="B15258" s="219"/>
      <c r="D15258" s="274"/>
    </row>
    <row r="15259" spans="2:4" x14ac:dyDescent="0.25">
      <c r="B15259" s="219"/>
      <c r="D15259" s="274"/>
    </row>
    <row r="15260" spans="2:4" x14ac:dyDescent="0.25">
      <c r="B15260" s="219"/>
      <c r="D15260" s="274"/>
    </row>
    <row r="15261" spans="2:4" x14ac:dyDescent="0.25">
      <c r="B15261" s="219"/>
      <c r="D15261" s="274"/>
    </row>
    <row r="15262" spans="2:4" x14ac:dyDescent="0.25">
      <c r="B15262" s="219"/>
      <c r="D15262" s="274"/>
    </row>
    <row r="15263" spans="2:4" x14ac:dyDescent="0.25">
      <c r="B15263" s="219"/>
      <c r="D15263" s="274"/>
    </row>
    <row r="15264" spans="2:4" x14ac:dyDescent="0.25">
      <c r="B15264" s="219"/>
      <c r="D15264" s="274"/>
    </row>
    <row r="15265" spans="2:4" x14ac:dyDescent="0.25">
      <c r="B15265" s="219"/>
      <c r="D15265" s="274"/>
    </row>
    <row r="15266" spans="2:4" x14ac:dyDescent="0.25">
      <c r="B15266" s="219"/>
      <c r="D15266" s="274"/>
    </row>
    <row r="15267" spans="2:4" x14ac:dyDescent="0.25">
      <c r="B15267" s="219"/>
      <c r="D15267" s="274"/>
    </row>
    <row r="15268" spans="2:4" x14ac:dyDescent="0.25">
      <c r="B15268" s="219"/>
      <c r="D15268" s="274"/>
    </row>
    <row r="15269" spans="2:4" x14ac:dyDescent="0.25">
      <c r="B15269" s="219"/>
      <c r="D15269" s="274"/>
    </row>
    <row r="15270" spans="2:4" x14ac:dyDescent="0.25">
      <c r="B15270" s="219"/>
      <c r="D15270" s="274"/>
    </row>
    <row r="15271" spans="2:4" x14ac:dyDescent="0.25">
      <c r="B15271" s="219"/>
      <c r="D15271" s="274"/>
    </row>
    <row r="15272" spans="2:4" x14ac:dyDescent="0.25">
      <c r="B15272" s="219"/>
      <c r="D15272" s="274"/>
    </row>
    <row r="15273" spans="2:4" x14ac:dyDescent="0.25">
      <c r="B15273" s="219"/>
      <c r="D15273" s="274"/>
    </row>
    <row r="15274" spans="2:4" x14ac:dyDescent="0.25">
      <c r="B15274" s="219"/>
      <c r="D15274" s="274"/>
    </row>
    <row r="15275" spans="2:4" x14ac:dyDescent="0.25">
      <c r="B15275" s="219"/>
      <c r="D15275" s="274"/>
    </row>
    <row r="15276" spans="2:4" x14ac:dyDescent="0.25">
      <c r="B15276" s="219"/>
      <c r="D15276" s="274"/>
    </row>
    <row r="15277" spans="2:4" x14ac:dyDescent="0.25">
      <c r="B15277" s="219"/>
      <c r="D15277" s="274"/>
    </row>
    <row r="15278" spans="2:4" x14ac:dyDescent="0.25">
      <c r="B15278" s="219"/>
      <c r="D15278" s="274"/>
    </row>
    <row r="15279" spans="2:4" x14ac:dyDescent="0.25">
      <c r="B15279" s="219"/>
      <c r="D15279" s="274"/>
    </row>
    <row r="15280" spans="2:4" x14ac:dyDescent="0.25">
      <c r="B15280" s="219"/>
      <c r="D15280" s="274"/>
    </row>
    <row r="15281" spans="2:4" x14ac:dyDescent="0.25">
      <c r="B15281" s="219"/>
      <c r="D15281" s="274"/>
    </row>
    <row r="15282" spans="2:4" x14ac:dyDescent="0.25">
      <c r="B15282" s="219"/>
      <c r="D15282" s="274"/>
    </row>
    <row r="15283" spans="2:4" x14ac:dyDescent="0.25">
      <c r="B15283" s="219"/>
      <c r="D15283" s="274"/>
    </row>
    <row r="15284" spans="2:4" x14ac:dyDescent="0.25">
      <c r="B15284" s="219"/>
      <c r="D15284" s="274"/>
    </row>
    <row r="15285" spans="2:4" x14ac:dyDescent="0.25">
      <c r="B15285" s="219"/>
      <c r="D15285" s="274"/>
    </row>
    <row r="15286" spans="2:4" x14ac:dyDescent="0.25">
      <c r="B15286" s="219"/>
      <c r="D15286" s="274"/>
    </row>
    <row r="15287" spans="2:4" x14ac:dyDescent="0.25">
      <c r="B15287" s="219"/>
      <c r="D15287" s="274"/>
    </row>
    <row r="15288" spans="2:4" x14ac:dyDescent="0.25">
      <c r="B15288" s="219"/>
      <c r="D15288" s="274"/>
    </row>
    <row r="15289" spans="2:4" x14ac:dyDescent="0.25">
      <c r="B15289" s="219"/>
      <c r="D15289" s="274"/>
    </row>
    <row r="15290" spans="2:4" x14ac:dyDescent="0.25">
      <c r="B15290" s="219"/>
      <c r="D15290" s="274"/>
    </row>
    <row r="15291" spans="2:4" x14ac:dyDescent="0.25">
      <c r="B15291" s="219"/>
      <c r="D15291" s="274"/>
    </row>
    <row r="15292" spans="2:4" x14ac:dyDescent="0.25">
      <c r="B15292" s="219"/>
      <c r="D15292" s="274"/>
    </row>
    <row r="15293" spans="2:4" x14ac:dyDescent="0.25">
      <c r="B15293" s="219"/>
      <c r="D15293" s="274"/>
    </row>
    <row r="15294" spans="2:4" x14ac:dyDescent="0.25">
      <c r="B15294" s="219"/>
      <c r="D15294" s="274"/>
    </row>
    <row r="15295" spans="2:4" x14ac:dyDescent="0.25">
      <c r="B15295" s="219"/>
      <c r="D15295" s="274"/>
    </row>
    <row r="15296" spans="2:4" x14ac:dyDescent="0.25">
      <c r="B15296" s="219"/>
      <c r="D15296" s="274"/>
    </row>
    <row r="15297" spans="2:4" x14ac:dyDescent="0.25">
      <c r="B15297" s="219"/>
      <c r="D15297" s="274"/>
    </row>
    <row r="15298" spans="2:4" x14ac:dyDescent="0.25">
      <c r="B15298" s="219"/>
      <c r="D15298" s="274"/>
    </row>
    <row r="15299" spans="2:4" x14ac:dyDescent="0.25">
      <c r="B15299" s="219"/>
      <c r="D15299" s="274"/>
    </row>
    <row r="15300" spans="2:4" x14ac:dyDescent="0.25">
      <c r="B15300" s="219"/>
      <c r="D15300" s="274"/>
    </row>
    <row r="15301" spans="2:4" x14ac:dyDescent="0.25">
      <c r="B15301" s="219"/>
      <c r="D15301" s="274"/>
    </row>
    <row r="15302" spans="2:4" x14ac:dyDescent="0.25">
      <c r="B15302" s="219"/>
      <c r="D15302" s="274"/>
    </row>
    <row r="15303" spans="2:4" x14ac:dyDescent="0.25">
      <c r="B15303" s="219"/>
      <c r="D15303" s="274"/>
    </row>
    <row r="15304" spans="2:4" x14ac:dyDescent="0.25">
      <c r="B15304" s="219"/>
      <c r="D15304" s="274"/>
    </row>
    <row r="15305" spans="2:4" x14ac:dyDescent="0.25">
      <c r="B15305" s="219"/>
      <c r="D15305" s="274"/>
    </row>
    <row r="15306" spans="2:4" x14ac:dyDescent="0.25">
      <c r="B15306" s="219"/>
      <c r="D15306" s="274"/>
    </row>
    <row r="15307" spans="2:4" x14ac:dyDescent="0.25">
      <c r="B15307" s="219"/>
      <c r="D15307" s="274"/>
    </row>
    <row r="15308" spans="2:4" x14ac:dyDescent="0.25">
      <c r="B15308" s="219"/>
      <c r="D15308" s="274"/>
    </row>
    <row r="15309" spans="2:4" x14ac:dyDescent="0.25">
      <c r="B15309" s="219"/>
      <c r="D15309" s="274"/>
    </row>
    <row r="15310" spans="2:4" x14ac:dyDescent="0.25">
      <c r="B15310" s="219"/>
      <c r="D15310" s="274"/>
    </row>
    <row r="15311" spans="2:4" x14ac:dyDescent="0.25">
      <c r="B15311" s="219"/>
      <c r="D15311" s="274"/>
    </row>
    <row r="15312" spans="2:4" x14ac:dyDescent="0.25">
      <c r="B15312" s="219"/>
      <c r="D15312" s="274"/>
    </row>
    <row r="15313" spans="2:4" x14ac:dyDescent="0.25">
      <c r="B15313" s="219"/>
      <c r="D15313" s="274"/>
    </row>
    <row r="15314" spans="2:4" x14ac:dyDescent="0.25">
      <c r="B15314" s="219"/>
      <c r="D15314" s="274"/>
    </row>
    <row r="15315" spans="2:4" x14ac:dyDescent="0.25">
      <c r="B15315" s="219"/>
      <c r="D15315" s="274"/>
    </row>
    <row r="15316" spans="2:4" x14ac:dyDescent="0.25">
      <c r="B15316" s="219"/>
      <c r="D15316" s="274"/>
    </row>
    <row r="15317" spans="2:4" x14ac:dyDescent="0.25">
      <c r="B15317" s="219"/>
      <c r="D15317" s="274"/>
    </row>
    <row r="15318" spans="2:4" x14ac:dyDescent="0.25">
      <c r="B15318" s="219"/>
      <c r="D15318" s="274"/>
    </row>
    <row r="15319" spans="2:4" x14ac:dyDescent="0.25">
      <c r="B15319" s="219"/>
      <c r="D15319" s="274"/>
    </row>
    <row r="15320" spans="2:4" x14ac:dyDescent="0.25">
      <c r="B15320" s="219"/>
      <c r="D15320" s="274"/>
    </row>
    <row r="15321" spans="2:4" x14ac:dyDescent="0.25">
      <c r="B15321" s="219"/>
      <c r="D15321" s="274"/>
    </row>
    <row r="15322" spans="2:4" x14ac:dyDescent="0.25">
      <c r="B15322" s="219"/>
      <c r="D15322" s="274"/>
    </row>
    <row r="15323" spans="2:4" x14ac:dyDescent="0.25">
      <c r="B15323" s="219"/>
      <c r="D15323" s="274"/>
    </row>
    <row r="15324" spans="2:4" x14ac:dyDescent="0.25">
      <c r="B15324" s="219"/>
      <c r="D15324" s="274"/>
    </row>
    <row r="15325" spans="2:4" x14ac:dyDescent="0.25">
      <c r="B15325" s="219"/>
      <c r="D15325" s="274"/>
    </row>
    <row r="15326" spans="2:4" x14ac:dyDescent="0.25">
      <c r="B15326" s="219"/>
      <c r="D15326" s="274"/>
    </row>
    <row r="15327" spans="2:4" x14ac:dyDescent="0.25">
      <c r="B15327" s="219"/>
      <c r="D15327" s="274"/>
    </row>
    <row r="15328" spans="2:4" x14ac:dyDescent="0.25">
      <c r="B15328" s="219"/>
      <c r="D15328" s="274"/>
    </row>
    <row r="15329" spans="2:4" x14ac:dyDescent="0.25">
      <c r="B15329" s="219"/>
      <c r="D15329" s="274"/>
    </row>
    <row r="15330" spans="2:4" x14ac:dyDescent="0.25">
      <c r="B15330" s="219"/>
      <c r="D15330" s="274"/>
    </row>
    <row r="15331" spans="2:4" x14ac:dyDescent="0.25">
      <c r="B15331" s="219"/>
      <c r="D15331" s="274"/>
    </row>
    <row r="15332" spans="2:4" x14ac:dyDescent="0.25">
      <c r="B15332" s="219"/>
      <c r="D15332" s="274"/>
    </row>
    <row r="15333" spans="2:4" x14ac:dyDescent="0.25">
      <c r="B15333" s="219"/>
      <c r="D15333" s="274"/>
    </row>
    <row r="15334" spans="2:4" x14ac:dyDescent="0.25">
      <c r="B15334" s="219"/>
      <c r="D15334" s="274"/>
    </row>
    <row r="15335" spans="2:4" x14ac:dyDescent="0.25">
      <c r="B15335" s="219"/>
      <c r="D15335" s="274"/>
    </row>
    <row r="15336" spans="2:4" x14ac:dyDescent="0.25">
      <c r="B15336" s="219"/>
      <c r="D15336" s="274"/>
    </row>
    <row r="15337" spans="2:4" x14ac:dyDescent="0.25">
      <c r="B15337" s="219"/>
      <c r="D15337" s="274"/>
    </row>
    <row r="15338" spans="2:4" x14ac:dyDescent="0.25">
      <c r="B15338" s="219"/>
      <c r="D15338" s="274"/>
    </row>
    <row r="15339" spans="2:4" x14ac:dyDescent="0.25">
      <c r="B15339" s="219"/>
      <c r="D15339" s="274"/>
    </row>
    <row r="15340" spans="2:4" x14ac:dyDescent="0.25">
      <c r="B15340" s="219"/>
      <c r="D15340" s="274"/>
    </row>
    <row r="15341" spans="2:4" x14ac:dyDescent="0.25">
      <c r="B15341" s="219"/>
      <c r="D15341" s="274"/>
    </row>
    <row r="15342" spans="2:4" x14ac:dyDescent="0.25">
      <c r="B15342" s="219"/>
      <c r="D15342" s="274"/>
    </row>
    <row r="15343" spans="2:4" x14ac:dyDescent="0.25">
      <c r="B15343" s="219"/>
      <c r="D15343" s="274"/>
    </row>
    <row r="15344" spans="2:4" x14ac:dyDescent="0.25">
      <c r="B15344" s="219"/>
      <c r="D15344" s="274"/>
    </row>
    <row r="15345" spans="2:4" x14ac:dyDescent="0.25">
      <c r="B15345" s="219"/>
      <c r="D15345" s="274"/>
    </row>
    <row r="15346" spans="2:4" x14ac:dyDescent="0.25">
      <c r="B15346" s="219"/>
      <c r="D15346" s="274"/>
    </row>
    <row r="15347" spans="2:4" x14ac:dyDescent="0.25">
      <c r="B15347" s="219"/>
      <c r="D15347" s="274"/>
    </row>
    <row r="15348" spans="2:4" x14ac:dyDescent="0.25">
      <c r="B15348" s="219"/>
      <c r="D15348" s="274"/>
    </row>
    <row r="15349" spans="2:4" x14ac:dyDescent="0.25">
      <c r="B15349" s="219"/>
      <c r="D15349" s="274"/>
    </row>
    <row r="15350" spans="2:4" x14ac:dyDescent="0.25">
      <c r="B15350" s="219"/>
      <c r="D15350" s="274"/>
    </row>
    <row r="15351" spans="2:4" x14ac:dyDescent="0.25">
      <c r="B15351" s="219"/>
      <c r="D15351" s="274"/>
    </row>
    <row r="15352" spans="2:4" x14ac:dyDescent="0.25">
      <c r="B15352" s="219"/>
      <c r="D15352" s="274"/>
    </row>
    <row r="15353" spans="2:4" x14ac:dyDescent="0.25">
      <c r="B15353" s="219"/>
      <c r="D15353" s="274"/>
    </row>
    <row r="15354" spans="2:4" x14ac:dyDescent="0.25">
      <c r="B15354" s="219"/>
      <c r="D15354" s="274"/>
    </row>
    <row r="15355" spans="2:4" x14ac:dyDescent="0.25">
      <c r="B15355" s="219"/>
      <c r="D15355" s="274"/>
    </row>
    <row r="15356" spans="2:4" x14ac:dyDescent="0.25">
      <c r="B15356" s="219"/>
      <c r="D15356" s="274"/>
    </row>
    <row r="15357" spans="2:4" x14ac:dyDescent="0.25">
      <c r="B15357" s="219"/>
      <c r="D15357" s="274"/>
    </row>
    <row r="15358" spans="2:4" x14ac:dyDescent="0.25">
      <c r="B15358" s="219"/>
      <c r="D15358" s="274"/>
    </row>
    <row r="15359" spans="2:4" x14ac:dyDescent="0.25">
      <c r="B15359" s="219"/>
      <c r="D15359" s="274"/>
    </row>
    <row r="15360" spans="2:4" x14ac:dyDescent="0.25">
      <c r="B15360" s="219"/>
      <c r="D15360" s="274"/>
    </row>
    <row r="15361" spans="2:4" x14ac:dyDescent="0.25">
      <c r="B15361" s="219"/>
      <c r="D15361" s="274"/>
    </row>
    <row r="15362" spans="2:4" x14ac:dyDescent="0.25">
      <c r="B15362" s="219"/>
      <c r="D15362" s="274"/>
    </row>
    <row r="15363" spans="2:4" x14ac:dyDescent="0.25">
      <c r="B15363" s="219"/>
      <c r="D15363" s="274"/>
    </row>
    <row r="15364" spans="2:4" x14ac:dyDescent="0.25">
      <c r="B15364" s="219"/>
      <c r="D15364" s="274"/>
    </row>
    <row r="15365" spans="2:4" x14ac:dyDescent="0.25">
      <c r="B15365" s="219"/>
      <c r="D15365" s="274"/>
    </row>
    <row r="15366" spans="2:4" x14ac:dyDescent="0.25">
      <c r="B15366" s="219"/>
      <c r="D15366" s="274"/>
    </row>
    <row r="15367" spans="2:4" x14ac:dyDescent="0.25">
      <c r="B15367" s="219"/>
      <c r="D15367" s="274"/>
    </row>
    <row r="15368" spans="2:4" x14ac:dyDescent="0.25">
      <c r="B15368" s="219"/>
      <c r="D15368" s="274"/>
    </row>
    <row r="15369" spans="2:4" x14ac:dyDescent="0.25">
      <c r="B15369" s="219"/>
      <c r="D15369" s="274"/>
    </row>
    <row r="15370" spans="2:4" x14ac:dyDescent="0.25">
      <c r="B15370" s="219"/>
      <c r="D15370" s="274"/>
    </row>
    <row r="15371" spans="2:4" x14ac:dyDescent="0.25">
      <c r="B15371" s="219"/>
      <c r="D15371" s="274"/>
    </row>
    <row r="15372" spans="2:4" x14ac:dyDescent="0.25">
      <c r="B15372" s="219"/>
      <c r="D15372" s="274"/>
    </row>
    <row r="15373" spans="2:4" x14ac:dyDescent="0.25">
      <c r="B15373" s="219"/>
      <c r="D15373" s="274"/>
    </row>
    <row r="15374" spans="2:4" x14ac:dyDescent="0.25">
      <c r="B15374" s="219"/>
      <c r="D15374" s="274"/>
    </row>
    <row r="15375" spans="2:4" x14ac:dyDescent="0.25">
      <c r="B15375" s="219"/>
      <c r="D15375" s="274"/>
    </row>
    <row r="15376" spans="2:4" x14ac:dyDescent="0.25">
      <c r="B15376" s="219"/>
      <c r="D15376" s="274"/>
    </row>
    <row r="15377" spans="2:4" x14ac:dyDescent="0.25">
      <c r="B15377" s="219"/>
      <c r="D15377" s="274"/>
    </row>
    <row r="15378" spans="2:4" x14ac:dyDescent="0.25">
      <c r="B15378" s="219"/>
      <c r="D15378" s="274"/>
    </row>
    <row r="15379" spans="2:4" x14ac:dyDescent="0.25">
      <c r="B15379" s="219"/>
      <c r="D15379" s="274"/>
    </row>
    <row r="15380" spans="2:4" x14ac:dyDescent="0.25">
      <c r="B15380" s="219"/>
      <c r="D15380" s="274"/>
    </row>
    <row r="15381" spans="2:4" x14ac:dyDescent="0.25">
      <c r="B15381" s="219"/>
      <c r="D15381" s="274"/>
    </row>
    <row r="15382" spans="2:4" x14ac:dyDescent="0.25">
      <c r="B15382" s="219"/>
      <c r="D15382" s="274"/>
    </row>
    <row r="15383" spans="2:4" x14ac:dyDescent="0.25">
      <c r="B15383" s="219"/>
      <c r="D15383" s="274"/>
    </row>
    <row r="15384" spans="2:4" x14ac:dyDescent="0.25">
      <c r="B15384" s="219"/>
      <c r="D15384" s="274"/>
    </row>
    <row r="15385" spans="2:4" x14ac:dyDescent="0.25">
      <c r="B15385" s="219"/>
      <c r="D15385" s="274"/>
    </row>
    <row r="15386" spans="2:4" x14ac:dyDescent="0.25">
      <c r="B15386" s="219"/>
      <c r="D15386" s="274"/>
    </row>
    <row r="15387" spans="2:4" x14ac:dyDescent="0.25">
      <c r="B15387" s="219"/>
      <c r="D15387" s="274"/>
    </row>
    <row r="15388" spans="2:4" x14ac:dyDescent="0.25">
      <c r="B15388" s="219"/>
      <c r="D15388" s="274"/>
    </row>
    <row r="15389" spans="2:4" x14ac:dyDescent="0.25">
      <c r="B15389" s="219"/>
      <c r="D15389" s="274"/>
    </row>
    <row r="15390" spans="2:4" x14ac:dyDescent="0.25">
      <c r="B15390" s="219"/>
      <c r="D15390" s="274"/>
    </row>
    <row r="15391" spans="2:4" x14ac:dyDescent="0.25">
      <c r="B15391" s="219"/>
      <c r="D15391" s="274"/>
    </row>
    <row r="15392" spans="2:4" x14ac:dyDescent="0.25">
      <c r="B15392" s="219"/>
      <c r="D15392" s="274"/>
    </row>
    <row r="15393" spans="2:4" x14ac:dyDescent="0.25">
      <c r="B15393" s="219"/>
      <c r="D15393" s="274"/>
    </row>
    <row r="15394" spans="2:4" x14ac:dyDescent="0.25">
      <c r="B15394" s="219"/>
      <c r="D15394" s="274"/>
    </row>
    <row r="15395" spans="2:4" x14ac:dyDescent="0.25">
      <c r="B15395" s="219"/>
      <c r="D15395" s="274"/>
    </row>
    <row r="15396" spans="2:4" x14ac:dyDescent="0.25">
      <c r="B15396" s="219"/>
      <c r="D15396" s="274"/>
    </row>
    <row r="15397" spans="2:4" x14ac:dyDescent="0.25">
      <c r="B15397" s="219"/>
      <c r="D15397" s="274"/>
    </row>
    <row r="15398" spans="2:4" x14ac:dyDescent="0.25">
      <c r="B15398" s="219"/>
      <c r="D15398" s="274"/>
    </row>
    <row r="15399" spans="2:4" x14ac:dyDescent="0.25">
      <c r="B15399" s="219"/>
      <c r="D15399" s="274"/>
    </row>
    <row r="15400" spans="2:4" x14ac:dyDescent="0.25">
      <c r="B15400" s="219"/>
      <c r="D15400" s="274"/>
    </row>
    <row r="15401" spans="2:4" x14ac:dyDescent="0.25">
      <c r="B15401" s="219"/>
      <c r="D15401" s="274"/>
    </row>
    <row r="15402" spans="2:4" x14ac:dyDescent="0.25">
      <c r="B15402" s="219"/>
      <c r="D15402" s="274"/>
    </row>
    <row r="15403" spans="2:4" x14ac:dyDescent="0.25">
      <c r="B15403" s="219"/>
      <c r="D15403" s="274"/>
    </row>
    <row r="15404" spans="2:4" x14ac:dyDescent="0.25">
      <c r="B15404" s="219"/>
      <c r="D15404" s="274"/>
    </row>
    <row r="15405" spans="2:4" x14ac:dyDescent="0.25">
      <c r="B15405" s="219"/>
      <c r="D15405" s="274"/>
    </row>
    <row r="15406" spans="2:4" x14ac:dyDescent="0.25">
      <c r="B15406" s="219"/>
      <c r="D15406" s="274"/>
    </row>
    <row r="15407" spans="2:4" x14ac:dyDescent="0.25">
      <c r="B15407" s="219"/>
      <c r="D15407" s="274"/>
    </row>
    <row r="15408" spans="2:4" x14ac:dyDescent="0.25">
      <c r="B15408" s="219"/>
      <c r="D15408" s="274"/>
    </row>
    <row r="15409" spans="2:4" x14ac:dyDescent="0.25">
      <c r="B15409" s="219"/>
      <c r="D15409" s="274"/>
    </row>
    <row r="15410" spans="2:4" x14ac:dyDescent="0.25">
      <c r="B15410" s="219"/>
      <c r="D15410" s="274"/>
    </row>
    <row r="15411" spans="2:4" x14ac:dyDescent="0.25">
      <c r="B15411" s="219"/>
      <c r="D15411" s="274"/>
    </row>
    <row r="15412" spans="2:4" x14ac:dyDescent="0.25">
      <c r="B15412" s="219"/>
      <c r="D15412" s="274"/>
    </row>
    <row r="15413" spans="2:4" x14ac:dyDescent="0.25">
      <c r="B15413" s="219"/>
      <c r="D15413" s="274"/>
    </row>
    <row r="15414" spans="2:4" x14ac:dyDescent="0.25">
      <c r="B15414" s="219"/>
      <c r="D15414" s="274"/>
    </row>
    <row r="15415" spans="2:4" x14ac:dyDescent="0.25">
      <c r="B15415" s="219"/>
      <c r="D15415" s="274"/>
    </row>
    <row r="15416" spans="2:4" x14ac:dyDescent="0.25">
      <c r="B15416" s="219"/>
      <c r="D15416" s="274"/>
    </row>
    <row r="15417" spans="2:4" x14ac:dyDescent="0.25">
      <c r="B15417" s="219"/>
      <c r="D15417" s="274"/>
    </row>
    <row r="15418" spans="2:4" x14ac:dyDescent="0.25">
      <c r="B15418" s="219"/>
      <c r="D15418" s="274"/>
    </row>
    <row r="15419" spans="2:4" x14ac:dyDescent="0.25">
      <c r="B15419" s="219"/>
      <c r="D15419" s="274"/>
    </row>
    <row r="15420" spans="2:4" x14ac:dyDescent="0.25">
      <c r="B15420" s="219"/>
      <c r="D15420" s="274"/>
    </row>
    <row r="15421" spans="2:4" x14ac:dyDescent="0.25">
      <c r="B15421" s="219"/>
      <c r="D15421" s="274"/>
    </row>
    <row r="15422" spans="2:4" x14ac:dyDescent="0.25">
      <c r="B15422" s="219"/>
      <c r="D15422" s="274"/>
    </row>
    <row r="15423" spans="2:4" x14ac:dyDescent="0.25">
      <c r="B15423" s="219"/>
      <c r="D15423" s="274"/>
    </row>
    <row r="15424" spans="2:4" x14ac:dyDescent="0.25">
      <c r="B15424" s="219"/>
      <c r="D15424" s="274"/>
    </row>
    <row r="15425" spans="2:4" x14ac:dyDescent="0.25">
      <c r="B15425" s="219"/>
      <c r="D15425" s="274"/>
    </row>
    <row r="15426" spans="2:4" x14ac:dyDescent="0.25">
      <c r="B15426" s="219"/>
      <c r="D15426" s="274"/>
    </row>
    <row r="15427" spans="2:4" x14ac:dyDescent="0.25">
      <c r="B15427" s="219"/>
      <c r="D15427" s="274"/>
    </row>
    <row r="15428" spans="2:4" x14ac:dyDescent="0.25">
      <c r="B15428" s="219"/>
      <c r="D15428" s="274"/>
    </row>
    <row r="15429" spans="2:4" x14ac:dyDescent="0.25">
      <c r="B15429" s="219"/>
      <c r="D15429" s="274"/>
    </row>
    <row r="15430" spans="2:4" x14ac:dyDescent="0.25">
      <c r="B15430" s="219"/>
      <c r="D15430" s="274"/>
    </row>
    <row r="15431" spans="2:4" x14ac:dyDescent="0.25">
      <c r="B15431" s="219"/>
      <c r="D15431" s="274"/>
    </row>
    <row r="15432" spans="2:4" x14ac:dyDescent="0.25">
      <c r="B15432" s="219"/>
      <c r="D15432" s="274"/>
    </row>
    <row r="15433" spans="2:4" x14ac:dyDescent="0.25">
      <c r="B15433" s="219"/>
      <c r="D15433" s="274"/>
    </row>
    <row r="15434" spans="2:4" x14ac:dyDescent="0.25">
      <c r="B15434" s="219"/>
      <c r="D15434" s="274"/>
    </row>
    <row r="15435" spans="2:4" x14ac:dyDescent="0.25">
      <c r="B15435" s="219"/>
      <c r="D15435" s="274"/>
    </row>
    <row r="15436" spans="2:4" x14ac:dyDescent="0.25">
      <c r="B15436" s="219"/>
      <c r="D15436" s="274"/>
    </row>
    <row r="15437" spans="2:4" x14ac:dyDescent="0.25">
      <c r="B15437" s="219"/>
      <c r="D15437" s="274"/>
    </row>
    <row r="15438" spans="2:4" x14ac:dyDescent="0.25">
      <c r="B15438" s="219"/>
      <c r="D15438" s="274"/>
    </row>
    <row r="15439" spans="2:4" x14ac:dyDescent="0.25">
      <c r="B15439" s="219"/>
      <c r="D15439" s="274"/>
    </row>
    <row r="15440" spans="2:4" x14ac:dyDescent="0.25">
      <c r="B15440" s="219"/>
      <c r="D15440" s="274"/>
    </row>
    <row r="15441" spans="2:4" x14ac:dyDescent="0.25">
      <c r="B15441" s="219"/>
      <c r="D15441" s="274"/>
    </row>
    <row r="15442" spans="2:4" x14ac:dyDescent="0.25">
      <c r="B15442" s="219"/>
      <c r="D15442" s="274"/>
    </row>
    <row r="15443" spans="2:4" x14ac:dyDescent="0.25">
      <c r="B15443" s="219"/>
      <c r="D15443" s="274"/>
    </row>
    <row r="15444" spans="2:4" x14ac:dyDescent="0.25">
      <c r="B15444" s="219"/>
      <c r="D15444" s="274"/>
    </row>
    <row r="15445" spans="2:4" x14ac:dyDescent="0.25">
      <c r="B15445" s="219"/>
      <c r="D15445" s="274"/>
    </row>
    <row r="15446" spans="2:4" x14ac:dyDescent="0.25">
      <c r="B15446" s="219"/>
      <c r="D15446" s="274"/>
    </row>
    <row r="15447" spans="2:4" x14ac:dyDescent="0.25">
      <c r="B15447" s="219"/>
      <c r="D15447" s="274"/>
    </row>
    <row r="15448" spans="2:4" x14ac:dyDescent="0.25">
      <c r="B15448" s="219"/>
      <c r="D15448" s="274"/>
    </row>
    <row r="15449" spans="2:4" x14ac:dyDescent="0.25">
      <c r="B15449" s="219"/>
      <c r="D15449" s="274"/>
    </row>
    <row r="15450" spans="2:4" x14ac:dyDescent="0.25">
      <c r="B15450" s="219"/>
      <c r="D15450" s="274"/>
    </row>
    <row r="15451" spans="2:4" x14ac:dyDescent="0.25">
      <c r="B15451" s="219"/>
      <c r="D15451" s="274"/>
    </row>
    <row r="15452" spans="2:4" x14ac:dyDescent="0.25">
      <c r="B15452" s="219"/>
      <c r="D15452" s="274"/>
    </row>
    <row r="15453" spans="2:4" x14ac:dyDescent="0.25">
      <c r="B15453" s="219"/>
      <c r="D15453" s="274"/>
    </row>
    <row r="15454" spans="2:4" x14ac:dyDescent="0.25">
      <c r="B15454" s="219"/>
      <c r="D15454" s="274"/>
    </row>
    <row r="15455" spans="2:4" x14ac:dyDescent="0.25">
      <c r="B15455" s="219"/>
      <c r="D15455" s="274"/>
    </row>
    <row r="15456" spans="2:4" x14ac:dyDescent="0.25">
      <c r="B15456" s="219"/>
      <c r="D15456" s="274"/>
    </row>
    <row r="15457" spans="2:4" x14ac:dyDescent="0.25">
      <c r="B15457" s="219"/>
      <c r="D15457" s="274"/>
    </row>
    <row r="15458" spans="2:4" x14ac:dyDescent="0.25">
      <c r="B15458" s="219"/>
      <c r="D15458" s="274"/>
    </row>
    <row r="15459" spans="2:4" x14ac:dyDescent="0.25">
      <c r="B15459" s="219"/>
      <c r="D15459" s="274"/>
    </row>
    <row r="15460" spans="2:4" x14ac:dyDescent="0.25">
      <c r="B15460" s="219"/>
      <c r="D15460" s="274"/>
    </row>
    <row r="15461" spans="2:4" x14ac:dyDescent="0.25">
      <c r="B15461" s="219"/>
      <c r="D15461" s="274"/>
    </row>
    <row r="15462" spans="2:4" x14ac:dyDescent="0.25">
      <c r="B15462" s="219"/>
      <c r="D15462" s="274"/>
    </row>
    <row r="15463" spans="2:4" x14ac:dyDescent="0.25">
      <c r="B15463" s="219"/>
      <c r="D15463" s="274"/>
    </row>
    <row r="15464" spans="2:4" x14ac:dyDescent="0.25">
      <c r="B15464" s="219"/>
      <c r="D15464" s="274"/>
    </row>
    <row r="15465" spans="2:4" x14ac:dyDescent="0.25">
      <c r="B15465" s="219"/>
      <c r="D15465" s="274"/>
    </row>
    <row r="15466" spans="2:4" x14ac:dyDescent="0.25">
      <c r="B15466" s="219"/>
      <c r="D15466" s="274"/>
    </row>
    <row r="15467" spans="2:4" x14ac:dyDescent="0.25">
      <c r="B15467" s="219"/>
      <c r="D15467" s="274"/>
    </row>
    <row r="15468" spans="2:4" x14ac:dyDescent="0.25">
      <c r="B15468" s="219"/>
      <c r="D15468" s="274"/>
    </row>
    <row r="15469" spans="2:4" x14ac:dyDescent="0.25">
      <c r="B15469" s="219"/>
      <c r="D15469" s="274"/>
    </row>
    <row r="15470" spans="2:4" x14ac:dyDescent="0.25">
      <c r="B15470" s="219"/>
      <c r="D15470" s="274"/>
    </row>
    <row r="15471" spans="2:4" x14ac:dyDescent="0.25">
      <c r="B15471" s="219"/>
      <c r="D15471" s="274"/>
    </row>
    <row r="15472" spans="2:4" x14ac:dyDescent="0.25">
      <c r="B15472" s="219"/>
      <c r="D15472" s="274"/>
    </row>
    <row r="15473" spans="2:4" x14ac:dyDescent="0.25">
      <c r="B15473" s="219"/>
      <c r="D15473" s="274"/>
    </row>
    <row r="15474" spans="2:4" x14ac:dyDescent="0.25">
      <c r="B15474" s="219"/>
      <c r="D15474" s="274"/>
    </row>
    <row r="15475" spans="2:4" x14ac:dyDescent="0.25">
      <c r="B15475" s="219"/>
      <c r="D15475" s="274"/>
    </row>
    <row r="15476" spans="2:4" x14ac:dyDescent="0.25">
      <c r="B15476" s="219"/>
      <c r="D15476" s="274"/>
    </row>
    <row r="15477" spans="2:4" x14ac:dyDescent="0.25">
      <c r="B15477" s="219"/>
      <c r="D15477" s="274"/>
    </row>
    <row r="15478" spans="2:4" x14ac:dyDescent="0.25">
      <c r="B15478" s="219"/>
      <c r="D15478" s="274"/>
    </row>
    <row r="15479" spans="2:4" x14ac:dyDescent="0.25">
      <c r="B15479" s="219"/>
      <c r="D15479" s="274"/>
    </row>
    <row r="15480" spans="2:4" x14ac:dyDescent="0.25">
      <c r="B15480" s="219"/>
      <c r="D15480" s="274"/>
    </row>
    <row r="15481" spans="2:4" x14ac:dyDescent="0.25">
      <c r="B15481" s="219"/>
      <c r="D15481" s="274"/>
    </row>
    <row r="15482" spans="2:4" x14ac:dyDescent="0.25">
      <c r="B15482" s="219"/>
      <c r="D15482" s="274"/>
    </row>
    <row r="15483" spans="2:4" x14ac:dyDescent="0.25">
      <c r="B15483" s="219"/>
      <c r="D15483" s="274"/>
    </row>
    <row r="15484" spans="2:4" x14ac:dyDescent="0.25">
      <c r="B15484" s="219"/>
      <c r="D15484" s="274"/>
    </row>
    <row r="15485" spans="2:4" x14ac:dyDescent="0.25">
      <c r="B15485" s="219"/>
      <c r="D15485" s="274"/>
    </row>
    <row r="15486" spans="2:4" x14ac:dyDescent="0.25">
      <c r="B15486" s="219"/>
      <c r="D15486" s="274"/>
    </row>
    <row r="15487" spans="2:4" x14ac:dyDescent="0.25">
      <c r="B15487" s="219"/>
      <c r="D15487" s="274"/>
    </row>
    <row r="15488" spans="2:4" x14ac:dyDescent="0.25">
      <c r="B15488" s="219"/>
      <c r="D15488" s="274"/>
    </row>
    <row r="15489" spans="2:4" x14ac:dyDescent="0.25">
      <c r="B15489" s="219"/>
      <c r="D15489" s="274"/>
    </row>
    <row r="15490" spans="2:4" x14ac:dyDescent="0.25">
      <c r="B15490" s="219"/>
      <c r="D15490" s="274"/>
    </row>
    <row r="15491" spans="2:4" x14ac:dyDescent="0.25">
      <c r="B15491" s="219"/>
      <c r="D15491" s="274"/>
    </row>
    <row r="15492" spans="2:4" x14ac:dyDescent="0.25">
      <c r="B15492" s="219"/>
      <c r="D15492" s="274"/>
    </row>
    <row r="15493" spans="2:4" x14ac:dyDescent="0.25">
      <c r="B15493" s="219"/>
      <c r="D15493" s="274"/>
    </row>
    <row r="15494" spans="2:4" x14ac:dyDescent="0.25">
      <c r="B15494" s="219"/>
      <c r="D15494" s="274"/>
    </row>
    <row r="15495" spans="2:4" x14ac:dyDescent="0.25">
      <c r="B15495" s="219"/>
      <c r="D15495" s="274"/>
    </row>
    <row r="15496" spans="2:4" x14ac:dyDescent="0.25">
      <c r="B15496" s="219"/>
      <c r="D15496" s="274"/>
    </row>
    <row r="15497" spans="2:4" x14ac:dyDescent="0.25">
      <c r="B15497" s="219"/>
      <c r="D15497" s="274"/>
    </row>
    <row r="15498" spans="2:4" x14ac:dyDescent="0.25">
      <c r="B15498" s="219"/>
      <c r="D15498" s="274"/>
    </row>
    <row r="15499" spans="2:4" x14ac:dyDescent="0.25">
      <c r="B15499" s="219"/>
      <c r="D15499" s="274"/>
    </row>
    <row r="15500" spans="2:4" x14ac:dyDescent="0.25">
      <c r="B15500" s="219"/>
      <c r="D15500" s="274"/>
    </row>
    <row r="15501" spans="2:4" x14ac:dyDescent="0.25">
      <c r="B15501" s="219"/>
      <c r="D15501" s="274"/>
    </row>
    <row r="15502" spans="2:4" x14ac:dyDescent="0.25">
      <c r="B15502" s="219"/>
      <c r="D15502" s="274"/>
    </row>
    <row r="15503" spans="2:4" x14ac:dyDescent="0.25">
      <c r="B15503" s="219"/>
      <c r="D15503" s="274"/>
    </row>
    <row r="15504" spans="2:4" x14ac:dyDescent="0.25">
      <c r="B15504" s="219"/>
      <c r="D15504" s="274"/>
    </row>
    <row r="15505" spans="2:4" x14ac:dyDescent="0.25">
      <c r="B15505" s="219"/>
      <c r="D15505" s="274"/>
    </row>
    <row r="15506" spans="2:4" x14ac:dyDescent="0.25">
      <c r="B15506" s="219"/>
      <c r="D15506" s="274"/>
    </row>
    <row r="15507" spans="2:4" x14ac:dyDescent="0.25">
      <c r="B15507" s="219"/>
      <c r="D15507" s="274"/>
    </row>
    <row r="15508" spans="2:4" x14ac:dyDescent="0.25">
      <c r="B15508" s="219"/>
      <c r="D15508" s="274"/>
    </row>
    <row r="15509" spans="2:4" x14ac:dyDescent="0.25">
      <c r="B15509" s="219"/>
      <c r="D15509" s="274"/>
    </row>
    <row r="15510" spans="2:4" x14ac:dyDescent="0.25">
      <c r="B15510" s="219"/>
      <c r="D15510" s="274"/>
    </row>
    <row r="15511" spans="2:4" x14ac:dyDescent="0.25">
      <c r="B15511" s="219"/>
      <c r="D15511" s="274"/>
    </row>
    <row r="15512" spans="2:4" x14ac:dyDescent="0.25">
      <c r="B15512" s="219"/>
      <c r="D15512" s="274"/>
    </row>
    <row r="15513" spans="2:4" x14ac:dyDescent="0.25">
      <c r="B15513" s="219"/>
      <c r="D15513" s="274"/>
    </row>
    <row r="15514" spans="2:4" x14ac:dyDescent="0.25">
      <c r="B15514" s="219"/>
      <c r="D15514" s="274"/>
    </row>
    <row r="15515" spans="2:4" x14ac:dyDescent="0.25">
      <c r="B15515" s="219"/>
      <c r="D15515" s="274"/>
    </row>
    <row r="15516" spans="2:4" x14ac:dyDescent="0.25">
      <c r="B15516" s="219"/>
      <c r="D15516" s="274"/>
    </row>
    <row r="15517" spans="2:4" x14ac:dyDescent="0.25">
      <c r="B15517" s="219"/>
      <c r="D15517" s="274"/>
    </row>
    <row r="15518" spans="2:4" x14ac:dyDescent="0.25">
      <c r="B15518" s="219"/>
      <c r="D15518" s="274"/>
    </row>
    <row r="15519" spans="2:4" x14ac:dyDescent="0.25">
      <c r="B15519" s="219"/>
      <c r="D15519" s="274"/>
    </row>
    <row r="15520" spans="2:4" x14ac:dyDescent="0.25">
      <c r="B15520" s="219"/>
      <c r="D15520" s="274"/>
    </row>
    <row r="15521" spans="2:4" x14ac:dyDescent="0.25">
      <c r="B15521" s="219"/>
      <c r="D15521" s="274"/>
    </row>
    <row r="15522" spans="2:4" x14ac:dyDescent="0.25">
      <c r="B15522" s="219"/>
      <c r="D15522" s="274"/>
    </row>
    <row r="15523" spans="2:4" x14ac:dyDescent="0.25">
      <c r="B15523" s="219"/>
      <c r="D15523" s="274"/>
    </row>
    <row r="15524" spans="2:4" x14ac:dyDescent="0.25">
      <c r="B15524" s="219"/>
      <c r="D15524" s="274"/>
    </row>
    <row r="15525" spans="2:4" x14ac:dyDescent="0.25">
      <c r="B15525" s="219"/>
      <c r="D15525" s="274"/>
    </row>
    <row r="15526" spans="2:4" x14ac:dyDescent="0.25">
      <c r="B15526" s="219"/>
      <c r="D15526" s="274"/>
    </row>
    <row r="15527" spans="2:4" x14ac:dyDescent="0.25">
      <c r="B15527" s="219"/>
      <c r="D15527" s="274"/>
    </row>
    <row r="15528" spans="2:4" x14ac:dyDescent="0.25">
      <c r="B15528" s="219"/>
      <c r="D15528" s="274"/>
    </row>
    <row r="15529" spans="2:4" x14ac:dyDescent="0.25">
      <c r="B15529" s="219"/>
      <c r="D15529" s="274"/>
    </row>
    <row r="15530" spans="2:4" x14ac:dyDescent="0.25">
      <c r="B15530" s="219"/>
      <c r="D15530" s="274"/>
    </row>
    <row r="15531" spans="2:4" x14ac:dyDescent="0.25">
      <c r="B15531" s="219"/>
      <c r="D15531" s="274"/>
    </row>
    <row r="15532" spans="2:4" x14ac:dyDescent="0.25">
      <c r="B15532" s="219"/>
      <c r="D15532" s="274"/>
    </row>
    <row r="15533" spans="2:4" x14ac:dyDescent="0.25">
      <c r="B15533" s="219"/>
      <c r="D15533" s="274"/>
    </row>
    <row r="15534" spans="2:4" x14ac:dyDescent="0.25">
      <c r="B15534" s="219"/>
      <c r="D15534" s="274"/>
    </row>
    <row r="15535" spans="2:4" x14ac:dyDescent="0.25">
      <c r="B15535" s="219"/>
      <c r="D15535" s="274"/>
    </row>
    <row r="15536" spans="2:4" x14ac:dyDescent="0.25">
      <c r="B15536" s="219"/>
      <c r="D15536" s="274"/>
    </row>
    <row r="15537" spans="2:4" x14ac:dyDescent="0.25">
      <c r="B15537" s="219"/>
      <c r="D15537" s="274"/>
    </row>
    <row r="15538" spans="2:4" x14ac:dyDescent="0.25">
      <c r="B15538" s="219"/>
      <c r="D15538" s="274"/>
    </row>
    <row r="15539" spans="2:4" x14ac:dyDescent="0.25">
      <c r="B15539" s="219"/>
      <c r="D15539" s="274"/>
    </row>
    <row r="15540" spans="2:4" x14ac:dyDescent="0.25">
      <c r="B15540" s="219"/>
      <c r="D15540" s="274"/>
    </row>
    <row r="15541" spans="2:4" x14ac:dyDescent="0.25">
      <c r="B15541" s="219"/>
      <c r="D15541" s="274"/>
    </row>
    <row r="15542" spans="2:4" x14ac:dyDescent="0.25">
      <c r="B15542" s="219"/>
      <c r="D15542" s="274"/>
    </row>
    <row r="15543" spans="2:4" x14ac:dyDescent="0.25">
      <c r="B15543" s="219"/>
      <c r="D15543" s="274"/>
    </row>
    <row r="15544" spans="2:4" x14ac:dyDescent="0.25">
      <c r="B15544" s="219"/>
      <c r="D15544" s="274"/>
    </row>
    <row r="15545" spans="2:4" x14ac:dyDescent="0.25">
      <c r="B15545" s="219"/>
      <c r="D15545" s="274"/>
    </row>
    <row r="15546" spans="2:4" x14ac:dyDescent="0.25">
      <c r="B15546" s="219"/>
      <c r="D15546" s="274"/>
    </row>
    <row r="15547" spans="2:4" x14ac:dyDescent="0.25">
      <c r="B15547" s="219"/>
      <c r="D15547" s="274"/>
    </row>
    <row r="15548" spans="2:4" x14ac:dyDescent="0.25">
      <c r="B15548" s="219"/>
      <c r="D15548" s="274"/>
    </row>
    <row r="15549" spans="2:4" x14ac:dyDescent="0.25">
      <c r="B15549" s="219"/>
      <c r="D15549" s="274"/>
    </row>
    <row r="15550" spans="2:4" x14ac:dyDescent="0.25">
      <c r="B15550" s="219"/>
      <c r="D15550" s="274"/>
    </row>
    <row r="15551" spans="2:4" x14ac:dyDescent="0.25">
      <c r="B15551" s="219"/>
      <c r="D15551" s="274"/>
    </row>
    <row r="15552" spans="2:4" x14ac:dyDescent="0.25">
      <c r="B15552" s="219"/>
      <c r="D15552" s="274"/>
    </row>
    <row r="15553" spans="2:4" x14ac:dyDescent="0.25">
      <c r="B15553" s="219"/>
      <c r="D15553" s="274"/>
    </row>
    <row r="15554" spans="2:4" x14ac:dyDescent="0.25">
      <c r="B15554" s="219"/>
      <c r="D15554" s="274"/>
    </row>
    <row r="15555" spans="2:4" x14ac:dyDescent="0.25">
      <c r="B15555" s="219"/>
      <c r="D15555" s="274"/>
    </row>
    <row r="15556" spans="2:4" x14ac:dyDescent="0.25">
      <c r="B15556" s="219"/>
      <c r="D15556" s="274"/>
    </row>
    <row r="15557" spans="2:4" x14ac:dyDescent="0.25">
      <c r="B15557" s="219"/>
      <c r="D15557" s="274"/>
    </row>
    <row r="15558" spans="2:4" x14ac:dyDescent="0.25">
      <c r="B15558" s="219"/>
      <c r="D15558" s="274"/>
    </row>
    <row r="15559" spans="2:4" x14ac:dyDescent="0.25">
      <c r="B15559" s="219"/>
      <c r="D15559" s="274"/>
    </row>
    <row r="15560" spans="2:4" x14ac:dyDescent="0.25">
      <c r="B15560" s="219"/>
      <c r="D15560" s="274"/>
    </row>
    <row r="15561" spans="2:4" x14ac:dyDescent="0.25">
      <c r="B15561" s="219"/>
      <c r="D15561" s="274"/>
    </row>
    <row r="15562" spans="2:4" x14ac:dyDescent="0.25">
      <c r="B15562" s="219"/>
      <c r="D15562" s="274"/>
    </row>
    <row r="15563" spans="2:4" x14ac:dyDescent="0.25">
      <c r="B15563" s="219"/>
      <c r="D15563" s="274"/>
    </row>
    <row r="15564" spans="2:4" x14ac:dyDescent="0.25">
      <c r="B15564" s="219"/>
      <c r="D15564" s="274"/>
    </row>
    <row r="15565" spans="2:4" x14ac:dyDescent="0.25">
      <c r="B15565" s="219"/>
      <c r="D15565" s="274"/>
    </row>
    <row r="15566" spans="2:4" x14ac:dyDescent="0.25">
      <c r="B15566" s="219"/>
      <c r="D15566" s="274"/>
    </row>
    <row r="15567" spans="2:4" x14ac:dyDescent="0.25">
      <c r="B15567" s="219"/>
      <c r="D15567" s="274"/>
    </row>
    <row r="15568" spans="2:4" x14ac:dyDescent="0.25">
      <c r="B15568" s="219"/>
      <c r="D15568" s="274"/>
    </row>
    <row r="15569" spans="2:4" x14ac:dyDescent="0.25">
      <c r="B15569" s="219"/>
      <c r="D15569" s="274"/>
    </row>
    <row r="15570" spans="2:4" x14ac:dyDescent="0.25">
      <c r="B15570" s="219"/>
      <c r="D15570" s="274"/>
    </row>
    <row r="15571" spans="2:4" x14ac:dyDescent="0.25">
      <c r="B15571" s="219"/>
      <c r="D15571" s="274"/>
    </row>
    <row r="15572" spans="2:4" x14ac:dyDescent="0.25">
      <c r="B15572" s="219"/>
      <c r="D15572" s="274"/>
    </row>
    <row r="15573" spans="2:4" x14ac:dyDescent="0.25">
      <c r="B15573" s="219"/>
      <c r="D15573" s="274"/>
    </row>
    <row r="15574" spans="2:4" x14ac:dyDescent="0.25">
      <c r="B15574" s="219"/>
      <c r="D15574" s="274"/>
    </row>
    <row r="15575" spans="2:4" x14ac:dyDescent="0.25">
      <c r="B15575" s="219"/>
      <c r="D15575" s="274"/>
    </row>
    <row r="15576" spans="2:4" x14ac:dyDescent="0.25">
      <c r="B15576" s="219"/>
      <c r="D15576" s="274"/>
    </row>
    <row r="15577" spans="2:4" x14ac:dyDescent="0.25">
      <c r="B15577" s="219"/>
      <c r="D15577" s="274"/>
    </row>
    <row r="15578" spans="2:4" x14ac:dyDescent="0.25">
      <c r="B15578" s="219"/>
      <c r="D15578" s="274"/>
    </row>
    <row r="15579" spans="2:4" x14ac:dyDescent="0.25">
      <c r="B15579" s="219"/>
      <c r="D15579" s="274"/>
    </row>
    <row r="15580" spans="2:4" x14ac:dyDescent="0.25">
      <c r="B15580" s="219"/>
      <c r="D15580" s="274"/>
    </row>
    <row r="15581" spans="2:4" x14ac:dyDescent="0.25">
      <c r="B15581" s="219"/>
      <c r="D15581" s="274"/>
    </row>
    <row r="15582" spans="2:4" x14ac:dyDescent="0.25">
      <c r="B15582" s="219"/>
      <c r="D15582" s="274"/>
    </row>
    <row r="15583" spans="2:4" x14ac:dyDescent="0.25">
      <c r="B15583" s="219"/>
      <c r="D15583" s="274"/>
    </row>
    <row r="15584" spans="2:4" x14ac:dyDescent="0.25">
      <c r="B15584" s="219"/>
      <c r="D15584" s="274"/>
    </row>
    <row r="15585" spans="2:4" x14ac:dyDescent="0.25">
      <c r="B15585" s="219"/>
      <c r="D15585" s="274"/>
    </row>
    <row r="15586" spans="2:4" x14ac:dyDescent="0.25">
      <c r="B15586" s="219"/>
      <c r="D15586" s="274"/>
    </row>
    <row r="15587" spans="2:4" x14ac:dyDescent="0.25">
      <c r="B15587" s="219"/>
      <c r="D15587" s="274"/>
    </row>
    <row r="15588" spans="2:4" x14ac:dyDescent="0.25">
      <c r="B15588" s="219"/>
      <c r="D15588" s="274"/>
    </row>
    <row r="15589" spans="2:4" x14ac:dyDescent="0.25">
      <c r="B15589" s="219"/>
      <c r="D15589" s="274"/>
    </row>
    <row r="15590" spans="2:4" x14ac:dyDescent="0.25">
      <c r="B15590" s="219"/>
      <c r="D15590" s="274"/>
    </row>
    <row r="15591" spans="2:4" x14ac:dyDescent="0.25">
      <c r="B15591" s="219"/>
      <c r="D15591" s="274"/>
    </row>
    <row r="15592" spans="2:4" x14ac:dyDescent="0.25">
      <c r="B15592" s="219"/>
      <c r="D15592" s="274"/>
    </row>
    <row r="15593" spans="2:4" x14ac:dyDescent="0.25">
      <c r="B15593" s="219"/>
      <c r="D15593" s="274"/>
    </row>
    <row r="15594" spans="2:4" x14ac:dyDescent="0.25">
      <c r="B15594" s="219"/>
      <c r="D15594" s="274"/>
    </row>
    <row r="15595" spans="2:4" x14ac:dyDescent="0.25">
      <c r="B15595" s="219"/>
      <c r="D15595" s="274"/>
    </row>
    <row r="15596" spans="2:4" x14ac:dyDescent="0.25">
      <c r="B15596" s="219"/>
      <c r="D15596" s="274"/>
    </row>
    <row r="15597" spans="2:4" x14ac:dyDescent="0.25">
      <c r="B15597" s="219"/>
      <c r="D15597" s="274"/>
    </row>
    <row r="15598" spans="2:4" x14ac:dyDescent="0.25">
      <c r="B15598" s="219"/>
      <c r="D15598" s="274"/>
    </row>
    <row r="15599" spans="2:4" x14ac:dyDescent="0.25">
      <c r="B15599" s="219"/>
      <c r="D15599" s="274"/>
    </row>
    <row r="15600" spans="2:4" x14ac:dyDescent="0.25">
      <c r="B15600" s="219"/>
      <c r="D15600" s="274"/>
    </row>
    <row r="15601" spans="2:4" x14ac:dyDescent="0.25">
      <c r="B15601" s="219"/>
      <c r="D15601" s="274"/>
    </row>
    <row r="15602" spans="2:4" x14ac:dyDescent="0.25">
      <c r="B15602" s="219"/>
      <c r="D15602" s="274"/>
    </row>
    <row r="15603" spans="2:4" x14ac:dyDescent="0.25">
      <c r="B15603" s="219"/>
      <c r="D15603" s="274"/>
    </row>
    <row r="15604" spans="2:4" x14ac:dyDescent="0.25">
      <c r="B15604" s="219"/>
      <c r="D15604" s="274"/>
    </row>
    <row r="15605" spans="2:4" x14ac:dyDescent="0.25">
      <c r="B15605" s="219"/>
      <c r="D15605" s="274"/>
    </row>
    <row r="15606" spans="2:4" x14ac:dyDescent="0.25">
      <c r="B15606" s="219"/>
      <c r="D15606" s="274"/>
    </row>
    <row r="15607" spans="2:4" x14ac:dyDescent="0.25">
      <c r="B15607" s="219"/>
      <c r="D15607" s="274"/>
    </row>
    <row r="15608" spans="2:4" x14ac:dyDescent="0.25">
      <c r="B15608" s="219"/>
      <c r="D15608" s="274"/>
    </row>
    <row r="15609" spans="2:4" x14ac:dyDescent="0.25">
      <c r="B15609" s="219"/>
      <c r="D15609" s="274"/>
    </row>
    <row r="15610" spans="2:4" x14ac:dyDescent="0.25">
      <c r="B15610" s="219"/>
      <c r="D15610" s="274"/>
    </row>
    <row r="15611" spans="2:4" x14ac:dyDescent="0.25">
      <c r="B15611" s="219"/>
      <c r="D15611" s="274"/>
    </row>
    <row r="15612" spans="2:4" x14ac:dyDescent="0.25">
      <c r="B15612" s="219"/>
      <c r="D15612" s="274"/>
    </row>
    <row r="15613" spans="2:4" x14ac:dyDescent="0.25">
      <c r="B15613" s="219"/>
      <c r="D15613" s="274"/>
    </row>
    <row r="15614" spans="2:4" x14ac:dyDescent="0.25">
      <c r="B15614" s="219"/>
      <c r="D15614" s="274"/>
    </row>
    <row r="15615" spans="2:4" x14ac:dyDescent="0.25">
      <c r="B15615" s="219"/>
      <c r="D15615" s="274"/>
    </row>
    <row r="15616" spans="2:4" x14ac:dyDescent="0.25">
      <c r="B15616" s="219"/>
      <c r="D15616" s="274"/>
    </row>
    <row r="15617" spans="2:4" x14ac:dyDescent="0.25">
      <c r="B15617" s="219"/>
      <c r="D15617" s="274"/>
    </row>
    <row r="15618" spans="2:4" x14ac:dyDescent="0.25">
      <c r="B15618" s="219"/>
      <c r="D15618" s="274"/>
    </row>
    <row r="15619" spans="2:4" x14ac:dyDescent="0.25">
      <c r="B15619" s="219"/>
      <c r="D15619" s="274"/>
    </row>
    <row r="15620" spans="2:4" x14ac:dyDescent="0.25">
      <c r="B15620" s="219"/>
      <c r="D15620" s="274"/>
    </row>
    <row r="15621" spans="2:4" x14ac:dyDescent="0.25">
      <c r="B15621" s="219"/>
      <c r="D15621" s="274"/>
    </row>
    <row r="15622" spans="2:4" x14ac:dyDescent="0.25">
      <c r="B15622" s="219"/>
      <c r="D15622" s="274"/>
    </row>
    <row r="15623" spans="2:4" x14ac:dyDescent="0.25">
      <c r="B15623" s="219"/>
      <c r="D15623" s="274"/>
    </row>
    <row r="15624" spans="2:4" x14ac:dyDescent="0.25">
      <c r="B15624" s="219"/>
      <c r="D15624" s="274"/>
    </row>
    <row r="15625" spans="2:4" x14ac:dyDescent="0.25">
      <c r="B15625" s="219"/>
      <c r="D15625" s="274"/>
    </row>
    <row r="15626" spans="2:4" x14ac:dyDescent="0.25">
      <c r="B15626" s="219"/>
      <c r="D15626" s="274"/>
    </row>
    <row r="15627" spans="2:4" x14ac:dyDescent="0.25">
      <c r="B15627" s="219"/>
      <c r="D15627" s="274"/>
    </row>
    <row r="15628" spans="2:4" x14ac:dyDescent="0.25">
      <c r="B15628" s="219"/>
      <c r="D15628" s="274"/>
    </row>
    <row r="15629" spans="2:4" x14ac:dyDescent="0.25">
      <c r="B15629" s="219"/>
      <c r="D15629" s="274"/>
    </row>
    <row r="15630" spans="2:4" x14ac:dyDescent="0.25">
      <c r="B15630" s="219"/>
      <c r="D15630" s="274"/>
    </row>
    <row r="15631" spans="2:4" x14ac:dyDescent="0.25">
      <c r="B15631" s="219"/>
      <c r="D15631" s="274"/>
    </row>
    <row r="15632" spans="2:4" x14ac:dyDescent="0.25">
      <c r="B15632" s="219"/>
      <c r="D15632" s="274"/>
    </row>
    <row r="15633" spans="2:4" x14ac:dyDescent="0.25">
      <c r="B15633" s="219"/>
      <c r="D15633" s="274"/>
    </row>
    <row r="15634" spans="2:4" x14ac:dyDescent="0.25">
      <c r="B15634" s="219"/>
      <c r="D15634" s="274"/>
    </row>
    <row r="15635" spans="2:4" x14ac:dyDescent="0.25">
      <c r="B15635" s="219"/>
      <c r="D15635" s="274"/>
    </row>
    <row r="15636" spans="2:4" x14ac:dyDescent="0.25">
      <c r="B15636" s="219"/>
      <c r="D15636" s="274"/>
    </row>
    <row r="15637" spans="2:4" x14ac:dyDescent="0.25">
      <c r="B15637" s="219"/>
      <c r="D15637" s="274"/>
    </row>
    <row r="15638" spans="2:4" x14ac:dyDescent="0.25">
      <c r="B15638" s="219"/>
      <c r="D15638" s="274"/>
    </row>
    <row r="15639" spans="2:4" x14ac:dyDescent="0.25">
      <c r="B15639" s="219"/>
      <c r="D15639" s="274"/>
    </row>
    <row r="15640" spans="2:4" x14ac:dyDescent="0.25">
      <c r="B15640" s="219"/>
      <c r="D15640" s="274"/>
    </row>
    <row r="15641" spans="2:4" x14ac:dyDescent="0.25">
      <c r="B15641" s="219"/>
      <c r="D15641" s="274"/>
    </row>
    <row r="15642" spans="2:4" x14ac:dyDescent="0.25">
      <c r="B15642" s="219"/>
      <c r="D15642" s="274"/>
    </row>
    <row r="15643" spans="2:4" x14ac:dyDescent="0.25">
      <c r="B15643" s="219"/>
      <c r="D15643" s="274"/>
    </row>
    <row r="15644" spans="2:4" x14ac:dyDescent="0.25">
      <c r="B15644" s="219"/>
      <c r="D15644" s="274"/>
    </row>
    <row r="15645" spans="2:4" x14ac:dyDescent="0.25">
      <c r="B15645" s="219"/>
      <c r="D15645" s="274"/>
    </row>
    <row r="15646" spans="2:4" x14ac:dyDescent="0.25">
      <c r="B15646" s="219"/>
      <c r="D15646" s="274"/>
    </row>
    <row r="15647" spans="2:4" x14ac:dyDescent="0.25">
      <c r="B15647" s="219"/>
      <c r="D15647" s="274"/>
    </row>
    <row r="15648" spans="2:4" x14ac:dyDescent="0.25">
      <c r="B15648" s="219"/>
      <c r="D15648" s="274"/>
    </row>
    <row r="15649" spans="2:4" x14ac:dyDescent="0.25">
      <c r="B15649" s="219"/>
      <c r="D15649" s="274"/>
    </row>
    <row r="15650" spans="2:4" x14ac:dyDescent="0.25">
      <c r="B15650" s="219"/>
      <c r="D15650" s="274"/>
    </row>
    <row r="15651" spans="2:4" x14ac:dyDescent="0.25">
      <c r="B15651" s="219"/>
      <c r="D15651" s="274"/>
    </row>
    <row r="15652" spans="2:4" x14ac:dyDescent="0.25">
      <c r="B15652" s="219"/>
      <c r="D15652" s="274"/>
    </row>
    <row r="15653" spans="2:4" x14ac:dyDescent="0.25">
      <c r="B15653" s="219"/>
      <c r="D15653" s="274"/>
    </row>
    <row r="15654" spans="2:4" x14ac:dyDescent="0.25">
      <c r="B15654" s="219"/>
      <c r="D15654" s="274"/>
    </row>
    <row r="15655" spans="2:4" x14ac:dyDescent="0.25">
      <c r="B15655" s="219"/>
      <c r="D15655" s="274"/>
    </row>
    <row r="15656" spans="2:4" x14ac:dyDescent="0.25">
      <c r="B15656" s="219"/>
      <c r="D15656" s="274"/>
    </row>
    <row r="15657" spans="2:4" x14ac:dyDescent="0.25">
      <c r="B15657" s="219"/>
      <c r="D15657" s="274"/>
    </row>
    <row r="15658" spans="2:4" x14ac:dyDescent="0.25">
      <c r="B15658" s="219"/>
      <c r="D15658" s="274"/>
    </row>
    <row r="15659" spans="2:4" x14ac:dyDescent="0.25">
      <c r="B15659" s="219"/>
      <c r="D15659" s="274"/>
    </row>
    <row r="15660" spans="2:4" x14ac:dyDescent="0.25">
      <c r="B15660" s="219"/>
      <c r="D15660" s="274"/>
    </row>
    <row r="15661" spans="2:4" x14ac:dyDescent="0.25">
      <c r="B15661" s="219"/>
      <c r="D15661" s="274"/>
    </row>
    <row r="15662" spans="2:4" x14ac:dyDescent="0.25">
      <c r="B15662" s="219"/>
      <c r="D15662" s="274"/>
    </row>
    <row r="15663" spans="2:4" x14ac:dyDescent="0.25">
      <c r="B15663" s="219"/>
      <c r="D15663" s="274"/>
    </row>
    <row r="15664" spans="2:4" x14ac:dyDescent="0.25">
      <c r="B15664" s="219"/>
      <c r="D15664" s="274"/>
    </row>
    <row r="15665" spans="2:4" x14ac:dyDescent="0.25">
      <c r="B15665" s="219"/>
      <c r="D15665" s="274"/>
    </row>
    <row r="15666" spans="2:4" x14ac:dyDescent="0.25">
      <c r="B15666" s="219"/>
      <c r="D15666" s="274"/>
    </row>
    <row r="15667" spans="2:4" x14ac:dyDescent="0.25">
      <c r="B15667" s="219"/>
      <c r="D15667" s="274"/>
    </row>
    <row r="15668" spans="2:4" x14ac:dyDescent="0.25">
      <c r="B15668" s="219"/>
      <c r="D15668" s="274"/>
    </row>
    <row r="15669" spans="2:4" x14ac:dyDescent="0.25">
      <c r="B15669" s="219"/>
      <c r="D15669" s="274"/>
    </row>
    <row r="15670" spans="2:4" x14ac:dyDescent="0.25">
      <c r="B15670" s="219"/>
      <c r="D15670" s="274"/>
    </row>
    <row r="15671" spans="2:4" x14ac:dyDescent="0.25">
      <c r="B15671" s="219"/>
      <c r="D15671" s="274"/>
    </row>
    <row r="15672" spans="2:4" x14ac:dyDescent="0.25">
      <c r="B15672" s="219"/>
      <c r="D15672" s="274"/>
    </row>
    <row r="15673" spans="2:4" x14ac:dyDescent="0.25">
      <c r="B15673" s="219"/>
      <c r="D15673" s="274"/>
    </row>
    <row r="15674" spans="2:4" x14ac:dyDescent="0.25">
      <c r="B15674" s="219"/>
      <c r="D15674" s="274"/>
    </row>
    <row r="15675" spans="2:4" x14ac:dyDescent="0.25">
      <c r="B15675" s="219"/>
      <c r="D15675" s="274"/>
    </row>
    <row r="15676" spans="2:4" x14ac:dyDescent="0.25">
      <c r="B15676" s="219"/>
      <c r="D15676" s="274"/>
    </row>
    <row r="15677" spans="2:4" x14ac:dyDescent="0.25">
      <c r="B15677" s="219"/>
      <c r="D15677" s="274"/>
    </row>
    <row r="15678" spans="2:4" x14ac:dyDescent="0.25">
      <c r="B15678" s="219"/>
      <c r="D15678" s="274"/>
    </row>
    <row r="15679" spans="2:4" x14ac:dyDescent="0.25">
      <c r="B15679" s="219"/>
      <c r="D15679" s="274"/>
    </row>
    <row r="15680" spans="2:4" x14ac:dyDescent="0.25">
      <c r="B15680" s="219"/>
      <c r="D15680" s="274"/>
    </row>
    <row r="15681" spans="2:4" x14ac:dyDescent="0.25">
      <c r="B15681" s="219"/>
      <c r="D15681" s="274"/>
    </row>
    <row r="15682" spans="2:4" x14ac:dyDescent="0.25">
      <c r="B15682" s="219"/>
      <c r="D15682" s="274"/>
    </row>
    <row r="15683" spans="2:4" x14ac:dyDescent="0.25">
      <c r="B15683" s="219"/>
      <c r="D15683" s="274"/>
    </row>
    <row r="15684" spans="2:4" x14ac:dyDescent="0.25">
      <c r="B15684" s="219"/>
      <c r="D15684" s="274"/>
    </row>
    <row r="15685" spans="2:4" x14ac:dyDescent="0.25">
      <c r="B15685" s="219"/>
      <c r="D15685" s="274"/>
    </row>
    <row r="15686" spans="2:4" x14ac:dyDescent="0.25">
      <c r="B15686" s="219"/>
      <c r="D15686" s="274"/>
    </row>
    <row r="15687" spans="2:4" x14ac:dyDescent="0.25">
      <c r="B15687" s="219"/>
      <c r="D15687" s="274"/>
    </row>
    <row r="15688" spans="2:4" x14ac:dyDescent="0.25">
      <c r="B15688" s="219"/>
      <c r="D15688" s="274"/>
    </row>
    <row r="15689" spans="2:4" x14ac:dyDescent="0.25">
      <c r="B15689" s="219"/>
      <c r="D15689" s="274"/>
    </row>
    <row r="15690" spans="2:4" x14ac:dyDescent="0.25">
      <c r="B15690" s="219"/>
      <c r="D15690" s="274"/>
    </row>
    <row r="15691" spans="2:4" x14ac:dyDescent="0.25">
      <c r="B15691" s="219"/>
      <c r="D15691" s="274"/>
    </row>
    <row r="15692" spans="2:4" x14ac:dyDescent="0.25">
      <c r="B15692" s="219"/>
      <c r="D15692" s="274"/>
    </row>
    <row r="15693" spans="2:4" x14ac:dyDescent="0.25">
      <c r="B15693" s="219"/>
      <c r="D15693" s="274"/>
    </row>
    <row r="15694" spans="2:4" x14ac:dyDescent="0.25">
      <c r="B15694" s="219"/>
      <c r="D15694" s="274"/>
    </row>
    <row r="15695" spans="2:4" x14ac:dyDescent="0.25">
      <c r="B15695" s="219"/>
      <c r="D15695" s="274"/>
    </row>
    <row r="15696" spans="2:4" x14ac:dyDescent="0.25">
      <c r="B15696" s="219"/>
      <c r="D15696" s="274"/>
    </row>
    <row r="15697" spans="2:4" x14ac:dyDescent="0.25">
      <c r="B15697" s="219"/>
      <c r="D15697" s="274"/>
    </row>
    <row r="15698" spans="2:4" x14ac:dyDescent="0.25">
      <c r="B15698" s="219"/>
      <c r="D15698" s="274"/>
    </row>
    <row r="15699" spans="2:4" x14ac:dyDescent="0.25">
      <c r="B15699" s="219"/>
      <c r="D15699" s="274"/>
    </row>
    <row r="15700" spans="2:4" x14ac:dyDescent="0.25">
      <c r="B15700" s="219"/>
      <c r="D15700" s="274"/>
    </row>
    <row r="15701" spans="2:4" x14ac:dyDescent="0.25">
      <c r="B15701" s="219"/>
      <c r="D15701" s="274"/>
    </row>
    <row r="15702" spans="2:4" x14ac:dyDescent="0.25">
      <c r="B15702" s="219"/>
      <c r="D15702" s="274"/>
    </row>
    <row r="15703" spans="2:4" x14ac:dyDescent="0.25">
      <c r="B15703" s="219"/>
      <c r="D15703" s="274"/>
    </row>
    <row r="15704" spans="2:4" x14ac:dyDescent="0.25">
      <c r="B15704" s="219"/>
      <c r="D15704" s="274"/>
    </row>
    <row r="15705" spans="2:4" x14ac:dyDescent="0.25">
      <c r="B15705" s="219"/>
      <c r="D15705" s="274"/>
    </row>
    <row r="15706" spans="2:4" x14ac:dyDescent="0.25">
      <c r="B15706" s="219"/>
      <c r="D15706" s="274"/>
    </row>
    <row r="15707" spans="2:4" x14ac:dyDescent="0.25">
      <c r="B15707" s="219"/>
      <c r="D15707" s="274"/>
    </row>
    <row r="15708" spans="2:4" x14ac:dyDescent="0.25">
      <c r="B15708" s="219"/>
      <c r="D15708" s="274"/>
    </row>
    <row r="15709" spans="2:4" x14ac:dyDescent="0.25">
      <c r="B15709" s="219"/>
      <c r="D15709" s="274"/>
    </row>
    <row r="15710" spans="2:4" x14ac:dyDescent="0.25">
      <c r="B15710" s="219"/>
      <c r="D15710" s="274"/>
    </row>
    <row r="15711" spans="2:4" x14ac:dyDescent="0.25">
      <c r="B15711" s="219"/>
      <c r="D15711" s="274"/>
    </row>
    <row r="15712" spans="2:4" x14ac:dyDescent="0.25">
      <c r="B15712" s="219"/>
      <c r="D15712" s="274"/>
    </row>
    <row r="15713" spans="2:4" x14ac:dyDescent="0.25">
      <c r="B15713" s="219"/>
      <c r="D15713" s="274"/>
    </row>
    <row r="15714" spans="2:4" x14ac:dyDescent="0.25">
      <c r="B15714" s="219"/>
      <c r="D15714" s="274"/>
    </row>
    <row r="15715" spans="2:4" x14ac:dyDescent="0.25">
      <c r="B15715" s="219"/>
      <c r="D15715" s="274"/>
    </row>
    <row r="15716" spans="2:4" x14ac:dyDescent="0.25">
      <c r="B15716" s="219"/>
      <c r="D15716" s="274"/>
    </row>
    <row r="15717" spans="2:4" x14ac:dyDescent="0.25">
      <c r="B15717" s="219"/>
      <c r="D15717" s="274"/>
    </row>
    <row r="15718" spans="2:4" x14ac:dyDescent="0.25">
      <c r="B15718" s="219"/>
      <c r="D15718" s="274"/>
    </row>
    <row r="15719" spans="2:4" x14ac:dyDescent="0.25">
      <c r="B15719" s="219"/>
      <c r="D15719" s="274"/>
    </row>
    <row r="15720" spans="2:4" x14ac:dyDescent="0.25">
      <c r="B15720" s="219"/>
      <c r="D15720" s="274"/>
    </row>
    <row r="15721" spans="2:4" x14ac:dyDescent="0.25">
      <c r="B15721" s="219"/>
      <c r="D15721" s="274"/>
    </row>
    <row r="15722" spans="2:4" x14ac:dyDescent="0.25">
      <c r="B15722" s="219"/>
      <c r="D15722" s="274"/>
    </row>
    <row r="15723" spans="2:4" x14ac:dyDescent="0.25">
      <c r="B15723" s="219"/>
      <c r="D15723" s="274"/>
    </row>
    <row r="15724" spans="2:4" x14ac:dyDescent="0.25">
      <c r="B15724" s="219"/>
      <c r="D15724" s="274"/>
    </row>
    <row r="15725" spans="2:4" x14ac:dyDescent="0.25">
      <c r="B15725" s="219"/>
      <c r="D15725" s="274"/>
    </row>
    <row r="15726" spans="2:4" x14ac:dyDescent="0.25">
      <c r="B15726" s="219"/>
      <c r="D15726" s="274"/>
    </row>
    <row r="15727" spans="2:4" x14ac:dyDescent="0.25">
      <c r="B15727" s="219"/>
      <c r="D15727" s="274"/>
    </row>
    <row r="15728" spans="2:4" x14ac:dyDescent="0.25">
      <c r="B15728" s="219"/>
      <c r="D15728" s="274"/>
    </row>
    <row r="15729" spans="2:4" x14ac:dyDescent="0.25">
      <c r="B15729" s="219"/>
      <c r="D15729" s="274"/>
    </row>
    <row r="15730" spans="2:4" x14ac:dyDescent="0.25">
      <c r="B15730" s="219"/>
      <c r="D15730" s="274"/>
    </row>
    <row r="15731" spans="2:4" x14ac:dyDescent="0.25">
      <c r="B15731" s="219"/>
      <c r="D15731" s="274"/>
    </row>
    <row r="15732" spans="2:4" x14ac:dyDescent="0.25">
      <c r="B15732" s="219"/>
      <c r="D15732" s="274"/>
    </row>
    <row r="15733" spans="2:4" x14ac:dyDescent="0.25">
      <c r="B15733" s="219"/>
      <c r="D15733" s="274"/>
    </row>
    <row r="15734" spans="2:4" x14ac:dyDescent="0.25">
      <c r="B15734" s="219"/>
      <c r="D15734" s="274"/>
    </row>
    <row r="15735" spans="2:4" x14ac:dyDescent="0.25">
      <c r="B15735" s="219"/>
      <c r="D15735" s="274"/>
    </row>
    <row r="15736" spans="2:4" x14ac:dyDescent="0.25">
      <c r="B15736" s="219"/>
      <c r="D15736" s="274"/>
    </row>
    <row r="15737" spans="2:4" x14ac:dyDescent="0.25">
      <c r="B15737" s="219"/>
      <c r="D15737" s="274"/>
    </row>
    <row r="15738" spans="2:4" x14ac:dyDescent="0.25">
      <c r="B15738" s="219"/>
      <c r="D15738" s="274"/>
    </row>
    <row r="15739" spans="2:4" x14ac:dyDescent="0.25">
      <c r="B15739" s="219"/>
      <c r="D15739" s="274"/>
    </row>
    <row r="15740" spans="2:4" x14ac:dyDescent="0.25">
      <c r="B15740" s="219"/>
      <c r="D15740" s="274"/>
    </row>
    <row r="15741" spans="2:4" x14ac:dyDescent="0.25">
      <c r="B15741" s="219"/>
      <c r="D15741" s="274"/>
    </row>
    <row r="15742" spans="2:4" x14ac:dyDescent="0.25">
      <c r="B15742" s="219"/>
      <c r="D15742" s="274"/>
    </row>
    <row r="15743" spans="2:4" x14ac:dyDescent="0.25">
      <c r="B15743" s="219"/>
      <c r="D15743" s="274"/>
    </row>
    <row r="15744" spans="2:4" x14ac:dyDescent="0.25">
      <c r="B15744" s="219"/>
      <c r="D15744" s="274"/>
    </row>
    <row r="15745" spans="2:4" x14ac:dyDescent="0.25">
      <c r="B15745" s="219"/>
      <c r="D15745" s="274"/>
    </row>
    <row r="15746" spans="2:4" x14ac:dyDescent="0.25">
      <c r="B15746" s="219"/>
      <c r="D15746" s="274"/>
    </row>
    <row r="15747" spans="2:4" x14ac:dyDescent="0.25">
      <c r="B15747" s="219"/>
      <c r="D15747" s="274"/>
    </row>
    <row r="15748" spans="2:4" x14ac:dyDescent="0.25">
      <c r="B15748" s="219"/>
      <c r="D15748" s="274"/>
    </row>
    <row r="15749" spans="2:4" x14ac:dyDescent="0.25">
      <c r="B15749" s="219"/>
      <c r="D15749" s="274"/>
    </row>
    <row r="15750" spans="2:4" x14ac:dyDescent="0.25">
      <c r="B15750" s="219"/>
      <c r="D15750" s="274"/>
    </row>
    <row r="15751" spans="2:4" x14ac:dyDescent="0.25">
      <c r="B15751" s="219"/>
      <c r="D15751" s="274"/>
    </row>
    <row r="15752" spans="2:4" x14ac:dyDescent="0.25">
      <c r="B15752" s="219"/>
      <c r="D15752" s="274"/>
    </row>
    <row r="15753" spans="2:4" x14ac:dyDescent="0.25">
      <c r="B15753" s="219"/>
      <c r="D15753" s="274"/>
    </row>
    <row r="15754" spans="2:4" x14ac:dyDescent="0.25">
      <c r="B15754" s="219"/>
      <c r="D15754" s="274"/>
    </row>
    <row r="15755" spans="2:4" x14ac:dyDescent="0.25">
      <c r="B15755" s="219"/>
      <c r="D15755" s="274"/>
    </row>
    <row r="15756" spans="2:4" x14ac:dyDescent="0.25">
      <c r="B15756" s="219"/>
      <c r="D15756" s="274"/>
    </row>
    <row r="15757" spans="2:4" x14ac:dyDescent="0.25">
      <c r="B15757" s="219"/>
      <c r="D15757" s="274"/>
    </row>
    <row r="15758" spans="2:4" x14ac:dyDescent="0.25">
      <c r="B15758" s="219"/>
      <c r="D15758" s="274"/>
    </row>
    <row r="15759" spans="2:4" x14ac:dyDescent="0.25">
      <c r="B15759" s="219"/>
      <c r="D15759" s="274"/>
    </row>
    <row r="15760" spans="2:4" x14ac:dyDescent="0.25">
      <c r="B15760" s="219"/>
      <c r="D15760" s="274"/>
    </row>
    <row r="15761" spans="2:4" x14ac:dyDescent="0.25">
      <c r="B15761" s="219"/>
      <c r="D15761" s="274"/>
    </row>
    <row r="15762" spans="2:4" x14ac:dyDescent="0.25">
      <c r="B15762" s="219"/>
      <c r="D15762" s="274"/>
    </row>
    <row r="15763" spans="2:4" x14ac:dyDescent="0.25">
      <c r="B15763" s="219"/>
      <c r="D15763" s="274"/>
    </row>
    <row r="15764" spans="2:4" x14ac:dyDescent="0.25">
      <c r="B15764" s="219"/>
      <c r="D15764" s="274"/>
    </row>
    <row r="15765" spans="2:4" x14ac:dyDescent="0.25">
      <c r="B15765" s="219"/>
      <c r="D15765" s="274"/>
    </row>
    <row r="15766" spans="2:4" x14ac:dyDescent="0.25">
      <c r="B15766" s="219"/>
      <c r="D15766" s="274"/>
    </row>
    <row r="15767" spans="2:4" x14ac:dyDescent="0.25">
      <c r="B15767" s="219"/>
      <c r="D15767" s="274"/>
    </row>
    <row r="15768" spans="2:4" x14ac:dyDescent="0.25">
      <c r="B15768" s="219"/>
      <c r="D15768" s="274"/>
    </row>
    <row r="15769" spans="2:4" x14ac:dyDescent="0.25">
      <c r="B15769" s="219"/>
      <c r="D15769" s="274"/>
    </row>
    <row r="15770" spans="2:4" x14ac:dyDescent="0.25">
      <c r="B15770" s="219"/>
      <c r="D15770" s="274"/>
    </row>
    <row r="15771" spans="2:4" x14ac:dyDescent="0.25">
      <c r="B15771" s="219"/>
      <c r="D15771" s="274"/>
    </row>
    <row r="15772" spans="2:4" x14ac:dyDescent="0.25">
      <c r="B15772" s="219"/>
      <c r="D15772" s="274"/>
    </row>
    <row r="15773" spans="2:4" x14ac:dyDescent="0.25">
      <c r="B15773" s="219"/>
      <c r="D15773" s="274"/>
    </row>
    <row r="15774" spans="2:4" x14ac:dyDescent="0.25">
      <c r="B15774" s="219"/>
      <c r="D15774" s="274"/>
    </row>
    <row r="15775" spans="2:4" x14ac:dyDescent="0.25">
      <c r="B15775" s="219"/>
      <c r="D15775" s="274"/>
    </row>
    <row r="15776" spans="2:4" x14ac:dyDescent="0.25">
      <c r="B15776" s="219"/>
      <c r="D15776" s="274"/>
    </row>
    <row r="15777" spans="2:4" x14ac:dyDescent="0.25">
      <c r="B15777" s="219"/>
      <c r="D15777" s="274"/>
    </row>
    <row r="15778" spans="2:4" x14ac:dyDescent="0.25">
      <c r="B15778" s="219"/>
      <c r="D15778" s="274"/>
    </row>
    <row r="15779" spans="2:4" x14ac:dyDescent="0.25">
      <c r="B15779" s="219"/>
      <c r="D15779" s="274"/>
    </row>
    <row r="15780" spans="2:4" x14ac:dyDescent="0.25">
      <c r="B15780" s="219"/>
      <c r="D15780" s="274"/>
    </row>
    <row r="15781" spans="2:4" x14ac:dyDescent="0.25">
      <c r="B15781" s="219"/>
      <c r="D15781" s="274"/>
    </row>
    <row r="15782" spans="2:4" x14ac:dyDescent="0.25">
      <c r="B15782" s="219"/>
      <c r="D15782" s="274"/>
    </row>
    <row r="15783" spans="2:4" x14ac:dyDescent="0.25">
      <c r="B15783" s="219"/>
      <c r="D15783" s="274"/>
    </row>
    <row r="15784" spans="2:4" x14ac:dyDescent="0.25">
      <c r="B15784" s="219"/>
      <c r="D15784" s="274"/>
    </row>
    <row r="15785" spans="2:4" x14ac:dyDescent="0.25">
      <c r="B15785" s="219"/>
      <c r="D15785" s="274"/>
    </row>
    <row r="15786" spans="2:4" x14ac:dyDescent="0.25">
      <c r="B15786" s="219"/>
      <c r="D15786" s="274"/>
    </row>
    <row r="15787" spans="2:4" x14ac:dyDescent="0.25">
      <c r="B15787" s="219"/>
      <c r="D15787" s="274"/>
    </row>
    <row r="15788" spans="2:4" x14ac:dyDescent="0.25">
      <c r="B15788" s="219"/>
      <c r="D15788" s="274"/>
    </row>
    <row r="15789" spans="2:4" x14ac:dyDescent="0.25">
      <c r="B15789" s="219"/>
      <c r="D15789" s="274"/>
    </row>
    <row r="15790" spans="2:4" x14ac:dyDescent="0.25">
      <c r="B15790" s="219"/>
      <c r="D15790" s="274"/>
    </row>
    <row r="15791" spans="2:4" x14ac:dyDescent="0.25">
      <c r="B15791" s="219"/>
      <c r="D15791" s="274"/>
    </row>
    <row r="15792" spans="2:4" x14ac:dyDescent="0.25">
      <c r="B15792" s="219"/>
      <c r="D15792" s="274"/>
    </row>
    <row r="15793" spans="2:4" x14ac:dyDescent="0.25">
      <c r="B15793" s="219"/>
      <c r="D15793" s="274"/>
    </row>
    <row r="15794" spans="2:4" x14ac:dyDescent="0.25">
      <c r="B15794" s="219"/>
      <c r="D15794" s="274"/>
    </row>
    <row r="15795" spans="2:4" x14ac:dyDescent="0.25">
      <c r="B15795" s="219"/>
      <c r="D15795" s="274"/>
    </row>
    <row r="15796" spans="2:4" x14ac:dyDescent="0.25">
      <c r="B15796" s="219"/>
      <c r="D15796" s="274"/>
    </row>
    <row r="15797" spans="2:4" x14ac:dyDescent="0.25">
      <c r="B15797" s="219"/>
      <c r="D15797" s="274"/>
    </row>
    <row r="15798" spans="2:4" x14ac:dyDescent="0.25">
      <c r="B15798" s="219"/>
      <c r="D15798" s="274"/>
    </row>
    <row r="15799" spans="2:4" x14ac:dyDescent="0.25">
      <c r="B15799" s="219"/>
      <c r="D15799" s="274"/>
    </row>
    <row r="15800" spans="2:4" x14ac:dyDescent="0.25">
      <c r="B15800" s="219"/>
      <c r="D15800" s="274"/>
    </row>
    <row r="15801" spans="2:4" x14ac:dyDescent="0.25">
      <c r="B15801" s="219"/>
      <c r="D15801" s="274"/>
    </row>
    <row r="15802" spans="2:4" x14ac:dyDescent="0.25">
      <c r="B15802" s="219"/>
      <c r="D15802" s="274"/>
    </row>
    <row r="15803" spans="2:4" x14ac:dyDescent="0.25">
      <c r="B15803" s="219"/>
      <c r="D15803" s="274"/>
    </row>
    <row r="15804" spans="2:4" x14ac:dyDescent="0.25">
      <c r="B15804" s="219"/>
      <c r="D15804" s="274"/>
    </row>
    <row r="15805" spans="2:4" x14ac:dyDescent="0.25">
      <c r="B15805" s="219"/>
      <c r="D15805" s="274"/>
    </row>
    <row r="15806" spans="2:4" x14ac:dyDescent="0.25">
      <c r="B15806" s="219"/>
      <c r="D15806" s="274"/>
    </row>
    <row r="15807" spans="2:4" x14ac:dyDescent="0.25">
      <c r="B15807" s="219"/>
      <c r="D15807" s="274"/>
    </row>
    <row r="15808" spans="2:4" x14ac:dyDescent="0.25">
      <c r="B15808" s="219"/>
      <c r="D15808" s="274"/>
    </row>
    <row r="15809" spans="2:4" x14ac:dyDescent="0.25">
      <c r="B15809" s="219"/>
      <c r="D15809" s="274"/>
    </row>
    <row r="15810" spans="2:4" x14ac:dyDescent="0.25">
      <c r="B15810" s="219"/>
      <c r="D15810" s="274"/>
    </row>
    <row r="15811" spans="2:4" x14ac:dyDescent="0.25">
      <c r="B15811" s="219"/>
      <c r="D15811" s="274"/>
    </row>
    <row r="15812" spans="2:4" x14ac:dyDescent="0.25">
      <c r="B15812" s="219"/>
      <c r="D15812" s="274"/>
    </row>
    <row r="15813" spans="2:4" x14ac:dyDescent="0.25">
      <c r="B15813" s="219"/>
      <c r="D15813" s="274"/>
    </row>
    <row r="15814" spans="2:4" x14ac:dyDescent="0.25">
      <c r="B15814" s="219"/>
      <c r="D15814" s="274"/>
    </row>
    <row r="15815" spans="2:4" x14ac:dyDescent="0.25">
      <c r="B15815" s="219"/>
      <c r="D15815" s="274"/>
    </row>
    <row r="15816" spans="2:4" x14ac:dyDescent="0.25">
      <c r="B15816" s="219"/>
      <c r="D15816" s="274"/>
    </row>
    <row r="15817" spans="2:4" x14ac:dyDescent="0.25">
      <c r="B15817" s="219"/>
      <c r="D15817" s="274"/>
    </row>
    <row r="15818" spans="2:4" x14ac:dyDescent="0.25">
      <c r="B15818" s="219"/>
      <c r="D15818" s="274"/>
    </row>
    <row r="15819" spans="2:4" x14ac:dyDescent="0.25">
      <c r="B15819" s="219"/>
      <c r="D15819" s="274"/>
    </row>
    <row r="15820" spans="2:4" x14ac:dyDescent="0.25">
      <c r="B15820" s="219"/>
      <c r="D15820" s="274"/>
    </row>
    <row r="15821" spans="2:4" x14ac:dyDescent="0.25">
      <c r="B15821" s="219"/>
      <c r="D15821" s="274"/>
    </row>
    <row r="15822" spans="2:4" x14ac:dyDescent="0.25">
      <c r="B15822" s="219"/>
      <c r="D15822" s="274"/>
    </row>
    <row r="15823" spans="2:4" x14ac:dyDescent="0.25">
      <c r="B15823" s="219"/>
      <c r="D15823" s="274"/>
    </row>
    <row r="15824" spans="2:4" x14ac:dyDescent="0.25">
      <c r="B15824" s="219"/>
      <c r="D15824" s="274"/>
    </row>
    <row r="15825" spans="2:4" x14ac:dyDescent="0.25">
      <c r="B15825" s="219"/>
      <c r="D15825" s="274"/>
    </row>
    <row r="15826" spans="2:4" x14ac:dyDescent="0.25">
      <c r="B15826" s="219"/>
      <c r="D15826" s="274"/>
    </row>
    <row r="15827" spans="2:4" x14ac:dyDescent="0.25">
      <c r="B15827" s="219"/>
      <c r="D15827" s="274"/>
    </row>
    <row r="15828" spans="2:4" x14ac:dyDescent="0.25">
      <c r="B15828" s="219"/>
      <c r="D15828" s="274"/>
    </row>
    <row r="15829" spans="2:4" x14ac:dyDescent="0.25">
      <c r="B15829" s="219"/>
      <c r="D15829" s="274"/>
    </row>
    <row r="15830" spans="2:4" x14ac:dyDescent="0.25">
      <c r="B15830" s="219"/>
      <c r="D15830" s="274"/>
    </row>
    <row r="15831" spans="2:4" x14ac:dyDescent="0.25">
      <c r="B15831" s="219"/>
      <c r="D15831" s="274"/>
    </row>
    <row r="15832" spans="2:4" x14ac:dyDescent="0.25">
      <c r="B15832" s="219"/>
      <c r="D15832" s="274"/>
    </row>
    <row r="15833" spans="2:4" x14ac:dyDescent="0.25">
      <c r="B15833" s="219"/>
      <c r="D15833" s="274"/>
    </row>
    <row r="15834" spans="2:4" x14ac:dyDescent="0.25">
      <c r="B15834" s="219"/>
      <c r="D15834" s="274"/>
    </row>
    <row r="15835" spans="2:4" x14ac:dyDescent="0.25">
      <c r="B15835" s="219"/>
      <c r="D15835" s="274"/>
    </row>
    <row r="15836" spans="2:4" x14ac:dyDescent="0.25">
      <c r="B15836" s="219"/>
      <c r="D15836" s="274"/>
    </row>
    <row r="15837" spans="2:4" x14ac:dyDescent="0.25">
      <c r="B15837" s="219"/>
      <c r="D15837" s="274"/>
    </row>
    <row r="15838" spans="2:4" x14ac:dyDescent="0.25">
      <c r="B15838" s="219"/>
      <c r="D15838" s="274"/>
    </row>
    <row r="15839" spans="2:4" x14ac:dyDescent="0.25">
      <c r="B15839" s="219"/>
      <c r="D15839" s="274"/>
    </row>
    <row r="15840" spans="2:4" x14ac:dyDescent="0.25">
      <c r="B15840" s="219"/>
      <c r="D15840" s="274"/>
    </row>
    <row r="15841" spans="2:4" x14ac:dyDescent="0.25">
      <c r="B15841" s="219"/>
      <c r="D15841" s="274"/>
    </row>
    <row r="15842" spans="2:4" x14ac:dyDescent="0.25">
      <c r="B15842" s="219"/>
      <c r="D15842" s="274"/>
    </row>
    <row r="15843" spans="2:4" x14ac:dyDescent="0.25">
      <c r="B15843" s="219"/>
      <c r="D15843" s="274"/>
    </row>
    <row r="15844" spans="2:4" x14ac:dyDescent="0.25">
      <c r="B15844" s="219"/>
      <c r="D15844" s="274"/>
    </row>
    <row r="15845" spans="2:4" x14ac:dyDescent="0.25">
      <c r="B15845" s="219"/>
      <c r="D15845" s="274"/>
    </row>
    <row r="15846" spans="2:4" x14ac:dyDescent="0.25">
      <c r="B15846" s="219"/>
      <c r="D15846" s="274"/>
    </row>
    <row r="15847" spans="2:4" x14ac:dyDescent="0.25">
      <c r="B15847" s="219"/>
      <c r="D15847" s="274"/>
    </row>
    <row r="15848" spans="2:4" x14ac:dyDescent="0.25">
      <c r="B15848" s="219"/>
      <c r="D15848" s="274"/>
    </row>
    <row r="15849" spans="2:4" x14ac:dyDescent="0.25">
      <c r="B15849" s="219"/>
      <c r="D15849" s="274"/>
    </row>
    <row r="15850" spans="2:4" x14ac:dyDescent="0.25">
      <c r="B15850" s="219"/>
      <c r="D15850" s="274"/>
    </row>
    <row r="15851" spans="2:4" x14ac:dyDescent="0.25">
      <c r="B15851" s="219"/>
      <c r="D15851" s="274"/>
    </row>
    <row r="15852" spans="2:4" x14ac:dyDescent="0.25">
      <c r="B15852" s="219"/>
      <c r="D15852" s="274"/>
    </row>
    <row r="15853" spans="2:4" x14ac:dyDescent="0.25">
      <c r="B15853" s="219"/>
      <c r="D15853" s="274"/>
    </row>
    <row r="15854" spans="2:4" x14ac:dyDescent="0.25">
      <c r="B15854" s="219"/>
      <c r="D15854" s="274"/>
    </row>
    <row r="15855" spans="2:4" x14ac:dyDescent="0.25">
      <c r="B15855" s="219"/>
      <c r="D15855" s="274"/>
    </row>
    <row r="15856" spans="2:4" x14ac:dyDescent="0.25">
      <c r="B15856" s="219"/>
      <c r="D15856" s="274"/>
    </row>
    <row r="15857" spans="2:4" x14ac:dyDescent="0.25">
      <c r="B15857" s="219"/>
      <c r="D15857" s="274"/>
    </row>
    <row r="15858" spans="2:4" x14ac:dyDescent="0.25">
      <c r="B15858" s="219"/>
      <c r="D15858" s="274"/>
    </row>
    <row r="15859" spans="2:4" x14ac:dyDescent="0.25">
      <c r="B15859" s="219"/>
      <c r="D15859" s="274"/>
    </row>
    <row r="15860" spans="2:4" x14ac:dyDescent="0.25">
      <c r="B15860" s="219"/>
      <c r="D15860" s="274"/>
    </row>
    <row r="15861" spans="2:4" x14ac:dyDescent="0.25">
      <c r="B15861" s="219"/>
      <c r="D15861" s="274"/>
    </row>
    <row r="15862" spans="2:4" x14ac:dyDescent="0.25">
      <c r="B15862" s="219"/>
      <c r="D15862" s="274"/>
    </row>
    <row r="15863" spans="2:4" x14ac:dyDescent="0.25">
      <c r="B15863" s="219"/>
      <c r="D15863" s="274"/>
    </row>
    <row r="15864" spans="2:4" x14ac:dyDescent="0.25">
      <c r="B15864" s="219"/>
      <c r="D15864" s="274"/>
    </row>
    <row r="15865" spans="2:4" x14ac:dyDescent="0.25">
      <c r="B15865" s="219"/>
      <c r="D15865" s="274"/>
    </row>
    <row r="15866" spans="2:4" x14ac:dyDescent="0.25">
      <c r="B15866" s="219"/>
      <c r="D15866" s="274"/>
    </row>
    <row r="15867" spans="2:4" x14ac:dyDescent="0.25">
      <c r="B15867" s="219"/>
      <c r="D15867" s="274"/>
    </row>
    <row r="15868" spans="2:4" x14ac:dyDescent="0.25">
      <c r="B15868" s="219"/>
      <c r="D15868" s="274"/>
    </row>
    <row r="15869" spans="2:4" x14ac:dyDescent="0.25">
      <c r="B15869" s="219"/>
      <c r="D15869" s="274"/>
    </row>
    <row r="15870" spans="2:4" x14ac:dyDescent="0.25">
      <c r="B15870" s="219"/>
      <c r="D15870" s="274"/>
    </row>
    <row r="15871" spans="2:4" x14ac:dyDescent="0.25">
      <c r="B15871" s="219"/>
      <c r="D15871" s="274"/>
    </row>
    <row r="15872" spans="2:4" x14ac:dyDescent="0.25">
      <c r="B15872" s="219"/>
      <c r="D15872" s="274"/>
    </row>
    <row r="15873" spans="2:4" x14ac:dyDescent="0.25">
      <c r="B15873" s="219"/>
      <c r="D15873" s="274"/>
    </row>
    <row r="15874" spans="2:4" x14ac:dyDescent="0.25">
      <c r="B15874" s="219"/>
      <c r="D15874" s="274"/>
    </row>
    <row r="15875" spans="2:4" x14ac:dyDescent="0.25">
      <c r="B15875" s="219"/>
      <c r="D15875" s="274"/>
    </row>
    <row r="15876" spans="2:4" x14ac:dyDescent="0.25">
      <c r="B15876" s="219"/>
      <c r="D15876" s="274"/>
    </row>
    <row r="15877" spans="2:4" x14ac:dyDescent="0.25">
      <c r="B15877" s="219"/>
      <c r="D15877" s="274"/>
    </row>
    <row r="15878" spans="2:4" x14ac:dyDescent="0.25">
      <c r="B15878" s="219"/>
      <c r="D15878" s="274"/>
    </row>
    <row r="15879" spans="2:4" x14ac:dyDescent="0.25">
      <c r="B15879" s="219"/>
      <c r="D15879" s="274"/>
    </row>
    <row r="15880" spans="2:4" x14ac:dyDescent="0.25">
      <c r="B15880" s="219"/>
      <c r="D15880" s="274"/>
    </row>
    <row r="15881" spans="2:4" x14ac:dyDescent="0.25">
      <c r="B15881" s="219"/>
      <c r="D15881" s="274"/>
    </row>
    <row r="15882" spans="2:4" x14ac:dyDescent="0.25">
      <c r="B15882" s="219"/>
      <c r="D15882" s="274"/>
    </row>
    <row r="15883" spans="2:4" x14ac:dyDescent="0.25">
      <c r="B15883" s="219"/>
      <c r="D15883" s="274"/>
    </row>
    <row r="15884" spans="2:4" x14ac:dyDescent="0.25">
      <c r="B15884" s="219"/>
      <c r="D15884" s="274"/>
    </row>
    <row r="15885" spans="2:4" x14ac:dyDescent="0.25">
      <c r="B15885" s="219"/>
      <c r="D15885" s="274"/>
    </row>
    <row r="15886" spans="2:4" x14ac:dyDescent="0.25">
      <c r="B15886" s="219"/>
      <c r="D15886" s="274"/>
    </row>
    <row r="15887" spans="2:4" x14ac:dyDescent="0.25">
      <c r="B15887" s="219"/>
      <c r="D15887" s="274"/>
    </row>
    <row r="15888" spans="2:4" x14ac:dyDescent="0.25">
      <c r="B15888" s="219"/>
      <c r="D15888" s="274"/>
    </row>
    <row r="15889" spans="2:4" x14ac:dyDescent="0.25">
      <c r="B15889" s="219"/>
      <c r="D15889" s="274"/>
    </row>
    <row r="15890" spans="2:4" x14ac:dyDescent="0.25">
      <c r="B15890" s="219"/>
      <c r="D15890" s="274"/>
    </row>
    <row r="15891" spans="2:4" x14ac:dyDescent="0.25">
      <c r="B15891" s="219"/>
      <c r="D15891" s="274"/>
    </row>
    <row r="15892" spans="2:4" x14ac:dyDescent="0.25">
      <c r="B15892" s="219"/>
      <c r="D15892" s="274"/>
    </row>
    <row r="15893" spans="2:4" x14ac:dyDescent="0.25">
      <c r="B15893" s="219"/>
      <c r="D15893" s="274"/>
    </row>
    <row r="15894" spans="2:4" x14ac:dyDescent="0.25">
      <c r="B15894" s="219"/>
      <c r="D15894" s="274"/>
    </row>
    <row r="15895" spans="2:4" x14ac:dyDescent="0.25">
      <c r="B15895" s="219"/>
      <c r="D15895" s="274"/>
    </row>
    <row r="15896" spans="2:4" x14ac:dyDescent="0.25">
      <c r="B15896" s="219"/>
      <c r="D15896" s="274"/>
    </row>
    <row r="15897" spans="2:4" x14ac:dyDescent="0.25">
      <c r="B15897" s="219"/>
      <c r="D15897" s="274"/>
    </row>
    <row r="15898" spans="2:4" x14ac:dyDescent="0.25">
      <c r="B15898" s="219"/>
      <c r="D15898" s="274"/>
    </row>
    <row r="15899" spans="2:4" x14ac:dyDescent="0.25">
      <c r="B15899" s="219"/>
      <c r="D15899" s="274"/>
    </row>
    <row r="15900" spans="2:4" x14ac:dyDescent="0.25">
      <c r="B15900" s="219"/>
      <c r="D15900" s="274"/>
    </row>
    <row r="15901" spans="2:4" x14ac:dyDescent="0.25">
      <c r="B15901" s="219"/>
      <c r="D15901" s="274"/>
    </row>
    <row r="15902" spans="2:4" x14ac:dyDescent="0.25">
      <c r="B15902" s="219"/>
      <c r="D15902" s="274"/>
    </row>
    <row r="15903" spans="2:4" x14ac:dyDescent="0.25">
      <c r="B15903" s="219"/>
      <c r="D15903" s="274"/>
    </row>
    <row r="15904" spans="2:4" x14ac:dyDescent="0.25">
      <c r="B15904" s="219"/>
      <c r="D15904" s="274"/>
    </row>
    <row r="15905" spans="2:4" x14ac:dyDescent="0.25">
      <c r="B15905" s="219"/>
      <c r="D15905" s="274"/>
    </row>
    <row r="15906" spans="2:4" x14ac:dyDescent="0.25">
      <c r="B15906" s="219"/>
      <c r="D15906" s="274"/>
    </row>
    <row r="15907" spans="2:4" x14ac:dyDescent="0.25">
      <c r="B15907" s="219"/>
      <c r="D15907" s="274"/>
    </row>
    <row r="15908" spans="2:4" x14ac:dyDescent="0.25">
      <c r="B15908" s="219"/>
      <c r="D15908" s="274"/>
    </row>
    <row r="15909" spans="2:4" x14ac:dyDescent="0.25">
      <c r="B15909" s="219"/>
      <c r="D15909" s="274"/>
    </row>
    <row r="15910" spans="2:4" x14ac:dyDescent="0.25">
      <c r="B15910" s="219"/>
      <c r="D15910" s="274"/>
    </row>
    <row r="15911" spans="2:4" x14ac:dyDescent="0.25">
      <c r="B15911" s="219"/>
      <c r="D15911" s="274"/>
    </row>
    <row r="15912" spans="2:4" x14ac:dyDescent="0.25">
      <c r="B15912" s="219"/>
      <c r="D15912" s="274"/>
    </row>
    <row r="15913" spans="2:4" x14ac:dyDescent="0.25">
      <c r="B15913" s="219"/>
      <c r="D15913" s="274"/>
    </row>
    <row r="15914" spans="2:4" x14ac:dyDescent="0.25">
      <c r="B15914" s="219"/>
      <c r="D15914" s="274"/>
    </row>
    <row r="15915" spans="2:4" x14ac:dyDescent="0.25">
      <c r="B15915" s="219"/>
      <c r="D15915" s="274"/>
    </row>
    <row r="15916" spans="2:4" x14ac:dyDescent="0.25">
      <c r="B15916" s="219"/>
      <c r="D15916" s="274"/>
    </row>
    <row r="15917" spans="2:4" x14ac:dyDescent="0.25">
      <c r="B15917" s="219"/>
      <c r="D15917" s="274"/>
    </row>
    <row r="15918" spans="2:4" x14ac:dyDescent="0.25">
      <c r="B15918" s="219"/>
      <c r="D15918" s="274"/>
    </row>
    <row r="15919" spans="2:4" x14ac:dyDescent="0.25">
      <c r="B15919" s="219"/>
      <c r="D15919" s="274"/>
    </row>
    <row r="15920" spans="2:4" x14ac:dyDescent="0.25">
      <c r="B15920" s="219"/>
      <c r="D15920" s="274"/>
    </row>
    <row r="15921" spans="2:4" x14ac:dyDescent="0.25">
      <c r="B15921" s="219"/>
      <c r="D15921" s="274"/>
    </row>
    <row r="15922" spans="2:4" x14ac:dyDescent="0.25">
      <c r="B15922" s="219"/>
      <c r="D15922" s="274"/>
    </row>
    <row r="15923" spans="2:4" x14ac:dyDescent="0.25">
      <c r="B15923" s="219"/>
      <c r="D15923" s="274"/>
    </row>
    <row r="15924" spans="2:4" x14ac:dyDescent="0.25">
      <c r="B15924" s="219"/>
      <c r="D15924" s="274"/>
    </row>
    <row r="15925" spans="2:4" x14ac:dyDescent="0.25">
      <c r="B15925" s="219"/>
      <c r="D15925" s="274"/>
    </row>
    <row r="15926" spans="2:4" x14ac:dyDescent="0.25">
      <c r="B15926" s="219"/>
      <c r="D15926" s="274"/>
    </row>
    <row r="15927" spans="2:4" x14ac:dyDescent="0.25">
      <c r="B15927" s="219"/>
      <c r="D15927" s="274"/>
    </row>
    <row r="15928" spans="2:4" x14ac:dyDescent="0.25">
      <c r="B15928" s="219"/>
      <c r="D15928" s="274"/>
    </row>
    <row r="15929" spans="2:4" x14ac:dyDescent="0.25">
      <c r="B15929" s="219"/>
      <c r="D15929" s="274"/>
    </row>
    <row r="15930" spans="2:4" x14ac:dyDescent="0.25">
      <c r="B15930" s="219"/>
      <c r="D15930" s="274"/>
    </row>
    <row r="15931" spans="2:4" x14ac:dyDescent="0.25">
      <c r="B15931" s="219"/>
      <c r="D15931" s="274"/>
    </row>
    <row r="15932" spans="2:4" x14ac:dyDescent="0.25">
      <c r="B15932" s="219"/>
      <c r="D15932" s="274"/>
    </row>
    <row r="15933" spans="2:4" x14ac:dyDescent="0.25">
      <c r="B15933" s="219"/>
      <c r="D15933" s="274"/>
    </row>
    <row r="15934" spans="2:4" x14ac:dyDescent="0.25">
      <c r="B15934" s="219"/>
      <c r="D15934" s="274"/>
    </row>
    <row r="15935" spans="2:4" x14ac:dyDescent="0.25">
      <c r="B15935" s="219"/>
      <c r="D15935" s="274"/>
    </row>
    <row r="15936" spans="2:4" x14ac:dyDescent="0.25">
      <c r="B15936" s="219"/>
      <c r="D15936" s="274"/>
    </row>
    <row r="15937" spans="2:4" x14ac:dyDescent="0.25">
      <c r="B15937" s="219"/>
      <c r="D15937" s="274"/>
    </row>
    <row r="15938" spans="2:4" x14ac:dyDescent="0.25">
      <c r="B15938" s="219"/>
      <c r="D15938" s="274"/>
    </row>
    <row r="15939" spans="2:4" x14ac:dyDescent="0.25">
      <c r="B15939" s="219"/>
      <c r="D15939" s="274"/>
    </row>
    <row r="15940" spans="2:4" x14ac:dyDescent="0.25">
      <c r="B15940" s="219"/>
      <c r="D15940" s="274"/>
    </row>
    <row r="15941" spans="2:4" x14ac:dyDescent="0.25">
      <c r="B15941" s="219"/>
      <c r="D15941" s="274"/>
    </row>
    <row r="15942" spans="2:4" x14ac:dyDescent="0.25">
      <c r="B15942" s="219"/>
      <c r="D15942" s="274"/>
    </row>
    <row r="15943" spans="2:4" x14ac:dyDescent="0.25">
      <c r="B15943" s="219"/>
      <c r="D15943" s="274"/>
    </row>
    <row r="15944" spans="2:4" x14ac:dyDescent="0.25">
      <c r="B15944" s="219"/>
      <c r="D15944" s="274"/>
    </row>
    <row r="15945" spans="2:4" x14ac:dyDescent="0.25">
      <c r="B15945" s="219"/>
      <c r="D15945" s="274"/>
    </row>
    <row r="15946" spans="2:4" x14ac:dyDescent="0.25">
      <c r="B15946" s="219"/>
      <c r="D15946" s="274"/>
    </row>
    <row r="15947" spans="2:4" x14ac:dyDescent="0.25">
      <c r="B15947" s="219"/>
      <c r="D15947" s="274"/>
    </row>
    <row r="15948" spans="2:4" x14ac:dyDescent="0.25">
      <c r="B15948" s="219"/>
      <c r="D15948" s="274"/>
    </row>
    <row r="15949" spans="2:4" x14ac:dyDescent="0.25">
      <c r="B15949" s="219"/>
      <c r="D15949" s="274"/>
    </row>
    <row r="15950" spans="2:4" x14ac:dyDescent="0.25">
      <c r="B15950" s="219"/>
      <c r="D15950" s="274"/>
    </row>
    <row r="15951" spans="2:4" x14ac:dyDescent="0.25">
      <c r="B15951" s="219"/>
      <c r="D15951" s="274"/>
    </row>
    <row r="15952" spans="2:4" x14ac:dyDescent="0.25">
      <c r="B15952" s="219"/>
      <c r="D15952" s="274"/>
    </row>
    <row r="15953" spans="2:4" x14ac:dyDescent="0.25">
      <c r="B15953" s="219"/>
      <c r="D15953" s="274"/>
    </row>
    <row r="15954" spans="2:4" x14ac:dyDescent="0.25">
      <c r="B15954" s="219"/>
      <c r="D15954" s="274"/>
    </row>
    <row r="15955" spans="2:4" x14ac:dyDescent="0.25">
      <c r="B15955" s="219"/>
      <c r="D15955" s="274"/>
    </row>
    <row r="15956" spans="2:4" x14ac:dyDescent="0.25">
      <c r="B15956" s="219"/>
      <c r="D15956" s="274"/>
    </row>
    <row r="15957" spans="2:4" x14ac:dyDescent="0.25">
      <c r="B15957" s="219"/>
      <c r="D15957" s="274"/>
    </row>
    <row r="15958" spans="2:4" x14ac:dyDescent="0.25">
      <c r="B15958" s="219"/>
      <c r="D15958" s="274"/>
    </row>
    <row r="15959" spans="2:4" x14ac:dyDescent="0.25">
      <c r="B15959" s="219"/>
      <c r="D15959" s="274"/>
    </row>
    <row r="15960" spans="2:4" x14ac:dyDescent="0.25">
      <c r="B15960" s="219"/>
      <c r="D15960" s="274"/>
    </row>
    <row r="15961" spans="2:4" x14ac:dyDescent="0.25">
      <c r="B15961" s="219"/>
      <c r="D15961" s="274"/>
    </row>
    <row r="15962" spans="2:4" x14ac:dyDescent="0.25">
      <c r="B15962" s="219"/>
      <c r="D15962" s="274"/>
    </row>
    <row r="15963" spans="2:4" x14ac:dyDescent="0.25">
      <c r="B15963" s="219"/>
      <c r="D15963" s="274"/>
    </row>
    <row r="15964" spans="2:4" x14ac:dyDescent="0.25">
      <c r="B15964" s="219"/>
      <c r="D15964" s="274"/>
    </row>
    <row r="15965" spans="2:4" x14ac:dyDescent="0.25">
      <c r="B15965" s="219"/>
      <c r="D15965" s="274"/>
    </row>
    <row r="15966" spans="2:4" x14ac:dyDescent="0.25">
      <c r="B15966" s="219"/>
      <c r="D15966" s="274"/>
    </row>
    <row r="15967" spans="2:4" x14ac:dyDescent="0.25">
      <c r="B15967" s="219"/>
      <c r="D15967" s="274"/>
    </row>
    <row r="15968" spans="2:4" x14ac:dyDescent="0.25">
      <c r="B15968" s="219"/>
      <c r="D15968" s="274"/>
    </row>
    <row r="15969" spans="2:4" x14ac:dyDescent="0.25">
      <c r="B15969" s="219"/>
      <c r="D15969" s="274"/>
    </row>
    <row r="15970" spans="2:4" x14ac:dyDescent="0.25">
      <c r="B15970" s="219"/>
      <c r="D15970" s="274"/>
    </row>
    <row r="15971" spans="2:4" x14ac:dyDescent="0.25">
      <c r="B15971" s="219"/>
      <c r="D15971" s="274"/>
    </row>
    <row r="15972" spans="2:4" x14ac:dyDescent="0.25">
      <c r="B15972" s="219"/>
      <c r="D15972" s="274"/>
    </row>
    <row r="15973" spans="2:4" x14ac:dyDescent="0.25">
      <c r="B15973" s="219"/>
      <c r="D15973" s="274"/>
    </row>
    <row r="15974" spans="2:4" x14ac:dyDescent="0.25">
      <c r="B15974" s="219"/>
      <c r="D15974" s="274"/>
    </row>
    <row r="15975" spans="2:4" x14ac:dyDescent="0.25">
      <c r="B15975" s="219"/>
      <c r="D15975" s="274"/>
    </row>
    <row r="15976" spans="2:4" x14ac:dyDescent="0.25">
      <c r="B15976" s="219"/>
      <c r="D15976" s="274"/>
    </row>
    <row r="15977" spans="2:4" x14ac:dyDescent="0.25">
      <c r="B15977" s="219"/>
      <c r="D15977" s="274"/>
    </row>
    <row r="15978" spans="2:4" x14ac:dyDescent="0.25">
      <c r="B15978" s="219"/>
      <c r="D15978" s="274"/>
    </row>
    <row r="15979" spans="2:4" x14ac:dyDescent="0.25">
      <c r="B15979" s="219"/>
      <c r="D15979" s="274"/>
    </row>
    <row r="15980" spans="2:4" x14ac:dyDescent="0.25">
      <c r="B15980" s="219"/>
      <c r="D15980" s="274"/>
    </row>
    <row r="15981" spans="2:4" x14ac:dyDescent="0.25">
      <c r="B15981" s="219"/>
      <c r="D15981" s="274"/>
    </row>
    <row r="15982" spans="2:4" x14ac:dyDescent="0.25">
      <c r="B15982" s="219"/>
      <c r="D15982" s="274"/>
    </row>
    <row r="15983" spans="2:4" x14ac:dyDescent="0.25">
      <c r="B15983" s="219"/>
      <c r="D15983" s="274"/>
    </row>
    <row r="15984" spans="2:4" x14ac:dyDescent="0.25">
      <c r="B15984" s="219"/>
      <c r="D15984" s="274"/>
    </row>
    <row r="15985" spans="2:4" x14ac:dyDescent="0.25">
      <c r="B15985" s="219"/>
      <c r="D15985" s="274"/>
    </row>
    <row r="15986" spans="2:4" x14ac:dyDescent="0.25">
      <c r="B15986" s="219"/>
      <c r="D15986" s="274"/>
    </row>
    <row r="15987" spans="2:4" x14ac:dyDescent="0.25">
      <c r="B15987" s="219"/>
      <c r="D15987" s="274"/>
    </row>
    <row r="15988" spans="2:4" x14ac:dyDescent="0.25">
      <c r="B15988" s="219"/>
      <c r="D15988" s="274"/>
    </row>
    <row r="15989" spans="2:4" x14ac:dyDescent="0.25">
      <c r="B15989" s="219"/>
      <c r="D15989" s="274"/>
    </row>
    <row r="15990" spans="2:4" x14ac:dyDescent="0.25">
      <c r="B15990" s="219"/>
      <c r="D15990" s="274"/>
    </row>
    <row r="15991" spans="2:4" x14ac:dyDescent="0.25">
      <c r="B15991" s="219"/>
      <c r="D15991" s="274"/>
    </row>
    <row r="15992" spans="2:4" x14ac:dyDescent="0.25">
      <c r="B15992" s="219"/>
      <c r="D15992" s="274"/>
    </row>
    <row r="15993" spans="2:4" x14ac:dyDescent="0.25">
      <c r="B15993" s="219"/>
      <c r="D15993" s="274"/>
    </row>
    <row r="15994" spans="2:4" x14ac:dyDescent="0.25">
      <c r="B15994" s="219"/>
      <c r="D15994" s="274"/>
    </row>
    <row r="15995" spans="2:4" x14ac:dyDescent="0.25">
      <c r="B15995" s="219"/>
      <c r="D15995" s="274"/>
    </row>
    <row r="15996" spans="2:4" x14ac:dyDescent="0.25">
      <c r="B15996" s="219"/>
      <c r="D15996" s="274"/>
    </row>
    <row r="15997" spans="2:4" x14ac:dyDescent="0.25">
      <c r="B15997" s="219"/>
      <c r="D15997" s="274"/>
    </row>
    <row r="15998" spans="2:4" x14ac:dyDescent="0.25">
      <c r="B15998" s="219"/>
      <c r="D15998" s="274"/>
    </row>
    <row r="15999" spans="2:4" x14ac:dyDescent="0.25">
      <c r="B15999" s="219"/>
      <c r="D15999" s="274"/>
    </row>
    <row r="16000" spans="2:4" x14ac:dyDescent="0.25">
      <c r="B16000" s="219"/>
      <c r="D16000" s="274"/>
    </row>
    <row r="16001" spans="2:4" x14ac:dyDescent="0.25">
      <c r="B16001" s="219"/>
      <c r="D16001" s="274"/>
    </row>
    <row r="16002" spans="2:4" x14ac:dyDescent="0.25">
      <c r="B16002" s="219"/>
      <c r="D16002" s="274"/>
    </row>
    <row r="16003" spans="2:4" x14ac:dyDescent="0.25">
      <c r="B16003" s="219"/>
      <c r="D16003" s="274"/>
    </row>
    <row r="16004" spans="2:4" x14ac:dyDescent="0.25">
      <c r="B16004" s="219"/>
      <c r="D16004" s="274"/>
    </row>
    <row r="16005" spans="2:4" x14ac:dyDescent="0.25">
      <c r="B16005" s="219"/>
      <c r="D16005" s="274"/>
    </row>
    <row r="16006" spans="2:4" x14ac:dyDescent="0.25">
      <c r="B16006" s="219"/>
      <c r="D16006" s="274"/>
    </row>
    <row r="16007" spans="2:4" x14ac:dyDescent="0.25">
      <c r="B16007" s="219"/>
      <c r="D16007" s="274"/>
    </row>
    <row r="16008" spans="2:4" x14ac:dyDescent="0.25">
      <c r="B16008" s="219"/>
      <c r="D16008" s="274"/>
    </row>
    <row r="16009" spans="2:4" x14ac:dyDescent="0.25">
      <c r="B16009" s="219"/>
      <c r="D16009" s="274"/>
    </row>
    <row r="16010" spans="2:4" x14ac:dyDescent="0.25">
      <c r="B16010" s="219"/>
      <c r="D16010" s="274"/>
    </row>
    <row r="16011" spans="2:4" x14ac:dyDescent="0.25">
      <c r="B16011" s="219"/>
      <c r="D16011" s="274"/>
    </row>
    <row r="16012" spans="2:4" x14ac:dyDescent="0.25">
      <c r="B16012" s="219"/>
      <c r="D16012" s="274"/>
    </row>
    <row r="16013" spans="2:4" x14ac:dyDescent="0.25">
      <c r="B16013" s="219"/>
      <c r="D16013" s="274"/>
    </row>
    <row r="16014" spans="2:4" x14ac:dyDescent="0.25">
      <c r="B16014" s="219"/>
      <c r="D16014" s="274"/>
    </row>
    <row r="16015" spans="2:4" x14ac:dyDescent="0.25">
      <c r="B16015" s="219"/>
      <c r="D16015" s="274"/>
    </row>
    <row r="16016" spans="2:4" x14ac:dyDescent="0.25">
      <c r="B16016" s="219"/>
      <c r="D16016" s="274"/>
    </row>
    <row r="16017" spans="2:4" x14ac:dyDescent="0.25">
      <c r="B16017" s="219"/>
      <c r="D16017" s="274"/>
    </row>
    <row r="16018" spans="2:4" x14ac:dyDescent="0.25">
      <c r="B16018" s="219"/>
      <c r="D16018" s="274"/>
    </row>
    <row r="16019" spans="2:4" x14ac:dyDescent="0.25">
      <c r="B16019" s="219"/>
      <c r="D16019" s="274"/>
    </row>
    <row r="16020" spans="2:4" x14ac:dyDescent="0.25">
      <c r="B16020" s="219"/>
      <c r="D16020" s="274"/>
    </row>
    <row r="16021" spans="2:4" x14ac:dyDescent="0.25">
      <c r="B16021" s="219"/>
      <c r="D16021" s="274"/>
    </row>
    <row r="16022" spans="2:4" x14ac:dyDescent="0.25">
      <c r="B16022" s="219"/>
      <c r="D16022" s="274"/>
    </row>
    <row r="16023" spans="2:4" x14ac:dyDescent="0.25">
      <c r="B16023" s="219"/>
      <c r="D16023" s="274"/>
    </row>
    <row r="16024" spans="2:4" x14ac:dyDescent="0.25">
      <c r="B16024" s="219"/>
      <c r="D16024" s="274"/>
    </row>
    <row r="16025" spans="2:4" x14ac:dyDescent="0.25">
      <c r="B16025" s="219"/>
      <c r="D16025" s="274"/>
    </row>
    <row r="16026" spans="2:4" x14ac:dyDescent="0.25">
      <c r="B16026" s="219"/>
      <c r="D16026" s="274"/>
    </row>
    <row r="16027" spans="2:4" x14ac:dyDescent="0.25">
      <c r="B16027" s="219"/>
      <c r="D16027" s="274"/>
    </row>
    <row r="16028" spans="2:4" x14ac:dyDescent="0.25">
      <c r="B16028" s="219"/>
      <c r="D16028" s="274"/>
    </row>
    <row r="16029" spans="2:4" x14ac:dyDescent="0.25">
      <c r="B16029" s="219"/>
      <c r="D16029" s="274"/>
    </row>
    <row r="16030" spans="2:4" x14ac:dyDescent="0.25">
      <c r="B16030" s="219"/>
      <c r="D16030" s="274"/>
    </row>
    <row r="16031" spans="2:4" x14ac:dyDescent="0.25">
      <c r="B16031" s="219"/>
      <c r="D16031" s="274"/>
    </row>
    <row r="16032" spans="2:4" x14ac:dyDescent="0.25">
      <c r="B16032" s="219"/>
      <c r="D16032" s="274"/>
    </row>
    <row r="16033" spans="2:4" x14ac:dyDescent="0.25">
      <c r="B16033" s="219"/>
      <c r="D16033" s="274"/>
    </row>
    <row r="16034" spans="2:4" x14ac:dyDescent="0.25">
      <c r="B16034" s="219"/>
      <c r="D16034" s="274"/>
    </row>
    <row r="16035" spans="2:4" x14ac:dyDescent="0.25">
      <c r="B16035" s="219"/>
      <c r="D16035" s="274"/>
    </row>
    <row r="16036" spans="2:4" x14ac:dyDescent="0.25">
      <c r="B16036" s="219"/>
      <c r="D16036" s="274"/>
    </row>
    <row r="16037" spans="2:4" x14ac:dyDescent="0.25">
      <c r="B16037" s="219"/>
      <c r="D16037" s="274"/>
    </row>
    <row r="16038" spans="2:4" x14ac:dyDescent="0.25">
      <c r="B16038" s="219"/>
      <c r="D16038" s="274"/>
    </row>
    <row r="16039" spans="2:4" x14ac:dyDescent="0.25">
      <c r="B16039" s="219"/>
      <c r="D16039" s="274"/>
    </row>
    <row r="16040" spans="2:4" x14ac:dyDescent="0.25">
      <c r="B16040" s="219"/>
      <c r="D16040" s="274"/>
    </row>
    <row r="16041" spans="2:4" x14ac:dyDescent="0.25">
      <c r="B16041" s="219"/>
      <c r="D16041" s="274"/>
    </row>
    <row r="16042" spans="2:4" x14ac:dyDescent="0.25">
      <c r="B16042" s="219"/>
      <c r="D16042" s="274"/>
    </row>
    <row r="16043" spans="2:4" x14ac:dyDescent="0.25">
      <c r="B16043" s="219"/>
      <c r="D16043" s="274"/>
    </row>
    <row r="16044" spans="2:4" x14ac:dyDescent="0.25">
      <c r="B16044" s="219"/>
      <c r="D16044" s="274"/>
    </row>
    <row r="16045" spans="2:4" x14ac:dyDescent="0.25">
      <c r="B16045" s="219"/>
      <c r="D16045" s="274"/>
    </row>
    <row r="16046" spans="2:4" x14ac:dyDescent="0.25">
      <c r="B16046" s="219"/>
      <c r="D16046" s="274"/>
    </row>
    <row r="16047" spans="2:4" x14ac:dyDescent="0.25">
      <c r="B16047" s="219"/>
      <c r="D16047" s="274"/>
    </row>
    <row r="16048" spans="2:4" x14ac:dyDescent="0.25">
      <c r="B16048" s="219"/>
      <c r="D16048" s="274"/>
    </row>
    <row r="16049" spans="2:4" x14ac:dyDescent="0.25">
      <c r="B16049" s="219"/>
      <c r="D16049" s="274"/>
    </row>
    <row r="16050" spans="2:4" x14ac:dyDescent="0.25">
      <c r="B16050" s="219"/>
      <c r="D16050" s="274"/>
    </row>
    <row r="16051" spans="2:4" x14ac:dyDescent="0.25">
      <c r="B16051" s="219"/>
      <c r="D16051" s="274"/>
    </row>
    <row r="16052" spans="2:4" x14ac:dyDescent="0.25">
      <c r="B16052" s="219"/>
      <c r="D16052" s="274"/>
    </row>
    <row r="16053" spans="2:4" x14ac:dyDescent="0.25">
      <c r="B16053" s="219"/>
      <c r="D16053" s="274"/>
    </row>
    <row r="16054" spans="2:4" x14ac:dyDescent="0.25">
      <c r="B16054" s="219"/>
      <c r="D16054" s="274"/>
    </row>
    <row r="16055" spans="2:4" x14ac:dyDescent="0.25">
      <c r="B16055" s="219"/>
      <c r="D16055" s="274"/>
    </row>
    <row r="16056" spans="2:4" x14ac:dyDescent="0.25">
      <c r="B16056" s="219"/>
      <c r="D16056" s="274"/>
    </row>
    <row r="16057" spans="2:4" x14ac:dyDescent="0.25">
      <c r="B16057" s="219"/>
      <c r="D16057" s="274"/>
    </row>
    <row r="16058" spans="2:4" x14ac:dyDescent="0.25">
      <c r="B16058" s="219"/>
      <c r="D16058" s="274"/>
    </row>
    <row r="16059" spans="2:4" x14ac:dyDescent="0.25">
      <c r="B16059" s="219"/>
      <c r="D16059" s="274"/>
    </row>
    <row r="16060" spans="2:4" x14ac:dyDescent="0.25">
      <c r="B16060" s="219"/>
      <c r="D16060" s="274"/>
    </row>
    <row r="16061" spans="2:4" x14ac:dyDescent="0.25">
      <c r="B16061" s="219"/>
      <c r="D16061" s="274"/>
    </row>
    <row r="16062" spans="2:4" x14ac:dyDescent="0.25">
      <c r="B16062" s="219"/>
      <c r="D16062" s="274"/>
    </row>
    <row r="16063" spans="2:4" x14ac:dyDescent="0.25">
      <c r="B16063" s="219"/>
      <c r="D16063" s="274"/>
    </row>
    <row r="16064" spans="2:4" x14ac:dyDescent="0.25">
      <c r="B16064" s="219"/>
      <c r="D16064" s="274"/>
    </row>
    <row r="16065" spans="2:4" x14ac:dyDescent="0.25">
      <c r="B16065" s="219"/>
      <c r="D16065" s="274"/>
    </row>
    <row r="16066" spans="2:4" x14ac:dyDescent="0.25">
      <c r="B16066" s="219"/>
      <c r="D16066" s="274"/>
    </row>
    <row r="16067" spans="2:4" x14ac:dyDescent="0.25">
      <c r="B16067" s="219"/>
      <c r="D16067" s="274"/>
    </row>
    <row r="16068" spans="2:4" x14ac:dyDescent="0.25">
      <c r="B16068" s="219"/>
      <c r="D16068" s="274"/>
    </row>
    <row r="16069" spans="2:4" x14ac:dyDescent="0.25">
      <c r="B16069" s="219"/>
      <c r="D16069" s="274"/>
    </row>
    <row r="16070" spans="2:4" x14ac:dyDescent="0.25">
      <c r="B16070" s="219"/>
      <c r="D16070" s="274"/>
    </row>
    <row r="16071" spans="2:4" x14ac:dyDescent="0.25">
      <c r="B16071" s="219"/>
      <c r="D16071" s="274"/>
    </row>
    <row r="16072" spans="2:4" x14ac:dyDescent="0.25">
      <c r="B16072" s="219"/>
      <c r="D16072" s="274"/>
    </row>
    <row r="16073" spans="2:4" x14ac:dyDescent="0.25">
      <c r="B16073" s="219"/>
      <c r="D16073" s="274"/>
    </row>
    <row r="16074" spans="2:4" x14ac:dyDescent="0.25">
      <c r="B16074" s="219"/>
      <c r="D16074" s="274"/>
    </row>
    <row r="16075" spans="2:4" x14ac:dyDescent="0.25">
      <c r="B16075" s="219"/>
      <c r="D16075" s="274"/>
    </row>
    <row r="16076" spans="2:4" x14ac:dyDescent="0.25">
      <c r="B16076" s="219"/>
      <c r="D16076" s="274"/>
    </row>
    <row r="16077" spans="2:4" x14ac:dyDescent="0.25">
      <c r="B16077" s="219"/>
      <c r="D16077" s="274"/>
    </row>
    <row r="16078" spans="2:4" x14ac:dyDescent="0.25">
      <c r="B16078" s="219"/>
      <c r="D16078" s="274"/>
    </row>
    <row r="16079" spans="2:4" x14ac:dyDescent="0.25">
      <c r="B16079" s="219"/>
      <c r="D16079" s="274"/>
    </row>
    <row r="16080" spans="2:4" x14ac:dyDescent="0.25">
      <c r="B16080" s="219"/>
      <c r="D16080" s="274"/>
    </row>
    <row r="16081" spans="2:4" x14ac:dyDescent="0.25">
      <c r="B16081" s="219"/>
      <c r="D16081" s="274"/>
    </row>
    <row r="16082" spans="2:4" x14ac:dyDescent="0.25">
      <c r="B16082" s="219"/>
      <c r="D16082" s="274"/>
    </row>
    <row r="16083" spans="2:4" x14ac:dyDescent="0.25">
      <c r="B16083" s="219"/>
      <c r="D16083" s="274"/>
    </row>
    <row r="16084" spans="2:4" x14ac:dyDescent="0.25">
      <c r="B16084" s="219"/>
      <c r="D16084" s="274"/>
    </row>
    <row r="16085" spans="2:4" x14ac:dyDescent="0.25">
      <c r="B16085" s="219"/>
      <c r="D16085" s="274"/>
    </row>
    <row r="16086" spans="2:4" x14ac:dyDescent="0.25">
      <c r="B16086" s="219"/>
      <c r="D16086" s="274"/>
    </row>
    <row r="16087" spans="2:4" x14ac:dyDescent="0.25">
      <c r="B16087" s="219"/>
      <c r="D16087" s="274"/>
    </row>
    <row r="16088" spans="2:4" x14ac:dyDescent="0.25">
      <c r="B16088" s="219"/>
      <c r="D16088" s="274"/>
    </row>
    <row r="16089" spans="2:4" x14ac:dyDescent="0.25">
      <c r="B16089" s="219"/>
      <c r="D16089" s="274"/>
    </row>
    <row r="16090" spans="2:4" x14ac:dyDescent="0.25">
      <c r="B16090" s="219"/>
      <c r="D16090" s="274"/>
    </row>
    <row r="16091" spans="2:4" x14ac:dyDescent="0.25">
      <c r="B16091" s="219"/>
      <c r="D16091" s="274"/>
    </row>
    <row r="16092" spans="2:4" x14ac:dyDescent="0.25">
      <c r="B16092" s="219"/>
      <c r="D16092" s="274"/>
    </row>
    <row r="16093" spans="2:4" x14ac:dyDescent="0.25">
      <c r="B16093" s="219"/>
      <c r="D16093" s="274"/>
    </row>
    <row r="16094" spans="2:4" x14ac:dyDescent="0.25">
      <c r="B16094" s="219"/>
      <c r="D16094" s="274"/>
    </row>
    <row r="16095" spans="2:4" x14ac:dyDescent="0.25">
      <c r="B16095" s="219"/>
      <c r="D16095" s="274"/>
    </row>
    <row r="16096" spans="2:4" x14ac:dyDescent="0.25">
      <c r="B16096" s="219"/>
      <c r="D16096" s="274"/>
    </row>
    <row r="16097" spans="2:4" x14ac:dyDescent="0.25">
      <c r="B16097" s="219"/>
      <c r="D16097" s="274"/>
    </row>
    <row r="16098" spans="2:4" x14ac:dyDescent="0.25">
      <c r="B16098" s="219"/>
      <c r="D16098" s="274"/>
    </row>
    <row r="16099" spans="2:4" x14ac:dyDescent="0.25">
      <c r="B16099" s="219"/>
      <c r="D16099" s="274"/>
    </row>
    <row r="16100" spans="2:4" x14ac:dyDescent="0.25">
      <c r="B16100" s="219"/>
      <c r="D16100" s="274"/>
    </row>
    <row r="16101" spans="2:4" x14ac:dyDescent="0.25">
      <c r="B16101" s="219"/>
      <c r="D16101" s="274"/>
    </row>
    <row r="16102" spans="2:4" x14ac:dyDescent="0.25">
      <c r="B16102" s="219"/>
      <c r="D16102" s="274"/>
    </row>
    <row r="16103" spans="2:4" x14ac:dyDescent="0.25">
      <c r="B16103" s="219"/>
      <c r="D16103" s="274"/>
    </row>
    <row r="16104" spans="2:4" x14ac:dyDescent="0.25">
      <c r="B16104" s="219"/>
      <c r="D16104" s="274"/>
    </row>
    <row r="16105" spans="2:4" x14ac:dyDescent="0.25">
      <c r="B16105" s="219"/>
      <c r="D16105" s="274"/>
    </row>
    <row r="16106" spans="2:4" x14ac:dyDescent="0.25">
      <c r="B16106" s="219"/>
      <c r="D16106" s="274"/>
    </row>
    <row r="16107" spans="2:4" x14ac:dyDescent="0.25">
      <c r="B16107" s="219"/>
      <c r="D16107" s="274"/>
    </row>
    <row r="16108" spans="2:4" x14ac:dyDescent="0.25">
      <c r="B16108" s="219"/>
      <c r="D16108" s="274"/>
    </row>
    <row r="16109" spans="2:4" x14ac:dyDescent="0.25">
      <c r="B16109" s="219"/>
      <c r="D16109" s="274"/>
    </row>
    <row r="16110" spans="2:4" x14ac:dyDescent="0.25">
      <c r="B16110" s="219"/>
      <c r="D16110" s="274"/>
    </row>
    <row r="16111" spans="2:4" x14ac:dyDescent="0.25">
      <c r="B16111" s="219"/>
      <c r="D16111" s="274"/>
    </row>
    <row r="16112" spans="2:4" x14ac:dyDescent="0.25">
      <c r="B16112" s="219"/>
      <c r="D16112" s="274"/>
    </row>
    <row r="16113" spans="2:4" x14ac:dyDescent="0.25">
      <c r="B16113" s="219"/>
      <c r="D16113" s="274"/>
    </row>
    <row r="16114" spans="2:4" x14ac:dyDescent="0.25">
      <c r="B16114" s="219"/>
      <c r="D16114" s="274"/>
    </row>
    <row r="16115" spans="2:4" x14ac:dyDescent="0.25">
      <c r="B16115" s="219"/>
      <c r="D16115" s="274"/>
    </row>
    <row r="16116" spans="2:4" x14ac:dyDescent="0.25">
      <c r="B16116" s="219"/>
      <c r="D16116" s="274"/>
    </row>
    <row r="16117" spans="2:4" x14ac:dyDescent="0.25">
      <c r="B16117" s="219"/>
      <c r="D16117" s="274"/>
    </row>
    <row r="16118" spans="2:4" x14ac:dyDescent="0.25">
      <c r="B16118" s="219"/>
      <c r="D16118" s="274"/>
    </row>
    <row r="16119" spans="2:4" x14ac:dyDescent="0.25">
      <c r="B16119" s="219"/>
      <c r="D16119" s="274"/>
    </row>
    <row r="16120" spans="2:4" x14ac:dyDescent="0.25">
      <c r="B16120" s="219"/>
      <c r="D16120" s="274"/>
    </row>
    <row r="16121" spans="2:4" x14ac:dyDescent="0.25">
      <c r="B16121" s="219"/>
      <c r="D16121" s="274"/>
    </row>
    <row r="16122" spans="2:4" x14ac:dyDescent="0.25">
      <c r="B16122" s="219"/>
      <c r="D16122" s="274"/>
    </row>
    <row r="16123" spans="2:4" x14ac:dyDescent="0.25">
      <c r="B16123" s="219"/>
      <c r="D16123" s="274"/>
    </row>
    <row r="16124" spans="2:4" x14ac:dyDescent="0.25">
      <c r="B16124" s="219"/>
      <c r="D16124" s="274"/>
    </row>
    <row r="16125" spans="2:4" x14ac:dyDescent="0.25">
      <c r="B16125" s="219"/>
      <c r="D16125" s="274"/>
    </row>
    <row r="16126" spans="2:4" x14ac:dyDescent="0.25">
      <c r="B16126" s="219"/>
      <c r="D16126" s="274"/>
    </row>
    <row r="16127" spans="2:4" x14ac:dyDescent="0.25">
      <c r="B16127" s="219"/>
      <c r="D16127" s="274"/>
    </row>
    <row r="16128" spans="2:4" x14ac:dyDescent="0.25">
      <c r="B16128" s="219"/>
      <c r="D16128" s="274"/>
    </row>
    <row r="16129" spans="2:4" x14ac:dyDescent="0.25">
      <c r="B16129" s="219"/>
      <c r="D16129" s="274"/>
    </row>
    <row r="16130" spans="2:4" x14ac:dyDescent="0.25">
      <c r="B16130" s="219"/>
      <c r="D16130" s="274"/>
    </row>
    <row r="16131" spans="2:4" x14ac:dyDescent="0.25">
      <c r="B16131" s="219"/>
      <c r="D16131" s="274"/>
    </row>
    <row r="16132" spans="2:4" x14ac:dyDescent="0.25">
      <c r="B16132" s="219"/>
      <c r="D16132" s="274"/>
    </row>
    <row r="16133" spans="2:4" x14ac:dyDescent="0.25">
      <c r="B16133" s="219"/>
      <c r="D16133" s="274"/>
    </row>
    <row r="16134" spans="2:4" x14ac:dyDescent="0.25">
      <c r="B16134" s="219"/>
      <c r="D16134" s="274"/>
    </row>
    <row r="16135" spans="2:4" x14ac:dyDescent="0.25">
      <c r="B16135" s="219"/>
      <c r="D16135" s="274"/>
    </row>
    <row r="16136" spans="2:4" x14ac:dyDescent="0.25">
      <c r="B16136" s="219"/>
      <c r="D16136" s="274"/>
    </row>
    <row r="16137" spans="2:4" x14ac:dyDescent="0.25">
      <c r="B16137" s="219"/>
      <c r="D16137" s="274"/>
    </row>
    <row r="16138" spans="2:4" x14ac:dyDescent="0.25">
      <c r="B16138" s="219"/>
      <c r="D16138" s="274"/>
    </row>
    <row r="16139" spans="2:4" x14ac:dyDescent="0.25">
      <c r="B16139" s="219"/>
      <c r="D16139" s="274"/>
    </row>
    <row r="16140" spans="2:4" x14ac:dyDescent="0.25">
      <c r="B16140" s="219"/>
      <c r="D16140" s="274"/>
    </row>
    <row r="16141" spans="2:4" x14ac:dyDescent="0.25">
      <c r="B16141" s="219"/>
      <c r="D16141" s="274"/>
    </row>
    <row r="16142" spans="2:4" x14ac:dyDescent="0.25">
      <c r="B16142" s="219"/>
      <c r="D16142" s="274"/>
    </row>
    <row r="16143" spans="2:4" x14ac:dyDescent="0.25">
      <c r="B16143" s="219"/>
      <c r="D16143" s="274"/>
    </row>
    <row r="16144" spans="2:4" x14ac:dyDescent="0.25">
      <c r="B16144" s="219"/>
      <c r="D16144" s="274"/>
    </row>
    <row r="16145" spans="2:4" x14ac:dyDescent="0.25">
      <c r="B16145" s="219"/>
      <c r="D16145" s="274"/>
    </row>
    <row r="16146" spans="2:4" x14ac:dyDescent="0.25">
      <c r="B16146" s="219"/>
      <c r="D16146" s="274"/>
    </row>
    <row r="16147" spans="2:4" x14ac:dyDescent="0.25">
      <c r="B16147" s="219"/>
      <c r="D16147" s="274"/>
    </row>
    <row r="16148" spans="2:4" x14ac:dyDescent="0.25">
      <c r="B16148" s="219"/>
      <c r="D16148" s="274"/>
    </row>
    <row r="16149" spans="2:4" x14ac:dyDescent="0.25">
      <c r="B16149" s="219"/>
      <c r="D16149" s="274"/>
    </row>
    <row r="16150" spans="2:4" x14ac:dyDescent="0.25">
      <c r="B16150" s="219"/>
      <c r="D16150" s="274"/>
    </row>
    <row r="16151" spans="2:4" x14ac:dyDescent="0.25">
      <c r="B16151" s="219"/>
      <c r="D16151" s="274"/>
    </row>
    <row r="16152" spans="2:4" x14ac:dyDescent="0.25">
      <c r="B16152" s="219"/>
      <c r="D16152" s="274"/>
    </row>
    <row r="16153" spans="2:4" x14ac:dyDescent="0.25">
      <c r="B16153" s="219"/>
      <c r="D16153" s="274"/>
    </row>
    <row r="16154" spans="2:4" x14ac:dyDescent="0.25">
      <c r="B16154" s="219"/>
      <c r="D16154" s="274"/>
    </row>
    <row r="16155" spans="2:4" x14ac:dyDescent="0.25">
      <c r="B16155" s="219"/>
      <c r="D16155" s="274"/>
    </row>
    <row r="16156" spans="2:4" x14ac:dyDescent="0.25">
      <c r="B16156" s="219"/>
      <c r="D16156" s="274"/>
    </row>
    <row r="16157" spans="2:4" x14ac:dyDescent="0.25">
      <c r="B16157" s="219"/>
      <c r="D16157" s="274"/>
    </row>
    <row r="16158" spans="2:4" x14ac:dyDescent="0.25">
      <c r="B16158" s="219"/>
      <c r="D16158" s="274"/>
    </row>
    <row r="16159" spans="2:4" x14ac:dyDescent="0.25">
      <c r="B16159" s="219"/>
      <c r="D16159" s="274"/>
    </row>
    <row r="16160" spans="2:4" x14ac:dyDescent="0.25">
      <c r="B16160" s="219"/>
      <c r="D16160" s="274"/>
    </row>
    <row r="16161" spans="2:4" x14ac:dyDescent="0.25">
      <c r="B16161" s="219"/>
      <c r="D16161" s="274"/>
    </row>
    <row r="16162" spans="2:4" x14ac:dyDescent="0.25">
      <c r="B16162" s="219"/>
      <c r="D16162" s="274"/>
    </row>
    <row r="16163" spans="2:4" x14ac:dyDescent="0.25">
      <c r="B16163" s="219"/>
      <c r="D16163" s="274"/>
    </row>
    <row r="16164" spans="2:4" x14ac:dyDescent="0.25">
      <c r="B16164" s="219"/>
      <c r="D16164" s="274"/>
    </row>
    <row r="16165" spans="2:4" x14ac:dyDescent="0.25">
      <c r="B16165" s="219"/>
      <c r="D16165" s="274"/>
    </row>
    <row r="16166" spans="2:4" x14ac:dyDescent="0.25">
      <c r="B16166" s="219"/>
      <c r="D16166" s="274"/>
    </row>
    <row r="16167" spans="2:4" x14ac:dyDescent="0.25">
      <c r="B16167" s="219"/>
      <c r="D16167" s="274"/>
    </row>
    <row r="16168" spans="2:4" x14ac:dyDescent="0.25">
      <c r="B16168" s="219"/>
      <c r="D16168" s="274"/>
    </row>
    <row r="16169" spans="2:4" x14ac:dyDescent="0.25">
      <c r="B16169" s="219"/>
      <c r="D16169" s="274"/>
    </row>
    <row r="16170" spans="2:4" x14ac:dyDescent="0.25">
      <c r="B16170" s="219"/>
      <c r="D16170" s="274"/>
    </row>
    <row r="16171" spans="2:4" x14ac:dyDescent="0.25">
      <c r="B16171" s="219"/>
      <c r="D16171" s="274"/>
    </row>
    <row r="16172" spans="2:4" x14ac:dyDescent="0.25">
      <c r="B16172" s="219"/>
      <c r="D16172" s="274"/>
    </row>
    <row r="16173" spans="2:4" x14ac:dyDescent="0.25">
      <c r="B16173" s="219"/>
      <c r="D16173" s="274"/>
    </row>
    <row r="16174" spans="2:4" x14ac:dyDescent="0.25">
      <c r="B16174" s="219"/>
      <c r="D16174" s="274"/>
    </row>
    <row r="16175" spans="2:4" x14ac:dyDescent="0.25">
      <c r="B16175" s="219"/>
      <c r="D16175" s="274"/>
    </row>
    <row r="16176" spans="2:4" x14ac:dyDescent="0.25">
      <c r="B16176" s="219"/>
      <c r="D16176" s="274"/>
    </row>
    <row r="16177" spans="2:4" x14ac:dyDescent="0.25">
      <c r="B16177" s="219"/>
      <c r="D16177" s="274"/>
    </row>
    <row r="16178" spans="2:4" x14ac:dyDescent="0.25">
      <c r="B16178" s="219"/>
      <c r="D16178" s="274"/>
    </row>
    <row r="16179" spans="2:4" x14ac:dyDescent="0.25">
      <c r="B16179" s="219"/>
      <c r="D16179" s="274"/>
    </row>
    <row r="16180" spans="2:4" x14ac:dyDescent="0.25">
      <c r="B16180" s="219"/>
      <c r="D16180" s="274"/>
    </row>
    <row r="16181" spans="2:4" x14ac:dyDescent="0.25">
      <c r="B16181" s="219"/>
      <c r="D16181" s="274"/>
    </row>
    <row r="16182" spans="2:4" x14ac:dyDescent="0.25">
      <c r="B16182" s="219"/>
      <c r="D16182" s="274"/>
    </row>
    <row r="16183" spans="2:4" x14ac:dyDescent="0.25">
      <c r="B16183" s="219"/>
      <c r="D16183" s="274"/>
    </row>
    <row r="16184" spans="2:4" x14ac:dyDescent="0.25">
      <c r="B16184" s="219"/>
      <c r="D16184" s="274"/>
    </row>
    <row r="16185" spans="2:4" x14ac:dyDescent="0.25">
      <c r="B16185" s="219"/>
      <c r="D16185" s="274"/>
    </row>
    <row r="16186" spans="2:4" x14ac:dyDescent="0.25">
      <c r="B16186" s="219"/>
      <c r="D16186" s="274"/>
    </row>
    <row r="16187" spans="2:4" x14ac:dyDescent="0.25">
      <c r="B16187" s="219"/>
      <c r="D16187" s="274"/>
    </row>
    <row r="16188" spans="2:4" x14ac:dyDescent="0.25">
      <c r="B16188" s="219"/>
      <c r="D16188" s="274"/>
    </row>
    <row r="16189" spans="2:4" x14ac:dyDescent="0.25">
      <c r="B16189" s="219"/>
      <c r="D16189" s="274"/>
    </row>
    <row r="16190" spans="2:4" x14ac:dyDescent="0.25">
      <c r="B16190" s="219"/>
      <c r="D16190" s="274"/>
    </row>
    <row r="16191" spans="2:4" x14ac:dyDescent="0.25">
      <c r="B16191" s="219"/>
      <c r="D16191" s="274"/>
    </row>
    <row r="16192" spans="2:4" x14ac:dyDescent="0.25">
      <c r="B16192" s="219"/>
      <c r="D16192" s="274"/>
    </row>
    <row r="16193" spans="2:4" x14ac:dyDescent="0.25">
      <c r="B16193" s="219"/>
      <c r="D16193" s="274"/>
    </row>
    <row r="16194" spans="2:4" x14ac:dyDescent="0.25">
      <c r="B16194" s="219"/>
      <c r="D16194" s="274"/>
    </row>
    <row r="16195" spans="2:4" x14ac:dyDescent="0.25">
      <c r="B16195" s="219"/>
      <c r="D16195" s="274"/>
    </row>
    <row r="16196" spans="2:4" x14ac:dyDescent="0.25">
      <c r="B16196" s="219"/>
      <c r="D16196" s="274"/>
    </row>
    <row r="16197" spans="2:4" x14ac:dyDescent="0.25">
      <c r="B16197" s="219"/>
      <c r="D16197" s="274"/>
    </row>
    <row r="16198" spans="2:4" x14ac:dyDescent="0.25">
      <c r="B16198" s="219"/>
      <c r="D16198" s="274"/>
    </row>
    <row r="16199" spans="2:4" x14ac:dyDescent="0.25">
      <c r="B16199" s="219"/>
      <c r="D16199" s="274"/>
    </row>
    <row r="16200" spans="2:4" x14ac:dyDescent="0.25">
      <c r="B16200" s="219"/>
      <c r="D16200" s="274"/>
    </row>
    <row r="16201" spans="2:4" x14ac:dyDescent="0.25">
      <c r="B16201" s="219"/>
      <c r="D16201" s="274"/>
    </row>
    <row r="16202" spans="2:4" x14ac:dyDescent="0.25">
      <c r="B16202" s="219"/>
      <c r="D16202" s="274"/>
    </row>
    <row r="16203" spans="2:4" x14ac:dyDescent="0.25">
      <c r="B16203" s="219"/>
      <c r="D16203" s="274"/>
    </row>
    <row r="16204" spans="2:4" x14ac:dyDescent="0.25">
      <c r="B16204" s="219"/>
      <c r="D16204" s="274"/>
    </row>
    <row r="16205" spans="2:4" x14ac:dyDescent="0.25">
      <c r="B16205" s="219"/>
      <c r="D16205" s="274"/>
    </row>
    <row r="16206" spans="2:4" x14ac:dyDescent="0.25">
      <c r="B16206" s="219"/>
      <c r="D16206" s="274"/>
    </row>
    <row r="16207" spans="2:4" x14ac:dyDescent="0.25">
      <c r="B16207" s="219"/>
      <c r="D16207" s="274"/>
    </row>
    <row r="16208" spans="2:4" x14ac:dyDescent="0.25">
      <c r="B16208" s="219"/>
      <c r="D16208" s="274"/>
    </row>
    <row r="16209" spans="2:4" x14ac:dyDescent="0.25">
      <c r="B16209" s="219"/>
      <c r="D16209" s="274"/>
    </row>
    <row r="16210" spans="2:4" x14ac:dyDescent="0.25">
      <c r="B16210" s="219"/>
      <c r="D16210" s="274"/>
    </row>
    <row r="16211" spans="2:4" x14ac:dyDescent="0.25">
      <c r="B16211" s="219"/>
      <c r="D16211" s="274"/>
    </row>
    <row r="16212" spans="2:4" x14ac:dyDescent="0.25">
      <c r="B16212" s="219"/>
      <c r="D16212" s="274"/>
    </row>
    <row r="16213" spans="2:4" x14ac:dyDescent="0.25">
      <c r="B16213" s="219"/>
      <c r="D16213" s="274"/>
    </row>
    <row r="16214" spans="2:4" x14ac:dyDescent="0.25">
      <c r="B16214" s="219"/>
      <c r="D16214" s="274"/>
    </row>
    <row r="16215" spans="2:4" x14ac:dyDescent="0.25">
      <c r="B16215" s="219"/>
      <c r="D16215" s="274"/>
    </row>
    <row r="16216" spans="2:4" x14ac:dyDescent="0.25">
      <c r="B16216" s="219"/>
      <c r="D16216" s="274"/>
    </row>
    <row r="16217" spans="2:4" x14ac:dyDescent="0.25">
      <c r="B16217" s="219"/>
      <c r="D16217" s="274"/>
    </row>
    <row r="16218" spans="2:4" x14ac:dyDescent="0.25">
      <c r="B16218" s="219"/>
      <c r="D16218" s="274"/>
    </row>
    <row r="16219" spans="2:4" x14ac:dyDescent="0.25">
      <c r="B16219" s="219"/>
      <c r="D16219" s="274"/>
    </row>
    <row r="16220" spans="2:4" x14ac:dyDescent="0.25">
      <c r="B16220" s="219"/>
      <c r="D16220" s="274"/>
    </row>
    <row r="16221" spans="2:4" x14ac:dyDescent="0.25">
      <c r="B16221" s="219"/>
      <c r="D16221" s="274"/>
    </row>
    <row r="16222" spans="2:4" x14ac:dyDescent="0.25">
      <c r="B16222" s="219"/>
      <c r="D16222" s="274"/>
    </row>
    <row r="16223" spans="2:4" x14ac:dyDescent="0.25">
      <c r="B16223" s="219"/>
      <c r="D16223" s="274"/>
    </row>
    <row r="16224" spans="2:4" x14ac:dyDescent="0.25">
      <c r="B16224" s="219"/>
      <c r="D16224" s="274"/>
    </row>
    <row r="16225" spans="2:4" x14ac:dyDescent="0.25">
      <c r="B16225" s="219"/>
      <c r="D16225" s="274"/>
    </row>
    <row r="16226" spans="2:4" x14ac:dyDescent="0.25">
      <c r="B16226" s="219"/>
      <c r="D16226" s="274"/>
    </row>
    <row r="16227" spans="2:4" x14ac:dyDescent="0.25">
      <c r="B16227" s="219"/>
      <c r="D16227" s="274"/>
    </row>
    <row r="16228" spans="2:4" x14ac:dyDescent="0.25">
      <c r="B16228" s="219"/>
      <c r="D16228" s="274"/>
    </row>
    <row r="16229" spans="2:4" x14ac:dyDescent="0.25">
      <c r="B16229" s="219"/>
      <c r="D16229" s="274"/>
    </row>
    <row r="16230" spans="2:4" x14ac:dyDescent="0.25">
      <c r="B16230" s="219"/>
      <c r="D16230" s="274"/>
    </row>
    <row r="16231" spans="2:4" x14ac:dyDescent="0.25">
      <c r="B16231" s="219"/>
      <c r="D16231" s="274"/>
    </row>
    <row r="16232" spans="2:4" x14ac:dyDescent="0.25">
      <c r="B16232" s="219"/>
      <c r="D16232" s="274"/>
    </row>
    <row r="16233" spans="2:4" x14ac:dyDescent="0.25">
      <c r="B16233" s="219"/>
      <c r="D16233" s="274"/>
    </row>
    <row r="16234" spans="2:4" x14ac:dyDescent="0.25">
      <c r="B16234" s="219"/>
      <c r="D16234" s="274"/>
    </row>
    <row r="16235" spans="2:4" x14ac:dyDescent="0.25">
      <c r="B16235" s="219"/>
      <c r="D16235" s="274"/>
    </row>
    <row r="16236" spans="2:4" x14ac:dyDescent="0.25">
      <c r="B16236" s="219"/>
      <c r="D16236" s="274"/>
    </row>
    <row r="16237" spans="2:4" x14ac:dyDescent="0.25">
      <c r="B16237" s="219"/>
      <c r="D16237" s="274"/>
    </row>
    <row r="16238" spans="2:4" x14ac:dyDescent="0.25">
      <c r="B16238" s="219"/>
      <c r="D16238" s="274"/>
    </row>
    <row r="16239" spans="2:4" x14ac:dyDescent="0.25">
      <c r="B16239" s="219"/>
      <c r="D16239" s="274"/>
    </row>
    <row r="16240" spans="2:4" x14ac:dyDescent="0.25">
      <c r="B16240" s="219"/>
      <c r="D16240" s="274"/>
    </row>
    <row r="16241" spans="2:4" x14ac:dyDescent="0.25">
      <c r="B16241" s="219"/>
      <c r="D16241" s="274"/>
    </row>
    <row r="16242" spans="2:4" x14ac:dyDescent="0.25">
      <c r="B16242" s="219"/>
      <c r="D16242" s="274"/>
    </row>
    <row r="16243" spans="2:4" x14ac:dyDescent="0.25">
      <c r="B16243" s="219"/>
      <c r="D16243" s="274"/>
    </row>
    <row r="16244" spans="2:4" x14ac:dyDescent="0.25">
      <c r="B16244" s="219"/>
      <c r="D16244" s="274"/>
    </row>
    <row r="16245" spans="2:4" x14ac:dyDescent="0.25">
      <c r="B16245" s="219"/>
      <c r="D16245" s="274"/>
    </row>
    <row r="16246" spans="2:4" x14ac:dyDescent="0.25">
      <c r="B16246" s="219"/>
      <c r="D16246" s="274"/>
    </row>
    <row r="16247" spans="2:4" x14ac:dyDescent="0.25">
      <c r="B16247" s="219"/>
      <c r="D16247" s="274"/>
    </row>
    <row r="16248" spans="2:4" x14ac:dyDescent="0.25">
      <c r="B16248" s="219"/>
      <c r="D16248" s="274"/>
    </row>
    <row r="16249" spans="2:4" x14ac:dyDescent="0.25">
      <c r="B16249" s="219"/>
      <c r="D16249" s="274"/>
    </row>
    <row r="16250" spans="2:4" x14ac:dyDescent="0.25">
      <c r="B16250" s="219"/>
      <c r="D16250" s="274"/>
    </row>
    <row r="16251" spans="2:4" x14ac:dyDescent="0.25">
      <c r="B16251" s="219"/>
      <c r="D16251" s="274"/>
    </row>
    <row r="16252" spans="2:4" x14ac:dyDescent="0.25">
      <c r="B16252" s="219"/>
      <c r="D16252" s="274"/>
    </row>
    <row r="16253" spans="2:4" x14ac:dyDescent="0.25">
      <c r="B16253" s="219"/>
      <c r="D16253" s="274"/>
    </row>
    <row r="16254" spans="2:4" x14ac:dyDescent="0.25">
      <c r="B16254" s="219"/>
      <c r="D16254" s="274"/>
    </row>
    <row r="16255" spans="2:4" x14ac:dyDescent="0.25">
      <c r="B16255" s="219"/>
      <c r="D16255" s="274"/>
    </row>
    <row r="16256" spans="2:4" x14ac:dyDescent="0.25">
      <c r="B16256" s="219"/>
      <c r="D16256" s="274"/>
    </row>
    <row r="16257" spans="2:4" x14ac:dyDescent="0.25">
      <c r="B16257" s="219"/>
      <c r="D16257" s="274"/>
    </row>
    <row r="16258" spans="2:4" x14ac:dyDescent="0.25">
      <c r="B16258" s="219"/>
      <c r="D16258" s="274"/>
    </row>
    <row r="16259" spans="2:4" x14ac:dyDescent="0.25">
      <c r="B16259" s="219"/>
      <c r="D16259" s="274"/>
    </row>
    <row r="16260" spans="2:4" x14ac:dyDescent="0.25">
      <c r="B16260" s="219"/>
      <c r="D16260" s="274"/>
    </row>
    <row r="16261" spans="2:4" x14ac:dyDescent="0.25">
      <c r="B16261" s="219"/>
      <c r="D16261" s="274"/>
    </row>
    <row r="16262" spans="2:4" x14ac:dyDescent="0.25">
      <c r="B16262" s="219"/>
      <c r="D16262" s="274"/>
    </row>
    <row r="16263" spans="2:4" x14ac:dyDescent="0.25">
      <c r="B16263" s="219"/>
      <c r="D16263" s="274"/>
    </row>
    <row r="16264" spans="2:4" x14ac:dyDescent="0.25">
      <c r="B16264" s="219"/>
      <c r="D16264" s="274"/>
    </row>
    <row r="16265" spans="2:4" x14ac:dyDescent="0.25">
      <c r="B16265" s="219"/>
      <c r="D16265" s="274"/>
    </row>
    <row r="16266" spans="2:4" x14ac:dyDescent="0.25">
      <c r="B16266" s="219"/>
      <c r="D16266" s="274"/>
    </row>
    <row r="16267" spans="2:4" x14ac:dyDescent="0.25">
      <c r="B16267" s="219"/>
      <c r="D16267" s="274"/>
    </row>
    <row r="16268" spans="2:4" x14ac:dyDescent="0.25">
      <c r="B16268" s="219"/>
      <c r="D16268" s="274"/>
    </row>
    <row r="16269" spans="2:4" x14ac:dyDescent="0.25">
      <c r="B16269" s="219"/>
      <c r="D16269" s="274"/>
    </row>
    <row r="16270" spans="2:4" x14ac:dyDescent="0.25">
      <c r="B16270" s="219"/>
      <c r="D16270" s="274"/>
    </row>
    <row r="16271" spans="2:4" x14ac:dyDescent="0.25">
      <c r="B16271" s="219"/>
      <c r="D16271" s="274"/>
    </row>
    <row r="16272" spans="2:4" x14ac:dyDescent="0.25">
      <c r="B16272" s="219"/>
      <c r="D16272" s="274"/>
    </row>
    <row r="16273" spans="2:4" x14ac:dyDescent="0.25">
      <c r="B16273" s="219"/>
      <c r="D16273" s="274"/>
    </row>
    <row r="16274" spans="2:4" x14ac:dyDescent="0.25">
      <c r="B16274" s="219"/>
      <c r="D16274" s="274"/>
    </row>
    <row r="16275" spans="2:4" x14ac:dyDescent="0.25">
      <c r="B16275" s="219"/>
      <c r="D16275" s="274"/>
    </row>
    <row r="16276" spans="2:4" x14ac:dyDescent="0.25">
      <c r="B16276" s="219"/>
      <c r="D16276" s="274"/>
    </row>
    <row r="16277" spans="2:4" x14ac:dyDescent="0.25">
      <c r="B16277" s="219"/>
      <c r="D16277" s="274"/>
    </row>
    <row r="16278" spans="2:4" x14ac:dyDescent="0.25">
      <c r="B16278" s="219"/>
      <c r="D16278" s="274"/>
    </row>
    <row r="16279" spans="2:4" x14ac:dyDescent="0.25">
      <c r="B16279" s="219"/>
      <c r="D16279" s="274"/>
    </row>
    <row r="16280" spans="2:4" x14ac:dyDescent="0.25">
      <c r="B16280" s="219"/>
      <c r="D16280" s="274"/>
    </row>
    <row r="16281" spans="2:4" x14ac:dyDescent="0.25">
      <c r="B16281" s="219"/>
      <c r="D16281" s="274"/>
    </row>
    <row r="16282" spans="2:4" x14ac:dyDescent="0.25">
      <c r="B16282" s="219"/>
      <c r="D16282" s="274"/>
    </row>
    <row r="16283" spans="2:4" x14ac:dyDescent="0.25">
      <c r="B16283" s="219"/>
      <c r="D16283" s="274"/>
    </row>
    <row r="16284" spans="2:4" x14ac:dyDescent="0.25">
      <c r="B16284" s="219"/>
      <c r="D16284" s="274"/>
    </row>
    <row r="16285" spans="2:4" x14ac:dyDescent="0.25">
      <c r="B16285" s="219"/>
      <c r="D16285" s="274"/>
    </row>
    <row r="16286" spans="2:4" x14ac:dyDescent="0.25">
      <c r="B16286" s="219"/>
      <c r="D16286" s="274"/>
    </row>
    <row r="16287" spans="2:4" x14ac:dyDescent="0.25">
      <c r="B16287" s="219"/>
      <c r="D16287" s="274"/>
    </row>
    <row r="16288" spans="2:4" x14ac:dyDescent="0.25">
      <c r="B16288" s="219"/>
      <c r="D16288" s="274"/>
    </row>
    <row r="16289" spans="2:4" x14ac:dyDescent="0.25">
      <c r="B16289" s="219"/>
      <c r="D16289" s="274"/>
    </row>
    <row r="16290" spans="2:4" x14ac:dyDescent="0.25">
      <c r="B16290" s="219"/>
      <c r="D16290" s="274"/>
    </row>
    <row r="16291" spans="2:4" x14ac:dyDescent="0.25">
      <c r="B16291" s="219"/>
      <c r="D16291" s="274"/>
    </row>
    <row r="16292" spans="2:4" x14ac:dyDescent="0.25">
      <c r="B16292" s="219"/>
      <c r="D16292" s="274"/>
    </row>
    <row r="16293" spans="2:4" x14ac:dyDescent="0.25">
      <c r="B16293" s="219"/>
      <c r="D16293" s="274"/>
    </row>
    <row r="16294" spans="2:4" x14ac:dyDescent="0.25">
      <c r="B16294" s="219"/>
      <c r="D16294" s="274"/>
    </row>
    <row r="16295" spans="2:4" x14ac:dyDescent="0.25">
      <c r="B16295" s="219"/>
      <c r="D16295" s="274"/>
    </row>
    <row r="16296" spans="2:4" x14ac:dyDescent="0.25">
      <c r="B16296" s="219"/>
      <c r="D16296" s="274"/>
    </row>
    <row r="16297" spans="2:4" x14ac:dyDescent="0.25">
      <c r="B16297" s="219"/>
      <c r="D16297" s="274"/>
    </row>
    <row r="16298" spans="2:4" x14ac:dyDescent="0.25">
      <c r="B16298" s="219"/>
      <c r="D16298" s="274"/>
    </row>
    <row r="16299" spans="2:4" x14ac:dyDescent="0.25">
      <c r="B16299" s="219"/>
      <c r="D16299" s="274"/>
    </row>
    <row r="16300" spans="2:4" x14ac:dyDescent="0.25">
      <c r="B16300" s="219"/>
      <c r="D16300" s="274"/>
    </row>
    <row r="16301" spans="2:4" x14ac:dyDescent="0.25">
      <c r="B16301" s="219"/>
      <c r="D16301" s="274"/>
    </row>
    <row r="16302" spans="2:4" x14ac:dyDescent="0.25">
      <c r="B16302" s="219"/>
      <c r="D16302" s="274"/>
    </row>
    <row r="16303" spans="2:4" x14ac:dyDescent="0.25">
      <c r="B16303" s="219"/>
      <c r="D16303" s="274"/>
    </row>
    <row r="16304" spans="2:4" x14ac:dyDescent="0.25">
      <c r="B16304" s="219"/>
      <c r="D16304" s="274"/>
    </row>
    <row r="16305" spans="2:4" x14ac:dyDescent="0.25">
      <c r="B16305" s="219"/>
      <c r="D16305" s="274"/>
    </row>
    <row r="16306" spans="2:4" x14ac:dyDescent="0.25">
      <c r="B16306" s="219"/>
      <c r="D16306" s="274"/>
    </row>
    <row r="16307" spans="2:4" x14ac:dyDescent="0.25">
      <c r="B16307" s="219"/>
      <c r="D16307" s="274"/>
    </row>
    <row r="16308" spans="2:4" x14ac:dyDescent="0.25">
      <c r="B16308" s="219"/>
      <c r="D16308" s="274"/>
    </row>
    <row r="16309" spans="2:4" x14ac:dyDescent="0.25">
      <c r="B16309" s="219"/>
      <c r="D16309" s="274"/>
    </row>
    <row r="16310" spans="2:4" x14ac:dyDescent="0.25">
      <c r="B16310" s="219"/>
      <c r="D16310" s="274"/>
    </row>
    <row r="16311" spans="2:4" x14ac:dyDescent="0.25">
      <c r="B16311" s="219"/>
      <c r="D16311" s="274"/>
    </row>
    <row r="16312" spans="2:4" x14ac:dyDescent="0.25">
      <c r="B16312" s="219"/>
      <c r="D16312" s="274"/>
    </row>
    <row r="16313" spans="2:4" x14ac:dyDescent="0.25">
      <c r="B16313" s="219"/>
      <c r="D16313" s="274"/>
    </row>
    <row r="16314" spans="2:4" x14ac:dyDescent="0.25">
      <c r="B16314" s="219"/>
      <c r="D16314" s="274"/>
    </row>
    <row r="16315" spans="2:4" x14ac:dyDescent="0.25">
      <c r="B16315" s="219"/>
      <c r="D16315" s="274"/>
    </row>
    <row r="16316" spans="2:4" x14ac:dyDescent="0.25">
      <c r="B16316" s="219"/>
      <c r="D16316" s="274"/>
    </row>
    <row r="16317" spans="2:4" x14ac:dyDescent="0.25">
      <c r="B16317" s="219"/>
      <c r="D16317" s="274"/>
    </row>
    <row r="16318" spans="2:4" x14ac:dyDescent="0.25">
      <c r="B16318" s="219"/>
      <c r="D16318" s="274"/>
    </row>
    <row r="16319" spans="2:4" x14ac:dyDescent="0.25">
      <c r="B16319" s="219"/>
      <c r="D16319" s="274"/>
    </row>
    <row r="16320" spans="2:4" x14ac:dyDescent="0.25">
      <c r="B16320" s="219"/>
      <c r="D16320" s="274"/>
    </row>
    <row r="16321" spans="2:4" x14ac:dyDescent="0.25">
      <c r="B16321" s="219"/>
      <c r="D16321" s="274"/>
    </row>
    <row r="16322" spans="2:4" x14ac:dyDescent="0.25">
      <c r="B16322" s="219"/>
      <c r="D16322" s="274"/>
    </row>
    <row r="16323" spans="2:4" x14ac:dyDescent="0.25">
      <c r="B16323" s="219"/>
      <c r="D16323" s="274"/>
    </row>
    <row r="16324" spans="2:4" x14ac:dyDescent="0.25">
      <c r="B16324" s="219"/>
      <c r="D16324" s="274"/>
    </row>
    <row r="16325" spans="2:4" x14ac:dyDescent="0.25">
      <c r="B16325" s="219"/>
      <c r="D16325" s="274"/>
    </row>
    <row r="16326" spans="2:4" x14ac:dyDescent="0.25">
      <c r="B16326" s="219"/>
      <c r="D16326" s="274"/>
    </row>
    <row r="16327" spans="2:4" x14ac:dyDescent="0.25">
      <c r="B16327" s="219"/>
      <c r="D16327" s="274"/>
    </row>
    <row r="16328" spans="2:4" x14ac:dyDescent="0.25">
      <c r="B16328" s="219"/>
      <c r="D16328" s="274"/>
    </row>
    <row r="16329" spans="2:4" x14ac:dyDescent="0.25">
      <c r="B16329" s="219"/>
      <c r="D16329" s="274"/>
    </row>
    <row r="16330" spans="2:4" x14ac:dyDescent="0.25">
      <c r="B16330" s="219"/>
      <c r="D16330" s="274"/>
    </row>
    <row r="16331" spans="2:4" x14ac:dyDescent="0.25">
      <c r="B16331" s="219"/>
      <c r="D16331" s="274"/>
    </row>
    <row r="16332" spans="2:4" x14ac:dyDescent="0.25">
      <c r="B16332" s="219"/>
      <c r="D16332" s="274"/>
    </row>
    <row r="16333" spans="2:4" x14ac:dyDescent="0.25">
      <c r="B16333" s="219"/>
      <c r="D16333" s="274"/>
    </row>
    <row r="16334" spans="2:4" x14ac:dyDescent="0.25">
      <c r="B16334" s="219"/>
      <c r="D16334" s="274"/>
    </row>
    <row r="16335" spans="2:4" x14ac:dyDescent="0.25">
      <c r="B16335" s="219"/>
      <c r="D16335" s="274"/>
    </row>
    <row r="16336" spans="2:4" x14ac:dyDescent="0.25">
      <c r="B16336" s="219"/>
      <c r="D16336" s="274"/>
    </row>
    <row r="16337" spans="2:4" x14ac:dyDescent="0.25">
      <c r="B16337" s="219"/>
      <c r="D16337" s="274"/>
    </row>
    <row r="16338" spans="2:4" x14ac:dyDescent="0.25">
      <c r="B16338" s="219"/>
      <c r="D16338" s="274"/>
    </row>
    <row r="16339" spans="2:4" x14ac:dyDescent="0.25">
      <c r="B16339" s="219"/>
      <c r="D16339" s="274"/>
    </row>
    <row r="16340" spans="2:4" x14ac:dyDescent="0.25">
      <c r="B16340" s="219"/>
      <c r="D16340" s="274"/>
    </row>
    <row r="16341" spans="2:4" x14ac:dyDescent="0.25">
      <c r="B16341" s="219"/>
      <c r="D16341" s="274"/>
    </row>
    <row r="16342" spans="2:4" x14ac:dyDescent="0.25">
      <c r="B16342" s="219"/>
      <c r="D16342" s="274"/>
    </row>
    <row r="16343" spans="2:4" x14ac:dyDescent="0.25">
      <c r="B16343" s="219"/>
      <c r="D16343" s="274"/>
    </row>
    <row r="16344" spans="2:4" x14ac:dyDescent="0.25">
      <c r="B16344" s="219"/>
      <c r="D16344" s="274"/>
    </row>
    <row r="16345" spans="2:4" x14ac:dyDescent="0.25">
      <c r="B16345" s="219"/>
      <c r="D16345" s="274"/>
    </row>
    <row r="16346" spans="2:4" x14ac:dyDescent="0.25">
      <c r="B16346" s="219"/>
      <c r="D16346" s="274"/>
    </row>
    <row r="16347" spans="2:4" x14ac:dyDescent="0.25">
      <c r="B16347" s="219"/>
      <c r="D16347" s="274"/>
    </row>
    <row r="16348" spans="2:4" x14ac:dyDescent="0.25">
      <c r="B16348" s="219"/>
      <c r="D16348" s="274"/>
    </row>
    <row r="16349" spans="2:4" x14ac:dyDescent="0.25">
      <c r="B16349" s="219"/>
      <c r="D16349" s="274"/>
    </row>
    <row r="16350" spans="2:4" x14ac:dyDescent="0.25">
      <c r="B16350" s="219"/>
      <c r="D16350" s="274"/>
    </row>
    <row r="16351" spans="2:4" x14ac:dyDescent="0.25">
      <c r="B16351" s="219"/>
      <c r="D16351" s="274"/>
    </row>
    <row r="16352" spans="2:4" x14ac:dyDescent="0.25">
      <c r="B16352" s="219"/>
      <c r="D16352" s="274"/>
    </row>
    <row r="16353" spans="2:4" x14ac:dyDescent="0.25">
      <c r="B16353" s="219"/>
      <c r="D16353" s="274"/>
    </row>
    <row r="16354" spans="2:4" x14ac:dyDescent="0.25">
      <c r="B16354" s="219"/>
      <c r="D16354" s="274"/>
    </row>
    <row r="16355" spans="2:4" x14ac:dyDescent="0.25">
      <c r="B16355" s="219"/>
      <c r="D16355" s="274"/>
    </row>
    <row r="16356" spans="2:4" x14ac:dyDescent="0.25">
      <c r="B16356" s="219"/>
      <c r="D16356" s="274"/>
    </row>
    <row r="16357" spans="2:4" x14ac:dyDescent="0.25">
      <c r="B16357" s="219"/>
      <c r="D16357" s="274"/>
    </row>
    <row r="16358" spans="2:4" x14ac:dyDescent="0.25">
      <c r="B16358" s="219"/>
      <c r="D16358" s="274"/>
    </row>
    <row r="16359" spans="2:4" x14ac:dyDescent="0.25">
      <c r="B16359" s="219"/>
      <c r="D16359" s="274"/>
    </row>
    <row r="16360" spans="2:4" x14ac:dyDescent="0.25">
      <c r="B16360" s="219"/>
      <c r="D16360" s="274"/>
    </row>
    <row r="16361" spans="2:4" x14ac:dyDescent="0.25">
      <c r="B16361" s="219"/>
      <c r="D16361" s="274"/>
    </row>
    <row r="16362" spans="2:4" x14ac:dyDescent="0.25">
      <c r="B16362" s="219"/>
      <c r="D16362" s="274"/>
    </row>
    <row r="16363" spans="2:4" x14ac:dyDescent="0.25">
      <c r="B16363" s="219"/>
      <c r="D16363" s="274"/>
    </row>
    <row r="16364" spans="2:4" x14ac:dyDescent="0.25">
      <c r="B16364" s="219"/>
      <c r="D16364" s="274"/>
    </row>
    <row r="16365" spans="2:4" x14ac:dyDescent="0.25">
      <c r="B16365" s="219"/>
      <c r="D16365" s="274"/>
    </row>
    <row r="16366" spans="2:4" x14ac:dyDescent="0.25">
      <c r="B16366" s="219"/>
      <c r="D16366" s="274"/>
    </row>
    <row r="16367" spans="2:4" x14ac:dyDescent="0.25">
      <c r="B16367" s="219"/>
      <c r="D16367" s="274"/>
    </row>
    <row r="16368" spans="2:4" x14ac:dyDescent="0.25">
      <c r="B16368" s="219"/>
      <c r="D16368" s="274"/>
    </row>
    <row r="16369" spans="2:4" x14ac:dyDescent="0.25">
      <c r="B16369" s="219"/>
      <c r="D16369" s="274"/>
    </row>
    <row r="16370" spans="2:4" x14ac:dyDescent="0.25">
      <c r="B16370" s="219"/>
      <c r="D16370" s="274"/>
    </row>
    <row r="16371" spans="2:4" x14ac:dyDescent="0.25">
      <c r="B16371" s="219"/>
      <c r="D16371" s="274"/>
    </row>
    <row r="16372" spans="2:4" x14ac:dyDescent="0.25">
      <c r="B16372" s="219"/>
      <c r="D16372" s="274"/>
    </row>
    <row r="16373" spans="2:4" x14ac:dyDescent="0.25">
      <c r="B16373" s="219"/>
      <c r="D16373" s="274"/>
    </row>
    <row r="16374" spans="2:4" x14ac:dyDescent="0.25">
      <c r="B16374" s="219"/>
      <c r="D16374" s="274"/>
    </row>
    <row r="16375" spans="2:4" x14ac:dyDescent="0.25">
      <c r="B16375" s="219"/>
      <c r="D16375" s="274"/>
    </row>
    <row r="16376" spans="2:4" x14ac:dyDescent="0.25">
      <c r="B16376" s="219"/>
      <c r="D16376" s="274"/>
    </row>
    <row r="16377" spans="2:4" x14ac:dyDescent="0.25">
      <c r="B16377" s="219"/>
      <c r="D16377" s="274"/>
    </row>
    <row r="16378" spans="2:4" x14ac:dyDescent="0.25">
      <c r="B16378" s="219"/>
      <c r="D16378" s="274"/>
    </row>
    <row r="16379" spans="2:4" x14ac:dyDescent="0.25">
      <c r="B16379" s="219"/>
      <c r="D16379" s="274"/>
    </row>
    <row r="16380" spans="2:4" x14ac:dyDescent="0.25">
      <c r="B16380" s="219"/>
      <c r="D16380" s="274"/>
    </row>
  </sheetData>
  <mergeCells count="94">
    <mergeCell ref="F30:F32"/>
    <mergeCell ref="F83:F85"/>
    <mergeCell ref="F187:F189"/>
    <mergeCell ref="F191:F193"/>
    <mergeCell ref="F117:F128"/>
    <mergeCell ref="F139:F143"/>
    <mergeCell ref="A157:F157"/>
    <mergeCell ref="B191:B193"/>
    <mergeCell ref="A158:A193"/>
    <mergeCell ref="B179:B185"/>
    <mergeCell ref="B186:B190"/>
    <mergeCell ref="A3:A156"/>
    <mergeCell ref="C65:C67"/>
    <mergeCell ref="C68:C70"/>
    <mergeCell ref="C71:C74"/>
    <mergeCell ref="B75:B89"/>
    <mergeCell ref="F107:F114"/>
    <mergeCell ref="B158:B163"/>
    <mergeCell ref="B165:B168"/>
    <mergeCell ref="B169:B173"/>
    <mergeCell ref="B174:B178"/>
    <mergeCell ref="F158:F161"/>
    <mergeCell ref="E130:E131"/>
    <mergeCell ref="E117:E118"/>
    <mergeCell ref="E119:E120"/>
    <mergeCell ref="E121:E122"/>
    <mergeCell ref="E123:E124"/>
    <mergeCell ref="E125:E126"/>
    <mergeCell ref="E127:E128"/>
    <mergeCell ref="E113:E114"/>
    <mergeCell ref="B150:B156"/>
    <mergeCell ref="E83:E84"/>
    <mergeCell ref="E105:E106"/>
    <mergeCell ref="E107:E108"/>
    <mergeCell ref="E109:E110"/>
    <mergeCell ref="E111:E112"/>
    <mergeCell ref="E62:E63"/>
    <mergeCell ref="E65:E66"/>
    <mergeCell ref="E68:E69"/>
    <mergeCell ref="E80:E81"/>
    <mergeCell ref="E47:E48"/>
    <mergeCell ref="E49:E50"/>
    <mergeCell ref="E51:E52"/>
    <mergeCell ref="E55:E56"/>
    <mergeCell ref="E57:E58"/>
    <mergeCell ref="E59:E60"/>
    <mergeCell ref="E34:E35"/>
    <mergeCell ref="E36:E37"/>
    <mergeCell ref="E38:E39"/>
    <mergeCell ref="E40:E41"/>
    <mergeCell ref="E42:E43"/>
    <mergeCell ref="E44:E45"/>
    <mergeCell ref="B133:B138"/>
    <mergeCell ref="C137:C138"/>
    <mergeCell ref="B139:B146"/>
    <mergeCell ref="B147:B149"/>
    <mergeCell ref="B90:B95"/>
    <mergeCell ref="C94:C95"/>
    <mergeCell ref="B96:B132"/>
    <mergeCell ref="C100:C101"/>
    <mergeCell ref="C103:C104"/>
    <mergeCell ref="C105:C106"/>
    <mergeCell ref="C107:C108"/>
    <mergeCell ref="C109:C114"/>
    <mergeCell ref="C117:C131"/>
    <mergeCell ref="B62:B74"/>
    <mergeCell ref="C62:C64"/>
    <mergeCell ref="C87:C88"/>
    <mergeCell ref="B46:B53"/>
    <mergeCell ref="C47:C48"/>
    <mergeCell ref="C49:C50"/>
    <mergeCell ref="C51:C52"/>
    <mergeCell ref="B54:B61"/>
    <mergeCell ref="C55:C56"/>
    <mergeCell ref="C57:C58"/>
    <mergeCell ref="C59:C60"/>
    <mergeCell ref="C80:C81"/>
    <mergeCell ref="C83:C86"/>
    <mergeCell ref="B27:B33"/>
    <mergeCell ref="B34:B45"/>
    <mergeCell ref="C34:C35"/>
    <mergeCell ref="C36:C37"/>
    <mergeCell ref="C38:C39"/>
    <mergeCell ref="C40:C41"/>
    <mergeCell ref="C42:C43"/>
    <mergeCell ref="C44:C45"/>
    <mergeCell ref="B3:B7"/>
    <mergeCell ref="B8:B11"/>
    <mergeCell ref="B12:B20"/>
    <mergeCell ref="A2:F2"/>
    <mergeCell ref="B21:B26"/>
    <mergeCell ref="F8:F11"/>
    <mergeCell ref="F17:F20"/>
    <mergeCell ref="F13: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zoomScale="85" zoomScaleNormal="85" workbookViewId="0"/>
  </sheetViews>
  <sheetFormatPr baseColWidth="10" defaultColWidth="9.140625" defaultRowHeight="15" x14ac:dyDescent="0.25"/>
  <cols>
    <col min="1" max="1" width="42" bestFit="1" customWidth="1"/>
    <col min="2" max="2" width="10" style="105" customWidth="1"/>
    <col min="3" max="3" width="15.42578125" style="105" bestFit="1" customWidth="1"/>
    <col min="4" max="4" width="10" style="105" customWidth="1"/>
    <col min="5" max="5" width="14.28515625" style="105" customWidth="1"/>
    <col min="6" max="6" width="13.7109375" style="105" bestFit="1" customWidth="1"/>
    <col min="7" max="7" width="19" style="105" bestFit="1" customWidth="1"/>
    <col min="8" max="8" width="14.28515625" bestFit="1" customWidth="1"/>
    <col min="9" max="9" width="11.42578125"/>
    <col min="10" max="10" width="11.28515625" customWidth="1"/>
    <col min="11" max="11" width="13.7109375" bestFit="1" customWidth="1"/>
    <col min="12" max="12" width="11.42578125"/>
    <col min="13" max="13" width="13.5703125" customWidth="1"/>
    <col min="14" max="15" width="11.42578125"/>
    <col min="16" max="16" width="31.5703125" customWidth="1"/>
    <col min="17" max="17" width="21.5703125" customWidth="1"/>
    <col min="18" max="18" width="11.42578125"/>
    <col min="19" max="21" width="9.140625" style="38"/>
    <col min="22" max="22" width="11.42578125"/>
    <col min="23" max="23" width="42.28515625" customWidth="1"/>
  </cols>
  <sheetData>
    <row r="1" spans="1:22" x14ac:dyDescent="0.25">
      <c r="A1" s="1" t="s">
        <v>1350</v>
      </c>
      <c r="B1" s="106"/>
      <c r="C1" s="106" t="s">
        <v>1377</v>
      </c>
      <c r="D1" s="106"/>
      <c r="E1" s="419" t="s">
        <v>1355</v>
      </c>
      <c r="F1" s="419"/>
      <c r="G1" s="419"/>
      <c r="H1" s="419"/>
      <c r="J1" s="419" t="s">
        <v>1397</v>
      </c>
      <c r="K1" s="419"/>
      <c r="L1" s="419"/>
      <c r="M1" s="419"/>
      <c r="N1" s="419"/>
      <c r="O1" s="419"/>
      <c r="P1" s="105"/>
      <c r="Q1" s="105"/>
      <c r="V1" s="4"/>
    </row>
    <row r="2" spans="1:22" x14ac:dyDescent="0.25">
      <c r="A2" t="s">
        <v>1351</v>
      </c>
      <c r="C2" s="105" t="s">
        <v>5</v>
      </c>
      <c r="E2" s="424" t="s">
        <v>64</v>
      </c>
      <c r="F2" s="422" t="s">
        <v>1366</v>
      </c>
      <c r="G2" s="422" t="s">
        <v>28</v>
      </c>
      <c r="H2" s="334" t="s">
        <v>1364</v>
      </c>
      <c r="J2" s="1" t="s">
        <v>0</v>
      </c>
      <c r="K2" s="1" t="s">
        <v>1266</v>
      </c>
      <c r="L2" s="1" t="s">
        <v>631</v>
      </c>
      <c r="M2" s="1" t="s">
        <v>1267</v>
      </c>
      <c r="N2" s="1" t="s">
        <v>1398</v>
      </c>
      <c r="O2" s="1" t="s">
        <v>1399</v>
      </c>
      <c r="Q2" s="106" t="s">
        <v>1269</v>
      </c>
    </row>
    <row r="3" spans="1:22" x14ac:dyDescent="0.25">
      <c r="A3" t="s">
        <v>1352</v>
      </c>
      <c r="C3" s="105" t="s">
        <v>564</v>
      </c>
      <c r="E3" s="424"/>
      <c r="F3" s="422"/>
      <c r="G3" s="422"/>
      <c r="H3" s="335" t="s">
        <v>862</v>
      </c>
      <c r="J3" t="s">
        <v>50</v>
      </c>
      <c r="K3" s="2" t="s">
        <v>416</v>
      </c>
      <c r="Q3" t="s">
        <v>1270</v>
      </c>
    </row>
    <row r="4" spans="1:22" x14ac:dyDescent="0.25">
      <c r="A4" t="s">
        <v>3</v>
      </c>
      <c r="C4" s="105" t="s">
        <v>1378</v>
      </c>
      <c r="E4" s="424"/>
      <c r="F4" s="422"/>
      <c r="G4" s="422"/>
      <c r="H4" s="335" t="s">
        <v>1365</v>
      </c>
      <c r="J4" t="s">
        <v>493</v>
      </c>
      <c r="K4" s="2" t="s">
        <v>381</v>
      </c>
      <c r="L4">
        <v>-2.3188</v>
      </c>
      <c r="M4" s="38">
        <v>-3.0170979536780802</v>
      </c>
      <c r="N4">
        <v>241.56</v>
      </c>
      <c r="O4">
        <v>62.68</v>
      </c>
      <c r="Q4" t="s">
        <v>1271</v>
      </c>
    </row>
    <row r="5" spans="1:22" x14ac:dyDescent="0.25">
      <c r="A5" t="s">
        <v>4</v>
      </c>
      <c r="C5" s="105" t="s">
        <v>1379</v>
      </c>
      <c r="E5" s="424"/>
      <c r="F5" s="422"/>
      <c r="G5" s="421" t="s">
        <v>29</v>
      </c>
      <c r="H5" s="335" t="s">
        <v>1367</v>
      </c>
      <c r="J5" t="s">
        <v>138</v>
      </c>
      <c r="K5" t="s">
        <v>415</v>
      </c>
      <c r="L5">
        <v>1.609</v>
      </c>
      <c r="M5" s="38"/>
      <c r="P5" s="24" t="s">
        <v>625</v>
      </c>
      <c r="Q5" t="s">
        <v>1272</v>
      </c>
    </row>
    <row r="6" spans="1:22" x14ac:dyDescent="0.25">
      <c r="A6" t="s">
        <v>5</v>
      </c>
      <c r="C6" s="105" t="s">
        <v>1380</v>
      </c>
      <c r="E6" s="424"/>
      <c r="F6" s="422"/>
      <c r="G6" s="423"/>
      <c r="H6" s="336" t="s">
        <v>1368</v>
      </c>
      <c r="J6" t="s">
        <v>320</v>
      </c>
      <c r="K6" t="s">
        <v>475</v>
      </c>
      <c r="L6">
        <v>2.2202000000000002</v>
      </c>
      <c r="M6" s="38">
        <v>2.2202134082120999</v>
      </c>
      <c r="N6">
        <v>234.67</v>
      </c>
      <c r="O6">
        <v>30.34</v>
      </c>
    </row>
    <row r="7" spans="1:22" x14ac:dyDescent="0.25">
      <c r="A7" t="s">
        <v>366</v>
      </c>
      <c r="C7" s="105" t="s">
        <v>1381</v>
      </c>
      <c r="E7" s="424"/>
      <c r="F7" s="422"/>
      <c r="G7" s="333" t="s">
        <v>78</v>
      </c>
      <c r="H7" s="314"/>
      <c r="J7" t="s">
        <v>56</v>
      </c>
      <c r="K7" t="s">
        <v>636</v>
      </c>
      <c r="L7">
        <v>1.264</v>
      </c>
      <c r="M7" s="38"/>
      <c r="N7" s="30">
        <v>164.6</v>
      </c>
      <c r="O7" s="30">
        <v>24.78</v>
      </c>
    </row>
    <row r="8" spans="1:22" x14ac:dyDescent="0.25">
      <c r="C8" s="105" t="s">
        <v>3</v>
      </c>
      <c r="E8" s="424"/>
      <c r="F8" s="422"/>
      <c r="G8" s="333" t="s">
        <v>1369</v>
      </c>
      <c r="H8" s="314"/>
      <c r="J8" t="s">
        <v>105</v>
      </c>
      <c r="K8" t="s">
        <v>636</v>
      </c>
      <c r="L8">
        <v>1.5389999999999999</v>
      </c>
      <c r="M8" s="38"/>
      <c r="N8" s="30">
        <v>195.3</v>
      </c>
      <c r="O8" s="30">
        <v>22.29</v>
      </c>
    </row>
    <row r="9" spans="1:22" x14ac:dyDescent="0.25">
      <c r="C9" s="105" t="s">
        <v>1382</v>
      </c>
      <c r="E9" s="424"/>
      <c r="F9" s="422"/>
      <c r="G9" s="333" t="s">
        <v>119</v>
      </c>
      <c r="H9" s="314"/>
      <c r="J9" t="s">
        <v>122</v>
      </c>
      <c r="K9" t="s">
        <v>381</v>
      </c>
      <c r="L9">
        <v>2.8769999999999998</v>
      </c>
      <c r="M9" s="38">
        <v>2.8769908859715598</v>
      </c>
      <c r="N9">
        <v>290.94</v>
      </c>
      <c r="O9">
        <v>14.15</v>
      </c>
      <c r="P9" s="24" t="s">
        <v>633</v>
      </c>
    </row>
    <row r="10" spans="1:22" x14ac:dyDescent="0.25">
      <c r="E10" s="424"/>
      <c r="F10" s="421" t="s">
        <v>1371</v>
      </c>
      <c r="G10" s="333" t="s">
        <v>321</v>
      </c>
      <c r="H10" s="314"/>
      <c r="J10" t="s">
        <v>623</v>
      </c>
      <c r="K10" t="s">
        <v>381</v>
      </c>
      <c r="L10">
        <v>2.0606</v>
      </c>
      <c r="M10" s="38">
        <v>2.6757996976588601</v>
      </c>
      <c r="N10">
        <v>245.6</v>
      </c>
      <c r="O10">
        <v>19.39</v>
      </c>
      <c r="P10" s="24" t="s">
        <v>624</v>
      </c>
    </row>
    <row r="11" spans="1:22" x14ac:dyDescent="0.25">
      <c r="A11" s="1" t="s">
        <v>1353</v>
      </c>
      <c r="B11" s="106"/>
      <c r="C11" s="106" t="s">
        <v>1383</v>
      </c>
      <c r="D11" s="106"/>
      <c r="E11" s="424"/>
      <c r="F11" s="423"/>
      <c r="G11" s="333" t="s">
        <v>1370</v>
      </c>
      <c r="H11" s="314"/>
      <c r="J11" t="s">
        <v>147</v>
      </c>
      <c r="K11" t="s">
        <v>381</v>
      </c>
      <c r="L11" s="9"/>
      <c r="M11" s="38"/>
    </row>
    <row r="12" spans="1:22" x14ac:dyDescent="0.25">
      <c r="A12" t="s">
        <v>9</v>
      </c>
      <c r="C12" s="105" t="s">
        <v>1384</v>
      </c>
      <c r="E12" s="421" t="s">
        <v>1374</v>
      </c>
      <c r="F12" s="421" t="s">
        <v>1366</v>
      </c>
      <c r="G12" s="421" t="s">
        <v>35</v>
      </c>
      <c r="H12" s="334" t="s">
        <v>1372</v>
      </c>
      <c r="J12" t="s">
        <v>319</v>
      </c>
      <c r="K12" t="s">
        <v>417</v>
      </c>
      <c r="L12">
        <v>-7.1199999999999999E-2</v>
      </c>
      <c r="M12" s="38">
        <v>-7.7124368369292096E-2</v>
      </c>
      <c r="N12">
        <v>197.91</v>
      </c>
      <c r="O12">
        <v>43.94</v>
      </c>
    </row>
    <row r="13" spans="1:22" x14ac:dyDescent="0.25">
      <c r="A13" t="s">
        <v>10</v>
      </c>
      <c r="C13" s="105" t="s">
        <v>50</v>
      </c>
      <c r="E13" s="422"/>
      <c r="F13" s="422"/>
      <c r="G13" s="422"/>
      <c r="H13" s="336" t="s">
        <v>1373</v>
      </c>
      <c r="J13" t="s">
        <v>124</v>
      </c>
      <c r="K13" t="s">
        <v>417</v>
      </c>
      <c r="L13">
        <v>0.61199999999999999</v>
      </c>
      <c r="M13" s="38">
        <v>0.58257196863763006</v>
      </c>
      <c r="N13">
        <v>214.06</v>
      </c>
      <c r="O13">
        <v>33.921999999999997</v>
      </c>
    </row>
    <row r="14" spans="1:22" x14ac:dyDescent="0.25">
      <c r="A14" t="s">
        <v>11</v>
      </c>
      <c r="C14" s="105" t="s">
        <v>1385</v>
      </c>
      <c r="J14" t="s">
        <v>34</v>
      </c>
      <c r="K14" t="s">
        <v>418</v>
      </c>
      <c r="L14">
        <v>0.35639999999999999</v>
      </c>
      <c r="M14" s="38">
        <v>0.31129813979785298</v>
      </c>
      <c r="N14">
        <v>183.67</v>
      </c>
      <c r="O14">
        <v>36.72</v>
      </c>
    </row>
    <row r="15" spans="1:22" x14ac:dyDescent="0.25">
      <c r="A15" t="s">
        <v>12</v>
      </c>
      <c r="C15" s="105" t="s">
        <v>1396</v>
      </c>
      <c r="J15" t="s">
        <v>618</v>
      </c>
      <c r="K15" t="s">
        <v>632</v>
      </c>
      <c r="L15">
        <v>0.2452</v>
      </c>
      <c r="M15" s="38">
        <v>0.35107063660775101</v>
      </c>
      <c r="N15">
        <v>165.6</v>
      </c>
      <c r="O15">
        <v>35.709000000000003</v>
      </c>
    </row>
    <row r="16" spans="1:22" x14ac:dyDescent="0.25">
      <c r="C16" s="105" t="s">
        <v>32</v>
      </c>
      <c r="J16" t="s">
        <v>150</v>
      </c>
      <c r="K16" t="s">
        <v>418</v>
      </c>
      <c r="L16">
        <v>0.1908</v>
      </c>
      <c r="M16" s="38">
        <v>0.187178651145124</v>
      </c>
      <c r="N16">
        <v>122.27500000000001</v>
      </c>
      <c r="O16">
        <v>36.24295</v>
      </c>
    </row>
    <row r="17" spans="1:16" x14ac:dyDescent="0.25">
      <c r="C17" s="105" t="s">
        <v>125</v>
      </c>
      <c r="E17" s="419" t="s">
        <v>1356</v>
      </c>
      <c r="F17" s="419"/>
      <c r="G17" s="419"/>
      <c r="H17" s="419"/>
      <c r="J17" t="s">
        <v>75</v>
      </c>
      <c r="K17" t="s">
        <v>419</v>
      </c>
      <c r="L17">
        <v>-0.40899999999999997</v>
      </c>
      <c r="M17" s="38">
        <v>-0.40784785682685898</v>
      </c>
      <c r="N17">
        <v>101.06</v>
      </c>
      <c r="O17">
        <v>40.592799999999997</v>
      </c>
    </row>
    <row r="18" spans="1:16" x14ac:dyDescent="0.25">
      <c r="C18" s="105" t="s">
        <v>1386</v>
      </c>
      <c r="E18" s="374" t="s">
        <v>1375</v>
      </c>
      <c r="F18" s="420" t="s">
        <v>1366</v>
      </c>
      <c r="G18" s="330" t="s">
        <v>400</v>
      </c>
      <c r="H18" s="330"/>
      <c r="J18" t="s">
        <v>152</v>
      </c>
      <c r="K18" t="s">
        <v>418</v>
      </c>
      <c r="L18">
        <v>0.159</v>
      </c>
      <c r="M18" s="38">
        <v>0.17942606524393401</v>
      </c>
      <c r="N18">
        <v>204.35</v>
      </c>
      <c r="O18">
        <v>42.12</v>
      </c>
    </row>
    <row r="19" spans="1:16" x14ac:dyDescent="0.25">
      <c r="A19" s="1" t="s">
        <v>1354</v>
      </c>
      <c r="B19" s="106"/>
      <c r="C19" s="106"/>
      <c r="D19" s="106"/>
      <c r="E19" s="374"/>
      <c r="F19" s="420"/>
      <c r="G19" s="333" t="s">
        <v>78</v>
      </c>
      <c r="H19" s="330"/>
      <c r="J19" t="s">
        <v>77</v>
      </c>
      <c r="K19" t="s">
        <v>418</v>
      </c>
      <c r="L19">
        <v>-7.3999999999999996E-2</v>
      </c>
      <c r="M19" s="38">
        <v>-5.4684307901949503E-2</v>
      </c>
      <c r="N19">
        <v>137.11000000000001</v>
      </c>
      <c r="O19">
        <v>40.549999999999997</v>
      </c>
    </row>
    <row r="20" spans="1:16" x14ac:dyDescent="0.25">
      <c r="A20" t="s">
        <v>1358</v>
      </c>
      <c r="E20" s="374"/>
      <c r="F20" s="420"/>
      <c r="G20" s="333" t="s">
        <v>322</v>
      </c>
      <c r="H20" s="330"/>
      <c r="J20" t="s">
        <v>142</v>
      </c>
      <c r="K20" t="s">
        <v>419</v>
      </c>
      <c r="L20">
        <v>-1.1919999999999999</v>
      </c>
      <c r="M20" s="38">
        <v>-1.1633073182668801</v>
      </c>
      <c r="N20">
        <v>113.261</v>
      </c>
      <c r="O20">
        <v>45.2</v>
      </c>
    </row>
    <row r="21" spans="1:16" x14ac:dyDescent="0.25">
      <c r="A21" s="118" t="s">
        <v>329</v>
      </c>
      <c r="B21" s="118"/>
      <c r="C21" s="118"/>
      <c r="D21" s="118"/>
      <c r="E21" s="374"/>
      <c r="F21" s="420"/>
      <c r="G21" s="333" t="s">
        <v>29</v>
      </c>
      <c r="H21" s="330"/>
      <c r="J21" s="38" t="s">
        <v>701</v>
      </c>
      <c r="K21" s="38" t="s">
        <v>415</v>
      </c>
      <c r="L21" s="38">
        <v>0.81640000000000001</v>
      </c>
      <c r="M21" s="38">
        <v>0.81098675165799705</v>
      </c>
      <c r="N21" s="38">
        <v>71.95</v>
      </c>
      <c r="O21" s="38">
        <v>26.8</v>
      </c>
      <c r="P21" s="38"/>
    </row>
    <row r="22" spans="1:16" x14ac:dyDescent="0.25">
      <c r="A22" s="118" t="s">
        <v>1359</v>
      </c>
      <c r="B22" s="118"/>
      <c r="C22" s="106" t="s">
        <v>1387</v>
      </c>
      <c r="D22" s="118"/>
      <c r="E22" s="374"/>
      <c r="F22" s="421" t="s">
        <v>1371</v>
      </c>
      <c r="G22" s="333" t="s">
        <v>27</v>
      </c>
      <c r="H22" s="330"/>
      <c r="J22" t="s">
        <v>144</v>
      </c>
      <c r="K22" t="s">
        <v>419</v>
      </c>
      <c r="L22">
        <v>0.8206</v>
      </c>
      <c r="M22" s="38">
        <v>0.73092077874056405</v>
      </c>
      <c r="N22">
        <v>101.75</v>
      </c>
      <c r="O22">
        <v>29.25</v>
      </c>
    </row>
    <row r="23" spans="1:16" x14ac:dyDescent="0.25">
      <c r="A23" s="118" t="s">
        <v>533</v>
      </c>
      <c r="B23" s="118"/>
      <c r="C23" s="118" t="s">
        <v>520</v>
      </c>
      <c r="D23" s="118"/>
      <c r="E23" s="374"/>
      <c r="F23" s="422"/>
      <c r="G23" s="333" t="s">
        <v>321</v>
      </c>
      <c r="H23" s="330"/>
      <c r="J23" t="s">
        <v>127</v>
      </c>
      <c r="K23" t="s">
        <v>419</v>
      </c>
      <c r="L23">
        <v>0.64480000000000004</v>
      </c>
      <c r="M23" s="38">
        <v>0.58508022906700397</v>
      </c>
      <c r="N23">
        <v>124.92</v>
      </c>
      <c r="O23">
        <v>32</v>
      </c>
    </row>
    <row r="24" spans="1:16" x14ac:dyDescent="0.25">
      <c r="A24" s="118" t="s">
        <v>1360</v>
      </c>
      <c r="B24" s="118"/>
      <c r="C24" s="118" t="s">
        <v>1388</v>
      </c>
      <c r="D24" s="118"/>
      <c r="E24" s="374"/>
      <c r="F24" s="423"/>
      <c r="G24" s="333" t="s">
        <v>257</v>
      </c>
      <c r="H24" s="330"/>
      <c r="J24" t="s">
        <v>26</v>
      </c>
      <c r="K24" t="s">
        <v>419</v>
      </c>
      <c r="L24">
        <v>0.49580000000000002</v>
      </c>
      <c r="M24" s="38">
        <v>0.50357050952414795</v>
      </c>
      <c r="N24">
        <v>154.01</v>
      </c>
      <c r="O24">
        <v>36.51</v>
      </c>
    </row>
    <row r="25" spans="1:16" x14ac:dyDescent="0.25">
      <c r="A25" s="118" t="s">
        <v>486</v>
      </c>
      <c r="B25" s="118"/>
      <c r="C25" s="118" t="s">
        <v>1391</v>
      </c>
      <c r="D25" s="118"/>
      <c r="E25" s="332" t="s">
        <v>1374</v>
      </c>
      <c r="F25" s="332" t="s">
        <v>1366</v>
      </c>
      <c r="G25" s="332" t="s">
        <v>88</v>
      </c>
      <c r="H25" s="337" t="s">
        <v>1376</v>
      </c>
      <c r="J25" t="s">
        <v>211</v>
      </c>
      <c r="K25" t="s">
        <v>419</v>
      </c>
      <c r="L25">
        <v>1.1339999999999999</v>
      </c>
      <c r="M25" s="38">
        <v>1.13358352014352</v>
      </c>
      <c r="N25">
        <v>186.85</v>
      </c>
      <c r="O25">
        <v>32.659999999999997</v>
      </c>
    </row>
    <row r="26" spans="1:16" x14ac:dyDescent="0.25">
      <c r="A26" t="s">
        <v>1361</v>
      </c>
      <c r="C26" s="118" t="s">
        <v>1389</v>
      </c>
      <c r="E26" s="332" t="s">
        <v>406</v>
      </c>
      <c r="F26" s="330"/>
      <c r="G26" s="330"/>
      <c r="H26" s="330"/>
      <c r="J26" t="s">
        <v>530</v>
      </c>
      <c r="K26" t="s">
        <v>419</v>
      </c>
      <c r="L26">
        <v>-0.20910000000000001</v>
      </c>
      <c r="M26" s="38">
        <v>-0.61691595039727498</v>
      </c>
      <c r="N26">
        <v>72.12</v>
      </c>
      <c r="O26">
        <v>37.347999999999999</v>
      </c>
    </row>
    <row r="27" spans="1:16" x14ac:dyDescent="0.25">
      <c r="A27" s="118" t="s">
        <v>637</v>
      </c>
      <c r="B27" s="118"/>
      <c r="C27" s="118" t="s">
        <v>1390</v>
      </c>
      <c r="D27" s="118"/>
      <c r="J27" t="s">
        <v>76</v>
      </c>
      <c r="K27" t="s">
        <v>475</v>
      </c>
      <c r="L27">
        <v>1.0349999999999999</v>
      </c>
      <c r="M27" s="38">
        <v>1.0102742827193401</v>
      </c>
      <c r="N27">
        <v>151.97499999999999</v>
      </c>
      <c r="O27">
        <v>37.96</v>
      </c>
      <c r="P27" s="24" t="s">
        <v>420</v>
      </c>
    </row>
    <row r="28" spans="1:16" x14ac:dyDescent="0.25">
      <c r="A28" s="118" t="s">
        <v>1362</v>
      </c>
      <c r="B28" s="118"/>
      <c r="C28" s="118" t="s">
        <v>1392</v>
      </c>
      <c r="D28" s="118"/>
      <c r="J28" t="s">
        <v>54</v>
      </c>
      <c r="K28" t="s">
        <v>475</v>
      </c>
      <c r="L28">
        <v>0.94799999999999995</v>
      </c>
      <c r="M28" s="38">
        <v>0.92562674972130599</v>
      </c>
      <c r="N28">
        <v>134.667</v>
      </c>
      <c r="O28">
        <v>36.29</v>
      </c>
      <c r="P28" s="24" t="s">
        <v>626</v>
      </c>
    </row>
    <row r="29" spans="1:16" x14ac:dyDescent="0.25">
      <c r="A29" s="118" t="s">
        <v>1363</v>
      </c>
      <c r="B29" s="118"/>
      <c r="C29" s="118"/>
      <c r="D29" s="118"/>
      <c r="J29" t="s">
        <v>630</v>
      </c>
      <c r="K29" t="s">
        <v>475</v>
      </c>
      <c r="L29">
        <v>1.7709999999999999</v>
      </c>
      <c r="M29" s="38">
        <v>1.77227750689764</v>
      </c>
      <c r="N29">
        <v>196.55</v>
      </c>
      <c r="O29">
        <v>33.700000000000003</v>
      </c>
      <c r="P29" s="24" t="s">
        <v>629</v>
      </c>
    </row>
    <row r="30" spans="1:16" x14ac:dyDescent="0.25">
      <c r="C30" s="106" t="s">
        <v>1393</v>
      </c>
      <c r="J30" t="s">
        <v>212</v>
      </c>
      <c r="K30" t="s">
        <v>475</v>
      </c>
      <c r="L30">
        <v>1.804</v>
      </c>
      <c r="M30" s="38">
        <v>1.8222658228079101</v>
      </c>
      <c r="N30">
        <v>187.2</v>
      </c>
      <c r="O30">
        <v>33.78</v>
      </c>
      <c r="P30" s="24" t="s">
        <v>628</v>
      </c>
    </row>
    <row r="31" spans="1:16" x14ac:dyDescent="0.25">
      <c r="C31" s="118" t="s">
        <v>1394</v>
      </c>
      <c r="J31" t="s">
        <v>573</v>
      </c>
      <c r="K31" t="s">
        <v>419</v>
      </c>
      <c r="L31">
        <v>0.67630000000000001</v>
      </c>
      <c r="M31" s="38">
        <v>0.94736426547580999</v>
      </c>
      <c r="N31">
        <v>177.55</v>
      </c>
      <c r="O31">
        <v>28.49</v>
      </c>
      <c r="P31" s="120" t="s">
        <v>1268</v>
      </c>
    </row>
    <row r="32" spans="1:16" x14ac:dyDescent="0.25">
      <c r="C32" s="118" t="s">
        <v>1395</v>
      </c>
      <c r="J32" t="s">
        <v>82</v>
      </c>
      <c r="K32" t="s">
        <v>475</v>
      </c>
      <c r="L32">
        <v>1.0069999999999999</v>
      </c>
      <c r="M32" s="38">
        <v>0.99498766124123195</v>
      </c>
      <c r="N32">
        <v>318.60000000000002</v>
      </c>
      <c r="O32">
        <v>41.26</v>
      </c>
    </row>
    <row r="33" spans="1:16" x14ac:dyDescent="0.25">
      <c r="A33" s="106" t="s">
        <v>375</v>
      </c>
      <c r="C33" s="118" t="s">
        <v>32</v>
      </c>
      <c r="J33" t="s">
        <v>234</v>
      </c>
      <c r="K33" t="s">
        <v>415</v>
      </c>
      <c r="P33" s="24" t="s">
        <v>421</v>
      </c>
    </row>
    <row r="34" spans="1:16" x14ac:dyDescent="0.25">
      <c r="A34" s="360" t="s">
        <v>1507</v>
      </c>
      <c r="J34" t="s">
        <v>602</v>
      </c>
      <c r="K34" t="s">
        <v>381</v>
      </c>
    </row>
    <row r="35" spans="1:16" x14ac:dyDescent="0.25">
      <c r="A35" s="328" t="s">
        <v>376</v>
      </c>
      <c r="J35" t="s">
        <v>32</v>
      </c>
      <c r="K35" t="s">
        <v>416</v>
      </c>
      <c r="L35">
        <v>-10.4939</v>
      </c>
      <c r="M35" s="38">
        <v>-10.4939</v>
      </c>
      <c r="N35">
        <v>374</v>
      </c>
      <c r="O35">
        <v>221</v>
      </c>
    </row>
    <row r="36" spans="1:16" x14ac:dyDescent="0.25">
      <c r="A36" s="328" t="s">
        <v>1505</v>
      </c>
      <c r="J36" t="s">
        <v>408</v>
      </c>
      <c r="K36" t="s">
        <v>408</v>
      </c>
    </row>
    <row r="37" spans="1:16" x14ac:dyDescent="0.25">
      <c r="A37" s="328" t="s">
        <v>408</v>
      </c>
    </row>
    <row r="38" spans="1:16" x14ac:dyDescent="0.25">
      <c r="A38" s="328"/>
    </row>
    <row r="39" spans="1:16" x14ac:dyDescent="0.25">
      <c r="A39" s="360" t="s">
        <v>1506</v>
      </c>
    </row>
    <row r="40" spans="1:16" x14ac:dyDescent="0.25">
      <c r="A40" s="329" t="s">
        <v>1508</v>
      </c>
    </row>
    <row r="41" spans="1:16" x14ac:dyDescent="0.25">
      <c r="A41" s="329" t="s">
        <v>1509</v>
      </c>
    </row>
    <row r="42" spans="1:16" x14ac:dyDescent="0.25">
      <c r="A42" s="329" t="s">
        <v>1510</v>
      </c>
      <c r="B42"/>
    </row>
    <row r="43" spans="1:16" x14ac:dyDescent="0.25">
      <c r="A43" s="329" t="s">
        <v>1511</v>
      </c>
    </row>
    <row r="44" spans="1:16" x14ac:dyDescent="0.25">
      <c r="A44" s="328"/>
    </row>
    <row r="47" spans="1:16" x14ac:dyDescent="0.25">
      <c r="A47" s="105"/>
    </row>
    <row r="48" spans="1:16" x14ac:dyDescent="0.25">
      <c r="A48" s="105"/>
    </row>
    <row r="49" spans="1:1" x14ac:dyDescent="0.25">
      <c r="A49" s="105"/>
    </row>
    <row r="50" spans="1:1" x14ac:dyDescent="0.25">
      <c r="A50" s="105"/>
    </row>
    <row r="51" spans="1:1" x14ac:dyDescent="0.25">
      <c r="A51" s="105"/>
    </row>
    <row r="52" spans="1:1" x14ac:dyDescent="0.25">
      <c r="A52" s="105"/>
    </row>
    <row r="53" spans="1:1" x14ac:dyDescent="0.25">
      <c r="A53" s="105"/>
    </row>
  </sheetData>
  <mergeCells count="14">
    <mergeCell ref="J1:O1"/>
    <mergeCell ref="E1:H1"/>
    <mergeCell ref="E17:H17"/>
    <mergeCell ref="E18:E24"/>
    <mergeCell ref="F18:F21"/>
    <mergeCell ref="F22:F24"/>
    <mergeCell ref="G2:G4"/>
    <mergeCell ref="G5:G6"/>
    <mergeCell ref="F10:F11"/>
    <mergeCell ref="F2:F9"/>
    <mergeCell ref="E2:E11"/>
    <mergeCell ref="E12:E13"/>
    <mergeCell ref="F12:F13"/>
    <mergeCell ref="G12:G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197"/>
  <sheetViews>
    <sheetView zoomScale="85" zoomScaleNormal="85" workbookViewId="0">
      <pane xSplit="9" ySplit="3" topLeftCell="J4" activePane="bottomRight" state="frozen"/>
      <selection pane="topRight" activeCell="AP1" sqref="AP1"/>
      <selection pane="bottomLeft" activeCell="A4" sqref="A4"/>
      <selection pane="bottomRight" sqref="A1:E1"/>
    </sheetView>
  </sheetViews>
  <sheetFormatPr baseColWidth="10" defaultColWidth="9.140625" defaultRowHeight="15" x14ac:dyDescent="0.25"/>
  <cols>
    <col min="1" max="1" width="14" style="63" customWidth="1"/>
    <col min="2" max="2" width="10.140625" style="54" customWidth="1"/>
    <col min="3" max="3" width="6.7109375" style="54" customWidth="1"/>
    <col min="4" max="4" width="6.42578125" style="54" customWidth="1"/>
    <col min="5" max="5" width="8.5703125" style="77" customWidth="1"/>
    <col min="6" max="6" width="5.42578125" style="29" customWidth="1"/>
    <col min="7" max="9" width="5" style="75" customWidth="1"/>
    <col min="10" max="10" width="4.85546875" style="21" customWidth="1"/>
    <col min="11" max="18" width="4.85546875" style="77" customWidth="1"/>
    <col min="19" max="19" width="9" style="21" customWidth="1"/>
    <col min="20" max="20" width="13.140625" style="54" customWidth="1"/>
    <col min="21" max="21" width="17.42578125" style="54" customWidth="1"/>
    <col min="22" max="22" width="12.28515625" style="54" customWidth="1"/>
    <col min="23" max="23" width="15" style="88" customWidth="1"/>
    <col min="24" max="24" width="6.140625" style="58" customWidth="1"/>
    <col min="25" max="25" width="9.28515625" style="53" customWidth="1"/>
    <col min="26" max="26" width="13.7109375" style="54" customWidth="1"/>
    <col min="27" max="29" width="6.85546875" style="54" customWidth="1"/>
    <col min="30" max="30" width="7.7109375" style="75" customWidth="1"/>
    <col min="31" max="31" width="10.28515625" style="54" customWidth="1"/>
    <col min="32" max="32" width="5.7109375" style="53" customWidth="1"/>
    <col min="33" max="39" width="5.7109375" style="54" customWidth="1"/>
    <col min="40" max="40" width="5.7109375" style="37" customWidth="1"/>
    <col min="41" max="43" width="5.7109375" style="54" customWidth="1"/>
    <col min="44" max="44" width="21.42578125" style="53" customWidth="1"/>
    <col min="45" max="50" width="7.42578125" style="54" customWidth="1"/>
    <col min="51" max="51" width="8.42578125" style="54" customWidth="1"/>
    <col min="52" max="52" width="20.140625" style="53" customWidth="1"/>
    <col min="53" max="58" width="5.85546875" style="54" customWidth="1"/>
    <col min="59" max="59" width="10.140625" style="54" customWidth="1"/>
    <col min="60" max="60" width="5.5703125" style="53" customWidth="1"/>
    <col min="61" max="63" width="5.5703125" style="54" customWidth="1"/>
    <col min="64" max="64" width="5.7109375" style="54" customWidth="1"/>
    <col min="65" max="68" width="5.5703125" style="54" customWidth="1"/>
    <col min="69" max="71" width="8.85546875" style="54" customWidth="1"/>
    <col min="72" max="72" width="10.7109375" style="54" customWidth="1"/>
    <col min="73" max="73" width="22.5703125" style="53" customWidth="1"/>
    <col min="74" max="74" width="11.42578125" style="54" customWidth="1"/>
    <col min="75" max="75" width="8.140625" style="54" customWidth="1"/>
    <col min="76" max="76" width="12.28515625" style="88" customWidth="1"/>
    <col min="77" max="77" width="6.85546875" style="54" customWidth="1"/>
    <col min="78" max="78" width="7.5703125" style="54" customWidth="1"/>
    <col min="79" max="79" width="7" style="54" customWidth="1"/>
    <col min="80" max="80" width="6.42578125" style="54" customWidth="1"/>
    <col min="81" max="83" width="6" style="54" customWidth="1"/>
    <col min="84" max="84" width="9.28515625" style="54" customWidth="1"/>
    <col min="85" max="85" width="7" style="54" customWidth="1"/>
    <col min="86" max="86" width="6.5703125" style="54" customWidth="1"/>
    <col min="87" max="87" width="19.7109375" style="54" customWidth="1"/>
    <col min="88" max="88" width="14.140625" style="53" customWidth="1"/>
    <col min="89" max="89" width="16" style="88" customWidth="1"/>
    <col min="90" max="90" width="7" style="54" customWidth="1"/>
    <col min="91" max="91" width="10" style="88" customWidth="1"/>
    <col min="92" max="92" width="6.140625" style="54" customWidth="1"/>
    <col min="93" max="93" width="6.42578125" style="88" customWidth="1"/>
    <col min="94" max="94" width="16.5703125" style="53" customWidth="1"/>
    <col min="95" max="95" width="21.28515625" style="54" customWidth="1"/>
    <col min="96" max="96" width="12.7109375" style="54" customWidth="1"/>
    <col min="97" max="97" width="13.7109375" style="88" customWidth="1"/>
    <col min="98" max="98" width="7.5703125" style="54" customWidth="1"/>
    <col min="99" max="99" width="7.28515625" style="54" customWidth="1"/>
    <col min="100" max="100" width="6.5703125" style="56" customWidth="1"/>
    <col min="101" max="101" width="7.5703125" style="58" customWidth="1"/>
    <col min="102" max="102" width="7.28515625" style="58" customWidth="1"/>
    <col min="103" max="104" width="8.7109375" style="54" bestFit="1" customWidth="1"/>
    <col min="105" max="106" width="7.140625" style="54" customWidth="1"/>
    <col min="107" max="112" width="6.5703125" style="54" customWidth="1"/>
    <col min="113" max="114" width="6.5703125" style="58" customWidth="1"/>
    <col min="115" max="116" width="5.85546875" style="54" customWidth="1"/>
    <col min="117" max="120" width="5.85546875" style="58" customWidth="1"/>
    <col min="121" max="122" width="5.85546875" style="54" customWidth="1"/>
    <col min="123" max="124" width="5.85546875" style="58" customWidth="1"/>
    <col min="125" max="127" width="5.85546875" style="54" customWidth="1"/>
    <col min="128" max="129" width="5.7109375" style="54" customWidth="1"/>
    <col min="130" max="130" width="20.7109375" style="88" customWidth="1"/>
    <col min="131" max="131" width="12" style="53" customWidth="1"/>
    <col min="132" max="132" width="12.85546875" style="88" customWidth="1"/>
    <col min="133" max="133" width="7.85546875" style="54" customWidth="1"/>
    <col min="134" max="134" width="10.42578125" style="88" customWidth="1"/>
    <col min="135" max="135" width="9" style="54" customWidth="1"/>
    <col min="136" max="136" width="8.7109375" style="54" customWidth="1"/>
    <col min="137" max="137" width="9.140625" style="53" customWidth="1"/>
    <col min="138" max="140" width="6.5703125" style="54" customWidth="1"/>
    <col min="141" max="141" width="8" style="54" customWidth="1"/>
    <col min="142" max="142" width="21" style="54" customWidth="1"/>
    <col min="143" max="143" width="8.85546875" style="84" customWidth="1"/>
    <col min="144" max="144" width="16.85546875" style="88" customWidth="1"/>
    <col min="145" max="145" width="7.140625" style="53" customWidth="1"/>
    <col min="146" max="146" width="11.42578125" style="88" customWidth="1"/>
    <col min="147" max="147" width="6.42578125" style="54" customWidth="1"/>
    <col min="148" max="148" width="18.5703125" style="86" customWidth="1"/>
    <col min="149" max="151" width="6" style="54" customWidth="1"/>
    <col min="152" max="152" width="6" style="88" customWidth="1"/>
    <col min="153" max="153" width="6" style="54" customWidth="1"/>
    <col min="154" max="154" width="16.7109375" style="54" customWidth="1"/>
    <col min="157" max="164" width="9.140625" style="54"/>
  </cols>
  <sheetData>
    <row r="1" spans="1:164" s="1" customFormat="1" x14ac:dyDescent="0.25">
      <c r="A1" s="425" t="s">
        <v>398</v>
      </c>
      <c r="B1" s="425"/>
      <c r="C1" s="425"/>
      <c r="D1" s="425"/>
      <c r="E1" s="426"/>
      <c r="F1" s="427" t="s">
        <v>1258</v>
      </c>
      <c r="G1" s="428"/>
      <c r="H1" s="428"/>
      <c r="I1" s="428"/>
      <c r="J1" s="429" t="s">
        <v>377</v>
      </c>
      <c r="K1" s="430"/>
      <c r="L1" s="430"/>
      <c r="M1" s="430"/>
      <c r="N1" s="430"/>
      <c r="O1" s="430"/>
      <c r="P1" s="430"/>
      <c r="Q1" s="430"/>
      <c r="R1" s="431"/>
      <c r="S1" s="427" t="s">
        <v>413</v>
      </c>
      <c r="T1" s="428"/>
      <c r="U1" s="428"/>
      <c r="V1" s="428"/>
      <c r="W1" s="428"/>
      <c r="X1" s="428"/>
      <c r="Y1" s="427" t="s">
        <v>793</v>
      </c>
      <c r="Z1" s="428"/>
      <c r="AA1" s="428"/>
      <c r="AB1" s="428"/>
      <c r="AC1" s="428"/>
      <c r="AD1" s="428"/>
      <c r="AE1" s="428"/>
      <c r="AF1" s="427" t="s">
        <v>1259</v>
      </c>
      <c r="AG1" s="428"/>
      <c r="AH1" s="428"/>
      <c r="AI1" s="428"/>
      <c r="AJ1" s="428"/>
      <c r="AK1" s="428"/>
      <c r="AL1" s="428"/>
      <c r="AM1" s="428"/>
      <c r="AN1" s="428"/>
      <c r="AO1" s="428"/>
      <c r="AP1" s="428"/>
      <c r="AQ1" s="428"/>
      <c r="AR1" s="427" t="s">
        <v>13</v>
      </c>
      <c r="AS1" s="428"/>
      <c r="AT1" s="428"/>
      <c r="AU1" s="428"/>
      <c r="AV1" s="428"/>
      <c r="AW1" s="428"/>
      <c r="AX1" s="428"/>
      <c r="AY1" s="428"/>
      <c r="AZ1" s="427" t="s">
        <v>15</v>
      </c>
      <c r="BA1" s="428"/>
      <c r="BB1" s="428"/>
      <c r="BC1" s="428"/>
      <c r="BD1" s="428"/>
      <c r="BE1" s="428"/>
      <c r="BF1" s="428"/>
      <c r="BG1" s="428"/>
      <c r="BH1" s="427" t="s">
        <v>1260</v>
      </c>
      <c r="BI1" s="428"/>
      <c r="BJ1" s="428"/>
      <c r="BK1" s="428"/>
      <c r="BL1" s="428"/>
      <c r="BM1" s="428"/>
      <c r="BN1" s="428"/>
      <c r="BO1" s="428"/>
      <c r="BP1" s="428"/>
      <c r="BQ1" s="428"/>
      <c r="BR1" s="428"/>
      <c r="BS1" s="428"/>
      <c r="BT1" s="428"/>
      <c r="BU1" s="427" t="s">
        <v>17</v>
      </c>
      <c r="BV1" s="428"/>
      <c r="BW1" s="428"/>
      <c r="BX1" s="428"/>
      <c r="BY1" s="428"/>
      <c r="BZ1" s="428"/>
      <c r="CA1" s="428"/>
      <c r="CB1" s="428"/>
      <c r="CC1" s="428"/>
      <c r="CD1" s="428"/>
      <c r="CE1" s="428"/>
      <c r="CF1" s="428"/>
      <c r="CG1" s="428"/>
      <c r="CH1" s="428"/>
      <c r="CI1" s="428"/>
      <c r="CJ1" s="427" t="s">
        <v>21</v>
      </c>
      <c r="CK1" s="428"/>
      <c r="CL1" s="428"/>
      <c r="CM1" s="428"/>
      <c r="CN1" s="428"/>
      <c r="CO1" s="428"/>
      <c r="CP1" s="427" t="s">
        <v>22</v>
      </c>
      <c r="CQ1" s="428"/>
      <c r="CR1" s="428"/>
      <c r="CS1" s="428"/>
      <c r="CT1" s="428"/>
      <c r="CU1" s="428"/>
      <c r="CV1" s="428"/>
      <c r="CW1" s="428"/>
      <c r="CX1" s="428"/>
      <c r="CY1" s="428"/>
      <c r="CZ1" s="428"/>
      <c r="DA1" s="428"/>
      <c r="DB1" s="428"/>
      <c r="DC1" s="428"/>
      <c r="DD1" s="428"/>
      <c r="DE1" s="428"/>
      <c r="DF1" s="428"/>
      <c r="DG1" s="428"/>
      <c r="DH1" s="428"/>
      <c r="DI1" s="428"/>
      <c r="DJ1" s="428"/>
      <c r="DK1" s="428"/>
      <c r="DL1" s="428"/>
      <c r="DM1" s="428"/>
      <c r="DN1" s="428"/>
      <c r="DO1" s="428"/>
      <c r="DP1" s="428"/>
      <c r="DQ1" s="428"/>
      <c r="DR1" s="428"/>
      <c r="DS1" s="428"/>
      <c r="DT1" s="428"/>
      <c r="DU1" s="428"/>
      <c r="DV1" s="428"/>
      <c r="DW1" s="428"/>
      <c r="DX1" s="428"/>
      <c r="DY1" s="428"/>
      <c r="DZ1" s="428"/>
      <c r="EA1" s="427" t="s">
        <v>24</v>
      </c>
      <c r="EB1" s="428"/>
      <c r="EC1" s="428"/>
      <c r="ED1" s="428"/>
      <c r="EE1" s="428"/>
      <c r="EF1" s="428"/>
      <c r="EG1" s="427" t="s">
        <v>375</v>
      </c>
      <c r="EH1" s="428"/>
      <c r="EI1" s="428"/>
      <c r="EJ1" s="428"/>
      <c r="EK1" s="428"/>
      <c r="EL1" s="428"/>
      <c r="EM1" s="428"/>
      <c r="EN1" s="428"/>
      <c r="EO1" s="427" t="s">
        <v>835</v>
      </c>
      <c r="EP1" s="428"/>
      <c r="EQ1" s="428"/>
      <c r="ER1" s="427" t="s">
        <v>470</v>
      </c>
      <c r="ES1" s="428"/>
      <c r="ET1" s="428"/>
      <c r="EU1" s="428"/>
      <c r="EV1" s="428"/>
      <c r="EW1" s="428"/>
      <c r="EX1" s="428"/>
      <c r="FA1" s="48"/>
      <c r="FB1" s="48"/>
      <c r="FC1" s="48"/>
      <c r="FD1" s="48"/>
      <c r="FE1" s="48"/>
      <c r="FF1" s="48"/>
      <c r="FG1" s="48"/>
      <c r="FH1" s="48"/>
    </row>
    <row r="2" spans="1:164" x14ac:dyDescent="0.25">
      <c r="B2" s="48"/>
      <c r="C2" s="48"/>
      <c r="D2" s="48"/>
      <c r="E2" s="74"/>
      <c r="F2" s="15"/>
      <c r="G2" s="16"/>
      <c r="H2" s="16"/>
      <c r="I2" s="16"/>
      <c r="J2" s="39">
        <f>COUNTIF(J4:J300,0)</f>
        <v>174</v>
      </c>
      <c r="K2" s="39">
        <f>COUNTIF(K4:K300,0)</f>
        <v>110</v>
      </c>
      <c r="L2" s="39">
        <f t="shared" ref="L2:R2" si="0">COUNTIF(L4:L300,0)</f>
        <v>125</v>
      </c>
      <c r="M2" s="39">
        <f t="shared" si="0"/>
        <v>126</v>
      </c>
      <c r="N2" s="39">
        <f t="shared" si="0"/>
        <v>121</v>
      </c>
      <c r="O2" s="39">
        <f t="shared" si="0"/>
        <v>125</v>
      </c>
      <c r="P2" s="39">
        <f t="shared" si="0"/>
        <v>126</v>
      </c>
      <c r="Q2" s="39">
        <f t="shared" si="0"/>
        <v>121</v>
      </c>
      <c r="R2" s="39">
        <f t="shared" si="0"/>
        <v>139</v>
      </c>
      <c r="S2" s="20"/>
      <c r="T2" s="48"/>
      <c r="U2" s="48"/>
      <c r="V2" s="16"/>
      <c r="AD2" s="76"/>
      <c r="AF2" s="432" t="s">
        <v>910</v>
      </c>
      <c r="AG2" s="433"/>
      <c r="AH2" s="434" t="s">
        <v>73</v>
      </c>
      <c r="AI2" s="434"/>
      <c r="AJ2" s="433" t="s">
        <v>911</v>
      </c>
      <c r="AK2" s="433"/>
      <c r="AL2" s="434" t="s">
        <v>72</v>
      </c>
      <c r="AM2" s="434"/>
      <c r="AN2" s="435" t="s">
        <v>70</v>
      </c>
      <c r="AO2" s="435"/>
      <c r="AP2" s="433" t="s">
        <v>71</v>
      </c>
      <c r="AQ2" s="433"/>
      <c r="AS2" s="370" t="s">
        <v>464</v>
      </c>
      <c r="AT2" s="370"/>
      <c r="AU2" s="370" t="s">
        <v>463</v>
      </c>
      <c r="AV2" s="370"/>
      <c r="AW2" s="370" t="s">
        <v>465</v>
      </c>
      <c r="AX2" s="370"/>
      <c r="BA2" s="370" t="s">
        <v>464</v>
      </c>
      <c r="BB2" s="370"/>
      <c r="BC2" s="370" t="s">
        <v>463</v>
      </c>
      <c r="BD2" s="370"/>
      <c r="BE2" s="370" t="s">
        <v>465</v>
      </c>
      <c r="BF2" s="370"/>
      <c r="BH2" s="432" t="s">
        <v>16</v>
      </c>
      <c r="BI2" s="433"/>
      <c r="BJ2" s="433"/>
      <c r="BK2" s="433" t="s">
        <v>898</v>
      </c>
      <c r="BL2" s="433"/>
      <c r="BM2" s="433"/>
      <c r="BN2" s="433" t="s">
        <v>897</v>
      </c>
      <c r="BO2" s="433"/>
      <c r="BP2" s="433"/>
      <c r="BQ2" s="370" t="s">
        <v>469</v>
      </c>
      <c r="BR2" s="370"/>
      <c r="BS2" s="370"/>
      <c r="BT2" s="370"/>
      <c r="BY2" s="75"/>
      <c r="BZ2" s="370" t="s">
        <v>458</v>
      </c>
      <c r="CA2" s="370"/>
      <c r="CB2" s="75"/>
      <c r="CC2" s="370" t="s">
        <v>14</v>
      </c>
      <c r="CD2" s="370"/>
      <c r="CE2" s="370"/>
      <c r="CF2" s="370"/>
      <c r="CG2" s="370" t="s">
        <v>20</v>
      </c>
      <c r="CH2" s="370"/>
      <c r="CN2" s="370" t="s">
        <v>20</v>
      </c>
      <c r="CO2" s="370"/>
      <c r="CT2" s="370" t="s">
        <v>18</v>
      </c>
      <c r="CU2" s="370"/>
      <c r="CW2" s="436" t="s">
        <v>390</v>
      </c>
      <c r="CX2" s="436"/>
      <c r="CY2" s="370" t="s">
        <v>33</v>
      </c>
      <c r="CZ2" s="370"/>
      <c r="DA2" s="370" t="s">
        <v>23</v>
      </c>
      <c r="DB2" s="370"/>
      <c r="DC2" s="370" t="s">
        <v>19</v>
      </c>
      <c r="DD2" s="370"/>
      <c r="DE2" s="370"/>
      <c r="DF2" s="370"/>
      <c r="DG2" s="370"/>
      <c r="DH2" s="370"/>
      <c r="DI2" s="77"/>
      <c r="DJ2" s="77"/>
      <c r="DK2" s="370" t="s">
        <v>20</v>
      </c>
      <c r="DL2" s="370"/>
      <c r="DM2" s="370"/>
      <c r="DN2" s="370"/>
      <c r="DO2" s="370"/>
      <c r="DP2" s="370"/>
      <c r="DQ2" s="370"/>
      <c r="DR2" s="370"/>
      <c r="DS2" s="370"/>
      <c r="DT2" s="370"/>
      <c r="DU2" s="370"/>
      <c r="DV2" s="370"/>
      <c r="DW2" s="370"/>
      <c r="DX2" s="370"/>
      <c r="DY2" s="370"/>
      <c r="EE2" s="370" t="s">
        <v>20</v>
      </c>
      <c r="EF2" s="370"/>
      <c r="EG2" s="65">
        <f>COUNTIF(EG4:EG196,"Yes")</f>
        <v>20</v>
      </c>
      <c r="EH2" s="66">
        <f>COUNTIF(EH4:EH196,"Yes")</f>
        <v>17</v>
      </c>
      <c r="EI2" s="66">
        <f>COUNTIF(EI4:EI196,"Yes")</f>
        <v>9</v>
      </c>
      <c r="EJ2" s="66">
        <f>COUNTIF(EJ4:EJ196,"Yes")</f>
        <v>2</v>
      </c>
      <c r="EK2" s="66">
        <f>COUNTIF(EK4:EK196,"Yes")</f>
        <v>3</v>
      </c>
      <c r="EL2" s="67"/>
      <c r="EQ2" s="75"/>
      <c r="EW2" s="66"/>
      <c r="EX2" s="66"/>
    </row>
    <row r="3" spans="1:164" s="19" customFormat="1" ht="38.25" customHeight="1" x14ac:dyDescent="0.25">
      <c r="A3" s="96" t="s">
        <v>0</v>
      </c>
      <c r="B3" s="103" t="s">
        <v>407</v>
      </c>
      <c r="C3" s="100" t="s">
        <v>915</v>
      </c>
      <c r="D3" s="103" t="s">
        <v>916</v>
      </c>
      <c r="E3" s="99" t="s">
        <v>139</v>
      </c>
      <c r="F3" s="79" t="s">
        <v>139</v>
      </c>
      <c r="G3" s="78" t="s">
        <v>399</v>
      </c>
      <c r="H3" s="78" t="s">
        <v>391</v>
      </c>
      <c r="I3" s="78" t="s">
        <v>422</v>
      </c>
      <c r="J3" s="14" t="s">
        <v>411</v>
      </c>
      <c r="K3" s="42" t="s">
        <v>1419</v>
      </c>
      <c r="L3" s="5" t="s">
        <v>6</v>
      </c>
      <c r="M3" s="5" t="s">
        <v>22</v>
      </c>
      <c r="N3" s="5" t="s">
        <v>412</v>
      </c>
      <c r="O3" s="42" t="s">
        <v>1420</v>
      </c>
      <c r="P3" s="42" t="s">
        <v>1421</v>
      </c>
      <c r="Q3" s="42" t="s">
        <v>1422</v>
      </c>
      <c r="R3" s="42" t="s">
        <v>1423</v>
      </c>
      <c r="S3" s="278" t="s">
        <v>407</v>
      </c>
      <c r="T3" s="147" t="s">
        <v>410</v>
      </c>
      <c r="U3" s="147" t="s">
        <v>157</v>
      </c>
      <c r="V3" s="232" t="s">
        <v>414</v>
      </c>
      <c r="W3" s="279" t="s">
        <v>904</v>
      </c>
      <c r="X3" s="109" t="s">
        <v>7</v>
      </c>
      <c r="Y3" s="14" t="s">
        <v>425</v>
      </c>
      <c r="Z3" s="42" t="s">
        <v>779</v>
      </c>
      <c r="AA3" s="42" t="s">
        <v>903</v>
      </c>
      <c r="AB3" s="42" t="s">
        <v>634</v>
      </c>
      <c r="AC3" s="42" t="s">
        <v>635</v>
      </c>
      <c r="AD3" s="78" t="s">
        <v>724</v>
      </c>
      <c r="AE3" s="42" t="s">
        <v>426</v>
      </c>
      <c r="AF3" s="14" t="s">
        <v>725</v>
      </c>
      <c r="AG3" s="42" t="s">
        <v>745</v>
      </c>
      <c r="AH3" s="5" t="s">
        <v>726</v>
      </c>
      <c r="AI3" s="5" t="s">
        <v>746</v>
      </c>
      <c r="AJ3" s="42" t="s">
        <v>727</v>
      </c>
      <c r="AK3" s="42" t="s">
        <v>747</v>
      </c>
      <c r="AL3" s="5" t="s">
        <v>728</v>
      </c>
      <c r="AM3" s="5" t="s">
        <v>748</v>
      </c>
      <c r="AN3" s="27" t="s">
        <v>729</v>
      </c>
      <c r="AO3" s="27" t="s">
        <v>749</v>
      </c>
      <c r="AP3" s="42" t="s">
        <v>730</v>
      </c>
      <c r="AQ3" s="42" t="s">
        <v>750</v>
      </c>
      <c r="AR3" s="14" t="s">
        <v>462</v>
      </c>
      <c r="AS3" s="42" t="s">
        <v>731</v>
      </c>
      <c r="AT3" s="42" t="s">
        <v>751</v>
      </c>
      <c r="AU3" s="42" t="s">
        <v>732</v>
      </c>
      <c r="AV3" s="42" t="s">
        <v>752</v>
      </c>
      <c r="AW3" s="5" t="s">
        <v>733</v>
      </c>
      <c r="AX3" s="5" t="s">
        <v>753</v>
      </c>
      <c r="AY3" s="42" t="s">
        <v>466</v>
      </c>
      <c r="AZ3" s="85" t="s">
        <v>467</v>
      </c>
      <c r="BA3" s="42" t="s">
        <v>734</v>
      </c>
      <c r="BB3" s="42" t="s">
        <v>754</v>
      </c>
      <c r="BC3" s="42" t="s">
        <v>735</v>
      </c>
      <c r="BD3" s="42" t="s">
        <v>755</v>
      </c>
      <c r="BE3" s="5" t="s">
        <v>736</v>
      </c>
      <c r="BF3" s="5" t="s">
        <v>756</v>
      </c>
      <c r="BG3" s="42" t="s">
        <v>468</v>
      </c>
      <c r="BH3" s="14" t="s">
        <v>737</v>
      </c>
      <c r="BI3" s="42" t="s">
        <v>757</v>
      </c>
      <c r="BJ3" s="42" t="s">
        <v>776</v>
      </c>
      <c r="BK3" s="42" t="s">
        <v>765</v>
      </c>
      <c r="BL3" s="42" t="s">
        <v>766</v>
      </c>
      <c r="BM3" s="42" t="s">
        <v>767</v>
      </c>
      <c r="BN3" s="42" t="s">
        <v>768</v>
      </c>
      <c r="BO3" s="42" t="s">
        <v>769</v>
      </c>
      <c r="BP3" s="42" t="s">
        <v>770</v>
      </c>
      <c r="BQ3" s="5" t="s">
        <v>899</v>
      </c>
      <c r="BR3" s="5" t="s">
        <v>900</v>
      </c>
      <c r="BS3" s="5" t="s">
        <v>901</v>
      </c>
      <c r="BT3" s="5" t="s">
        <v>902</v>
      </c>
      <c r="BU3" s="14" t="s">
        <v>453</v>
      </c>
      <c r="BV3" s="5" t="s">
        <v>454</v>
      </c>
      <c r="BW3" s="5" t="s">
        <v>455</v>
      </c>
      <c r="BX3" s="89" t="s">
        <v>456</v>
      </c>
      <c r="BY3" s="42" t="s">
        <v>457</v>
      </c>
      <c r="BZ3" s="42" t="s">
        <v>738</v>
      </c>
      <c r="CA3" s="42" t="s">
        <v>758</v>
      </c>
      <c r="CB3" s="42" t="s">
        <v>459</v>
      </c>
      <c r="CC3" s="42" t="s">
        <v>739</v>
      </c>
      <c r="CD3" s="42" t="s">
        <v>759</v>
      </c>
      <c r="CE3" s="42" t="s">
        <v>460</v>
      </c>
      <c r="CF3" s="78" t="s">
        <v>539</v>
      </c>
      <c r="CG3" s="42" t="s">
        <v>887</v>
      </c>
      <c r="CH3" s="42" t="s">
        <v>888</v>
      </c>
      <c r="CI3" s="78" t="s">
        <v>461</v>
      </c>
      <c r="CJ3" s="14" t="s">
        <v>448</v>
      </c>
      <c r="CK3" s="89" t="s">
        <v>449</v>
      </c>
      <c r="CL3" s="42" t="s">
        <v>450</v>
      </c>
      <c r="CM3" s="89" t="s">
        <v>451</v>
      </c>
      <c r="CN3" s="78" t="s">
        <v>774</v>
      </c>
      <c r="CO3" s="89" t="s">
        <v>452</v>
      </c>
      <c r="CP3" s="14" t="s">
        <v>427</v>
      </c>
      <c r="CQ3" s="5" t="s">
        <v>428</v>
      </c>
      <c r="CR3" s="5" t="s">
        <v>429</v>
      </c>
      <c r="CS3" s="89" t="s">
        <v>430</v>
      </c>
      <c r="CT3" s="42" t="s">
        <v>431</v>
      </c>
      <c r="CU3" s="42" t="s">
        <v>432</v>
      </c>
      <c r="CV3" s="26" t="s">
        <v>433</v>
      </c>
      <c r="CW3" s="5" t="s">
        <v>434</v>
      </c>
      <c r="CX3" s="5" t="s">
        <v>435</v>
      </c>
      <c r="CY3" s="42" t="s">
        <v>740</v>
      </c>
      <c r="CZ3" s="42" t="s">
        <v>760</v>
      </c>
      <c r="DA3" s="42" t="s">
        <v>741</v>
      </c>
      <c r="DB3" s="42" t="s">
        <v>761</v>
      </c>
      <c r="DC3" s="42" t="s">
        <v>742</v>
      </c>
      <c r="DD3" s="42" t="s">
        <v>762</v>
      </c>
      <c r="DE3" s="42" t="s">
        <v>866</v>
      </c>
      <c r="DF3" s="42" t="s">
        <v>867</v>
      </c>
      <c r="DG3" s="42" t="s">
        <v>743</v>
      </c>
      <c r="DH3" s="42" t="s">
        <v>763</v>
      </c>
      <c r="DI3" s="69" t="s">
        <v>864</v>
      </c>
      <c r="DJ3" s="69" t="s">
        <v>792</v>
      </c>
      <c r="DK3" s="42" t="s">
        <v>868</v>
      </c>
      <c r="DL3" s="42" t="s">
        <v>869</v>
      </c>
      <c r="DM3" s="42" t="s">
        <v>871</v>
      </c>
      <c r="DN3" s="42" t="s">
        <v>870</v>
      </c>
      <c r="DO3" s="42" t="s">
        <v>872</v>
      </c>
      <c r="DP3" s="42" t="s">
        <v>873</v>
      </c>
      <c r="DQ3" s="42" t="s">
        <v>874</v>
      </c>
      <c r="DR3" s="42" t="s">
        <v>875</v>
      </c>
      <c r="DS3" s="42" t="s">
        <v>876</v>
      </c>
      <c r="DT3" s="42" t="s">
        <v>877</v>
      </c>
      <c r="DU3" s="42" t="s">
        <v>771</v>
      </c>
      <c r="DV3" s="42" t="s">
        <v>772</v>
      </c>
      <c r="DW3" s="69" t="s">
        <v>865</v>
      </c>
      <c r="DX3" s="42" t="s">
        <v>744</v>
      </c>
      <c r="DY3" s="42" t="s">
        <v>764</v>
      </c>
      <c r="DZ3" s="91" t="s">
        <v>436</v>
      </c>
      <c r="EA3" s="14" t="s">
        <v>437</v>
      </c>
      <c r="EB3" s="89" t="s">
        <v>438</v>
      </c>
      <c r="EC3" s="42" t="s">
        <v>439</v>
      </c>
      <c r="ED3" s="89" t="s">
        <v>440</v>
      </c>
      <c r="EE3" s="78" t="s">
        <v>773</v>
      </c>
      <c r="EF3" s="42" t="s">
        <v>441</v>
      </c>
      <c r="EG3" s="79" t="s">
        <v>442</v>
      </c>
      <c r="EH3" s="78" t="s">
        <v>443</v>
      </c>
      <c r="EI3" s="78" t="s">
        <v>640</v>
      </c>
      <c r="EJ3" s="78" t="s">
        <v>641</v>
      </c>
      <c r="EK3" s="78" t="s">
        <v>642</v>
      </c>
      <c r="EL3" s="78" t="s">
        <v>643</v>
      </c>
      <c r="EM3" s="78" t="s">
        <v>444</v>
      </c>
      <c r="EN3" s="90" t="s">
        <v>445</v>
      </c>
      <c r="EO3" s="14" t="s">
        <v>446</v>
      </c>
      <c r="EP3" s="89" t="s">
        <v>447</v>
      </c>
      <c r="EQ3" s="78" t="s">
        <v>775</v>
      </c>
      <c r="ER3" s="87" t="s">
        <v>471</v>
      </c>
      <c r="ES3" s="42" t="s">
        <v>472</v>
      </c>
      <c r="ET3" s="42" t="s">
        <v>789</v>
      </c>
      <c r="EU3" s="42" t="s">
        <v>790</v>
      </c>
      <c r="EV3" s="89" t="s">
        <v>473</v>
      </c>
      <c r="EW3" s="42" t="s">
        <v>785</v>
      </c>
      <c r="EX3" s="42" t="s">
        <v>474</v>
      </c>
      <c r="FA3" s="42"/>
      <c r="FB3" s="42"/>
      <c r="FC3" s="42"/>
      <c r="FD3" s="42"/>
      <c r="FE3" s="42"/>
      <c r="FF3" s="42"/>
      <c r="FG3" s="42"/>
      <c r="FH3" s="42"/>
    </row>
    <row r="4" spans="1:164" s="2" customFormat="1" ht="15" customHeight="1" x14ac:dyDescent="0.25">
      <c r="A4" s="200" t="s">
        <v>239</v>
      </c>
      <c r="B4" s="92">
        <v>2009</v>
      </c>
      <c r="C4" s="101" t="s">
        <v>1074</v>
      </c>
      <c r="D4" s="102" t="s">
        <v>1075</v>
      </c>
      <c r="E4" s="146">
        <v>81.099999999999994</v>
      </c>
      <c r="F4" s="114">
        <v>0</v>
      </c>
      <c r="G4" s="188" t="s">
        <v>832</v>
      </c>
      <c r="H4" s="188" t="s">
        <v>832</v>
      </c>
      <c r="I4" s="146" t="s">
        <v>832</v>
      </c>
      <c r="J4" s="216">
        <v>0</v>
      </c>
      <c r="K4" s="146">
        <v>0</v>
      </c>
      <c r="L4" s="146">
        <v>0</v>
      </c>
      <c r="M4" s="146">
        <v>0</v>
      </c>
      <c r="N4" s="146">
        <v>0</v>
      </c>
      <c r="O4" s="35">
        <f t="shared" ref="O4:O35" si="1">K4*L4</f>
        <v>0</v>
      </c>
      <c r="P4" s="35">
        <f t="shared" ref="P4:P35" si="2">K4*M4</f>
        <v>0</v>
      </c>
      <c r="Q4" s="35">
        <f t="shared" ref="Q4:Q35" si="3">N4*K4</f>
        <v>0</v>
      </c>
      <c r="R4" s="35">
        <f t="shared" ref="R4:R35" si="4">L4*M4*K4</f>
        <v>0</v>
      </c>
      <c r="S4" s="105">
        <v>2009</v>
      </c>
      <c r="T4" s="195" t="s">
        <v>173</v>
      </c>
      <c r="U4" s="195" t="s">
        <v>240</v>
      </c>
      <c r="V4" s="195" t="s">
        <v>31</v>
      </c>
      <c r="W4" s="233"/>
      <c r="X4" s="195"/>
      <c r="Y4" s="149" t="s">
        <v>34</v>
      </c>
      <c r="Z4" s="63" t="str">
        <f>VLOOKUP(Y4,Listings!$J$3:$O$57,2,FALSE)</f>
        <v>HCFC</v>
      </c>
      <c r="AA4" s="195"/>
      <c r="AB4" s="59">
        <f>VLOOKUP(Y4,Listings!$J$3:$O$57,5,FALSE)</f>
        <v>183.67</v>
      </c>
      <c r="AC4" s="59">
        <f>VLOOKUP(Y4,Listings!$J$3:$O$57,6,FALSE)</f>
        <v>36.72</v>
      </c>
      <c r="AD4" s="188">
        <f>VLOOKUP(Y4,Listings!$J$3:$L$57,3,FALSE)</f>
        <v>0.35639999999999999</v>
      </c>
      <c r="AE4" s="108" t="str">
        <f t="shared" ref="AE4:AE11" si="5">IF(ISNUMBER(AD4),IF(AD4&gt;0.25,"Dry",IF(AD4&lt;-0.25,"Wet","Isentropic")),"ERR")</f>
        <v>Dry</v>
      </c>
      <c r="AF4" s="133">
        <v>120</v>
      </c>
      <c r="AG4" s="159">
        <v>154</v>
      </c>
      <c r="AH4" s="159"/>
      <c r="AI4" s="159"/>
      <c r="AJ4" s="159"/>
      <c r="AK4" s="159"/>
      <c r="AL4" s="159"/>
      <c r="AM4" s="159"/>
      <c r="AN4" s="159">
        <v>11.8</v>
      </c>
      <c r="AO4" s="159">
        <v>20.399999999999999</v>
      </c>
      <c r="AP4" s="159">
        <v>2.2000000000000002</v>
      </c>
      <c r="AQ4" s="159">
        <v>5.9</v>
      </c>
      <c r="AR4" s="189" t="s">
        <v>408</v>
      </c>
      <c r="AS4" s="195"/>
      <c r="AT4" s="195">
        <v>198</v>
      </c>
      <c r="AU4" s="195"/>
      <c r="AV4" s="195"/>
      <c r="AW4" s="195"/>
      <c r="AX4" s="195"/>
      <c r="AY4" s="190" t="s">
        <v>125</v>
      </c>
      <c r="AZ4" s="175" t="s">
        <v>287</v>
      </c>
      <c r="BA4" s="195"/>
      <c r="BB4" s="195"/>
      <c r="BC4" s="195"/>
      <c r="BD4" s="195"/>
      <c r="BE4" s="195"/>
      <c r="BF4" s="195"/>
      <c r="BG4" s="108" t="s">
        <v>32</v>
      </c>
      <c r="BH4" s="189"/>
      <c r="BI4" s="190"/>
      <c r="BJ4" s="190"/>
      <c r="BK4" s="190"/>
      <c r="BL4" s="190"/>
      <c r="BM4" s="190"/>
      <c r="BN4" s="190"/>
      <c r="BO4" s="190"/>
      <c r="BP4" s="190"/>
      <c r="BQ4" s="190"/>
      <c r="BR4" s="190"/>
      <c r="BS4" s="190"/>
      <c r="BT4" s="155">
        <f>1-293/(273+AT4)</f>
        <v>0.37791932059447986</v>
      </c>
      <c r="BU4" s="149" t="s">
        <v>321</v>
      </c>
      <c r="BV4" s="195" t="s">
        <v>62</v>
      </c>
      <c r="BW4" s="195" t="s">
        <v>408</v>
      </c>
      <c r="BX4" s="233"/>
      <c r="BY4" s="195"/>
      <c r="BZ4" s="195">
        <v>9.6000000000000002E-2</v>
      </c>
      <c r="CA4" s="195">
        <v>0.214</v>
      </c>
      <c r="CB4" s="195"/>
      <c r="CC4" s="195"/>
      <c r="CD4" s="195">
        <v>0.56000000000000005</v>
      </c>
      <c r="CE4" s="195"/>
      <c r="CF4" s="199">
        <f>CA4/1475*(AO4-IF(ISBLANK(AP4),AQ4,AP4))*100</f>
        <v>0.26405423728813554</v>
      </c>
      <c r="CG4" s="155">
        <f>CF4/CD4</f>
        <v>0.4715254237288134</v>
      </c>
      <c r="CH4" s="195"/>
      <c r="CI4" s="195"/>
      <c r="CJ4" s="157" t="s">
        <v>25</v>
      </c>
      <c r="CK4" s="233"/>
      <c r="CL4" s="195"/>
      <c r="CM4" s="233"/>
      <c r="CN4" s="195"/>
      <c r="CO4" s="233"/>
      <c r="CP4" s="149" t="s">
        <v>30</v>
      </c>
      <c r="CQ4" s="195" t="s">
        <v>333</v>
      </c>
      <c r="CR4" s="148" t="s">
        <v>408</v>
      </c>
      <c r="CS4" s="233"/>
      <c r="CT4" s="195"/>
      <c r="CU4" s="195"/>
      <c r="CV4" s="159">
        <v>2.7</v>
      </c>
      <c r="CW4" s="195"/>
      <c r="CX4" s="195"/>
      <c r="CY4" s="195"/>
      <c r="CZ4" s="195">
        <v>3600</v>
      </c>
      <c r="DA4" s="195"/>
      <c r="DB4" s="195"/>
      <c r="DC4" s="108"/>
      <c r="DD4" s="195">
        <v>2.96</v>
      </c>
      <c r="DE4" s="195"/>
      <c r="DF4" s="195"/>
      <c r="DG4" s="195"/>
      <c r="DH4" s="195"/>
      <c r="DI4" s="54">
        <f>IF(ISNUMBER(DD4),DD4,IF(ISNUMBER(DF4),DF4*#REF!,""))</f>
        <v>2.96</v>
      </c>
      <c r="DJ4" s="54">
        <f t="shared" ref="DJ4:DJ28" si="6">IF(ISNUMBER(DI4),DI4,IF(ISNUMBER(DH4),DH4,""))</f>
        <v>2.96</v>
      </c>
      <c r="DK4" s="195">
        <v>0.37</v>
      </c>
      <c r="DL4" s="195">
        <v>0.6</v>
      </c>
      <c r="DM4" s="195"/>
      <c r="DN4" s="195"/>
      <c r="DO4" s="108">
        <v>0.5</v>
      </c>
      <c r="DP4" s="195">
        <v>0.83</v>
      </c>
      <c r="DQ4" s="195">
        <v>0.52</v>
      </c>
      <c r="DR4" s="195">
        <v>0.75</v>
      </c>
      <c r="DS4" s="195"/>
      <c r="DT4" s="195"/>
      <c r="DU4" s="195"/>
      <c r="DV4" s="195"/>
      <c r="DW4" s="111"/>
      <c r="DX4" s="195">
        <v>1.07</v>
      </c>
      <c r="DY4" s="195">
        <v>1.3</v>
      </c>
      <c r="DZ4" s="233" t="s">
        <v>858</v>
      </c>
      <c r="EA4" s="157" t="s">
        <v>25</v>
      </c>
      <c r="EB4" s="233"/>
      <c r="EC4" s="195"/>
      <c r="ED4" s="233"/>
      <c r="EE4" s="195"/>
      <c r="EF4" s="195"/>
      <c r="EG4" s="149" t="s">
        <v>63</v>
      </c>
      <c r="EH4" s="195" t="s">
        <v>63</v>
      </c>
      <c r="EI4" s="195" t="s">
        <v>63</v>
      </c>
      <c r="EJ4" s="195" t="s">
        <v>63</v>
      </c>
      <c r="EK4" s="195" t="s">
        <v>63</v>
      </c>
      <c r="EL4" s="195" t="s">
        <v>1357</v>
      </c>
      <c r="EM4" s="244">
        <v>0.05</v>
      </c>
      <c r="EN4" s="233"/>
      <c r="EO4" s="189" t="s">
        <v>63</v>
      </c>
      <c r="EP4" s="233"/>
      <c r="EQ4" s="195"/>
      <c r="ER4" s="227"/>
      <c r="ES4" s="195"/>
      <c r="ET4" s="195"/>
      <c r="EU4" s="195"/>
      <c r="EV4" s="233"/>
      <c r="EW4" s="195"/>
      <c r="EX4" s="195"/>
      <c r="FA4" s="63"/>
      <c r="FB4" s="63"/>
      <c r="FC4" s="63"/>
      <c r="FD4" s="63"/>
      <c r="FE4" s="63"/>
      <c r="FF4" s="63"/>
      <c r="FG4" s="63"/>
      <c r="FH4" s="63"/>
    </row>
    <row r="5" spans="1:164" s="2" customFormat="1" ht="15" customHeight="1" x14ac:dyDescent="0.25">
      <c r="A5" s="97" t="s">
        <v>239</v>
      </c>
      <c r="B5" s="92">
        <v>2009</v>
      </c>
      <c r="C5" s="259" t="s">
        <v>1074</v>
      </c>
      <c r="D5" s="102" t="s">
        <v>1075</v>
      </c>
      <c r="E5" s="146">
        <v>81.2</v>
      </c>
      <c r="F5" s="114">
        <v>0</v>
      </c>
      <c r="G5" s="188" t="s">
        <v>832</v>
      </c>
      <c r="H5" s="188" t="s">
        <v>833</v>
      </c>
      <c r="I5" s="146" t="s">
        <v>832</v>
      </c>
      <c r="J5" s="216">
        <v>1</v>
      </c>
      <c r="K5" s="146">
        <v>1</v>
      </c>
      <c r="L5" s="146">
        <v>1</v>
      </c>
      <c r="M5" s="146">
        <v>0</v>
      </c>
      <c r="N5" s="146">
        <v>1</v>
      </c>
      <c r="O5" s="35">
        <f t="shared" si="1"/>
        <v>1</v>
      </c>
      <c r="P5" s="35">
        <f t="shared" si="2"/>
        <v>0</v>
      </c>
      <c r="Q5" s="35">
        <f t="shared" si="3"/>
        <v>1</v>
      </c>
      <c r="R5" s="125">
        <f t="shared" si="4"/>
        <v>0</v>
      </c>
      <c r="S5" s="105">
        <v>2009</v>
      </c>
      <c r="T5" s="195" t="s">
        <v>173</v>
      </c>
      <c r="U5" s="195" t="s">
        <v>240</v>
      </c>
      <c r="V5" s="195" t="s">
        <v>31</v>
      </c>
      <c r="W5" s="233"/>
      <c r="X5" s="195"/>
      <c r="Y5" s="149" t="s">
        <v>34</v>
      </c>
      <c r="Z5" s="63" t="str">
        <f>VLOOKUP(Y5,Listings!$J$3:$O$57,2,FALSE)</f>
        <v>HCFC</v>
      </c>
      <c r="AA5" s="195"/>
      <c r="AB5" s="59">
        <f>VLOOKUP(Y5,Listings!$J$3:$O$57,5,FALSE)</f>
        <v>183.67</v>
      </c>
      <c r="AC5" s="59">
        <f>VLOOKUP(Y5,Listings!$J$3:$O$57,6,FALSE)</f>
        <v>36.72</v>
      </c>
      <c r="AD5" s="51">
        <f>VLOOKUP(Y5,Listings!$J$3:$L$57,3,FALSE)</f>
        <v>0.35639999999999999</v>
      </c>
      <c r="AE5" s="108" t="str">
        <f t="shared" si="5"/>
        <v>Dry</v>
      </c>
      <c r="AF5" s="133">
        <v>130</v>
      </c>
      <c r="AG5" s="159">
        <v>160</v>
      </c>
      <c r="AH5" s="159"/>
      <c r="AI5" s="159"/>
      <c r="AJ5" s="159"/>
      <c r="AK5" s="159"/>
      <c r="AL5" s="159"/>
      <c r="AM5" s="159"/>
      <c r="AN5" s="159">
        <v>7.2</v>
      </c>
      <c r="AO5" s="159">
        <v>12.3</v>
      </c>
      <c r="AP5" s="159">
        <v>2.4</v>
      </c>
      <c r="AQ5" s="159">
        <v>3.3</v>
      </c>
      <c r="AR5" s="189" t="s">
        <v>408</v>
      </c>
      <c r="AS5" s="195"/>
      <c r="AT5" s="195">
        <v>198</v>
      </c>
      <c r="AU5" s="195"/>
      <c r="AV5" s="195"/>
      <c r="AW5" s="195"/>
      <c r="AX5" s="195"/>
      <c r="AY5" s="190" t="s">
        <v>125</v>
      </c>
      <c r="AZ5" s="175" t="s">
        <v>287</v>
      </c>
      <c r="BA5" s="195"/>
      <c r="BB5" s="195"/>
      <c r="BC5" s="195"/>
      <c r="BD5" s="195"/>
      <c r="BE5" s="195"/>
      <c r="BF5" s="195"/>
      <c r="BG5" s="108" t="s">
        <v>32</v>
      </c>
      <c r="BH5" s="189"/>
      <c r="BI5" s="190"/>
      <c r="BJ5" s="190"/>
      <c r="BK5" s="190"/>
      <c r="BL5" s="190"/>
      <c r="BM5" s="190"/>
      <c r="BN5" s="190"/>
      <c r="BO5" s="190"/>
      <c r="BP5" s="190"/>
      <c r="BQ5" s="190"/>
      <c r="BR5" s="190"/>
      <c r="BS5" s="190"/>
      <c r="BT5" s="155">
        <f>1-293/(273+AT5)</f>
        <v>0.37791932059447986</v>
      </c>
      <c r="BU5" s="149" t="s">
        <v>321</v>
      </c>
      <c r="BV5" s="195" t="s">
        <v>62</v>
      </c>
      <c r="BW5" s="195" t="s">
        <v>408</v>
      </c>
      <c r="BX5" s="233"/>
      <c r="BY5" s="195"/>
      <c r="BZ5" s="195">
        <v>0.11</v>
      </c>
      <c r="CA5" s="195">
        <v>0.17699999999999999</v>
      </c>
      <c r="CB5" s="195"/>
      <c r="CC5" s="195"/>
      <c r="CD5" s="195"/>
      <c r="CE5" s="195"/>
      <c r="CF5" s="199">
        <f>CA5/1475*(AO5-IF(ISBLANK(AP5),AQ5,AP5))*100</f>
        <v>0.1188</v>
      </c>
      <c r="CG5" s="190"/>
      <c r="CH5" s="195"/>
      <c r="CI5" s="195" t="s">
        <v>679</v>
      </c>
      <c r="CJ5" s="157" t="s">
        <v>25</v>
      </c>
      <c r="CK5" s="233"/>
      <c r="CL5" s="195"/>
      <c r="CM5" s="233"/>
      <c r="CN5" s="195"/>
      <c r="CO5" s="233"/>
      <c r="CP5" s="149" t="s">
        <v>119</v>
      </c>
      <c r="CQ5" s="195" t="s">
        <v>408</v>
      </c>
      <c r="CR5" s="148" t="s">
        <v>408</v>
      </c>
      <c r="CS5" s="233"/>
      <c r="CT5" s="195"/>
      <c r="CU5" s="195"/>
      <c r="CV5" s="159">
        <v>4</v>
      </c>
      <c r="CW5" s="195"/>
      <c r="CX5" s="195"/>
      <c r="CY5" s="195"/>
      <c r="CZ5" s="195">
        <v>3600</v>
      </c>
      <c r="DA5" s="195"/>
      <c r="DB5" s="195"/>
      <c r="DC5" s="108"/>
      <c r="DD5" s="195">
        <v>2.0699999999999998</v>
      </c>
      <c r="DE5" s="195"/>
      <c r="DF5" s="195"/>
      <c r="DG5" s="195"/>
      <c r="DH5" s="195"/>
      <c r="DI5" s="190">
        <f>IF(ISNUMBER(DD5),DD5,IF(ISNUMBER(DF5),DF5*#REF!,""))</f>
        <v>2.0699999999999998</v>
      </c>
      <c r="DJ5" s="190">
        <f t="shared" si="6"/>
        <v>2.0699999999999998</v>
      </c>
      <c r="DK5" s="195">
        <v>0.31</v>
      </c>
      <c r="DL5" s="195">
        <v>0.4</v>
      </c>
      <c r="DM5" s="195"/>
      <c r="DN5" s="195"/>
      <c r="DO5" s="190">
        <v>0.45</v>
      </c>
      <c r="DP5" s="195">
        <v>0.85</v>
      </c>
      <c r="DQ5" s="195">
        <v>0.37</v>
      </c>
      <c r="DR5" s="195">
        <v>0.7</v>
      </c>
      <c r="DS5" s="195"/>
      <c r="DT5" s="195"/>
      <c r="DU5" s="195"/>
      <c r="DV5" s="195"/>
      <c r="DW5" s="111"/>
      <c r="DX5" s="195">
        <v>3.12</v>
      </c>
      <c r="DY5" s="195">
        <v>3.65</v>
      </c>
      <c r="DZ5" s="233" t="s">
        <v>858</v>
      </c>
      <c r="EA5" s="157" t="s">
        <v>25</v>
      </c>
      <c r="EB5" s="233"/>
      <c r="EC5" s="195"/>
      <c r="ED5" s="233"/>
      <c r="EE5" s="195"/>
      <c r="EF5" s="195"/>
      <c r="EG5" s="149" t="s">
        <v>63</v>
      </c>
      <c r="EH5" s="195" t="s">
        <v>63</v>
      </c>
      <c r="EI5" s="195" t="s">
        <v>63</v>
      </c>
      <c r="EJ5" s="195" t="s">
        <v>63</v>
      </c>
      <c r="EK5" s="195" t="s">
        <v>63</v>
      </c>
      <c r="EL5" s="195" t="s">
        <v>1357</v>
      </c>
      <c r="EM5" s="244">
        <v>0.05</v>
      </c>
      <c r="EN5" s="233"/>
      <c r="EO5" s="189" t="s">
        <v>63</v>
      </c>
      <c r="EP5" s="233"/>
      <c r="EQ5" s="195"/>
      <c r="ER5" s="227"/>
      <c r="ES5" s="195"/>
      <c r="ET5" s="195"/>
      <c r="EU5" s="195"/>
      <c r="EV5" s="233"/>
      <c r="EW5" s="195"/>
      <c r="EX5" s="195"/>
      <c r="FA5" s="63"/>
      <c r="FB5" s="63"/>
      <c r="FC5" s="63"/>
      <c r="FD5" s="63"/>
      <c r="FE5" s="63"/>
      <c r="FF5" s="63"/>
      <c r="FG5" s="63"/>
      <c r="FH5" s="63"/>
    </row>
    <row r="6" spans="1:164" s="2" customFormat="1" ht="15" customHeight="1" x14ac:dyDescent="0.25">
      <c r="A6" s="200" t="s">
        <v>501</v>
      </c>
      <c r="B6" s="92">
        <v>2010</v>
      </c>
      <c r="C6" s="101" t="s">
        <v>1009</v>
      </c>
      <c r="D6" s="102" t="s">
        <v>1128</v>
      </c>
      <c r="E6" s="123">
        <v>108.1</v>
      </c>
      <c r="F6" s="114">
        <v>1</v>
      </c>
      <c r="G6" s="188" t="s">
        <v>832</v>
      </c>
      <c r="H6" s="188" t="s">
        <v>832</v>
      </c>
      <c r="I6" s="188" t="s">
        <v>832</v>
      </c>
      <c r="J6" s="116">
        <v>0</v>
      </c>
      <c r="K6" s="146">
        <v>0</v>
      </c>
      <c r="L6" s="146">
        <v>0</v>
      </c>
      <c r="M6" s="146">
        <v>0</v>
      </c>
      <c r="N6" s="146">
        <v>0</v>
      </c>
      <c r="O6" s="35">
        <f t="shared" si="1"/>
        <v>0</v>
      </c>
      <c r="P6" s="35">
        <f t="shared" si="2"/>
        <v>0</v>
      </c>
      <c r="Q6" s="35">
        <f t="shared" si="3"/>
        <v>0</v>
      </c>
      <c r="R6" s="125">
        <f t="shared" si="4"/>
        <v>0</v>
      </c>
      <c r="S6" s="105">
        <v>2010</v>
      </c>
      <c r="T6" s="194" t="s">
        <v>203</v>
      </c>
      <c r="U6" s="194" t="s">
        <v>502</v>
      </c>
      <c r="V6" s="194" t="s">
        <v>408</v>
      </c>
      <c r="W6" s="233"/>
      <c r="X6" s="194" t="s">
        <v>44</v>
      </c>
      <c r="Y6" s="196" t="s">
        <v>34</v>
      </c>
      <c r="Z6" s="63" t="str">
        <f>VLOOKUP(Y6,Listings!$J$3:$O$57,2,FALSE)</f>
        <v>HCFC</v>
      </c>
      <c r="AA6" s="194"/>
      <c r="AB6" s="59">
        <f>VLOOKUP(Y6,Listings!$J$3:$O$57,5,FALSE)</f>
        <v>183.67</v>
      </c>
      <c r="AC6" s="59">
        <f>VLOOKUP(Y6,Listings!$J$3:$O$57,6,FALSE)</f>
        <v>36.72</v>
      </c>
      <c r="AD6" s="188">
        <f>VLOOKUP(Y6,Listings!$J$3:$L$57,3,FALSE)</f>
        <v>0.35639999999999999</v>
      </c>
      <c r="AE6" s="108" t="str">
        <f t="shared" si="5"/>
        <v>Dry</v>
      </c>
      <c r="AF6" s="132"/>
      <c r="AG6" s="197">
        <v>160</v>
      </c>
      <c r="AH6" s="197"/>
      <c r="AI6" s="197"/>
      <c r="AJ6" s="197"/>
      <c r="AK6" s="197"/>
      <c r="AL6" s="197"/>
      <c r="AM6" s="197"/>
      <c r="AN6" s="197"/>
      <c r="AO6" s="197">
        <v>15</v>
      </c>
      <c r="AP6" s="197"/>
      <c r="AQ6" s="197"/>
      <c r="AR6" s="196" t="s">
        <v>62</v>
      </c>
      <c r="AS6" s="194"/>
      <c r="AT6" s="194"/>
      <c r="AU6" s="194">
        <v>8.14</v>
      </c>
      <c r="AV6" s="194">
        <v>10.130000000000001</v>
      </c>
      <c r="AW6" s="194"/>
      <c r="AX6" s="194"/>
      <c r="AY6" s="194" t="s">
        <v>39</v>
      </c>
      <c r="AZ6" s="196" t="s">
        <v>287</v>
      </c>
      <c r="BA6" s="194"/>
      <c r="BB6" s="194"/>
      <c r="BC6" s="194">
        <v>7.69</v>
      </c>
      <c r="BD6" s="194">
        <v>9.2200000000000006</v>
      </c>
      <c r="BE6" s="194"/>
      <c r="BF6" s="194"/>
      <c r="BG6" s="194" t="s">
        <v>32</v>
      </c>
      <c r="BH6" s="196"/>
      <c r="BI6" s="194"/>
      <c r="BJ6" s="194"/>
      <c r="BK6" s="194">
        <v>5.8000000000000003E-2</v>
      </c>
      <c r="BL6" s="194">
        <v>0.11700000000000001</v>
      </c>
      <c r="BM6" s="194" t="s">
        <v>299</v>
      </c>
      <c r="BN6" s="194">
        <v>0.19900000000000001</v>
      </c>
      <c r="BO6" s="194">
        <v>0.41599999999999998</v>
      </c>
      <c r="BP6" s="194" t="s">
        <v>508</v>
      </c>
      <c r="BQ6" s="194"/>
      <c r="BR6" s="194"/>
      <c r="BS6" s="194"/>
      <c r="BT6" s="194">
        <v>0.28000000000000003</v>
      </c>
      <c r="BU6" s="196" t="s">
        <v>505</v>
      </c>
      <c r="BV6" s="194" t="s">
        <v>62</v>
      </c>
      <c r="BW6" s="194" t="s">
        <v>506</v>
      </c>
      <c r="BX6" s="234"/>
      <c r="BY6" s="194"/>
      <c r="BZ6" s="194">
        <v>3.4000000000000002E-2</v>
      </c>
      <c r="CA6" s="194">
        <v>4.2999999999999997E-2</v>
      </c>
      <c r="CB6" s="194"/>
      <c r="CC6" s="194"/>
      <c r="CD6" s="194"/>
      <c r="CE6" s="194"/>
      <c r="CF6" s="194"/>
      <c r="CG6" s="194"/>
      <c r="CH6" s="194"/>
      <c r="CI6" s="194"/>
      <c r="CJ6" s="196" t="s">
        <v>25</v>
      </c>
      <c r="CK6" s="234" t="s">
        <v>503</v>
      </c>
      <c r="CL6" s="194">
        <v>1.8</v>
      </c>
      <c r="CM6" s="234"/>
      <c r="CN6" s="194"/>
      <c r="CO6" s="234"/>
      <c r="CP6" s="196" t="s">
        <v>28</v>
      </c>
      <c r="CQ6" s="195" t="s">
        <v>330</v>
      </c>
      <c r="CR6" s="200" t="s">
        <v>408</v>
      </c>
      <c r="CS6" s="234" t="s">
        <v>507</v>
      </c>
      <c r="CT6" s="190"/>
      <c r="CU6" s="194">
        <v>6.9740000000000002</v>
      </c>
      <c r="CV6" s="197"/>
      <c r="CW6" s="190"/>
      <c r="CX6" s="190"/>
      <c r="CY6" s="194"/>
      <c r="CZ6" s="194"/>
      <c r="DA6" s="194"/>
      <c r="DB6" s="194"/>
      <c r="DC6" s="194"/>
      <c r="DD6" s="194"/>
      <c r="DE6" s="194"/>
      <c r="DF6" s="194"/>
      <c r="DG6" s="194">
        <v>0.47299999999999998</v>
      </c>
      <c r="DH6" s="194">
        <v>1.05</v>
      </c>
      <c r="DI6" s="167">
        <v>9.049345994786552E-2</v>
      </c>
      <c r="DJ6" s="190">
        <f t="shared" si="6"/>
        <v>9.049345994786552E-2</v>
      </c>
      <c r="DK6" s="194"/>
      <c r="DL6" s="194">
        <v>5.7739557739557731E-2</v>
      </c>
      <c r="DM6" s="194"/>
      <c r="DN6" s="194"/>
      <c r="DO6" s="194">
        <v>0.28999999999999998</v>
      </c>
      <c r="DP6" s="194">
        <v>0.52100000000000002</v>
      </c>
      <c r="DQ6" s="194"/>
      <c r="DR6" s="194"/>
      <c r="DS6" s="194"/>
      <c r="DT6" s="194"/>
      <c r="DU6" s="194"/>
      <c r="DV6" s="194"/>
      <c r="DW6" s="54" t="str">
        <f t="shared" ref="DW6:DW47" si="7">IF(ISNUMBER(DF6),0.6842+LN(DF6)*0.0494,"")</f>
        <v/>
      </c>
      <c r="DX6" s="194"/>
      <c r="DY6" s="194"/>
      <c r="DZ6" s="234"/>
      <c r="EA6" s="196" t="s">
        <v>25</v>
      </c>
      <c r="EB6" s="234" t="s">
        <v>504</v>
      </c>
      <c r="EC6" s="194">
        <v>0.9</v>
      </c>
      <c r="ED6" s="234"/>
      <c r="EE6" s="194"/>
      <c r="EF6" s="194"/>
      <c r="EG6" s="196"/>
      <c r="EH6" s="194"/>
      <c r="EI6" s="194"/>
      <c r="EJ6" s="194"/>
      <c r="EK6" s="194"/>
      <c r="EL6" s="194" t="s">
        <v>416</v>
      </c>
      <c r="EM6" s="242" t="s">
        <v>376</v>
      </c>
      <c r="EN6" s="234"/>
      <c r="EO6" s="196" t="s">
        <v>63</v>
      </c>
      <c r="EP6" s="234"/>
      <c r="EQ6" s="194"/>
      <c r="ER6" s="228"/>
      <c r="ES6" s="194"/>
      <c r="ET6" s="194"/>
      <c r="EU6" s="194"/>
      <c r="EV6" s="234"/>
      <c r="EW6" s="194"/>
      <c r="EX6" s="194" t="s">
        <v>382</v>
      </c>
      <c r="FA6" s="63"/>
      <c r="FB6" s="63"/>
      <c r="FC6" s="63"/>
      <c r="FD6" s="63"/>
      <c r="FE6" s="63"/>
      <c r="FF6" s="63"/>
      <c r="FG6" s="63"/>
      <c r="FH6" s="63"/>
    </row>
    <row r="7" spans="1:164" s="2" customFormat="1" ht="15" customHeight="1" x14ac:dyDescent="0.25">
      <c r="A7" s="200" t="s">
        <v>501</v>
      </c>
      <c r="B7" s="92">
        <v>2010</v>
      </c>
      <c r="C7" s="259" t="s">
        <v>1009</v>
      </c>
      <c r="D7" s="102" t="s">
        <v>1128</v>
      </c>
      <c r="E7" s="123">
        <v>108.2</v>
      </c>
      <c r="F7" s="114">
        <v>1</v>
      </c>
      <c r="G7" s="188" t="s">
        <v>832</v>
      </c>
      <c r="H7" s="188" t="s">
        <v>833</v>
      </c>
      <c r="I7" s="188" t="s">
        <v>832</v>
      </c>
      <c r="J7" s="116">
        <v>1</v>
      </c>
      <c r="K7" s="146">
        <v>1</v>
      </c>
      <c r="L7" s="146">
        <v>1</v>
      </c>
      <c r="M7" s="146">
        <v>0</v>
      </c>
      <c r="N7" s="146">
        <v>1</v>
      </c>
      <c r="O7" s="35">
        <f t="shared" si="1"/>
        <v>1</v>
      </c>
      <c r="P7" s="35">
        <f t="shared" si="2"/>
        <v>0</v>
      </c>
      <c r="Q7" s="35">
        <f t="shared" si="3"/>
        <v>1</v>
      </c>
      <c r="R7" s="125">
        <f t="shared" si="4"/>
        <v>0</v>
      </c>
      <c r="S7" s="105">
        <v>2010</v>
      </c>
      <c r="T7" s="194" t="s">
        <v>203</v>
      </c>
      <c r="U7" s="194" t="s">
        <v>502</v>
      </c>
      <c r="V7" s="194" t="s">
        <v>408</v>
      </c>
      <c r="W7" s="233"/>
      <c r="X7" s="194" t="s">
        <v>44</v>
      </c>
      <c r="Y7" s="196" t="s">
        <v>34</v>
      </c>
      <c r="Z7" s="63" t="str">
        <f>VLOOKUP(Y7,Listings!$J$3:$O$57,2,FALSE)</f>
        <v>HCFC</v>
      </c>
      <c r="AA7" s="194"/>
      <c r="AB7" s="59">
        <f>VLOOKUP(Y7,Listings!$J$3:$O$57,5,FALSE)</f>
        <v>183.67</v>
      </c>
      <c r="AC7" s="59">
        <f>VLOOKUP(Y7,Listings!$J$3:$O$57,6,FALSE)</f>
        <v>36.72</v>
      </c>
      <c r="AD7" s="51">
        <f>VLOOKUP(Y7,Listings!$J$3:$L$57,3,FALSE)</f>
        <v>0.35639999999999999</v>
      </c>
      <c r="AE7" s="108" t="str">
        <f t="shared" si="5"/>
        <v>Dry</v>
      </c>
      <c r="AF7" s="132"/>
      <c r="AG7" s="197">
        <v>160</v>
      </c>
      <c r="AH7" s="197"/>
      <c r="AI7" s="197"/>
      <c r="AJ7" s="197"/>
      <c r="AK7" s="197"/>
      <c r="AL7" s="197"/>
      <c r="AM7" s="197"/>
      <c r="AN7" s="197"/>
      <c r="AO7" s="197">
        <v>15</v>
      </c>
      <c r="AP7" s="197"/>
      <c r="AQ7" s="197"/>
      <c r="AR7" s="196" t="s">
        <v>62</v>
      </c>
      <c r="AS7" s="194"/>
      <c r="AT7" s="194"/>
      <c r="AU7" s="194">
        <v>5.44</v>
      </c>
      <c r="AV7" s="194">
        <v>8.23</v>
      </c>
      <c r="AW7" s="194"/>
      <c r="AX7" s="194"/>
      <c r="AY7" s="194" t="s">
        <v>39</v>
      </c>
      <c r="AZ7" s="196" t="s">
        <v>287</v>
      </c>
      <c r="BA7" s="194"/>
      <c r="BB7" s="194"/>
      <c r="BC7" s="194"/>
      <c r="BD7" s="194"/>
      <c r="BE7" s="194"/>
      <c r="BF7" s="194"/>
      <c r="BG7" s="194" t="s">
        <v>32</v>
      </c>
      <c r="BH7" s="196"/>
      <c r="BI7" s="194"/>
      <c r="BJ7" s="194"/>
      <c r="BK7" s="194">
        <v>8.8999999999999996E-2</v>
      </c>
      <c r="BL7" s="194">
        <v>0.128</v>
      </c>
      <c r="BM7" s="194" t="s">
        <v>299</v>
      </c>
      <c r="BN7" s="194">
        <v>0.27100000000000002</v>
      </c>
      <c r="BO7" s="194">
        <v>0.39400000000000002</v>
      </c>
      <c r="BP7" s="194" t="s">
        <v>508</v>
      </c>
      <c r="BQ7" s="199">
        <v>1.9800000000000002E-2</v>
      </c>
      <c r="BR7" s="206">
        <f>BQ7*DW7</f>
        <v>1.1710918346194362E-2</v>
      </c>
      <c r="BS7" s="194"/>
      <c r="BT7" s="194">
        <v>0.32</v>
      </c>
      <c r="BU7" s="196" t="s">
        <v>505</v>
      </c>
      <c r="BV7" s="194" t="s">
        <v>62</v>
      </c>
      <c r="BW7" s="194" t="s">
        <v>506</v>
      </c>
      <c r="BX7" s="234"/>
      <c r="BY7" s="194"/>
      <c r="BZ7" s="194">
        <v>2.1000000000000001E-2</v>
      </c>
      <c r="CA7" s="194">
        <v>2.9000000000000001E-2</v>
      </c>
      <c r="CB7" s="194"/>
      <c r="CC7" s="194"/>
      <c r="CD7" s="194"/>
      <c r="CE7" s="194"/>
      <c r="CF7" s="194"/>
      <c r="CG7" s="194"/>
      <c r="CH7" s="194"/>
      <c r="CI7" s="194"/>
      <c r="CJ7" s="196" t="s">
        <v>25</v>
      </c>
      <c r="CK7" s="234" t="s">
        <v>503</v>
      </c>
      <c r="CL7" s="194">
        <v>1.8</v>
      </c>
      <c r="CM7" s="234"/>
      <c r="CN7" s="194"/>
      <c r="CO7" s="234"/>
      <c r="CP7" s="196" t="s">
        <v>509</v>
      </c>
      <c r="CQ7" s="195" t="s">
        <v>511</v>
      </c>
      <c r="CR7" s="200" t="s">
        <v>40</v>
      </c>
      <c r="CS7" s="234" t="s">
        <v>510</v>
      </c>
      <c r="CT7" s="194"/>
      <c r="CU7" s="194">
        <v>0.18</v>
      </c>
      <c r="CV7" s="197"/>
      <c r="CW7" s="190"/>
      <c r="CX7" s="190"/>
      <c r="CY7" s="194"/>
      <c r="CZ7" s="194"/>
      <c r="DA7" s="194"/>
      <c r="DB7" s="194"/>
      <c r="DC7" s="194"/>
      <c r="DD7" s="194"/>
      <c r="DE7" s="194">
        <v>0.10199999999999999</v>
      </c>
      <c r="DF7" s="194">
        <v>0.153</v>
      </c>
      <c r="DG7" s="194">
        <v>0.626</v>
      </c>
      <c r="DH7" s="194">
        <v>0.82</v>
      </c>
      <c r="DI7" s="190">
        <f t="shared" ref="DI7:DI28" si="8">IF(ISNUMBER(DD7),DD7,IF(ISNUMBER(DF7),DF7*DW7,""))</f>
        <v>9.049345994786552E-2</v>
      </c>
      <c r="DJ7" s="190">
        <f t="shared" si="6"/>
        <v>9.049345994786552E-2</v>
      </c>
      <c r="DK7" s="194"/>
      <c r="DL7" s="194"/>
      <c r="DM7" s="199">
        <v>9.5000000000000001E-2</v>
      </c>
      <c r="DN7" s="199">
        <v>0.13</v>
      </c>
      <c r="DO7" s="194">
        <v>0.57499999999999996</v>
      </c>
      <c r="DP7" s="194">
        <v>0.81399999999999995</v>
      </c>
      <c r="DQ7" s="194"/>
      <c r="DR7" s="194"/>
      <c r="DS7" s="199">
        <v>0.13700000000000001</v>
      </c>
      <c r="DT7" s="199">
        <v>0.215</v>
      </c>
      <c r="DU7" s="194"/>
      <c r="DV7" s="194"/>
      <c r="DW7" s="54">
        <f t="shared" si="7"/>
        <v>0.59146052253506876</v>
      </c>
      <c r="DX7" s="194"/>
      <c r="DY7" s="194"/>
      <c r="DZ7" s="234"/>
      <c r="EA7" s="196" t="s">
        <v>25</v>
      </c>
      <c r="EB7" s="234" t="s">
        <v>504</v>
      </c>
      <c r="EC7" s="194">
        <v>0.9</v>
      </c>
      <c r="ED7" s="234"/>
      <c r="EE7" s="194"/>
      <c r="EF7" s="194"/>
      <c r="EG7" s="196"/>
      <c r="EH7" s="194"/>
      <c r="EI7" s="194"/>
      <c r="EJ7" s="194"/>
      <c r="EK7" s="194"/>
      <c r="EL7" s="194" t="s">
        <v>416</v>
      </c>
      <c r="EM7" s="242" t="s">
        <v>376</v>
      </c>
      <c r="EN7" s="234"/>
      <c r="EO7" s="196" t="s">
        <v>63</v>
      </c>
      <c r="EP7" s="234"/>
      <c r="EQ7" s="194"/>
      <c r="ER7" s="228"/>
      <c r="ES7" s="194"/>
      <c r="ET7" s="194"/>
      <c r="EU7" s="194"/>
      <c r="EV7" s="234"/>
      <c r="EW7" s="194"/>
      <c r="EX7" s="194" t="s">
        <v>382</v>
      </c>
      <c r="FA7" s="63"/>
      <c r="FB7" s="63"/>
      <c r="FC7" s="63"/>
      <c r="FD7" s="63"/>
      <c r="FE7" s="63"/>
      <c r="FF7" s="63"/>
      <c r="FG7" s="63"/>
      <c r="FH7" s="63"/>
    </row>
    <row r="8" spans="1:164" ht="15" customHeight="1" x14ac:dyDescent="0.25">
      <c r="A8" s="200" t="s">
        <v>501</v>
      </c>
      <c r="B8" s="92">
        <v>2010</v>
      </c>
      <c r="C8" s="259" t="s">
        <v>1009</v>
      </c>
      <c r="D8" s="102" t="s">
        <v>1128</v>
      </c>
      <c r="E8" s="123">
        <v>108.3</v>
      </c>
      <c r="F8" s="114">
        <v>1</v>
      </c>
      <c r="G8" s="51" t="s">
        <v>833</v>
      </c>
      <c r="H8" s="188" t="s">
        <v>209</v>
      </c>
      <c r="I8" s="188" t="s">
        <v>832</v>
      </c>
      <c r="J8" s="116">
        <v>1</v>
      </c>
      <c r="K8" s="146">
        <v>1</v>
      </c>
      <c r="L8" s="146">
        <v>0</v>
      </c>
      <c r="M8" s="146">
        <v>0</v>
      </c>
      <c r="N8" s="146">
        <v>1</v>
      </c>
      <c r="O8" s="35">
        <f t="shared" si="1"/>
        <v>0</v>
      </c>
      <c r="P8" s="35">
        <f t="shared" si="2"/>
        <v>0</v>
      </c>
      <c r="Q8" s="35">
        <f t="shared" si="3"/>
        <v>1</v>
      </c>
      <c r="R8" s="125">
        <f t="shared" si="4"/>
        <v>0</v>
      </c>
      <c r="S8" s="105">
        <v>2010</v>
      </c>
      <c r="T8" s="194" t="s">
        <v>203</v>
      </c>
      <c r="U8" s="194" t="s">
        <v>502</v>
      </c>
      <c r="V8" s="194" t="s">
        <v>408</v>
      </c>
      <c r="W8" s="233"/>
      <c r="X8" s="194" t="s">
        <v>44</v>
      </c>
      <c r="Y8" s="196" t="s">
        <v>493</v>
      </c>
      <c r="Z8" s="63" t="str">
        <f>VLOOKUP(Y8,Listings!$J$3:$O$57,2,FALSE)</f>
        <v>Other</v>
      </c>
      <c r="AA8" s="194"/>
      <c r="AB8" s="59">
        <f>VLOOKUP(Y8,Listings!$J$3:$O$57,5,FALSE)</f>
        <v>241.56</v>
      </c>
      <c r="AC8" s="59">
        <f>VLOOKUP(Y8,Listings!$J$3:$O$57,6,FALSE)</f>
        <v>62.68</v>
      </c>
      <c r="AD8" s="188">
        <f>VLOOKUP(Y8,Listings!$J$3:$L$57,3,FALSE)</f>
        <v>-2.3188</v>
      </c>
      <c r="AE8" s="195" t="str">
        <f t="shared" si="5"/>
        <v>Wet</v>
      </c>
      <c r="AF8" s="132"/>
      <c r="AG8" s="197">
        <v>160</v>
      </c>
      <c r="AH8" s="197"/>
      <c r="AI8" s="197"/>
      <c r="AJ8" s="197"/>
      <c r="AK8" s="197"/>
      <c r="AL8" s="197"/>
      <c r="AM8" s="197"/>
      <c r="AN8" s="197"/>
      <c r="AO8" s="197">
        <v>15</v>
      </c>
      <c r="AP8" s="197"/>
      <c r="AQ8" s="197"/>
      <c r="AR8" s="196" t="s">
        <v>62</v>
      </c>
      <c r="AS8" s="194"/>
      <c r="AT8" s="194"/>
      <c r="AU8" s="194">
        <v>14.79</v>
      </c>
      <c r="AV8" s="194">
        <v>21.75</v>
      </c>
      <c r="AW8" s="194"/>
      <c r="AX8" s="194"/>
      <c r="AY8" s="194" t="s">
        <v>39</v>
      </c>
      <c r="AZ8" s="196" t="s">
        <v>287</v>
      </c>
      <c r="BA8" s="194"/>
      <c r="BB8" s="194"/>
      <c r="BC8" s="194"/>
      <c r="BD8" s="194"/>
      <c r="BE8" s="194"/>
      <c r="BF8" s="194"/>
      <c r="BG8" s="194" t="s">
        <v>32</v>
      </c>
      <c r="BH8" s="196"/>
      <c r="BI8" s="194"/>
      <c r="BJ8" s="194"/>
      <c r="BK8" s="194">
        <v>4.82E-2</v>
      </c>
      <c r="BL8" s="194">
        <v>0.17899999999999999</v>
      </c>
      <c r="BM8" s="194" t="s">
        <v>299</v>
      </c>
      <c r="BN8" s="194">
        <v>0.159</v>
      </c>
      <c r="BO8" s="194">
        <v>0.64200000000000002</v>
      </c>
      <c r="BP8" s="194" t="s">
        <v>508</v>
      </c>
      <c r="BQ8" s="194"/>
      <c r="BR8" s="199">
        <v>9.5999999999999992E-3</v>
      </c>
      <c r="BS8" s="194"/>
      <c r="BT8" s="194">
        <v>0.31</v>
      </c>
      <c r="BU8" s="196" t="s">
        <v>505</v>
      </c>
      <c r="BV8" s="194" t="s">
        <v>62</v>
      </c>
      <c r="BW8" s="194" t="s">
        <v>506</v>
      </c>
      <c r="BX8" s="234"/>
      <c r="BY8" s="194"/>
      <c r="BZ8" s="194">
        <v>1.2999999999999999E-2</v>
      </c>
      <c r="CA8" s="194">
        <v>0.02</v>
      </c>
      <c r="CB8" s="194"/>
      <c r="CC8" s="194"/>
      <c r="CD8" s="194"/>
      <c r="CE8" s="194"/>
      <c r="CF8" s="194"/>
      <c r="CG8" s="194"/>
      <c r="CH8" s="194"/>
      <c r="CI8" s="194"/>
      <c r="CJ8" s="196" t="s">
        <v>25</v>
      </c>
      <c r="CK8" s="234" t="s">
        <v>503</v>
      </c>
      <c r="CL8" s="194">
        <v>1.8</v>
      </c>
      <c r="CM8" s="234"/>
      <c r="CN8" s="194"/>
      <c r="CO8" s="234"/>
      <c r="CP8" s="196" t="s">
        <v>78</v>
      </c>
      <c r="CQ8" s="195" t="s">
        <v>408</v>
      </c>
      <c r="CR8" s="200" t="s">
        <v>408</v>
      </c>
      <c r="CS8" s="234" t="s">
        <v>512</v>
      </c>
      <c r="CT8" s="194"/>
      <c r="CU8" s="194"/>
      <c r="CV8" s="197"/>
      <c r="CW8" s="190"/>
      <c r="CX8" s="190"/>
      <c r="CY8" s="194">
        <v>1400</v>
      </c>
      <c r="CZ8" s="194">
        <v>3680</v>
      </c>
      <c r="DA8" s="194"/>
      <c r="DB8" s="194"/>
      <c r="DC8" s="194">
        <v>5.7000000000000002E-2</v>
      </c>
      <c r="DD8" s="194">
        <v>0.17</v>
      </c>
      <c r="DE8" s="194"/>
      <c r="DF8" s="194"/>
      <c r="DG8" s="194">
        <v>0.88100000000000001</v>
      </c>
      <c r="DH8" s="194">
        <v>2</v>
      </c>
      <c r="DI8" s="54">
        <f t="shared" si="8"/>
        <v>0.17</v>
      </c>
      <c r="DJ8" s="54">
        <f t="shared" si="6"/>
        <v>0.17</v>
      </c>
      <c r="DK8" s="199">
        <v>2.0000000000000001E-4</v>
      </c>
      <c r="DL8" s="199">
        <v>1.3799999999999999E-3</v>
      </c>
      <c r="DM8" s="194"/>
      <c r="DN8" s="194"/>
      <c r="DO8" s="194">
        <v>0.67100000000000004</v>
      </c>
      <c r="DP8" s="194">
        <v>0.83599999999999997</v>
      </c>
      <c r="DQ8" s="199">
        <v>6.5000000000000002E-2</v>
      </c>
      <c r="DR8" s="199">
        <v>0.16900000000000001</v>
      </c>
      <c r="DS8" s="194"/>
      <c r="DT8" s="194"/>
      <c r="DU8" s="194"/>
      <c r="DV8" s="194"/>
      <c r="DW8" s="54" t="str">
        <f t="shared" si="7"/>
        <v/>
      </c>
      <c r="DX8" s="194"/>
      <c r="DY8" s="194"/>
      <c r="DZ8" s="234"/>
      <c r="EA8" s="196" t="s">
        <v>25</v>
      </c>
      <c r="EB8" s="234" t="s">
        <v>504</v>
      </c>
      <c r="EC8" s="194">
        <v>0.9</v>
      </c>
      <c r="ED8" s="234"/>
      <c r="EE8" s="194"/>
      <c r="EF8" s="194"/>
      <c r="EG8" s="196"/>
      <c r="EH8" s="194"/>
      <c r="EI8" s="194"/>
      <c r="EJ8" s="194"/>
      <c r="EK8" s="194"/>
      <c r="EL8" s="194" t="s">
        <v>416</v>
      </c>
      <c r="EM8" s="242" t="s">
        <v>376</v>
      </c>
      <c r="EN8" s="234"/>
      <c r="EO8" s="196" t="s">
        <v>63</v>
      </c>
      <c r="EP8" s="234"/>
      <c r="EQ8" s="194"/>
      <c r="ER8" s="228"/>
      <c r="ES8" s="194"/>
      <c r="ET8" s="194"/>
      <c r="EU8" s="194"/>
      <c r="EV8" s="234"/>
      <c r="EW8" s="194"/>
      <c r="EX8" s="194" t="s">
        <v>382</v>
      </c>
    </row>
    <row r="9" spans="1:164" ht="15" customHeight="1" x14ac:dyDescent="0.25">
      <c r="A9" s="200" t="s">
        <v>103</v>
      </c>
      <c r="B9" s="92">
        <v>2013</v>
      </c>
      <c r="C9" s="242" t="s">
        <v>382</v>
      </c>
      <c r="D9" s="102" t="s">
        <v>982</v>
      </c>
      <c r="E9" s="123">
        <v>34</v>
      </c>
      <c r="F9" s="116">
        <v>2</v>
      </c>
      <c r="G9" s="188" t="s">
        <v>832</v>
      </c>
      <c r="H9" s="213" t="s">
        <v>832</v>
      </c>
      <c r="I9" s="213" t="s">
        <v>832</v>
      </c>
      <c r="J9" s="116">
        <v>0</v>
      </c>
      <c r="K9" s="146">
        <v>0</v>
      </c>
      <c r="L9" s="146">
        <v>0</v>
      </c>
      <c r="M9" s="146">
        <v>0</v>
      </c>
      <c r="N9" s="146">
        <v>0</v>
      </c>
      <c r="O9" s="35">
        <f t="shared" si="1"/>
        <v>0</v>
      </c>
      <c r="P9" s="35">
        <f t="shared" si="2"/>
        <v>0</v>
      </c>
      <c r="Q9" s="35">
        <f t="shared" si="3"/>
        <v>0</v>
      </c>
      <c r="R9" s="125">
        <f t="shared" si="4"/>
        <v>0</v>
      </c>
      <c r="S9" s="105">
        <v>2013</v>
      </c>
      <c r="T9" s="190" t="s">
        <v>160</v>
      </c>
      <c r="U9" s="190" t="s">
        <v>178</v>
      </c>
      <c r="V9" s="162" t="s">
        <v>2</v>
      </c>
      <c r="W9" s="235"/>
      <c r="X9" s="194"/>
      <c r="Y9" s="189" t="s">
        <v>26</v>
      </c>
      <c r="Z9" s="63" t="str">
        <f>VLOOKUP(Y9,Listings!$J$3:$O$57,2,FALSE)</f>
        <v>HFC</v>
      </c>
      <c r="AA9" s="190"/>
      <c r="AB9" s="59">
        <f>VLOOKUP(Y9,Listings!$J$3:$O$57,5,FALSE)</f>
        <v>154.01</v>
      </c>
      <c r="AC9" s="59">
        <f>VLOOKUP(Y9,Listings!$J$3:$O$57,6,FALSE)</f>
        <v>36.51</v>
      </c>
      <c r="AD9" s="188">
        <f>VLOOKUP(Y9,Listings!$J$3:$L$57,3,FALSE)</f>
        <v>0.49580000000000002</v>
      </c>
      <c r="AE9" s="190" t="str">
        <f t="shared" si="5"/>
        <v>Dry</v>
      </c>
      <c r="AF9" s="131"/>
      <c r="AG9" s="192"/>
      <c r="AH9" s="192"/>
      <c r="AI9" s="192"/>
      <c r="AJ9" s="192"/>
      <c r="AK9" s="192"/>
      <c r="AL9" s="192"/>
      <c r="AM9" s="192"/>
      <c r="AN9" s="197">
        <v>5.96</v>
      </c>
      <c r="AO9" s="197">
        <v>6.98</v>
      </c>
      <c r="AP9" s="192"/>
      <c r="AQ9" s="192"/>
      <c r="AR9" s="189" t="s">
        <v>408</v>
      </c>
      <c r="AS9" s="195"/>
      <c r="AT9" s="194">
        <v>90</v>
      </c>
      <c r="AU9" s="194"/>
      <c r="AV9" s="194"/>
      <c r="AW9" s="194"/>
      <c r="AX9" s="194"/>
      <c r="AY9" s="190" t="s">
        <v>408</v>
      </c>
      <c r="AZ9" s="175" t="s">
        <v>408</v>
      </c>
      <c r="BA9" s="194"/>
      <c r="BB9" s="194">
        <v>30</v>
      </c>
      <c r="BC9" s="194"/>
      <c r="BD9" s="194"/>
      <c r="BE9" s="190"/>
      <c r="BF9" s="190"/>
      <c r="BG9" s="108" t="s">
        <v>408</v>
      </c>
      <c r="BH9" s="189"/>
      <c r="BI9" s="190"/>
      <c r="BJ9" s="190"/>
      <c r="BK9" s="194"/>
      <c r="BL9" s="194"/>
      <c r="BM9" s="190"/>
      <c r="BN9" s="194"/>
      <c r="BO9" s="194"/>
      <c r="BP9" s="194"/>
      <c r="BQ9" s="194"/>
      <c r="BR9" s="190"/>
      <c r="BS9" s="190"/>
      <c r="BT9" s="205">
        <f>1-(273+BB9)/(273+AT9)</f>
        <v>0.16528925619834711</v>
      </c>
      <c r="BU9" s="149" t="s">
        <v>408</v>
      </c>
      <c r="BV9" s="195" t="s">
        <v>408</v>
      </c>
      <c r="BW9" s="195" t="s">
        <v>408</v>
      </c>
      <c r="BX9" s="231"/>
      <c r="BY9" s="190"/>
      <c r="BZ9" s="194"/>
      <c r="CA9" s="190"/>
      <c r="CB9" s="190"/>
      <c r="CC9" s="190"/>
      <c r="CD9" s="190"/>
      <c r="CE9" s="190"/>
      <c r="CF9" s="190"/>
      <c r="CG9" s="190"/>
      <c r="CH9" s="190"/>
      <c r="CI9" s="190"/>
      <c r="CJ9" s="157" t="s">
        <v>408</v>
      </c>
      <c r="CK9" s="231"/>
      <c r="CL9" s="190"/>
      <c r="CM9" s="231"/>
      <c r="CN9" s="190"/>
      <c r="CO9" s="231"/>
      <c r="CP9" s="189" t="s">
        <v>36</v>
      </c>
      <c r="CQ9" s="195" t="s">
        <v>408</v>
      </c>
      <c r="CR9" s="148" t="s">
        <v>408</v>
      </c>
      <c r="CS9" s="231"/>
      <c r="CT9" s="190"/>
      <c r="CU9" s="190"/>
      <c r="CV9" s="190"/>
      <c r="CW9" s="190"/>
      <c r="CX9" s="190"/>
      <c r="CY9" s="190"/>
      <c r="CZ9" s="190"/>
      <c r="DA9" s="190"/>
      <c r="DB9" s="190"/>
      <c r="DC9" s="194"/>
      <c r="DD9" s="194"/>
      <c r="DE9" s="190"/>
      <c r="DF9" s="190"/>
      <c r="DG9" s="194"/>
      <c r="DH9" s="194"/>
      <c r="DI9" s="54" t="str">
        <f t="shared" si="8"/>
        <v/>
      </c>
      <c r="DJ9" s="54" t="str">
        <f t="shared" si="6"/>
        <v/>
      </c>
      <c r="DK9" s="194"/>
      <c r="DL9" s="194"/>
      <c r="DM9" s="190"/>
      <c r="DN9" s="190"/>
      <c r="DO9" s="190"/>
      <c r="DP9" s="190"/>
      <c r="DQ9" s="190"/>
      <c r="DR9" s="190"/>
      <c r="DS9" s="190"/>
      <c r="DT9" s="190"/>
      <c r="DU9" s="190"/>
      <c r="DV9" s="190"/>
      <c r="DW9" s="190" t="str">
        <f t="shared" si="7"/>
        <v/>
      </c>
      <c r="DX9" s="190"/>
      <c r="DY9" s="190"/>
      <c r="DZ9" s="231"/>
      <c r="EA9" s="157" t="s">
        <v>408</v>
      </c>
      <c r="EB9" s="231"/>
      <c r="EC9" s="190"/>
      <c r="ED9" s="231"/>
      <c r="EE9" s="190"/>
      <c r="EF9" s="190"/>
      <c r="EG9" s="189"/>
      <c r="EH9" s="190"/>
      <c r="EI9" s="190"/>
      <c r="EJ9" s="190"/>
      <c r="EK9" s="190"/>
      <c r="EL9" s="194" t="s">
        <v>408</v>
      </c>
      <c r="EM9" s="242" t="s">
        <v>408</v>
      </c>
      <c r="EN9" s="231"/>
      <c r="EO9" s="189" t="s">
        <v>408</v>
      </c>
      <c r="EP9" s="231"/>
      <c r="EQ9" s="190"/>
      <c r="ER9" s="226"/>
      <c r="ES9" s="190"/>
      <c r="ET9" s="190"/>
      <c r="EU9" s="190"/>
      <c r="EV9" s="231"/>
      <c r="EW9" s="190"/>
      <c r="EX9" s="190"/>
    </row>
    <row r="10" spans="1:164" ht="15" customHeight="1" x14ac:dyDescent="0.25">
      <c r="A10" s="200" t="s">
        <v>513</v>
      </c>
      <c r="B10" s="92">
        <v>2015</v>
      </c>
      <c r="C10" s="242" t="s">
        <v>382</v>
      </c>
      <c r="D10" s="102" t="s">
        <v>1129</v>
      </c>
      <c r="E10" s="123">
        <v>109</v>
      </c>
      <c r="F10" s="114">
        <v>2</v>
      </c>
      <c r="G10" s="188" t="s">
        <v>833</v>
      </c>
      <c r="H10" s="188" t="s">
        <v>832</v>
      </c>
      <c r="I10" s="188" t="s">
        <v>832</v>
      </c>
      <c r="J10" s="116">
        <v>0</v>
      </c>
      <c r="K10" s="146">
        <v>1</v>
      </c>
      <c r="L10" s="146">
        <v>0</v>
      </c>
      <c r="M10" s="146">
        <v>1</v>
      </c>
      <c r="N10" s="146">
        <v>1</v>
      </c>
      <c r="O10" s="35">
        <f t="shared" si="1"/>
        <v>0</v>
      </c>
      <c r="P10" s="35">
        <f t="shared" si="2"/>
        <v>1</v>
      </c>
      <c r="Q10" s="35">
        <f t="shared" si="3"/>
        <v>1</v>
      </c>
      <c r="R10" s="125">
        <f t="shared" si="4"/>
        <v>0</v>
      </c>
      <c r="S10" s="105">
        <v>2015</v>
      </c>
      <c r="T10" s="128" t="s">
        <v>160</v>
      </c>
      <c r="U10" s="128" t="s">
        <v>178</v>
      </c>
      <c r="V10" s="128" t="s">
        <v>2</v>
      </c>
      <c r="W10" s="234"/>
      <c r="X10" s="194"/>
      <c r="Y10" s="196" t="s">
        <v>34</v>
      </c>
      <c r="Z10" s="63" t="str">
        <f>VLOOKUP(Y10,Listings!$J$3:$O$57,2,FALSE)</f>
        <v>HCFC</v>
      </c>
      <c r="AA10" s="194"/>
      <c r="AB10" s="59">
        <f>VLOOKUP(Y10,Listings!$J$3:$O$57,5,FALSE)</f>
        <v>183.67</v>
      </c>
      <c r="AC10" s="59">
        <f>VLOOKUP(Y10,Listings!$J$3:$O$57,6,FALSE)</f>
        <v>36.72</v>
      </c>
      <c r="AD10" s="188">
        <f>VLOOKUP(Y10,Listings!$J$3:$L$57,3,FALSE)</f>
        <v>0.35639999999999999</v>
      </c>
      <c r="AE10" s="108" t="str">
        <f t="shared" si="5"/>
        <v>Dry</v>
      </c>
      <c r="AF10" s="132"/>
      <c r="AG10" s="197"/>
      <c r="AH10" s="197"/>
      <c r="AI10" s="197"/>
      <c r="AJ10" s="197"/>
      <c r="AK10" s="197"/>
      <c r="AL10" s="197"/>
      <c r="AM10" s="197"/>
      <c r="AN10" s="197"/>
      <c r="AO10" s="197">
        <v>4.5999999999999996</v>
      </c>
      <c r="AP10" s="197"/>
      <c r="AQ10" s="197">
        <v>1.1000000000000001</v>
      </c>
      <c r="AR10" s="196" t="s">
        <v>408</v>
      </c>
      <c r="AS10" s="194"/>
      <c r="AT10" s="194">
        <v>90</v>
      </c>
      <c r="AU10" s="194"/>
      <c r="AV10" s="194"/>
      <c r="AW10" s="194"/>
      <c r="AX10" s="194"/>
      <c r="AY10" s="194" t="s">
        <v>408</v>
      </c>
      <c r="AZ10" s="196" t="s">
        <v>408</v>
      </c>
      <c r="BA10" s="194"/>
      <c r="BB10" s="194"/>
      <c r="BC10" s="194"/>
      <c r="BD10" s="194"/>
      <c r="BE10" s="194"/>
      <c r="BF10" s="194"/>
      <c r="BG10" s="194" t="s">
        <v>408</v>
      </c>
      <c r="BH10" s="196"/>
      <c r="BI10" s="194"/>
      <c r="BJ10" s="194"/>
      <c r="BK10" s="194"/>
      <c r="BL10" s="194"/>
      <c r="BM10" s="194"/>
      <c r="BN10" s="195"/>
      <c r="BO10" s="195"/>
      <c r="BP10" s="195"/>
      <c r="BQ10" s="194"/>
      <c r="BR10" s="194"/>
      <c r="BS10" s="194"/>
      <c r="BT10" s="206">
        <f>1-293/(273+AT10)</f>
        <v>0.19283746556473824</v>
      </c>
      <c r="BU10" s="196" t="s">
        <v>408</v>
      </c>
      <c r="BV10" s="194" t="s">
        <v>408</v>
      </c>
      <c r="BW10" s="194" t="s">
        <v>408</v>
      </c>
      <c r="BX10" s="234"/>
      <c r="BY10" s="194"/>
      <c r="BZ10" s="194"/>
      <c r="CA10" s="194"/>
      <c r="CB10" s="194"/>
      <c r="CC10" s="194"/>
      <c r="CD10" s="194"/>
      <c r="CE10" s="194"/>
      <c r="CF10" s="194"/>
      <c r="CG10" s="194"/>
      <c r="CH10" s="194"/>
      <c r="CI10" s="194"/>
      <c r="CJ10" s="196" t="s">
        <v>408</v>
      </c>
      <c r="CK10" s="234"/>
      <c r="CL10" s="194"/>
      <c r="CM10" s="234"/>
      <c r="CN10" s="194"/>
      <c r="CO10" s="234"/>
      <c r="CP10" s="196" t="s">
        <v>36</v>
      </c>
      <c r="CQ10" s="195" t="s">
        <v>408</v>
      </c>
      <c r="CR10" s="200" t="s">
        <v>408</v>
      </c>
      <c r="CS10" s="234"/>
      <c r="CT10" s="194"/>
      <c r="CU10" s="194"/>
      <c r="CV10" s="197"/>
      <c r="CW10" s="190"/>
      <c r="CX10" s="190"/>
      <c r="CY10" s="194"/>
      <c r="CZ10" s="194"/>
      <c r="DA10" s="194">
        <v>0.59</v>
      </c>
      <c r="DB10" s="194">
        <v>0.67</v>
      </c>
      <c r="DC10" s="194"/>
      <c r="DD10" s="194"/>
      <c r="DE10" s="194"/>
      <c r="DF10" s="194"/>
      <c r="DG10" s="194"/>
      <c r="DH10" s="194"/>
      <c r="DI10" s="190" t="str">
        <f t="shared" si="8"/>
        <v/>
      </c>
      <c r="DJ10" s="190" t="str">
        <f t="shared" si="6"/>
        <v/>
      </c>
      <c r="DK10" s="194"/>
      <c r="DL10" s="194"/>
      <c r="DM10" s="194"/>
      <c r="DN10" s="194"/>
      <c r="DO10" s="194"/>
      <c r="DP10" s="194"/>
      <c r="DQ10" s="194"/>
      <c r="DR10" s="194"/>
      <c r="DS10" s="194"/>
      <c r="DT10" s="194"/>
      <c r="DU10" s="194"/>
      <c r="DV10" s="194"/>
      <c r="DW10" s="54" t="str">
        <f t="shared" si="7"/>
        <v/>
      </c>
      <c r="DX10" s="194"/>
      <c r="DY10" s="194"/>
      <c r="DZ10" s="234"/>
      <c r="EA10" s="196" t="s">
        <v>408</v>
      </c>
      <c r="EB10" s="234"/>
      <c r="EC10" s="194"/>
      <c r="ED10" s="234"/>
      <c r="EE10" s="194"/>
      <c r="EF10" s="194"/>
      <c r="EG10" s="196"/>
      <c r="EH10" s="194"/>
      <c r="EI10" s="194"/>
      <c r="EJ10" s="194"/>
      <c r="EK10" s="194"/>
      <c r="EL10" s="194" t="s">
        <v>408</v>
      </c>
      <c r="EM10" s="242" t="s">
        <v>408</v>
      </c>
      <c r="EN10" s="234"/>
      <c r="EO10" s="196" t="s">
        <v>408</v>
      </c>
      <c r="EP10" s="234"/>
      <c r="EQ10" s="194"/>
      <c r="ER10" s="228"/>
      <c r="ES10" s="194"/>
      <c r="ET10" s="194"/>
      <c r="EU10" s="194"/>
      <c r="EV10" s="234"/>
      <c r="EW10" s="194"/>
      <c r="EX10" s="194"/>
    </row>
    <row r="11" spans="1:164" ht="15" customHeight="1" x14ac:dyDescent="0.25">
      <c r="A11" s="200" t="s">
        <v>65</v>
      </c>
      <c r="B11" s="92">
        <v>2015</v>
      </c>
      <c r="C11" s="101" t="s">
        <v>937</v>
      </c>
      <c r="D11" s="102" t="s">
        <v>938</v>
      </c>
      <c r="E11" s="123">
        <v>11</v>
      </c>
      <c r="F11" s="114">
        <v>3</v>
      </c>
      <c r="G11" s="188" t="s">
        <v>832</v>
      </c>
      <c r="H11" s="188" t="s">
        <v>832</v>
      </c>
      <c r="I11" s="146" t="s">
        <v>832</v>
      </c>
      <c r="J11" s="116">
        <v>0</v>
      </c>
      <c r="K11" s="146">
        <v>0</v>
      </c>
      <c r="L11" s="146">
        <v>0</v>
      </c>
      <c r="M11" s="146">
        <v>0</v>
      </c>
      <c r="N11" s="146">
        <v>0</v>
      </c>
      <c r="O11" s="35">
        <f t="shared" si="1"/>
        <v>0</v>
      </c>
      <c r="P11" s="35">
        <f t="shared" si="2"/>
        <v>0</v>
      </c>
      <c r="Q11" s="35">
        <f t="shared" si="3"/>
        <v>0</v>
      </c>
      <c r="R11" s="125">
        <f t="shared" si="4"/>
        <v>0</v>
      </c>
      <c r="S11" s="105">
        <v>2015</v>
      </c>
      <c r="T11" s="108" t="s">
        <v>166</v>
      </c>
      <c r="U11" s="108" t="s">
        <v>169</v>
      </c>
      <c r="V11" s="194" t="s">
        <v>408</v>
      </c>
      <c r="W11" s="231"/>
      <c r="X11" s="195"/>
      <c r="Y11" s="157" t="s">
        <v>26</v>
      </c>
      <c r="Z11" s="63" t="str">
        <f>VLOOKUP(Y11,Listings!$J$3:$O$57,2,FALSE)</f>
        <v>HFC</v>
      </c>
      <c r="AA11" s="108"/>
      <c r="AB11" s="59">
        <f>VLOOKUP(Y11,Listings!$J$3:$O$57,5,FALSE)</f>
        <v>154.01</v>
      </c>
      <c r="AC11" s="59">
        <f>VLOOKUP(Y11,Listings!$J$3:$O$57,6,FALSE)</f>
        <v>36.51</v>
      </c>
      <c r="AD11" s="51">
        <f>VLOOKUP(Y11,Listings!$J$3:$L$57,3,FALSE)</f>
        <v>0.49580000000000002</v>
      </c>
      <c r="AE11" s="108" t="str">
        <f t="shared" si="5"/>
        <v>Dry</v>
      </c>
      <c r="AF11" s="157">
        <v>50</v>
      </c>
      <c r="AG11" s="108">
        <v>115</v>
      </c>
      <c r="AH11" s="108"/>
      <c r="AI11" s="108"/>
      <c r="AJ11" s="108"/>
      <c r="AK11" s="108"/>
      <c r="AL11" s="108"/>
      <c r="AM11" s="108"/>
      <c r="AN11" s="134"/>
      <c r="AO11" s="137">
        <v>13.5</v>
      </c>
      <c r="AP11" s="135"/>
      <c r="AQ11" s="142">
        <v>2</v>
      </c>
      <c r="AR11" s="151" t="s">
        <v>62</v>
      </c>
      <c r="AS11" s="108"/>
      <c r="AT11" s="108"/>
      <c r="AU11" s="195"/>
      <c r="AV11" s="195"/>
      <c r="AW11" s="195"/>
      <c r="AX11" s="195"/>
      <c r="AY11" s="152" t="s">
        <v>39</v>
      </c>
      <c r="AZ11" s="175" t="s">
        <v>408</v>
      </c>
      <c r="BA11" s="195"/>
      <c r="BB11" s="195"/>
      <c r="BC11" s="195"/>
      <c r="BD11" s="195"/>
      <c r="BE11" s="108"/>
      <c r="BF11" s="108"/>
      <c r="BG11" s="108" t="s">
        <v>408</v>
      </c>
      <c r="BH11" s="157"/>
      <c r="BI11" s="108"/>
      <c r="BJ11" s="108"/>
      <c r="BK11" s="195">
        <v>2E-3</v>
      </c>
      <c r="BL11" s="195">
        <v>1.35E-2</v>
      </c>
      <c r="BM11" s="108" t="s">
        <v>285</v>
      </c>
      <c r="BN11" s="195"/>
      <c r="BO11" s="195"/>
      <c r="BP11" s="195"/>
      <c r="BQ11" s="108"/>
      <c r="BR11" s="195">
        <v>1.35E-2</v>
      </c>
      <c r="BS11" s="108"/>
      <c r="BT11" s="108"/>
      <c r="BU11" s="149" t="s">
        <v>408</v>
      </c>
      <c r="BV11" s="195" t="s">
        <v>408</v>
      </c>
      <c r="BW11" s="195" t="s">
        <v>408</v>
      </c>
      <c r="BX11" s="235"/>
      <c r="BY11" s="108"/>
      <c r="BZ11" s="108">
        <v>0.1</v>
      </c>
      <c r="CA11" s="108">
        <v>0.45</v>
      </c>
      <c r="CB11" s="108"/>
      <c r="CC11" s="108"/>
      <c r="CD11" s="108"/>
      <c r="CE11" s="108"/>
      <c r="CF11" s="108"/>
      <c r="CG11" s="108"/>
      <c r="CH11" s="108"/>
      <c r="CI11" s="108"/>
      <c r="CJ11" s="157" t="s">
        <v>408</v>
      </c>
      <c r="CK11" s="235"/>
      <c r="CL11" s="108"/>
      <c r="CM11" s="235"/>
      <c r="CN11" s="108"/>
      <c r="CO11" s="235"/>
      <c r="CP11" s="157" t="s">
        <v>37</v>
      </c>
      <c r="CQ11" s="108" t="s">
        <v>346</v>
      </c>
      <c r="CR11" s="148" t="s">
        <v>408</v>
      </c>
      <c r="CS11" s="235"/>
      <c r="CT11" s="108"/>
      <c r="CU11" s="108"/>
      <c r="CV11" s="164"/>
      <c r="CW11" s="195"/>
      <c r="CX11" s="195"/>
      <c r="CY11" s="190"/>
      <c r="CZ11" s="108">
        <v>12200</v>
      </c>
      <c r="DA11" s="108"/>
      <c r="DB11" s="108"/>
      <c r="DC11" s="195">
        <v>0</v>
      </c>
      <c r="DD11" s="195">
        <v>1.2</v>
      </c>
      <c r="DE11" s="108"/>
      <c r="DF11" s="108"/>
      <c r="DG11" s="108"/>
      <c r="DH11" s="108"/>
      <c r="DI11" s="54">
        <f t="shared" si="8"/>
        <v>1.2</v>
      </c>
      <c r="DJ11" s="54">
        <f t="shared" si="6"/>
        <v>1.2</v>
      </c>
      <c r="DK11" s="195"/>
      <c r="DL11" s="195"/>
      <c r="DM11" s="108"/>
      <c r="DN11" s="108"/>
      <c r="DO11" s="108"/>
      <c r="DP11" s="108"/>
      <c r="DQ11" s="108"/>
      <c r="DR11" s="108"/>
      <c r="DS11" s="108"/>
      <c r="DT11" s="108"/>
      <c r="DU11" s="108"/>
      <c r="DV11" s="108"/>
      <c r="DW11" s="54" t="str">
        <f t="shared" si="7"/>
        <v/>
      </c>
      <c r="DX11" s="108"/>
      <c r="DY11" s="108"/>
      <c r="DZ11" s="235" t="s">
        <v>860</v>
      </c>
      <c r="EA11" s="157" t="s">
        <v>408</v>
      </c>
      <c r="EB11" s="235"/>
      <c r="EC11" s="108"/>
      <c r="ED11" s="235"/>
      <c r="EE11" s="108"/>
      <c r="EF11" s="108"/>
      <c r="EG11" s="157"/>
      <c r="EH11" s="108"/>
      <c r="EI11" s="108"/>
      <c r="EJ11" s="108"/>
      <c r="EK11" s="108"/>
      <c r="EL11" s="194" t="s">
        <v>408</v>
      </c>
      <c r="EM11" s="242" t="s">
        <v>408</v>
      </c>
      <c r="EN11" s="235"/>
      <c r="EO11" s="157" t="s">
        <v>44</v>
      </c>
      <c r="EP11" s="235"/>
      <c r="EQ11" s="108"/>
      <c r="ER11" s="229"/>
      <c r="ES11" s="108"/>
      <c r="ET11" s="108"/>
      <c r="EU11" s="108"/>
      <c r="EV11" s="235"/>
      <c r="EW11" s="108"/>
      <c r="EX11" s="108" t="s">
        <v>382</v>
      </c>
    </row>
    <row r="12" spans="1:164" ht="15" customHeight="1" x14ac:dyDescent="0.25">
      <c r="A12" s="200" t="s">
        <v>65</v>
      </c>
      <c r="B12" s="92">
        <v>2015</v>
      </c>
      <c r="C12" s="101" t="s">
        <v>1134</v>
      </c>
      <c r="D12" s="102" t="s">
        <v>1135</v>
      </c>
      <c r="E12" s="123">
        <v>112</v>
      </c>
      <c r="F12" s="114">
        <v>3</v>
      </c>
      <c r="G12" s="188" t="s">
        <v>832</v>
      </c>
      <c r="H12" s="188" t="s">
        <v>832</v>
      </c>
      <c r="I12" s="188" t="s">
        <v>832</v>
      </c>
      <c r="J12" s="116">
        <v>0</v>
      </c>
      <c r="K12" s="146">
        <v>1</v>
      </c>
      <c r="L12" s="146">
        <v>1</v>
      </c>
      <c r="M12" s="146">
        <v>1</v>
      </c>
      <c r="N12" s="146">
        <v>1</v>
      </c>
      <c r="O12" s="35">
        <f t="shared" si="1"/>
        <v>1</v>
      </c>
      <c r="P12" s="35">
        <f t="shared" si="2"/>
        <v>1</v>
      </c>
      <c r="Q12" s="35">
        <f t="shared" si="3"/>
        <v>1</v>
      </c>
      <c r="R12" s="125">
        <f t="shared" si="4"/>
        <v>1</v>
      </c>
      <c r="S12" s="105">
        <v>2015</v>
      </c>
      <c r="T12" s="108" t="s">
        <v>166</v>
      </c>
      <c r="U12" s="194" t="s">
        <v>169</v>
      </c>
      <c r="V12" s="194" t="s">
        <v>408</v>
      </c>
      <c r="W12" s="234"/>
      <c r="X12" s="194"/>
      <c r="Y12" s="196" t="s">
        <v>26</v>
      </c>
      <c r="Z12" s="63" t="str">
        <f>VLOOKUP(Y12,Listings!$J$3:$O$57,2,FALSE)</f>
        <v>HFC</v>
      </c>
      <c r="AA12" s="194"/>
      <c r="AB12" s="59">
        <f>VLOOKUP(Y12,Listings!$J$3:$O$57,5,FALSE)</f>
        <v>154.01</v>
      </c>
      <c r="AC12" s="59">
        <f>VLOOKUP(Y12,Listings!$J$3:$O$57,6,FALSE)</f>
        <v>36.51</v>
      </c>
      <c r="AD12" s="51">
        <f>VLOOKUP(Y12,Listings!$J$3:$L$57,3,FALSE)</f>
        <v>0.49580000000000002</v>
      </c>
      <c r="AE12" s="194" t="s">
        <v>11</v>
      </c>
      <c r="AF12" s="132">
        <v>84</v>
      </c>
      <c r="AG12" s="197">
        <v>115</v>
      </c>
      <c r="AH12" s="197"/>
      <c r="AI12" s="197"/>
      <c r="AJ12" s="197"/>
      <c r="AK12" s="197">
        <v>25</v>
      </c>
      <c r="AL12" s="197"/>
      <c r="AM12" s="197"/>
      <c r="AN12" s="197"/>
      <c r="AO12" s="197">
        <v>13.5</v>
      </c>
      <c r="AP12" s="197"/>
      <c r="AQ12" s="197">
        <v>2</v>
      </c>
      <c r="AR12" s="196" t="s">
        <v>62</v>
      </c>
      <c r="AS12" s="194"/>
      <c r="AT12" s="194"/>
      <c r="AU12" s="194"/>
      <c r="AV12" s="194"/>
      <c r="AW12" s="194"/>
      <c r="AX12" s="194"/>
      <c r="AY12" s="194" t="s">
        <v>39</v>
      </c>
      <c r="AZ12" s="196" t="s">
        <v>408</v>
      </c>
      <c r="BA12" s="194"/>
      <c r="BB12" s="194"/>
      <c r="BC12" s="194"/>
      <c r="BD12" s="194"/>
      <c r="BE12" s="194"/>
      <c r="BF12" s="194"/>
      <c r="BG12" s="194" t="s">
        <v>408</v>
      </c>
      <c r="BH12" s="196"/>
      <c r="BI12" s="194"/>
      <c r="BJ12" s="194"/>
      <c r="BK12" s="194">
        <v>1.0999999999999999E-2</v>
      </c>
      <c r="BL12" s="194">
        <v>2.4E-2</v>
      </c>
      <c r="BM12" s="194" t="s">
        <v>301</v>
      </c>
      <c r="BN12" s="194"/>
      <c r="BO12" s="194"/>
      <c r="BP12" s="194"/>
      <c r="BQ12" s="194"/>
      <c r="BR12" s="205">
        <v>2.5000000000000001E-2</v>
      </c>
      <c r="BS12" s="194">
        <v>2.4E-2</v>
      </c>
      <c r="BT12" s="194"/>
      <c r="BU12" s="196" t="s">
        <v>408</v>
      </c>
      <c r="BV12" s="194" t="s">
        <v>408</v>
      </c>
      <c r="BW12" s="194" t="s">
        <v>408</v>
      </c>
      <c r="BX12" s="234"/>
      <c r="BY12" s="194"/>
      <c r="BZ12" s="194">
        <v>0.25</v>
      </c>
      <c r="CA12" s="194">
        <v>0.53</v>
      </c>
      <c r="CB12" s="194"/>
      <c r="CC12" s="194"/>
      <c r="CD12" s="194"/>
      <c r="CE12" s="194"/>
      <c r="CF12" s="199">
        <f>CA12/1338*(AO12-IF(ISBLANK(AP12),AQ12,AP12))*100</f>
        <v>0.45553064275037375</v>
      </c>
      <c r="CG12" s="194"/>
      <c r="CH12" s="194"/>
      <c r="CI12" s="194"/>
      <c r="CJ12" s="196" t="s">
        <v>408</v>
      </c>
      <c r="CK12" s="234"/>
      <c r="CL12" s="194"/>
      <c r="CM12" s="234"/>
      <c r="CN12" s="194"/>
      <c r="CO12" s="234"/>
      <c r="CP12" s="196" t="s">
        <v>37</v>
      </c>
      <c r="CQ12" s="194" t="s">
        <v>346</v>
      </c>
      <c r="CR12" s="194" t="s">
        <v>40</v>
      </c>
      <c r="CS12" s="234"/>
      <c r="CT12" s="194"/>
      <c r="CU12" s="194"/>
      <c r="CV12" s="197"/>
      <c r="CW12" s="190"/>
      <c r="CX12" s="190"/>
      <c r="CY12" s="194">
        <v>5000</v>
      </c>
      <c r="CZ12" s="194">
        <v>10000</v>
      </c>
      <c r="DA12" s="194"/>
      <c r="DB12" s="194"/>
      <c r="DC12" s="194">
        <v>0</v>
      </c>
      <c r="DD12" s="194">
        <v>2.25</v>
      </c>
      <c r="DE12" s="194"/>
      <c r="DF12" s="194"/>
      <c r="DG12" s="194"/>
      <c r="DH12" s="194"/>
      <c r="DI12" s="190">
        <f t="shared" si="8"/>
        <v>2.25</v>
      </c>
      <c r="DJ12" s="54">
        <f t="shared" si="6"/>
        <v>2.25</v>
      </c>
      <c r="DK12" s="194"/>
      <c r="DL12" s="194"/>
      <c r="DM12" s="194"/>
      <c r="DN12" s="194"/>
      <c r="DO12" s="194"/>
      <c r="DP12" s="194"/>
      <c r="DQ12" s="194"/>
      <c r="DR12" s="194"/>
      <c r="DS12" s="194"/>
      <c r="DT12" s="194"/>
      <c r="DU12" s="194"/>
      <c r="DV12" s="194"/>
      <c r="DW12" s="54" t="str">
        <f t="shared" si="7"/>
        <v/>
      </c>
      <c r="DX12" s="194"/>
      <c r="DY12" s="194"/>
      <c r="DZ12" s="234" t="s">
        <v>860</v>
      </c>
      <c r="EA12" s="196" t="s">
        <v>408</v>
      </c>
      <c r="EB12" s="234"/>
      <c r="EC12" s="194"/>
      <c r="ED12" s="234"/>
      <c r="EE12" s="194"/>
      <c r="EF12" s="194"/>
      <c r="EG12" s="196"/>
      <c r="EH12" s="194"/>
      <c r="EI12" s="194"/>
      <c r="EJ12" s="194"/>
      <c r="EK12" s="194"/>
      <c r="EL12" s="194" t="s">
        <v>408</v>
      </c>
      <c r="EM12" s="242" t="s">
        <v>408</v>
      </c>
      <c r="EN12" s="234"/>
      <c r="EO12" s="196" t="s">
        <v>44</v>
      </c>
      <c r="EP12" s="234"/>
      <c r="EQ12" s="194"/>
      <c r="ER12" s="228"/>
      <c r="ES12" s="194"/>
      <c r="ET12" s="194"/>
      <c r="EU12" s="194"/>
      <c r="EV12" s="234"/>
      <c r="EW12" s="194" t="s">
        <v>382</v>
      </c>
      <c r="EX12" s="194" t="s">
        <v>382</v>
      </c>
    </row>
    <row r="13" spans="1:164" ht="15" customHeight="1" x14ac:dyDescent="0.25">
      <c r="A13" s="200" t="s">
        <v>535</v>
      </c>
      <c r="B13" s="92">
        <v>2015</v>
      </c>
      <c r="C13" s="101" t="s">
        <v>1200</v>
      </c>
      <c r="D13" s="102" t="s">
        <v>1201</v>
      </c>
      <c r="E13" s="123">
        <v>145</v>
      </c>
      <c r="F13" s="216">
        <v>4</v>
      </c>
      <c r="G13" s="146" t="s">
        <v>832</v>
      </c>
      <c r="H13" s="146" t="s">
        <v>209</v>
      </c>
      <c r="I13" s="146" t="s">
        <v>833</v>
      </c>
      <c r="J13" s="216">
        <v>0</v>
      </c>
      <c r="K13" s="146">
        <v>1</v>
      </c>
      <c r="L13" s="146">
        <v>1</v>
      </c>
      <c r="M13" s="146">
        <v>0</v>
      </c>
      <c r="N13" s="146">
        <v>0</v>
      </c>
      <c r="O13" s="35">
        <f t="shared" si="1"/>
        <v>1</v>
      </c>
      <c r="P13" s="35">
        <f t="shared" si="2"/>
        <v>0</v>
      </c>
      <c r="Q13" s="35">
        <f t="shared" si="3"/>
        <v>0</v>
      </c>
      <c r="R13" s="125">
        <f t="shared" si="4"/>
        <v>0</v>
      </c>
      <c r="S13" s="105">
        <v>2015</v>
      </c>
      <c r="T13" s="194" t="s">
        <v>203</v>
      </c>
      <c r="U13" s="194" t="s">
        <v>502</v>
      </c>
      <c r="V13" s="195" t="s">
        <v>5</v>
      </c>
      <c r="W13" s="233"/>
      <c r="X13" s="195" t="s">
        <v>44</v>
      </c>
      <c r="Y13" s="196" t="s">
        <v>105</v>
      </c>
      <c r="Z13" s="63" t="str">
        <f>VLOOKUP(Y13,Listings!$J$3:$O$57,2,FALSE)</f>
        <v>HFE</v>
      </c>
      <c r="AA13" s="194"/>
      <c r="AB13" s="59">
        <f>VLOOKUP(Y13,Listings!$J$3:$O$57,5,FALSE)</f>
        <v>195.3</v>
      </c>
      <c r="AC13" s="59">
        <f>VLOOKUP(Y13,Listings!$J$3:$O$57,6,FALSE)</f>
        <v>22.29</v>
      </c>
      <c r="AD13" s="51">
        <f>VLOOKUP(Y13,Listings!$J$3:$L$57,3,FALSE)</f>
        <v>1.5389999999999999</v>
      </c>
      <c r="AE13" s="195" t="str">
        <f t="shared" ref="AE13:AE38" si="9">IF(ISNUMBER(AD13),IF(AD13&gt;0.25,"Dry",IF(AD13&lt;-0.25,"Wet","Isentropic")),"ERR")</f>
        <v>Dry</v>
      </c>
      <c r="AF13" s="132">
        <v>155</v>
      </c>
      <c r="AG13" s="197">
        <v>164</v>
      </c>
      <c r="AH13" s="197"/>
      <c r="AI13" s="197"/>
      <c r="AJ13" s="197"/>
      <c r="AK13" s="197">
        <v>20</v>
      </c>
      <c r="AL13" s="197"/>
      <c r="AM13" s="197">
        <v>45</v>
      </c>
      <c r="AN13" s="197"/>
      <c r="AO13" s="197">
        <v>9.34</v>
      </c>
      <c r="AP13" s="197"/>
      <c r="AQ13" s="197">
        <v>1</v>
      </c>
      <c r="AR13" s="196" t="s">
        <v>608</v>
      </c>
      <c r="AS13" s="194"/>
      <c r="AT13" s="194"/>
      <c r="AU13" s="194"/>
      <c r="AV13" s="194"/>
      <c r="AW13" s="194">
        <v>0.18</v>
      </c>
      <c r="AX13" s="194">
        <v>0.21</v>
      </c>
      <c r="AY13" s="194" t="s">
        <v>39</v>
      </c>
      <c r="AZ13" s="196" t="s">
        <v>536</v>
      </c>
      <c r="BA13" s="194"/>
      <c r="BB13" s="194"/>
      <c r="BC13" s="194"/>
      <c r="BD13" s="194"/>
      <c r="BE13" s="194">
        <v>0.11</v>
      </c>
      <c r="BF13" s="194">
        <v>0.12</v>
      </c>
      <c r="BG13" s="194" t="s">
        <v>253</v>
      </c>
      <c r="BH13" s="196"/>
      <c r="BI13" s="194"/>
      <c r="BJ13" s="194"/>
      <c r="BK13" s="194"/>
      <c r="BL13" s="194">
        <v>0.11600000000000001</v>
      </c>
      <c r="BM13" s="194" t="s">
        <v>312</v>
      </c>
      <c r="BN13" s="194"/>
      <c r="BO13" s="194"/>
      <c r="BP13" s="194"/>
      <c r="BQ13" s="194"/>
      <c r="BR13" s="194">
        <v>0.11600000000000001</v>
      </c>
      <c r="BS13" s="194"/>
      <c r="BT13" s="195"/>
      <c r="BU13" s="196" t="s">
        <v>400</v>
      </c>
      <c r="BV13" s="162" t="s">
        <v>62</v>
      </c>
      <c r="BW13" s="162" t="s">
        <v>46</v>
      </c>
      <c r="BX13" s="234"/>
      <c r="BY13" s="194"/>
      <c r="BZ13" s="194"/>
      <c r="CA13" s="194">
        <v>0.12</v>
      </c>
      <c r="CB13" s="194"/>
      <c r="CC13" s="194"/>
      <c r="CD13" s="194"/>
      <c r="CE13" s="194"/>
      <c r="CF13" s="199">
        <v>6.5842105263157896E-2</v>
      </c>
      <c r="CG13" s="194"/>
      <c r="CH13" s="194"/>
      <c r="CI13" s="194"/>
      <c r="CJ13" s="196" t="s">
        <v>25</v>
      </c>
      <c r="CK13" s="234" t="s">
        <v>609</v>
      </c>
      <c r="CL13" s="194">
        <v>4.0999999999999996</v>
      </c>
      <c r="CM13" s="234"/>
      <c r="CN13" s="194"/>
      <c r="CO13" s="234"/>
      <c r="CP13" s="196" t="s">
        <v>28</v>
      </c>
      <c r="CQ13" s="194" t="s">
        <v>62</v>
      </c>
      <c r="CR13" s="200" t="s">
        <v>40</v>
      </c>
      <c r="CS13" s="234" t="s">
        <v>490</v>
      </c>
      <c r="CT13" s="194"/>
      <c r="CU13" s="194"/>
      <c r="CV13" s="197"/>
      <c r="CW13" s="194"/>
      <c r="CX13" s="194"/>
      <c r="CY13" s="194">
        <v>2400</v>
      </c>
      <c r="CZ13" s="194">
        <v>2800</v>
      </c>
      <c r="DA13" s="194"/>
      <c r="DB13" s="194"/>
      <c r="DC13" s="194"/>
      <c r="DD13" s="194">
        <v>1.135</v>
      </c>
      <c r="DE13" s="194"/>
      <c r="DF13" s="194"/>
      <c r="DG13" s="194"/>
      <c r="DH13" s="194"/>
      <c r="DI13" s="190">
        <f t="shared" si="8"/>
        <v>1.135</v>
      </c>
      <c r="DJ13" s="190">
        <f t="shared" si="6"/>
        <v>1.135</v>
      </c>
      <c r="DK13" s="194"/>
      <c r="DL13" s="194"/>
      <c r="DM13" s="194"/>
      <c r="DN13" s="194"/>
      <c r="DO13" s="194"/>
      <c r="DP13" s="194"/>
      <c r="DQ13" s="194"/>
      <c r="DR13" s="194"/>
      <c r="DS13" s="194"/>
      <c r="DT13" s="200"/>
      <c r="DU13" s="194"/>
      <c r="DV13" s="194"/>
      <c r="DW13" s="54" t="str">
        <f t="shared" si="7"/>
        <v/>
      </c>
      <c r="DX13" s="194"/>
      <c r="DY13" s="194"/>
      <c r="DZ13" s="234" t="s">
        <v>906</v>
      </c>
      <c r="EA13" s="196" t="s">
        <v>25</v>
      </c>
      <c r="EB13" s="234" t="s">
        <v>612</v>
      </c>
      <c r="EC13" s="194">
        <v>3.2</v>
      </c>
      <c r="ED13" s="234"/>
      <c r="EE13" s="194"/>
      <c r="EF13" s="194"/>
      <c r="EG13" s="196"/>
      <c r="EH13" s="194"/>
      <c r="EI13" s="194"/>
      <c r="EJ13" s="194"/>
      <c r="EK13" s="194"/>
      <c r="EL13" s="194" t="s">
        <v>416</v>
      </c>
      <c r="EM13" s="240" t="s">
        <v>376</v>
      </c>
      <c r="EN13" s="234"/>
      <c r="EO13" s="196" t="s">
        <v>610</v>
      </c>
      <c r="EP13" s="234" t="s">
        <v>611</v>
      </c>
      <c r="EQ13" s="194"/>
      <c r="ER13" s="227"/>
      <c r="ES13" s="194"/>
      <c r="ET13" s="194"/>
      <c r="EU13" s="194"/>
      <c r="EV13" s="234"/>
      <c r="EW13" s="194" t="s">
        <v>382</v>
      </c>
      <c r="EX13" s="194" t="s">
        <v>382</v>
      </c>
    </row>
    <row r="14" spans="1:164" ht="15" customHeight="1" x14ac:dyDescent="0.25">
      <c r="A14" s="97" t="s">
        <v>535</v>
      </c>
      <c r="B14" s="92">
        <v>2015</v>
      </c>
      <c r="C14" s="259" t="s">
        <v>1142</v>
      </c>
      <c r="D14" s="102" t="s">
        <v>1143</v>
      </c>
      <c r="E14" s="93">
        <v>116</v>
      </c>
      <c r="F14" s="114">
        <v>4</v>
      </c>
      <c r="G14" s="188" t="s">
        <v>832</v>
      </c>
      <c r="H14" s="188" t="s">
        <v>832</v>
      </c>
      <c r="I14" s="188" t="s">
        <v>832</v>
      </c>
      <c r="J14" s="217">
        <v>0</v>
      </c>
      <c r="K14" s="256">
        <v>0</v>
      </c>
      <c r="L14" s="123">
        <v>0</v>
      </c>
      <c r="M14" s="123">
        <v>0</v>
      </c>
      <c r="N14" s="123">
        <v>0</v>
      </c>
      <c r="O14" s="35">
        <f t="shared" si="1"/>
        <v>0</v>
      </c>
      <c r="P14" s="35">
        <f t="shared" si="2"/>
        <v>0</v>
      </c>
      <c r="Q14" s="35">
        <f t="shared" si="3"/>
        <v>0</v>
      </c>
      <c r="R14" s="125">
        <f t="shared" si="4"/>
        <v>0</v>
      </c>
      <c r="S14" s="105">
        <v>2015</v>
      </c>
      <c r="T14" s="194" t="s">
        <v>203</v>
      </c>
      <c r="U14" s="194" t="s">
        <v>502</v>
      </c>
      <c r="V14" s="194" t="s">
        <v>5</v>
      </c>
      <c r="W14" s="253"/>
      <c r="X14" s="194" t="s">
        <v>44</v>
      </c>
      <c r="Y14" s="196" t="s">
        <v>105</v>
      </c>
      <c r="Z14" s="63" t="str">
        <f>VLOOKUP(Y14,Listings!$J$3:$O$57,2,FALSE)</f>
        <v>HFE</v>
      </c>
      <c r="AA14" s="194"/>
      <c r="AB14" s="59">
        <f>VLOOKUP(Y14,Listings!$J$3:$O$57,5,FALSE)</f>
        <v>195.3</v>
      </c>
      <c r="AC14" s="59">
        <f>VLOOKUP(Y14,Listings!$J$3:$O$57,6,FALSE)</f>
        <v>22.29</v>
      </c>
      <c r="AD14" s="188">
        <f>VLOOKUP(Y14,Listings!$J$3:$L$57,3,FALSE)</f>
        <v>1.5389999999999999</v>
      </c>
      <c r="AE14" s="108" t="str">
        <f t="shared" si="9"/>
        <v>Dry</v>
      </c>
      <c r="AF14" s="132">
        <v>163</v>
      </c>
      <c r="AG14" s="197">
        <v>167</v>
      </c>
      <c r="AH14" s="197">
        <v>5</v>
      </c>
      <c r="AI14" s="197">
        <v>40</v>
      </c>
      <c r="AJ14" s="197">
        <v>20</v>
      </c>
      <c r="AK14" s="197">
        <v>65</v>
      </c>
      <c r="AL14" s="197"/>
      <c r="AM14" s="197">
        <v>50</v>
      </c>
      <c r="AN14" s="197">
        <v>2</v>
      </c>
      <c r="AO14" s="197">
        <v>9.2100000000000009</v>
      </c>
      <c r="AP14" s="197">
        <v>1.2</v>
      </c>
      <c r="AQ14" s="197">
        <v>3</v>
      </c>
      <c r="AR14" s="196" t="s">
        <v>5</v>
      </c>
      <c r="AS14" s="194"/>
      <c r="AT14" s="194">
        <v>182</v>
      </c>
      <c r="AU14" s="195"/>
      <c r="AV14" s="199">
        <v>25.75</v>
      </c>
      <c r="AW14" s="194"/>
      <c r="AX14" s="194">
        <v>0.21</v>
      </c>
      <c r="AY14" s="194" t="s">
        <v>39</v>
      </c>
      <c r="AZ14" s="196" t="s">
        <v>536</v>
      </c>
      <c r="BA14" s="194"/>
      <c r="BB14" s="194"/>
      <c r="BC14" s="194"/>
      <c r="BD14" s="194">
        <v>10</v>
      </c>
      <c r="BE14" s="194"/>
      <c r="BF14" s="194">
        <v>0.125</v>
      </c>
      <c r="BG14" s="194" t="s">
        <v>253</v>
      </c>
      <c r="BH14" s="196"/>
      <c r="BI14" s="194"/>
      <c r="BJ14" s="194"/>
      <c r="BK14" s="194"/>
      <c r="BL14" s="194">
        <v>5.9499999999999997E-2</v>
      </c>
      <c r="BM14" s="194" t="s">
        <v>289</v>
      </c>
      <c r="BN14" s="194"/>
      <c r="BO14" s="194"/>
      <c r="BP14" s="194"/>
      <c r="BQ14" s="194"/>
      <c r="BR14" s="199">
        <v>6.0233009708737864E-2</v>
      </c>
      <c r="BS14" s="194"/>
      <c r="BT14" s="194">
        <v>0.31979999999999997</v>
      </c>
      <c r="BU14" s="196" t="s">
        <v>400</v>
      </c>
      <c r="BV14" s="194" t="s">
        <v>62</v>
      </c>
      <c r="BW14" s="194" t="s">
        <v>46</v>
      </c>
      <c r="BX14" s="234" t="s">
        <v>537</v>
      </c>
      <c r="BY14" s="194"/>
      <c r="BZ14" s="194"/>
      <c r="CA14" s="194">
        <v>0.16200000000000001</v>
      </c>
      <c r="CB14" s="194"/>
      <c r="CC14" s="194"/>
      <c r="CD14" s="194"/>
      <c r="CE14" s="194"/>
      <c r="CF14" s="199">
        <v>7.9000000000000001E-2</v>
      </c>
      <c r="CG14" s="194"/>
      <c r="CH14" s="194"/>
      <c r="CI14" s="194"/>
      <c r="CJ14" s="196" t="s">
        <v>25</v>
      </c>
      <c r="CK14" s="234"/>
      <c r="CL14" s="194"/>
      <c r="CM14" s="234"/>
      <c r="CN14" s="194"/>
      <c r="CO14" s="234"/>
      <c r="CP14" s="196" t="s">
        <v>36</v>
      </c>
      <c r="CQ14" s="194" t="s">
        <v>62</v>
      </c>
      <c r="CR14" s="194" t="s">
        <v>40</v>
      </c>
      <c r="CS14" s="234"/>
      <c r="CT14" s="194">
        <v>2.7</v>
      </c>
      <c r="CU14" s="194"/>
      <c r="CV14" s="197"/>
      <c r="CW14" s="190"/>
      <c r="CX14" s="190"/>
      <c r="CY14" s="194">
        <v>4000</v>
      </c>
      <c r="CZ14" s="194">
        <v>18700</v>
      </c>
      <c r="DA14" s="194">
        <v>3.5</v>
      </c>
      <c r="DB14" s="194">
        <v>7</v>
      </c>
      <c r="DC14" s="194">
        <v>0.1</v>
      </c>
      <c r="DD14" s="194">
        <v>1.5509999999999999</v>
      </c>
      <c r="DE14" s="194"/>
      <c r="DF14" s="194"/>
      <c r="DG14" s="194"/>
      <c r="DH14" s="194"/>
      <c r="DI14" s="54">
        <f t="shared" si="8"/>
        <v>1.5509999999999999</v>
      </c>
      <c r="DJ14" s="54">
        <f t="shared" si="6"/>
        <v>1.5509999999999999</v>
      </c>
      <c r="DK14" s="194"/>
      <c r="DL14" s="190"/>
      <c r="DM14" s="194"/>
      <c r="DN14" s="194"/>
      <c r="DO14" s="194"/>
      <c r="DP14" s="194">
        <v>0.76100000000000001</v>
      </c>
      <c r="DQ14" s="194"/>
      <c r="DR14" s="194"/>
      <c r="DS14" s="194"/>
      <c r="DT14" s="194"/>
      <c r="DU14" s="194"/>
      <c r="DV14" s="194"/>
      <c r="DW14" s="54" t="str">
        <f t="shared" si="7"/>
        <v/>
      </c>
      <c r="DX14" s="194"/>
      <c r="DY14" s="194"/>
      <c r="DZ14" s="234" t="s">
        <v>538</v>
      </c>
      <c r="EA14" s="196" t="s">
        <v>25</v>
      </c>
      <c r="EB14" s="234"/>
      <c r="EC14" s="194"/>
      <c r="ED14" s="234"/>
      <c r="EE14" s="194"/>
      <c r="EF14" s="194"/>
      <c r="EG14" s="196"/>
      <c r="EH14" s="194"/>
      <c r="EI14" s="194"/>
      <c r="EJ14" s="194"/>
      <c r="EK14" s="194"/>
      <c r="EL14" s="194" t="s">
        <v>416</v>
      </c>
      <c r="EM14" s="240" t="s">
        <v>376</v>
      </c>
      <c r="EN14" s="234"/>
      <c r="EO14" s="154" t="s">
        <v>610</v>
      </c>
      <c r="EP14" s="234"/>
      <c r="EQ14" s="194"/>
      <c r="ER14" s="228"/>
      <c r="ES14" s="194"/>
      <c r="ET14" s="194"/>
      <c r="EU14" s="194"/>
      <c r="EV14" s="234"/>
      <c r="EW14" s="194" t="s">
        <v>382</v>
      </c>
      <c r="EX14" s="194" t="s">
        <v>382</v>
      </c>
    </row>
    <row r="15" spans="1:164" ht="15" customHeight="1" x14ac:dyDescent="0.25">
      <c r="A15" s="200" t="s">
        <v>546</v>
      </c>
      <c r="B15" s="92">
        <v>2015</v>
      </c>
      <c r="C15" s="259" t="s">
        <v>1150</v>
      </c>
      <c r="D15" s="102" t="s">
        <v>1151</v>
      </c>
      <c r="E15" s="123">
        <v>120</v>
      </c>
      <c r="F15" s="114">
        <v>4</v>
      </c>
      <c r="G15" s="188" t="s">
        <v>832</v>
      </c>
      <c r="H15" s="188" t="s">
        <v>832</v>
      </c>
      <c r="I15" s="188" t="s">
        <v>832</v>
      </c>
      <c r="J15" s="114">
        <v>0</v>
      </c>
      <c r="K15" s="188">
        <v>1</v>
      </c>
      <c r="L15" s="95">
        <v>1</v>
      </c>
      <c r="M15" s="95">
        <v>1</v>
      </c>
      <c r="N15" s="95">
        <v>1</v>
      </c>
      <c r="O15" s="35">
        <f t="shared" si="1"/>
        <v>1</v>
      </c>
      <c r="P15" s="35">
        <f t="shared" si="2"/>
        <v>1</v>
      </c>
      <c r="Q15" s="35">
        <f t="shared" si="3"/>
        <v>1</v>
      </c>
      <c r="R15" s="125">
        <f t="shared" si="4"/>
        <v>1</v>
      </c>
      <c r="S15" s="105">
        <v>2015</v>
      </c>
      <c r="T15" s="194" t="s">
        <v>203</v>
      </c>
      <c r="U15" s="194" t="s">
        <v>502</v>
      </c>
      <c r="V15" s="194" t="s">
        <v>5</v>
      </c>
      <c r="W15" s="234"/>
      <c r="X15" s="194" t="s">
        <v>44</v>
      </c>
      <c r="Y15" s="196" t="s">
        <v>105</v>
      </c>
      <c r="Z15" s="63" t="str">
        <f>VLOOKUP(Y15,Listings!$J$3:$O$57,2,FALSE)</f>
        <v>HFE</v>
      </c>
      <c r="AA15" s="194"/>
      <c r="AB15" s="59">
        <f>VLOOKUP(Y15,Listings!$J$3:$O$57,5,FALSE)</f>
        <v>195.3</v>
      </c>
      <c r="AC15" s="59">
        <f>VLOOKUP(Y15,Listings!$J$3:$O$57,6,FALSE)</f>
        <v>22.29</v>
      </c>
      <c r="AD15" s="188">
        <f>VLOOKUP(Y15,Listings!$J$3:$L$57,3,FALSE)</f>
        <v>1.5389999999999999</v>
      </c>
      <c r="AE15" s="108" t="str">
        <f t="shared" si="9"/>
        <v>Dry</v>
      </c>
      <c r="AF15" s="132">
        <v>155</v>
      </c>
      <c r="AG15" s="197">
        <v>175</v>
      </c>
      <c r="AH15" s="197"/>
      <c r="AI15" s="197"/>
      <c r="AJ15" s="197">
        <v>35</v>
      </c>
      <c r="AK15" s="197">
        <v>55</v>
      </c>
      <c r="AL15" s="197"/>
      <c r="AM15" s="197"/>
      <c r="AN15" s="197">
        <v>8.5</v>
      </c>
      <c r="AO15" s="197">
        <v>11</v>
      </c>
      <c r="AP15" s="197"/>
      <c r="AQ15" s="197">
        <v>3</v>
      </c>
      <c r="AR15" s="157" t="s">
        <v>5</v>
      </c>
      <c r="AS15" s="194"/>
      <c r="AT15" s="195">
        <v>200</v>
      </c>
      <c r="AU15" s="194"/>
      <c r="AV15" s="195">
        <v>28</v>
      </c>
      <c r="AW15" s="194"/>
      <c r="AX15" s="194"/>
      <c r="AY15" s="195" t="s">
        <v>39</v>
      </c>
      <c r="AZ15" s="203" t="s">
        <v>536</v>
      </c>
      <c r="BA15" s="194"/>
      <c r="BB15" s="194"/>
      <c r="BC15" s="194"/>
      <c r="BD15" s="194"/>
      <c r="BE15" s="194"/>
      <c r="BF15" s="194"/>
      <c r="BG15" s="194" t="s">
        <v>253</v>
      </c>
      <c r="BH15" s="196"/>
      <c r="BI15" s="194"/>
      <c r="BJ15" s="194"/>
      <c r="BK15" s="194"/>
      <c r="BL15" s="155">
        <v>5.3571428571428568E-2</v>
      </c>
      <c r="BM15" s="195" t="s">
        <v>282</v>
      </c>
      <c r="BN15" s="194"/>
      <c r="BO15" s="194"/>
      <c r="BP15" s="194"/>
      <c r="BQ15" s="194"/>
      <c r="BR15" s="199">
        <v>5.3571428571428568E-2</v>
      </c>
      <c r="BS15" s="194"/>
      <c r="BT15" s="206">
        <f>1-293/(273+AT15)</f>
        <v>0.38054968287526425</v>
      </c>
      <c r="BU15" s="154" t="s">
        <v>400</v>
      </c>
      <c r="BV15" s="162" t="s">
        <v>62</v>
      </c>
      <c r="BW15" s="162" t="s">
        <v>46</v>
      </c>
      <c r="BX15" s="235"/>
      <c r="BY15" s="195"/>
      <c r="BZ15" s="194"/>
      <c r="CA15" s="194">
        <v>0.14000000000000001</v>
      </c>
      <c r="CB15" s="194"/>
      <c r="CC15" s="194"/>
      <c r="CD15" s="194"/>
      <c r="CE15" s="194"/>
      <c r="CF15" s="199">
        <v>7.8E-2</v>
      </c>
      <c r="CG15" s="194"/>
      <c r="CH15" s="194"/>
      <c r="CI15" s="108"/>
      <c r="CJ15" s="154" t="s">
        <v>25</v>
      </c>
      <c r="CK15" s="234"/>
      <c r="CL15" s="194"/>
      <c r="CM15" s="234"/>
      <c r="CN15" s="194"/>
      <c r="CO15" s="234"/>
      <c r="CP15" s="149" t="s">
        <v>36</v>
      </c>
      <c r="CQ15" s="195" t="s">
        <v>62</v>
      </c>
      <c r="CR15" s="200" t="s">
        <v>40</v>
      </c>
      <c r="CS15" s="234"/>
      <c r="CT15" s="194"/>
      <c r="CU15" s="194"/>
      <c r="CV15" s="197"/>
      <c r="CW15" s="194"/>
      <c r="CX15" s="194"/>
      <c r="CY15" s="194">
        <v>6000</v>
      </c>
      <c r="CZ15" s="194">
        <v>18000</v>
      </c>
      <c r="DA15" s="194"/>
      <c r="DB15" s="195"/>
      <c r="DC15" s="194"/>
      <c r="DD15" s="194">
        <v>1.5</v>
      </c>
      <c r="DE15" s="194"/>
      <c r="DF15" s="194"/>
      <c r="DG15" s="194"/>
      <c r="DH15" s="190"/>
      <c r="DI15" s="190">
        <f t="shared" si="8"/>
        <v>1.5</v>
      </c>
      <c r="DJ15" s="190">
        <f t="shared" si="6"/>
        <v>1.5</v>
      </c>
      <c r="DK15" s="194"/>
      <c r="DL15" s="194"/>
      <c r="DM15" s="194"/>
      <c r="DN15" s="194"/>
      <c r="DO15" s="194"/>
      <c r="DP15" s="195"/>
      <c r="DQ15" s="194"/>
      <c r="DR15" s="194"/>
      <c r="DS15" s="194"/>
      <c r="DT15" s="190"/>
      <c r="DU15" s="194"/>
      <c r="DV15" s="194"/>
      <c r="DW15" s="54" t="str">
        <f t="shared" si="7"/>
        <v/>
      </c>
      <c r="DX15" s="194"/>
      <c r="DY15" s="194"/>
      <c r="DZ15" s="234" t="s">
        <v>549</v>
      </c>
      <c r="EA15" s="154" t="s">
        <v>25</v>
      </c>
      <c r="EB15" s="234"/>
      <c r="EC15" s="194"/>
      <c r="ED15" s="234"/>
      <c r="EE15" s="194"/>
      <c r="EF15" s="194"/>
      <c r="EG15" s="196"/>
      <c r="EH15" s="194"/>
      <c r="EI15" s="194"/>
      <c r="EJ15" s="194"/>
      <c r="EK15" s="194"/>
      <c r="EL15" s="194" t="s">
        <v>416</v>
      </c>
      <c r="EM15" s="128" t="s">
        <v>376</v>
      </c>
      <c r="EN15" s="234"/>
      <c r="EO15" s="154" t="s">
        <v>610</v>
      </c>
      <c r="EP15" s="234"/>
      <c r="EQ15" s="194"/>
      <c r="ER15" s="228"/>
      <c r="ES15" s="194"/>
      <c r="ET15" s="194"/>
      <c r="EU15" s="194"/>
      <c r="EV15" s="234"/>
      <c r="EW15" s="194"/>
      <c r="EX15" s="194" t="s">
        <v>382</v>
      </c>
    </row>
    <row r="16" spans="1:164" ht="15" customHeight="1" x14ac:dyDescent="0.25">
      <c r="A16" s="200" t="s">
        <v>548</v>
      </c>
      <c r="B16" s="92">
        <v>2015</v>
      </c>
      <c r="C16" s="259" t="s">
        <v>1152</v>
      </c>
      <c r="D16" s="102" t="s">
        <v>1153</v>
      </c>
      <c r="E16" s="123">
        <v>121</v>
      </c>
      <c r="F16" s="114">
        <v>4</v>
      </c>
      <c r="G16" s="188" t="s">
        <v>832</v>
      </c>
      <c r="H16" s="188" t="s">
        <v>833</v>
      </c>
      <c r="I16" s="188" t="s">
        <v>832</v>
      </c>
      <c r="J16" s="114">
        <v>0</v>
      </c>
      <c r="K16" s="188">
        <v>1</v>
      </c>
      <c r="L16" s="146">
        <v>1</v>
      </c>
      <c r="M16" s="146">
        <v>0</v>
      </c>
      <c r="N16" s="146">
        <v>1</v>
      </c>
      <c r="O16" s="125">
        <f t="shared" si="1"/>
        <v>1</v>
      </c>
      <c r="P16" s="125">
        <f t="shared" si="2"/>
        <v>0</v>
      </c>
      <c r="Q16" s="125">
        <f t="shared" si="3"/>
        <v>1</v>
      </c>
      <c r="R16" s="125">
        <f t="shared" si="4"/>
        <v>0</v>
      </c>
      <c r="S16" s="105">
        <v>2015</v>
      </c>
      <c r="T16" s="194" t="s">
        <v>203</v>
      </c>
      <c r="U16" s="194" t="s">
        <v>502</v>
      </c>
      <c r="V16" s="194" t="s">
        <v>5</v>
      </c>
      <c r="W16" s="234"/>
      <c r="X16" s="194" t="s">
        <v>44</v>
      </c>
      <c r="Y16" s="196" t="s">
        <v>105</v>
      </c>
      <c r="Z16" s="63" t="str">
        <f>VLOOKUP(Y16,Listings!$J$3:$O$57,2,FALSE)</f>
        <v>HFE</v>
      </c>
      <c r="AA16" s="194"/>
      <c r="AB16" s="59">
        <f>VLOOKUP(Y16,Listings!$J$3:$O$57,5,FALSE)</f>
        <v>195.3</v>
      </c>
      <c r="AC16" s="59">
        <f>VLOOKUP(Y16,Listings!$J$3:$O$57,6,FALSE)</f>
        <v>22.29</v>
      </c>
      <c r="AD16" s="51">
        <f>VLOOKUP(Y16,Listings!$J$3:$L$57,3,FALSE)</f>
        <v>1.5389999999999999</v>
      </c>
      <c r="AE16" s="108" t="str">
        <f t="shared" si="9"/>
        <v>Dry</v>
      </c>
      <c r="AF16" s="132"/>
      <c r="AG16" s="197">
        <v>155</v>
      </c>
      <c r="AH16" s="197"/>
      <c r="AI16" s="197"/>
      <c r="AJ16" s="197"/>
      <c r="AK16" s="197">
        <v>17.8</v>
      </c>
      <c r="AL16" s="197"/>
      <c r="AM16" s="197"/>
      <c r="AN16" s="197"/>
      <c r="AO16" s="197">
        <v>8.86</v>
      </c>
      <c r="AP16" s="197"/>
      <c r="AQ16" s="197">
        <v>1.28</v>
      </c>
      <c r="AR16" s="196" t="s">
        <v>5</v>
      </c>
      <c r="AS16" s="194"/>
      <c r="AT16" s="195">
        <v>185.4</v>
      </c>
      <c r="AU16" s="194"/>
      <c r="AV16" s="199">
        <v>26</v>
      </c>
      <c r="AW16" s="194"/>
      <c r="AX16" s="194"/>
      <c r="AY16" s="152" t="s">
        <v>39</v>
      </c>
      <c r="AZ16" s="223" t="s">
        <v>536</v>
      </c>
      <c r="BA16" s="194"/>
      <c r="BB16" s="194">
        <v>8.6999999999999993</v>
      </c>
      <c r="BC16" s="194"/>
      <c r="BD16" s="194">
        <v>23</v>
      </c>
      <c r="BE16" s="194"/>
      <c r="BF16" s="194"/>
      <c r="BG16" s="162" t="s">
        <v>253</v>
      </c>
      <c r="BH16" s="196"/>
      <c r="BI16" s="194"/>
      <c r="BJ16" s="194"/>
      <c r="BK16" s="194"/>
      <c r="BL16" s="199">
        <v>5.0615384615384618E-2</v>
      </c>
      <c r="BM16" s="195" t="s">
        <v>282</v>
      </c>
      <c r="BN16" s="194"/>
      <c r="BO16" s="194"/>
      <c r="BP16" s="194"/>
      <c r="BQ16" s="194"/>
      <c r="BR16" s="199">
        <v>5.0615384615384618E-2</v>
      </c>
      <c r="BS16" s="194"/>
      <c r="BT16" s="205">
        <f>1-(273+BB16)/(273+AT16)</f>
        <v>0.38547120418848169</v>
      </c>
      <c r="BU16" s="154" t="s">
        <v>400</v>
      </c>
      <c r="BV16" s="162" t="s">
        <v>62</v>
      </c>
      <c r="BW16" s="162" t="s">
        <v>46</v>
      </c>
      <c r="BX16" s="234"/>
      <c r="BY16" s="194"/>
      <c r="BZ16" s="194"/>
      <c r="CA16" s="194">
        <v>0.15805555555555556</v>
      </c>
      <c r="CB16" s="194"/>
      <c r="CC16" s="194"/>
      <c r="CD16" s="194"/>
      <c r="CE16" s="194"/>
      <c r="CF16" s="199">
        <v>0.08</v>
      </c>
      <c r="CG16" s="194"/>
      <c r="CH16" s="194"/>
      <c r="CI16" s="194"/>
      <c r="CJ16" s="154" t="s">
        <v>25</v>
      </c>
      <c r="CK16" s="234"/>
      <c r="CL16" s="194"/>
      <c r="CM16" s="234"/>
      <c r="CN16" s="194"/>
      <c r="CO16" s="234"/>
      <c r="CP16" s="196" t="s">
        <v>36</v>
      </c>
      <c r="CQ16" s="194" t="s">
        <v>62</v>
      </c>
      <c r="CR16" s="160" t="s">
        <v>40</v>
      </c>
      <c r="CS16" s="234"/>
      <c r="CT16" s="194"/>
      <c r="CU16" s="194"/>
      <c r="CV16" s="197"/>
      <c r="CW16" s="194"/>
      <c r="CX16" s="194"/>
      <c r="CY16" s="194">
        <v>22000</v>
      </c>
      <c r="CZ16" s="194">
        <v>25380</v>
      </c>
      <c r="DA16" s="194"/>
      <c r="DB16" s="194"/>
      <c r="DC16" s="194"/>
      <c r="DD16" s="194">
        <v>1.3160000000000001</v>
      </c>
      <c r="DE16" s="194"/>
      <c r="DF16" s="194"/>
      <c r="DG16" s="194"/>
      <c r="DH16" s="199">
        <v>3.411</v>
      </c>
      <c r="DI16" s="190">
        <f t="shared" si="8"/>
        <v>1.3160000000000001</v>
      </c>
      <c r="DJ16" s="190">
        <f t="shared" si="6"/>
        <v>1.3160000000000001</v>
      </c>
      <c r="DK16" s="194"/>
      <c r="DL16" s="194"/>
      <c r="DM16" s="194"/>
      <c r="DN16" s="194"/>
      <c r="DO16" s="194"/>
      <c r="DP16" s="194"/>
      <c r="DQ16" s="194"/>
      <c r="DR16" s="194"/>
      <c r="DS16" s="194"/>
      <c r="DT16" s="158">
        <v>0.3858106127235415</v>
      </c>
      <c r="DU16" s="194"/>
      <c r="DV16" s="194"/>
      <c r="DW16" s="54" t="str">
        <f t="shared" si="7"/>
        <v/>
      </c>
      <c r="DX16" s="194"/>
      <c r="DY16" s="194"/>
      <c r="DZ16" s="234" t="s">
        <v>908</v>
      </c>
      <c r="EA16" s="196" t="s">
        <v>25</v>
      </c>
      <c r="EB16" s="234"/>
      <c r="EC16" s="194"/>
      <c r="ED16" s="234"/>
      <c r="EE16" s="194"/>
      <c r="EF16" s="194"/>
      <c r="EG16" s="196"/>
      <c r="EH16" s="194"/>
      <c r="EI16" s="194"/>
      <c r="EJ16" s="194"/>
      <c r="EK16" s="194"/>
      <c r="EL16" s="194" t="s">
        <v>416</v>
      </c>
      <c r="EM16" s="240" t="s">
        <v>376</v>
      </c>
      <c r="EN16" s="234"/>
      <c r="EO16" s="154" t="s">
        <v>610</v>
      </c>
      <c r="EP16" s="234"/>
      <c r="EQ16" s="194"/>
      <c r="ER16" s="228"/>
      <c r="ES16" s="194"/>
      <c r="ET16" s="194"/>
      <c r="EU16" s="194"/>
      <c r="EV16" s="234"/>
      <c r="EW16" s="194"/>
      <c r="EX16" s="194" t="s">
        <v>382</v>
      </c>
    </row>
    <row r="17" spans="1:164" ht="15" customHeight="1" x14ac:dyDescent="0.25">
      <c r="A17" s="200" t="s">
        <v>648</v>
      </c>
      <c r="B17" s="92">
        <v>2015</v>
      </c>
      <c r="C17" s="259" t="s">
        <v>1156</v>
      </c>
      <c r="D17" s="102" t="s">
        <v>1157</v>
      </c>
      <c r="E17" s="123">
        <v>123</v>
      </c>
      <c r="F17" s="216">
        <v>5</v>
      </c>
      <c r="G17" s="146" t="s">
        <v>832</v>
      </c>
      <c r="H17" s="146" t="s">
        <v>832</v>
      </c>
      <c r="I17" s="146" t="s">
        <v>832</v>
      </c>
      <c r="J17" s="216">
        <v>0</v>
      </c>
      <c r="K17" s="146">
        <v>0</v>
      </c>
      <c r="L17" s="146">
        <v>0</v>
      </c>
      <c r="M17" s="146">
        <v>0</v>
      </c>
      <c r="N17" s="146">
        <v>0</v>
      </c>
      <c r="O17" s="35">
        <f t="shared" si="1"/>
        <v>0</v>
      </c>
      <c r="P17" s="35">
        <f t="shared" si="2"/>
        <v>0</v>
      </c>
      <c r="Q17" s="35">
        <f t="shared" si="3"/>
        <v>0</v>
      </c>
      <c r="R17" s="125">
        <f t="shared" si="4"/>
        <v>0</v>
      </c>
      <c r="S17" s="105">
        <v>2015</v>
      </c>
      <c r="T17" s="108" t="s">
        <v>166</v>
      </c>
      <c r="U17" s="108" t="s">
        <v>683</v>
      </c>
      <c r="V17" s="194" t="s">
        <v>3</v>
      </c>
      <c r="W17" s="234"/>
      <c r="X17" s="194"/>
      <c r="Y17" s="196" t="s">
        <v>26</v>
      </c>
      <c r="Z17" s="63" t="str">
        <f>VLOOKUP(Y17,Listings!$J$3:$O$57,2,FALSE)</f>
        <v>HFC</v>
      </c>
      <c r="AA17" s="194"/>
      <c r="AB17" s="59">
        <f>VLOOKUP(Y17,Listings!$J$3:$O$57,5,FALSE)</f>
        <v>154.01</v>
      </c>
      <c r="AC17" s="59">
        <f>VLOOKUP(Y17,Listings!$J$3:$O$57,6,FALSE)</f>
        <v>36.51</v>
      </c>
      <c r="AD17" s="188">
        <f>VLOOKUP(Y17,Listings!$J$3:$L$57,3,FALSE)</f>
        <v>0.49580000000000002</v>
      </c>
      <c r="AE17" s="108" t="str">
        <f t="shared" si="9"/>
        <v>Dry</v>
      </c>
      <c r="AF17" s="132"/>
      <c r="AG17" s="197"/>
      <c r="AH17" s="197"/>
      <c r="AI17" s="197">
        <v>10.199999999999999</v>
      </c>
      <c r="AJ17" s="197"/>
      <c r="AK17" s="197"/>
      <c r="AL17" s="197"/>
      <c r="AM17" s="197">
        <v>5.6</v>
      </c>
      <c r="AN17" s="197"/>
      <c r="AO17" s="197"/>
      <c r="AP17" s="197"/>
      <c r="AQ17" s="197"/>
      <c r="AR17" s="154" t="s">
        <v>62</v>
      </c>
      <c r="AS17" s="194"/>
      <c r="AT17" s="194">
        <v>73</v>
      </c>
      <c r="AU17" s="194"/>
      <c r="AV17" s="194"/>
      <c r="AW17" s="194"/>
      <c r="AX17" s="194"/>
      <c r="AY17" s="194" t="s">
        <v>32</v>
      </c>
      <c r="AZ17" s="196" t="s">
        <v>148</v>
      </c>
      <c r="BA17" s="194">
        <v>10</v>
      </c>
      <c r="BB17" s="194">
        <v>16</v>
      </c>
      <c r="BC17" s="194"/>
      <c r="BD17" s="194"/>
      <c r="BE17" s="194"/>
      <c r="BF17" s="194"/>
      <c r="BG17" s="194" t="s">
        <v>32</v>
      </c>
      <c r="BH17" s="196"/>
      <c r="BI17" s="194"/>
      <c r="BJ17" s="194"/>
      <c r="BK17" s="194"/>
      <c r="BL17" s="194">
        <v>7.1400000000000005E-2</v>
      </c>
      <c r="BM17" s="194" t="s">
        <v>301</v>
      </c>
      <c r="BN17" s="194"/>
      <c r="BO17" s="194"/>
      <c r="BP17" s="194"/>
      <c r="BQ17" s="194"/>
      <c r="BR17" s="194">
        <v>7.1400000000000005E-2</v>
      </c>
      <c r="BS17" s="194"/>
      <c r="BT17" s="155">
        <v>0.16473988439306353</v>
      </c>
      <c r="BU17" s="196" t="s">
        <v>80</v>
      </c>
      <c r="BV17" s="194" t="s">
        <v>62</v>
      </c>
      <c r="BW17" s="194" t="s">
        <v>408</v>
      </c>
      <c r="BX17" s="234" t="s">
        <v>551</v>
      </c>
      <c r="BY17" s="181">
        <v>4</v>
      </c>
      <c r="BZ17" s="194"/>
      <c r="CA17" s="194">
        <v>4.17</v>
      </c>
      <c r="CB17" s="194"/>
      <c r="CC17" s="194"/>
      <c r="CD17" s="194"/>
      <c r="CE17" s="194"/>
      <c r="CF17" s="194"/>
      <c r="CG17" s="194"/>
      <c r="CH17" s="194"/>
      <c r="CI17" s="194"/>
      <c r="CJ17" s="196" t="s">
        <v>25</v>
      </c>
      <c r="CK17" s="234"/>
      <c r="CL17" s="194"/>
      <c r="CM17" s="234"/>
      <c r="CN17" s="194"/>
      <c r="CO17" s="234"/>
      <c r="CP17" s="196" t="s">
        <v>36</v>
      </c>
      <c r="CQ17" s="194" t="s">
        <v>346</v>
      </c>
      <c r="CR17" s="200" t="s">
        <v>408</v>
      </c>
      <c r="CS17" s="234"/>
      <c r="CT17" s="194">
        <v>117</v>
      </c>
      <c r="CU17" s="194"/>
      <c r="CV17" s="197"/>
      <c r="CW17" s="194"/>
      <c r="CX17" s="194"/>
      <c r="CY17" s="194"/>
      <c r="CZ17" s="194"/>
      <c r="DA17" s="194"/>
      <c r="DB17" s="194"/>
      <c r="DC17" s="194"/>
      <c r="DD17" s="194">
        <v>92</v>
      </c>
      <c r="DE17" s="194"/>
      <c r="DF17" s="194"/>
      <c r="DG17" s="194"/>
      <c r="DH17" s="194"/>
      <c r="DI17" s="190">
        <f t="shared" si="8"/>
        <v>92</v>
      </c>
      <c r="DJ17" s="190">
        <f t="shared" si="6"/>
        <v>92</v>
      </c>
      <c r="DK17" s="194"/>
      <c r="DL17" s="194"/>
      <c r="DM17" s="194"/>
      <c r="DN17" s="194"/>
      <c r="DO17" s="194"/>
      <c r="DP17" s="194"/>
      <c r="DQ17" s="194"/>
      <c r="DR17" s="194"/>
      <c r="DS17" s="194"/>
      <c r="DT17" s="200"/>
      <c r="DU17" s="194"/>
      <c r="DV17" s="194"/>
      <c r="DW17" s="54" t="str">
        <f t="shared" si="7"/>
        <v/>
      </c>
      <c r="DX17" s="194"/>
      <c r="DY17" s="194"/>
      <c r="DZ17" s="234" t="s">
        <v>552</v>
      </c>
      <c r="EA17" s="196" t="s">
        <v>25</v>
      </c>
      <c r="EB17" s="234"/>
      <c r="EC17" s="194"/>
      <c r="ED17" s="234"/>
      <c r="EE17" s="194"/>
      <c r="EF17" s="194"/>
      <c r="EG17" s="196"/>
      <c r="EH17" s="194"/>
      <c r="EI17" s="194"/>
      <c r="EJ17" s="194"/>
      <c r="EK17" s="194"/>
      <c r="EL17" s="194" t="s">
        <v>416</v>
      </c>
      <c r="EM17" s="240" t="s">
        <v>376</v>
      </c>
      <c r="EN17" s="234"/>
      <c r="EO17" s="196" t="s">
        <v>63</v>
      </c>
      <c r="EP17" s="234"/>
      <c r="EQ17" s="194"/>
      <c r="ER17" s="228"/>
      <c r="ES17" s="194"/>
      <c r="ET17" s="194"/>
      <c r="EU17" s="194"/>
      <c r="EV17" s="234"/>
      <c r="EW17" s="194" t="s">
        <v>382</v>
      </c>
      <c r="EX17" s="194" t="s">
        <v>382</v>
      </c>
    </row>
    <row r="18" spans="1:164" ht="15" customHeight="1" x14ac:dyDescent="0.25">
      <c r="A18" s="200" t="s">
        <v>525</v>
      </c>
      <c r="B18" s="92">
        <v>2015</v>
      </c>
      <c r="C18" s="259" t="s">
        <v>1158</v>
      </c>
      <c r="D18" s="102" t="s">
        <v>1159</v>
      </c>
      <c r="E18" s="123">
        <v>124</v>
      </c>
      <c r="F18" s="216">
        <v>5</v>
      </c>
      <c r="G18" s="146" t="s">
        <v>832</v>
      </c>
      <c r="H18" s="146" t="s">
        <v>832</v>
      </c>
      <c r="I18" s="146" t="s">
        <v>832</v>
      </c>
      <c r="J18" s="216">
        <v>0</v>
      </c>
      <c r="K18" s="146">
        <v>1</v>
      </c>
      <c r="L18" s="95">
        <v>1</v>
      </c>
      <c r="M18" s="95">
        <v>1</v>
      </c>
      <c r="N18" s="95">
        <v>1</v>
      </c>
      <c r="O18" s="35">
        <f t="shared" si="1"/>
        <v>1</v>
      </c>
      <c r="P18" s="35">
        <f t="shared" si="2"/>
        <v>1</v>
      </c>
      <c r="Q18" s="35">
        <f t="shared" si="3"/>
        <v>1</v>
      </c>
      <c r="R18" s="125">
        <f t="shared" si="4"/>
        <v>1</v>
      </c>
      <c r="S18" s="105">
        <v>2015</v>
      </c>
      <c r="T18" s="108" t="s">
        <v>166</v>
      </c>
      <c r="U18" s="108" t="s">
        <v>681</v>
      </c>
      <c r="V18" s="162" t="s">
        <v>3</v>
      </c>
      <c r="W18" s="234"/>
      <c r="X18" s="194"/>
      <c r="Y18" s="196" t="s">
        <v>26</v>
      </c>
      <c r="Z18" s="63" t="str">
        <f>VLOOKUP(Y18,Listings!$J$3:$O$57,2,FALSE)</f>
        <v>HFC</v>
      </c>
      <c r="AA18" s="194"/>
      <c r="AB18" s="59">
        <f>VLOOKUP(Y18,Listings!$J$3:$O$57,5,FALSE)</f>
        <v>154.01</v>
      </c>
      <c r="AC18" s="59">
        <f>VLOOKUP(Y18,Listings!$J$3:$O$57,6,FALSE)</f>
        <v>36.51</v>
      </c>
      <c r="AD18" s="188">
        <f>VLOOKUP(Y18,Listings!$J$3:$L$57,3,FALSE)</f>
        <v>0.49580000000000002</v>
      </c>
      <c r="AE18" s="108" t="str">
        <f t="shared" si="9"/>
        <v>Dry</v>
      </c>
      <c r="AF18" s="132"/>
      <c r="AG18" s="197"/>
      <c r="AH18" s="197"/>
      <c r="AI18" s="197"/>
      <c r="AJ18" s="197"/>
      <c r="AK18" s="197"/>
      <c r="AL18" s="197"/>
      <c r="AM18" s="197"/>
      <c r="AN18" s="197"/>
      <c r="AO18" s="197"/>
      <c r="AP18" s="197"/>
      <c r="AQ18" s="197"/>
      <c r="AR18" s="196" t="s">
        <v>62</v>
      </c>
      <c r="AS18" s="194"/>
      <c r="AT18" s="194">
        <v>82</v>
      </c>
      <c r="AU18" s="194"/>
      <c r="AV18" s="194"/>
      <c r="AW18" s="194"/>
      <c r="AX18" s="194">
        <v>17</v>
      </c>
      <c r="AY18" s="194" t="s">
        <v>32</v>
      </c>
      <c r="AZ18" s="196" t="s">
        <v>148</v>
      </c>
      <c r="BA18" s="194"/>
      <c r="BB18" s="194">
        <v>12</v>
      </c>
      <c r="BC18" s="194"/>
      <c r="BD18" s="194"/>
      <c r="BE18" s="194"/>
      <c r="BF18" s="194"/>
      <c r="BG18" s="194" t="s">
        <v>32</v>
      </c>
      <c r="BH18" s="196"/>
      <c r="BI18" s="194"/>
      <c r="BJ18" s="194"/>
      <c r="BK18" s="194">
        <v>5.1999999999999998E-2</v>
      </c>
      <c r="BL18" s="194">
        <v>7.2999999999999995E-2</v>
      </c>
      <c r="BM18" s="194" t="s">
        <v>282</v>
      </c>
      <c r="BN18" s="194"/>
      <c r="BO18" s="194"/>
      <c r="BP18" s="194"/>
      <c r="BQ18" s="194"/>
      <c r="BR18" s="194">
        <v>7.2999999999999995E-2</v>
      </c>
      <c r="BS18" s="194"/>
      <c r="BT18" s="155">
        <v>0.23098591549295777</v>
      </c>
      <c r="BU18" s="154" t="s">
        <v>80</v>
      </c>
      <c r="BV18" s="162" t="s">
        <v>62</v>
      </c>
      <c r="BW18" s="194" t="s">
        <v>408</v>
      </c>
      <c r="BX18" s="238" t="s">
        <v>551</v>
      </c>
      <c r="BY18" s="181">
        <v>4</v>
      </c>
      <c r="BZ18" s="194">
        <v>2.6</v>
      </c>
      <c r="CA18" s="194">
        <v>5.17</v>
      </c>
      <c r="CB18" s="194"/>
      <c r="CC18" s="194"/>
      <c r="CD18" s="194"/>
      <c r="CE18" s="194"/>
      <c r="CF18" s="194"/>
      <c r="CG18" s="194"/>
      <c r="CH18" s="194"/>
      <c r="CI18" s="194"/>
      <c r="CJ18" s="154" t="s">
        <v>25</v>
      </c>
      <c r="CK18" s="234"/>
      <c r="CL18" s="194"/>
      <c r="CM18" s="234"/>
      <c r="CN18" s="194"/>
      <c r="CO18" s="234"/>
      <c r="CP18" s="196" t="s">
        <v>36</v>
      </c>
      <c r="CQ18" s="194" t="s">
        <v>346</v>
      </c>
      <c r="CR18" s="200" t="s">
        <v>408</v>
      </c>
      <c r="CS18" s="234"/>
      <c r="CT18" s="194">
        <v>117</v>
      </c>
      <c r="CU18" s="194"/>
      <c r="CV18" s="197"/>
      <c r="CW18" s="194"/>
      <c r="CX18" s="194"/>
      <c r="CY18" s="194"/>
      <c r="CZ18" s="194"/>
      <c r="DA18" s="194"/>
      <c r="DB18" s="194"/>
      <c r="DC18" s="194">
        <v>35.17</v>
      </c>
      <c r="DD18" s="194">
        <v>91.2</v>
      </c>
      <c r="DE18" s="194"/>
      <c r="DF18" s="194"/>
      <c r="DG18" s="194"/>
      <c r="DH18" s="194"/>
      <c r="DI18" s="190">
        <f t="shared" si="8"/>
        <v>91.2</v>
      </c>
      <c r="DJ18" s="190">
        <f t="shared" si="6"/>
        <v>91.2</v>
      </c>
      <c r="DK18" s="194">
        <v>0.78500000000000003</v>
      </c>
      <c r="DL18" s="194">
        <v>0.80700000000000005</v>
      </c>
      <c r="DM18" s="194"/>
      <c r="DN18" s="194"/>
      <c r="DO18" s="194"/>
      <c r="DP18" s="194"/>
      <c r="DQ18" s="194"/>
      <c r="DR18" s="194"/>
      <c r="DS18" s="194"/>
      <c r="DT18" s="200"/>
      <c r="DU18" s="194"/>
      <c r="DV18" s="194"/>
      <c r="DW18" s="54" t="str">
        <f t="shared" si="7"/>
        <v/>
      </c>
      <c r="DX18" s="194"/>
      <c r="DY18" s="194"/>
      <c r="DZ18" s="234"/>
      <c r="EA18" s="154" t="s">
        <v>25</v>
      </c>
      <c r="EB18" s="234"/>
      <c r="EC18" s="194"/>
      <c r="ED18" s="234"/>
      <c r="EE18" s="194"/>
      <c r="EF18" s="194"/>
      <c r="EG18" s="196"/>
      <c r="EH18" s="194"/>
      <c r="EI18" s="194"/>
      <c r="EJ18" s="194"/>
      <c r="EK18" s="194"/>
      <c r="EL18" s="194" t="s">
        <v>416</v>
      </c>
      <c r="EM18" s="242" t="s">
        <v>376</v>
      </c>
      <c r="EN18" s="234"/>
      <c r="EO18" s="196" t="s">
        <v>63</v>
      </c>
      <c r="EP18" s="234"/>
      <c r="EQ18" s="194"/>
      <c r="ER18" s="228"/>
      <c r="ES18" s="194"/>
      <c r="ET18" s="194"/>
      <c r="EU18" s="194"/>
      <c r="EV18" s="234"/>
      <c r="EW18" s="162" t="s">
        <v>382</v>
      </c>
      <c r="EX18" s="162" t="s">
        <v>382</v>
      </c>
    </row>
    <row r="19" spans="1:164" ht="15" customHeight="1" x14ac:dyDescent="0.25">
      <c r="A19" s="97" t="s">
        <v>300</v>
      </c>
      <c r="B19" s="92">
        <v>2016</v>
      </c>
      <c r="C19" s="259" t="s">
        <v>1236</v>
      </c>
      <c r="D19" s="102" t="s">
        <v>1237</v>
      </c>
      <c r="E19" s="146">
        <v>163</v>
      </c>
      <c r="F19" s="114">
        <v>6</v>
      </c>
      <c r="G19" s="188" t="s">
        <v>832</v>
      </c>
      <c r="H19" s="188" t="s">
        <v>209</v>
      </c>
      <c r="I19" s="188" t="s">
        <v>832</v>
      </c>
      <c r="J19" s="216">
        <v>0</v>
      </c>
      <c r="K19" s="146">
        <v>1</v>
      </c>
      <c r="L19" s="146">
        <v>1</v>
      </c>
      <c r="M19" s="146">
        <v>0</v>
      </c>
      <c r="N19" s="146">
        <v>1</v>
      </c>
      <c r="O19" s="125">
        <f t="shared" si="1"/>
        <v>1</v>
      </c>
      <c r="P19" s="125">
        <f t="shared" si="2"/>
        <v>0</v>
      </c>
      <c r="Q19" s="125">
        <f t="shared" si="3"/>
        <v>1</v>
      </c>
      <c r="R19" s="125">
        <f t="shared" si="4"/>
        <v>0</v>
      </c>
      <c r="S19" s="105">
        <v>2016</v>
      </c>
      <c r="T19" s="194" t="s">
        <v>203</v>
      </c>
      <c r="U19" s="194" t="s">
        <v>219</v>
      </c>
      <c r="V19" s="162" t="s">
        <v>2</v>
      </c>
      <c r="W19" s="234"/>
      <c r="X19" s="194" t="s">
        <v>44</v>
      </c>
      <c r="Y19" s="196" t="s">
        <v>34</v>
      </c>
      <c r="Z19" s="63" t="str">
        <f>VLOOKUP(Y19,Listings!$J$3:$O$57,2,FALSE)</f>
        <v>HCFC</v>
      </c>
      <c r="AA19" s="194"/>
      <c r="AB19" s="59">
        <f>VLOOKUP(Y19,Listings!$J$3:$O$57,5,FALSE)</f>
        <v>183.67</v>
      </c>
      <c r="AC19" s="59">
        <f>VLOOKUP(Y19,Listings!$J$3:$O$57,6,FALSE)</f>
        <v>36.72</v>
      </c>
      <c r="AD19" s="51">
        <f>VLOOKUP(Y19,Listings!$J$3:$L$57,3,FALSE)</f>
        <v>0.35639999999999999</v>
      </c>
      <c r="AE19" s="195" t="str">
        <f t="shared" si="9"/>
        <v>Dry</v>
      </c>
      <c r="AF19" s="132">
        <v>39</v>
      </c>
      <c r="AG19" s="197">
        <v>71</v>
      </c>
      <c r="AH19" s="197"/>
      <c r="AI19" s="197"/>
      <c r="AJ19" s="197"/>
      <c r="AK19" s="197"/>
      <c r="AL19" s="197"/>
      <c r="AM19" s="197"/>
      <c r="AN19" s="197">
        <v>2</v>
      </c>
      <c r="AO19" s="197">
        <v>5.2</v>
      </c>
      <c r="AP19" s="197">
        <v>1.2</v>
      </c>
      <c r="AQ19" s="197">
        <v>1.5</v>
      </c>
      <c r="AR19" s="196" t="s">
        <v>366</v>
      </c>
      <c r="AS19" s="194">
        <v>45</v>
      </c>
      <c r="AT19" s="194">
        <v>85</v>
      </c>
      <c r="AU19" s="194"/>
      <c r="AV19" s="194"/>
      <c r="AW19" s="194"/>
      <c r="AX19" s="194"/>
      <c r="AY19" s="194" t="s">
        <v>32</v>
      </c>
      <c r="AZ19" s="149" t="s">
        <v>287</v>
      </c>
      <c r="BA19" s="194"/>
      <c r="BB19" s="194"/>
      <c r="BC19" s="194"/>
      <c r="BD19" s="194"/>
      <c r="BE19" s="194"/>
      <c r="BF19" s="194"/>
      <c r="BG19" s="194" t="s">
        <v>32</v>
      </c>
      <c r="BH19" s="196"/>
      <c r="BI19" s="194"/>
      <c r="BJ19" s="194"/>
      <c r="BK19" s="194"/>
      <c r="BL19" s="194"/>
      <c r="BM19" s="194"/>
      <c r="BN19" s="194"/>
      <c r="BO19" s="194"/>
      <c r="BP19" s="194"/>
      <c r="BQ19" s="194"/>
      <c r="BR19" s="194"/>
      <c r="BS19" s="194"/>
      <c r="BT19" s="206">
        <f>1-293/(273+AT19)</f>
        <v>0.18156424581005581</v>
      </c>
      <c r="BU19" s="196" t="s">
        <v>408</v>
      </c>
      <c r="BV19" s="194" t="s">
        <v>408</v>
      </c>
      <c r="BW19" s="194" t="s">
        <v>408</v>
      </c>
      <c r="BX19" s="234"/>
      <c r="BY19" s="194"/>
      <c r="BZ19" s="194"/>
      <c r="CA19" s="194"/>
      <c r="CB19" s="194"/>
      <c r="CC19" s="194"/>
      <c r="CD19" s="194"/>
      <c r="CE19" s="194"/>
      <c r="CF19" s="194"/>
      <c r="CG19" s="194"/>
      <c r="CH19" s="194"/>
      <c r="CI19" s="194"/>
      <c r="CJ19" s="196" t="s">
        <v>25</v>
      </c>
      <c r="CK19" s="234"/>
      <c r="CL19" s="194"/>
      <c r="CM19" s="234"/>
      <c r="CN19" s="194"/>
      <c r="CO19" s="234"/>
      <c r="CP19" s="196" t="s">
        <v>78</v>
      </c>
      <c r="CQ19" s="194" t="s">
        <v>338</v>
      </c>
      <c r="CR19" s="200" t="s">
        <v>408</v>
      </c>
      <c r="CS19" s="234"/>
      <c r="CT19" s="194"/>
      <c r="CU19" s="194">
        <v>0.3</v>
      </c>
      <c r="CV19" s="197"/>
      <c r="CW19" s="190"/>
      <c r="CX19" s="190"/>
      <c r="CY19" s="194">
        <v>700</v>
      </c>
      <c r="CZ19" s="194">
        <v>3280</v>
      </c>
      <c r="DA19" s="194">
        <v>1.54</v>
      </c>
      <c r="DB19" s="194">
        <v>4.33</v>
      </c>
      <c r="DC19" s="194"/>
      <c r="DD19" s="194"/>
      <c r="DE19" s="194"/>
      <c r="DF19" s="194"/>
      <c r="DG19" s="194"/>
      <c r="DH19" s="199">
        <v>4.5999999999999999E-2</v>
      </c>
      <c r="DI19" s="190" t="str">
        <f t="shared" si="8"/>
        <v/>
      </c>
      <c r="DJ19" s="190">
        <f t="shared" si="6"/>
        <v>4.5999999999999999E-2</v>
      </c>
      <c r="DK19" s="194"/>
      <c r="DL19" s="194"/>
      <c r="DM19" s="194"/>
      <c r="DN19" s="194"/>
      <c r="DO19" s="194">
        <v>0.17199999999999999</v>
      </c>
      <c r="DP19" s="194">
        <v>0.58299999999999996</v>
      </c>
      <c r="DQ19" s="194"/>
      <c r="DR19" s="194"/>
      <c r="DS19" s="194"/>
      <c r="DT19" s="194"/>
      <c r="DU19" s="194"/>
      <c r="DV19" s="194"/>
      <c r="DW19" s="54" t="str">
        <f t="shared" si="7"/>
        <v/>
      </c>
      <c r="DX19" s="194"/>
      <c r="DY19" s="194"/>
      <c r="DZ19" s="234"/>
      <c r="EA19" s="196" t="s">
        <v>25</v>
      </c>
      <c r="EB19" s="234"/>
      <c r="EC19" s="194"/>
      <c r="ED19" s="234"/>
      <c r="EE19" s="194"/>
      <c r="EF19" s="194"/>
      <c r="EG19" s="196"/>
      <c r="EH19" s="194"/>
      <c r="EI19" s="194"/>
      <c r="EJ19" s="194"/>
      <c r="EK19" s="194"/>
      <c r="EL19" s="194" t="s">
        <v>408</v>
      </c>
      <c r="EM19" s="242" t="s">
        <v>408</v>
      </c>
      <c r="EN19" s="234"/>
      <c r="EO19" s="196" t="s">
        <v>63</v>
      </c>
      <c r="EP19" s="234"/>
      <c r="EQ19" s="194"/>
      <c r="ER19" s="228"/>
      <c r="ES19" s="194"/>
      <c r="ET19" s="194"/>
      <c r="EU19" s="194"/>
      <c r="EV19" s="234"/>
      <c r="EW19" s="194"/>
      <c r="EX19" s="194" t="s">
        <v>382</v>
      </c>
    </row>
    <row r="20" spans="1:164" ht="15" customHeight="1" x14ac:dyDescent="0.25">
      <c r="A20" s="97" t="s">
        <v>300</v>
      </c>
      <c r="B20" s="92">
        <v>2015</v>
      </c>
      <c r="C20" s="101" t="s">
        <v>1114</v>
      </c>
      <c r="D20" s="102" t="s">
        <v>1115</v>
      </c>
      <c r="E20" s="123">
        <v>101</v>
      </c>
      <c r="F20" s="114">
        <v>6</v>
      </c>
      <c r="G20" s="188" t="s">
        <v>832</v>
      </c>
      <c r="H20" s="188" t="s">
        <v>832</v>
      </c>
      <c r="I20" s="146" t="s">
        <v>832</v>
      </c>
      <c r="J20" s="82">
        <v>0</v>
      </c>
      <c r="K20" s="39">
        <v>0</v>
      </c>
      <c r="L20" s="39">
        <v>0</v>
      </c>
      <c r="M20" s="39">
        <v>0</v>
      </c>
      <c r="N20" s="39">
        <v>0</v>
      </c>
      <c r="O20" s="35">
        <f t="shared" si="1"/>
        <v>0</v>
      </c>
      <c r="P20" s="35">
        <f t="shared" si="2"/>
        <v>0</v>
      </c>
      <c r="Q20" s="35">
        <f t="shared" si="3"/>
        <v>0</v>
      </c>
      <c r="R20" s="125">
        <f t="shared" si="4"/>
        <v>0</v>
      </c>
      <c r="S20" s="105">
        <v>2015</v>
      </c>
      <c r="T20" s="194" t="s">
        <v>203</v>
      </c>
      <c r="U20" s="194" t="s">
        <v>219</v>
      </c>
      <c r="V20" s="194" t="s">
        <v>2</v>
      </c>
      <c r="W20" s="235"/>
      <c r="X20" s="194" t="s">
        <v>44</v>
      </c>
      <c r="Y20" s="196" t="s">
        <v>34</v>
      </c>
      <c r="Z20" s="63" t="str">
        <f>VLOOKUP(Y20,Listings!$J$3:$O$57,2,FALSE)</f>
        <v>HCFC</v>
      </c>
      <c r="AA20" s="194"/>
      <c r="AB20" s="59">
        <f>VLOOKUP(Y20,Listings!$J$3:$O$57,5,FALSE)</f>
        <v>183.67</v>
      </c>
      <c r="AC20" s="59">
        <f>VLOOKUP(Y20,Listings!$J$3:$O$57,6,FALSE)</f>
        <v>36.72</v>
      </c>
      <c r="AD20" s="51">
        <f>VLOOKUP(Y20,Listings!$J$3:$L$57,3,FALSE)</f>
        <v>0.35639999999999999</v>
      </c>
      <c r="AE20" s="108" t="str">
        <f t="shared" si="9"/>
        <v>Dry</v>
      </c>
      <c r="AF20" s="132">
        <v>38.4</v>
      </c>
      <c r="AG20" s="197">
        <v>89.2</v>
      </c>
      <c r="AH20" s="197">
        <v>0</v>
      </c>
      <c r="AI20" s="197">
        <v>1</v>
      </c>
      <c r="AJ20" s="197"/>
      <c r="AK20" s="197"/>
      <c r="AL20" s="197"/>
      <c r="AM20" s="197"/>
      <c r="AN20" s="197">
        <v>1.5</v>
      </c>
      <c r="AO20" s="197">
        <v>6.1</v>
      </c>
      <c r="AP20" s="197"/>
      <c r="AQ20" s="197">
        <v>0.65</v>
      </c>
      <c r="AR20" s="196" t="s">
        <v>366</v>
      </c>
      <c r="AS20" s="194">
        <v>40</v>
      </c>
      <c r="AT20" s="194">
        <v>90</v>
      </c>
      <c r="AU20" s="194"/>
      <c r="AV20" s="194"/>
      <c r="AW20" s="194"/>
      <c r="AX20" s="194"/>
      <c r="AY20" s="194" t="s">
        <v>32</v>
      </c>
      <c r="AZ20" s="151" t="s">
        <v>287</v>
      </c>
      <c r="BA20" s="194"/>
      <c r="BB20" s="194"/>
      <c r="BC20" s="194"/>
      <c r="BD20" s="194"/>
      <c r="BE20" s="194"/>
      <c r="BF20" s="194"/>
      <c r="BG20" s="194" t="s">
        <v>32</v>
      </c>
      <c r="BH20" s="196"/>
      <c r="BI20" s="194"/>
      <c r="BJ20" s="194"/>
      <c r="BK20" s="194"/>
      <c r="BL20" s="194"/>
      <c r="BM20" s="194"/>
      <c r="BN20" s="194"/>
      <c r="BO20" s="194"/>
      <c r="BP20" s="194"/>
      <c r="BQ20" s="194"/>
      <c r="BR20" s="194"/>
      <c r="BS20" s="194"/>
      <c r="BT20" s="206">
        <f>1-293/(273+AT20)</f>
        <v>0.19283746556473824</v>
      </c>
      <c r="BU20" s="149" t="s">
        <v>408</v>
      </c>
      <c r="BV20" s="195" t="s">
        <v>408</v>
      </c>
      <c r="BW20" s="195" t="s">
        <v>408</v>
      </c>
      <c r="BX20" s="234"/>
      <c r="BY20" s="194"/>
      <c r="BZ20" s="199">
        <v>1.4999999999999999E-2</v>
      </c>
      <c r="CA20" s="199">
        <v>1.4E-2</v>
      </c>
      <c r="CB20" s="194"/>
      <c r="CC20" s="194"/>
      <c r="CD20" s="194"/>
      <c r="CE20" s="194"/>
      <c r="CF20" s="199">
        <v>5.5999999999999999E-3</v>
      </c>
      <c r="CG20" s="194"/>
      <c r="CH20" s="194"/>
      <c r="CI20" s="194"/>
      <c r="CJ20" s="196" t="s">
        <v>486</v>
      </c>
      <c r="CK20" s="234"/>
      <c r="CL20" s="194"/>
      <c r="CM20" s="234"/>
      <c r="CN20" s="194"/>
      <c r="CO20" s="234"/>
      <c r="CP20" s="196" t="s">
        <v>78</v>
      </c>
      <c r="CQ20" s="194" t="s">
        <v>338</v>
      </c>
      <c r="CR20" s="148" t="s">
        <v>408</v>
      </c>
      <c r="CS20" s="234"/>
      <c r="CT20" s="194"/>
      <c r="CU20" s="194">
        <v>0.6</v>
      </c>
      <c r="CV20" s="197"/>
      <c r="CW20" s="190"/>
      <c r="CX20" s="190"/>
      <c r="CY20" s="194"/>
      <c r="CZ20" s="194"/>
      <c r="DA20" s="194">
        <v>2.2999999999999998</v>
      </c>
      <c r="DB20" s="194">
        <v>9.4</v>
      </c>
      <c r="DC20" s="194"/>
      <c r="DD20" s="194"/>
      <c r="DE20" s="194"/>
      <c r="DF20" s="194"/>
      <c r="DG20" s="194">
        <v>0.123</v>
      </c>
      <c r="DH20" s="194">
        <v>0.39300000000000002</v>
      </c>
      <c r="DI20" s="190" t="str">
        <f t="shared" si="8"/>
        <v/>
      </c>
      <c r="DJ20" s="54">
        <f t="shared" si="6"/>
        <v>0.39300000000000002</v>
      </c>
      <c r="DK20" s="194"/>
      <c r="DL20" s="194"/>
      <c r="DM20" s="194"/>
      <c r="DN20" s="194"/>
      <c r="DO20" s="194">
        <v>0.67</v>
      </c>
      <c r="DP20" s="194">
        <v>0.7</v>
      </c>
      <c r="DQ20" s="194"/>
      <c r="DR20" s="194"/>
      <c r="DS20" s="194"/>
      <c r="DT20" s="194"/>
      <c r="DU20" s="194"/>
      <c r="DV20" s="194"/>
      <c r="DW20" s="54" t="str">
        <f t="shared" si="7"/>
        <v/>
      </c>
      <c r="DX20" s="194"/>
      <c r="DY20" s="194"/>
      <c r="DZ20" s="234"/>
      <c r="EA20" s="196" t="s">
        <v>25</v>
      </c>
      <c r="EB20" s="234"/>
      <c r="EC20" s="194"/>
      <c r="ED20" s="234"/>
      <c r="EE20" s="194"/>
      <c r="EF20" s="194"/>
      <c r="EG20" s="196"/>
      <c r="EH20" s="194"/>
      <c r="EI20" s="194"/>
      <c r="EJ20" s="194"/>
      <c r="EK20" s="194"/>
      <c r="EL20" s="194" t="s">
        <v>408</v>
      </c>
      <c r="EM20" s="242" t="s">
        <v>408</v>
      </c>
      <c r="EN20" s="234"/>
      <c r="EO20" s="196" t="s">
        <v>63</v>
      </c>
      <c r="EP20" s="234"/>
      <c r="EQ20" s="194"/>
      <c r="ER20" s="228"/>
      <c r="ES20" s="194"/>
      <c r="ET20" s="194"/>
      <c r="EU20" s="194"/>
      <c r="EV20" s="234"/>
      <c r="EW20" s="194"/>
      <c r="EX20" s="194" t="s">
        <v>382</v>
      </c>
    </row>
    <row r="21" spans="1:164" ht="15" customHeight="1" x14ac:dyDescent="0.25">
      <c r="A21" s="200" t="s">
        <v>300</v>
      </c>
      <c r="B21" s="92">
        <v>2015</v>
      </c>
      <c r="C21" s="259" t="s">
        <v>1160</v>
      </c>
      <c r="D21" s="102" t="s">
        <v>1161</v>
      </c>
      <c r="E21" s="123">
        <v>125</v>
      </c>
      <c r="F21" s="216">
        <v>6</v>
      </c>
      <c r="G21" s="146" t="s">
        <v>832</v>
      </c>
      <c r="H21" s="146" t="s">
        <v>832</v>
      </c>
      <c r="I21" s="146" t="s">
        <v>832</v>
      </c>
      <c r="J21" s="216">
        <v>0</v>
      </c>
      <c r="K21" s="146">
        <v>1</v>
      </c>
      <c r="L21" s="146">
        <v>1</v>
      </c>
      <c r="M21" s="146">
        <v>1</v>
      </c>
      <c r="N21" s="146">
        <v>1</v>
      </c>
      <c r="O21" s="35">
        <f t="shared" si="1"/>
        <v>1</v>
      </c>
      <c r="P21" s="35">
        <f t="shared" si="2"/>
        <v>1</v>
      </c>
      <c r="Q21" s="35">
        <f t="shared" si="3"/>
        <v>1</v>
      </c>
      <c r="R21" s="125">
        <f t="shared" si="4"/>
        <v>1</v>
      </c>
      <c r="S21" s="105">
        <v>2015</v>
      </c>
      <c r="T21" s="194" t="s">
        <v>203</v>
      </c>
      <c r="U21" s="194" t="s">
        <v>219</v>
      </c>
      <c r="V21" s="194" t="s">
        <v>2</v>
      </c>
      <c r="W21" s="234"/>
      <c r="X21" s="194"/>
      <c r="Y21" s="196" t="s">
        <v>34</v>
      </c>
      <c r="Z21" s="63" t="str">
        <f>VLOOKUP(Y21,Listings!$J$3:$O$57,2,FALSE)</f>
        <v>HCFC</v>
      </c>
      <c r="AA21" s="194"/>
      <c r="AB21" s="59">
        <f>VLOOKUP(Y21,Listings!$J$3:$O$57,5,FALSE)</f>
        <v>183.67</v>
      </c>
      <c r="AC21" s="59">
        <f>VLOOKUP(Y21,Listings!$J$3:$O$57,6,FALSE)</f>
        <v>36.72</v>
      </c>
      <c r="AD21" s="188">
        <f>VLOOKUP(Y21,Listings!$J$3:$L$57,3,FALSE)</f>
        <v>0.35639999999999999</v>
      </c>
      <c r="AE21" s="108" t="str">
        <f t="shared" si="9"/>
        <v>Dry</v>
      </c>
      <c r="AF21" s="132"/>
      <c r="AG21" s="197">
        <v>81</v>
      </c>
      <c r="AH21" s="197"/>
      <c r="AI21" s="197"/>
      <c r="AJ21" s="197"/>
      <c r="AK21" s="197"/>
      <c r="AL21" s="197"/>
      <c r="AM21" s="197"/>
      <c r="AN21" s="197"/>
      <c r="AO21" s="197">
        <v>5</v>
      </c>
      <c r="AP21" s="197"/>
      <c r="AQ21" s="197">
        <v>1</v>
      </c>
      <c r="AR21" s="196" t="s">
        <v>366</v>
      </c>
      <c r="AS21" s="194"/>
      <c r="AT21" s="194">
        <v>85</v>
      </c>
      <c r="AU21" s="194"/>
      <c r="AV21" s="194"/>
      <c r="AW21" s="194"/>
      <c r="AX21" s="194"/>
      <c r="AY21" s="194" t="s">
        <v>32</v>
      </c>
      <c r="AZ21" s="151" t="s">
        <v>287</v>
      </c>
      <c r="BA21" s="194"/>
      <c r="BB21" s="194"/>
      <c r="BC21" s="194"/>
      <c r="BD21" s="194"/>
      <c r="BE21" s="194"/>
      <c r="BF21" s="194"/>
      <c r="BG21" s="194" t="s">
        <v>32</v>
      </c>
      <c r="BH21" s="196"/>
      <c r="BI21" s="194"/>
      <c r="BJ21" s="194"/>
      <c r="BK21" s="194"/>
      <c r="BL21" s="194"/>
      <c r="BM21" s="194"/>
      <c r="BN21" s="194"/>
      <c r="BO21" s="194"/>
      <c r="BP21" s="194"/>
      <c r="BQ21" s="194"/>
      <c r="BR21" s="194"/>
      <c r="BS21" s="194"/>
      <c r="BT21" s="206">
        <f>1-293/(273+AT21)</f>
        <v>0.18156424581005581</v>
      </c>
      <c r="BU21" s="196" t="s">
        <v>408</v>
      </c>
      <c r="BV21" s="195" t="s">
        <v>408</v>
      </c>
      <c r="BW21" s="195" t="s">
        <v>408</v>
      </c>
      <c r="BX21" s="234"/>
      <c r="BY21" s="194"/>
      <c r="BZ21" s="194"/>
      <c r="CA21" s="194">
        <v>6.1499999999999999E-2</v>
      </c>
      <c r="CB21" s="194"/>
      <c r="CC21" s="194"/>
      <c r="CD21" s="194"/>
      <c r="CE21" s="194"/>
      <c r="CF21" s="194">
        <v>1.7000000000000001E-2</v>
      </c>
      <c r="CG21" s="194"/>
      <c r="CH21" s="194"/>
      <c r="CI21" s="194"/>
      <c r="CJ21" s="196" t="s">
        <v>486</v>
      </c>
      <c r="CK21" s="234"/>
      <c r="CL21" s="194"/>
      <c r="CM21" s="234"/>
      <c r="CN21" s="194"/>
      <c r="CO21" s="234"/>
      <c r="CP21" s="196" t="s">
        <v>78</v>
      </c>
      <c r="CQ21" s="194" t="s">
        <v>338</v>
      </c>
      <c r="CR21" s="200" t="s">
        <v>408</v>
      </c>
      <c r="CS21" s="234"/>
      <c r="CT21" s="194"/>
      <c r="CU21" s="194">
        <v>0.6</v>
      </c>
      <c r="CV21" s="197"/>
      <c r="CW21" s="194"/>
      <c r="CX21" s="194"/>
      <c r="CY21" s="194"/>
      <c r="CZ21" s="194"/>
      <c r="DA21" s="194"/>
      <c r="DB21" s="194"/>
      <c r="DC21" s="194"/>
      <c r="DD21" s="194"/>
      <c r="DE21" s="194"/>
      <c r="DF21" s="194"/>
      <c r="DG21" s="194"/>
      <c r="DH21" s="194">
        <v>0.28290000000000137</v>
      </c>
      <c r="DI21" s="190" t="str">
        <f t="shared" si="8"/>
        <v/>
      </c>
      <c r="DJ21" s="190">
        <f t="shared" si="6"/>
        <v>0.28290000000000137</v>
      </c>
      <c r="DK21" s="194"/>
      <c r="DL21" s="194"/>
      <c r="DM21" s="194"/>
      <c r="DN21" s="194"/>
      <c r="DO21" s="194"/>
      <c r="DP21" s="194"/>
      <c r="DQ21" s="194"/>
      <c r="DR21" s="194"/>
      <c r="DS21" s="194"/>
      <c r="DT21" s="200"/>
      <c r="DU21" s="194"/>
      <c r="DV21" s="194"/>
      <c r="DW21" s="190" t="str">
        <f t="shared" si="7"/>
        <v/>
      </c>
      <c r="DX21" s="194"/>
      <c r="DY21" s="194"/>
      <c r="DZ21" s="234"/>
      <c r="EA21" s="196" t="s">
        <v>25</v>
      </c>
      <c r="EB21" s="234"/>
      <c r="EC21" s="194"/>
      <c r="ED21" s="234"/>
      <c r="EE21" s="194"/>
      <c r="EF21" s="194"/>
      <c r="EG21" s="196"/>
      <c r="EH21" s="194"/>
      <c r="EI21" s="194"/>
      <c r="EJ21" s="194"/>
      <c r="EK21" s="194"/>
      <c r="EL21" s="194" t="s">
        <v>408</v>
      </c>
      <c r="EM21" s="242" t="s">
        <v>408</v>
      </c>
      <c r="EN21" s="234"/>
      <c r="EO21" s="196" t="s">
        <v>63</v>
      </c>
      <c r="EP21" s="234"/>
      <c r="EQ21" s="194"/>
      <c r="ER21" s="228"/>
      <c r="ES21" s="194"/>
      <c r="ET21" s="194"/>
      <c r="EU21" s="194"/>
      <c r="EV21" s="234"/>
      <c r="EW21" s="194"/>
      <c r="EX21" s="194" t="s">
        <v>382</v>
      </c>
    </row>
    <row r="22" spans="1:164" ht="15" customHeight="1" x14ac:dyDescent="0.25">
      <c r="A22" s="200" t="s">
        <v>663</v>
      </c>
      <c r="B22" s="92">
        <v>2013</v>
      </c>
      <c r="C22" s="101" t="s">
        <v>1226</v>
      </c>
      <c r="D22" s="102" t="s">
        <v>1227</v>
      </c>
      <c r="E22" s="146">
        <v>158</v>
      </c>
      <c r="F22" s="114">
        <v>6</v>
      </c>
      <c r="G22" s="188" t="s">
        <v>832</v>
      </c>
      <c r="H22" s="188" t="s">
        <v>833</v>
      </c>
      <c r="I22" s="188" t="s">
        <v>832</v>
      </c>
      <c r="J22" s="216">
        <v>0</v>
      </c>
      <c r="K22" s="146">
        <v>1</v>
      </c>
      <c r="L22" s="146">
        <v>1</v>
      </c>
      <c r="M22" s="146">
        <v>0</v>
      </c>
      <c r="N22" s="146">
        <v>1</v>
      </c>
      <c r="O22" s="35">
        <f t="shared" si="1"/>
        <v>1</v>
      </c>
      <c r="P22" s="35">
        <f t="shared" si="2"/>
        <v>0</v>
      </c>
      <c r="Q22" s="35">
        <f t="shared" si="3"/>
        <v>1</v>
      </c>
      <c r="R22" s="125">
        <f t="shared" si="4"/>
        <v>0</v>
      </c>
      <c r="S22" s="105">
        <v>2013</v>
      </c>
      <c r="T22" s="194" t="s">
        <v>203</v>
      </c>
      <c r="U22" s="194" t="s">
        <v>219</v>
      </c>
      <c r="V22" s="194" t="s">
        <v>2</v>
      </c>
      <c r="W22" s="234"/>
      <c r="X22" s="190"/>
      <c r="Y22" s="196" t="s">
        <v>34</v>
      </c>
      <c r="Z22" s="63" t="str">
        <f>VLOOKUP(Y22,Listings!$J$3:$O$57,2,FALSE)</f>
        <v>HCFC</v>
      </c>
      <c r="AA22" s="194"/>
      <c r="AB22" s="59">
        <f>VLOOKUP(Y22,Listings!$J$3:$O$57,5,FALSE)</f>
        <v>183.67</v>
      </c>
      <c r="AC22" s="59">
        <f>VLOOKUP(Y22,Listings!$J$3:$O$57,6,FALSE)</f>
        <v>36.72</v>
      </c>
      <c r="AD22" s="51">
        <f>VLOOKUP(Y22,Listings!$J$3:$L$57,3,FALSE)</f>
        <v>0.35639999999999999</v>
      </c>
      <c r="AE22" s="195" t="str">
        <f t="shared" si="9"/>
        <v>Dry</v>
      </c>
      <c r="AF22" s="132">
        <v>82</v>
      </c>
      <c r="AG22" s="197">
        <v>86</v>
      </c>
      <c r="AH22" s="197"/>
      <c r="AI22" s="197"/>
      <c r="AJ22" s="197"/>
      <c r="AK22" s="197">
        <v>27</v>
      </c>
      <c r="AL22" s="197"/>
      <c r="AM22" s="197"/>
      <c r="AN22" s="197"/>
      <c r="AO22" s="197">
        <v>4.0999999999999996</v>
      </c>
      <c r="AP22" s="197"/>
      <c r="AQ22" s="197">
        <v>0.1</v>
      </c>
      <c r="AR22" s="196" t="s">
        <v>366</v>
      </c>
      <c r="AS22" s="194">
        <v>82</v>
      </c>
      <c r="AT22" s="194">
        <v>86</v>
      </c>
      <c r="AU22" s="194">
        <v>3.77</v>
      </c>
      <c r="AV22" s="194">
        <v>6.76</v>
      </c>
      <c r="AW22" s="194"/>
      <c r="AX22" s="194"/>
      <c r="AY22" s="194" t="s">
        <v>32</v>
      </c>
      <c r="AZ22" s="149" t="s">
        <v>287</v>
      </c>
      <c r="BA22" s="194"/>
      <c r="BB22" s="194"/>
      <c r="BC22" s="194"/>
      <c r="BD22" s="194"/>
      <c r="BE22" s="194"/>
      <c r="BF22" s="194"/>
      <c r="BG22" s="194" t="s">
        <v>32</v>
      </c>
      <c r="BH22" s="196"/>
      <c r="BI22" s="194"/>
      <c r="BJ22" s="194"/>
      <c r="BK22" s="194"/>
      <c r="BL22" s="194">
        <v>5.8000000000000003E-2</v>
      </c>
      <c r="BM22" s="194" t="s">
        <v>699</v>
      </c>
      <c r="BN22" s="194"/>
      <c r="BO22" s="194"/>
      <c r="BP22" s="194"/>
      <c r="BQ22" s="194"/>
      <c r="BR22" s="194"/>
      <c r="BS22" s="194"/>
      <c r="BT22" s="206">
        <f>1-293/(273+AT22)</f>
        <v>0.18384401114206128</v>
      </c>
      <c r="BU22" s="196" t="s">
        <v>408</v>
      </c>
      <c r="BV22" s="194" t="s">
        <v>408</v>
      </c>
      <c r="BW22" s="194" t="s">
        <v>408</v>
      </c>
      <c r="BX22" s="234"/>
      <c r="BY22" s="194"/>
      <c r="BZ22" s="194">
        <v>2.3E-2</v>
      </c>
      <c r="CA22" s="194">
        <v>5.5E-2</v>
      </c>
      <c r="CB22" s="194"/>
      <c r="CC22" s="194"/>
      <c r="CD22" s="194"/>
      <c r="CE22" s="194">
        <v>0.11</v>
      </c>
      <c r="CF22" s="199">
        <v>1.4999999999999999E-2</v>
      </c>
      <c r="CG22" s="194"/>
      <c r="CH22" s="199">
        <v>0.13636363636363635</v>
      </c>
      <c r="CI22" s="194"/>
      <c r="CJ22" s="196" t="s">
        <v>486</v>
      </c>
      <c r="CK22" s="234"/>
      <c r="CL22" s="194"/>
      <c r="CM22" s="234"/>
      <c r="CN22" s="194"/>
      <c r="CO22" s="234"/>
      <c r="CP22" s="196" t="s">
        <v>78</v>
      </c>
      <c r="CQ22" s="194" t="s">
        <v>338</v>
      </c>
      <c r="CR22" s="200" t="s">
        <v>408</v>
      </c>
      <c r="CS22" s="234"/>
      <c r="CT22" s="194">
        <v>1.32</v>
      </c>
      <c r="CU22" s="194"/>
      <c r="CV22" s="197"/>
      <c r="CW22" s="190"/>
      <c r="CX22" s="190"/>
      <c r="CY22" s="194"/>
      <c r="CZ22" s="194">
        <v>3000</v>
      </c>
      <c r="DA22" s="194"/>
      <c r="DB22" s="194"/>
      <c r="DC22" s="194"/>
      <c r="DD22" s="194"/>
      <c r="DE22" s="194"/>
      <c r="DF22" s="194"/>
      <c r="DG22" s="194">
        <v>0.08</v>
      </c>
      <c r="DH22" s="194">
        <v>0.5</v>
      </c>
      <c r="DI22" s="190" t="str">
        <f t="shared" si="8"/>
        <v/>
      </c>
      <c r="DJ22" s="190">
        <f t="shared" si="6"/>
        <v>0.5</v>
      </c>
      <c r="DK22" s="194"/>
      <c r="DL22" s="194"/>
      <c r="DM22" s="194"/>
      <c r="DN22" s="194"/>
      <c r="DO22" s="194"/>
      <c r="DP22" s="194"/>
      <c r="DQ22" s="194"/>
      <c r="DR22" s="194"/>
      <c r="DS22" s="194"/>
      <c r="DT22" s="194"/>
      <c r="DU22" s="194"/>
      <c r="DV22" s="194"/>
      <c r="DW22" s="190" t="str">
        <f t="shared" si="7"/>
        <v/>
      </c>
      <c r="DX22" s="194"/>
      <c r="DY22" s="194"/>
      <c r="DZ22" s="234" t="s">
        <v>859</v>
      </c>
      <c r="EA22" s="196" t="s">
        <v>25</v>
      </c>
      <c r="EB22" s="234"/>
      <c r="EC22" s="194"/>
      <c r="ED22" s="234"/>
      <c r="EE22" s="194"/>
      <c r="EF22" s="194"/>
      <c r="EG22" s="196"/>
      <c r="EH22" s="194"/>
      <c r="EI22" s="194"/>
      <c r="EJ22" s="194"/>
      <c r="EK22" s="194"/>
      <c r="EL22" s="194" t="s">
        <v>408</v>
      </c>
      <c r="EM22" s="242" t="s">
        <v>408</v>
      </c>
      <c r="EN22" s="234"/>
      <c r="EO22" s="196" t="s">
        <v>63</v>
      </c>
      <c r="EP22" s="234"/>
      <c r="EQ22" s="194"/>
      <c r="ER22" s="228"/>
      <c r="ES22" s="194"/>
      <c r="ET22" s="194"/>
      <c r="EU22" s="194"/>
      <c r="EV22" s="234"/>
      <c r="EW22" s="194"/>
      <c r="EX22" s="194" t="s">
        <v>382</v>
      </c>
    </row>
    <row r="23" spans="1:164" ht="15" customHeight="1" x14ac:dyDescent="0.25">
      <c r="A23" s="200" t="s">
        <v>491</v>
      </c>
      <c r="B23" s="92">
        <v>2015</v>
      </c>
      <c r="C23" s="101" t="s">
        <v>1126</v>
      </c>
      <c r="D23" s="102" t="s">
        <v>1127</v>
      </c>
      <c r="E23" s="146">
        <v>107</v>
      </c>
      <c r="F23" s="114">
        <v>7</v>
      </c>
      <c r="G23" s="188" t="s">
        <v>832</v>
      </c>
      <c r="H23" s="188" t="s">
        <v>832</v>
      </c>
      <c r="I23" s="188" t="s">
        <v>832</v>
      </c>
      <c r="J23" s="116">
        <v>0</v>
      </c>
      <c r="K23" s="146">
        <v>0</v>
      </c>
      <c r="L23" s="146">
        <v>0</v>
      </c>
      <c r="M23" s="146">
        <v>0</v>
      </c>
      <c r="N23" s="146">
        <v>0</v>
      </c>
      <c r="O23" s="35">
        <f t="shared" si="1"/>
        <v>0</v>
      </c>
      <c r="P23" s="35">
        <f t="shared" si="2"/>
        <v>0</v>
      </c>
      <c r="Q23" s="35">
        <f t="shared" si="3"/>
        <v>0</v>
      </c>
      <c r="R23" s="125">
        <f t="shared" si="4"/>
        <v>0</v>
      </c>
      <c r="S23" s="105">
        <v>2015</v>
      </c>
      <c r="T23" s="194" t="s">
        <v>167</v>
      </c>
      <c r="U23" s="194" t="s">
        <v>492</v>
      </c>
      <c r="V23" s="194" t="s">
        <v>31</v>
      </c>
      <c r="W23" s="234"/>
      <c r="X23" s="190"/>
      <c r="Y23" s="196" t="s">
        <v>493</v>
      </c>
      <c r="Z23" s="63" t="str">
        <f>VLOOKUP(Y23,Listings!$J$3:$O$57,2,FALSE)</f>
        <v>Other</v>
      </c>
      <c r="AA23" s="194"/>
      <c r="AB23" s="59">
        <f>VLOOKUP(Y23,Listings!$J$3:$O$57,5,FALSE)</f>
        <v>241.56</v>
      </c>
      <c r="AC23" s="59">
        <f>VLOOKUP(Y23,Listings!$J$3:$O$57,6,FALSE)</f>
        <v>62.68</v>
      </c>
      <c r="AD23" s="51">
        <f>VLOOKUP(Y23,Listings!$J$3:$L$57,3,FALSE)</f>
        <v>-2.3188</v>
      </c>
      <c r="AE23" s="195" t="str">
        <f t="shared" si="9"/>
        <v>Wet</v>
      </c>
      <c r="AF23" s="132"/>
      <c r="AG23" s="137">
        <v>215</v>
      </c>
      <c r="AH23" s="197"/>
      <c r="AI23" s="197"/>
      <c r="AJ23" s="197"/>
      <c r="AK23" s="197"/>
      <c r="AL23" s="197"/>
      <c r="AM23" s="197"/>
      <c r="AN23" s="197">
        <v>14.8</v>
      </c>
      <c r="AO23" s="197">
        <v>24.8</v>
      </c>
      <c r="AP23" s="197">
        <v>1.9</v>
      </c>
      <c r="AQ23" s="197">
        <v>2.5</v>
      </c>
      <c r="AR23" s="196" t="s">
        <v>494</v>
      </c>
      <c r="AS23" s="194">
        <v>429</v>
      </c>
      <c r="AT23" s="194">
        <v>673</v>
      </c>
      <c r="AU23" s="194">
        <v>5.03</v>
      </c>
      <c r="AV23" s="194">
        <v>28.95</v>
      </c>
      <c r="AW23" s="194">
        <v>1.4999999999999999E-2</v>
      </c>
      <c r="AX23" s="194">
        <v>4.8000000000000001E-2</v>
      </c>
      <c r="AY23" s="194" t="s">
        <v>358</v>
      </c>
      <c r="AZ23" s="196" t="s">
        <v>408</v>
      </c>
      <c r="BA23" s="194"/>
      <c r="BB23" s="194">
        <v>25</v>
      </c>
      <c r="BC23" s="194"/>
      <c r="BD23" s="194"/>
      <c r="BE23" s="194"/>
      <c r="BF23" s="194"/>
      <c r="BG23" s="194" t="s">
        <v>32</v>
      </c>
      <c r="BH23" s="196"/>
      <c r="BI23" s="194"/>
      <c r="BJ23" s="194"/>
      <c r="BK23" s="194">
        <v>2.7900000000000001E-2</v>
      </c>
      <c r="BL23" s="194">
        <v>5.9700000000000003E-2</v>
      </c>
      <c r="BM23" s="194" t="s">
        <v>281</v>
      </c>
      <c r="BN23" s="195"/>
      <c r="BO23" s="195"/>
      <c r="BP23" s="195"/>
      <c r="BQ23" s="199">
        <v>6.6000000000000003E-2</v>
      </c>
      <c r="BR23" s="206">
        <f>BQ23*DW23</f>
        <v>4.71275117783286E-2</v>
      </c>
      <c r="BS23" s="206">
        <v>3.2044326327079119E-2</v>
      </c>
      <c r="BT23" s="199">
        <v>0.68</v>
      </c>
      <c r="BU23" s="196" t="s">
        <v>257</v>
      </c>
      <c r="BV23" s="194" t="s">
        <v>62</v>
      </c>
      <c r="BW23" s="194" t="s">
        <v>46</v>
      </c>
      <c r="BX23" s="234" t="s">
        <v>495</v>
      </c>
      <c r="BY23" s="194"/>
      <c r="BZ23" s="194">
        <v>4.5999999999999999E-3</v>
      </c>
      <c r="CA23" s="194">
        <v>2.86E-2</v>
      </c>
      <c r="CB23" s="194">
        <v>403</v>
      </c>
      <c r="CC23" s="194">
        <v>6.3E-2</v>
      </c>
      <c r="CD23" s="194">
        <v>0.19500000000000001</v>
      </c>
      <c r="CE23" s="194"/>
      <c r="CF23" s="194">
        <v>8.5000000000000006E-2</v>
      </c>
      <c r="CG23" s="199">
        <v>0.436</v>
      </c>
      <c r="CH23" s="194"/>
      <c r="CI23" s="194"/>
      <c r="CJ23" s="196" t="s">
        <v>496</v>
      </c>
      <c r="CK23" s="234"/>
      <c r="CL23" s="194"/>
      <c r="CM23" s="234"/>
      <c r="CN23" s="194"/>
      <c r="CO23" s="234"/>
      <c r="CP23" s="196" t="s">
        <v>778</v>
      </c>
      <c r="CQ23" s="195" t="s">
        <v>500</v>
      </c>
      <c r="CR23" s="200" t="s">
        <v>499</v>
      </c>
      <c r="CS23" s="234"/>
      <c r="CT23" s="194"/>
      <c r="CU23" s="194"/>
      <c r="CV23" s="197"/>
      <c r="CW23" s="190"/>
      <c r="CX23" s="194">
        <v>80</v>
      </c>
      <c r="CY23" s="194">
        <v>1018</v>
      </c>
      <c r="CZ23" s="194">
        <v>3511</v>
      </c>
      <c r="DA23" s="194">
        <v>6.4</v>
      </c>
      <c r="DB23" s="194">
        <v>9.5</v>
      </c>
      <c r="DC23" s="194"/>
      <c r="DD23" s="194"/>
      <c r="DE23" s="194">
        <v>0.21</v>
      </c>
      <c r="DF23" s="194">
        <v>1.83</v>
      </c>
      <c r="DG23" s="194">
        <v>0.64</v>
      </c>
      <c r="DH23" s="194">
        <v>2.4700000000000002</v>
      </c>
      <c r="DI23" s="54">
        <f t="shared" si="8"/>
        <v>1.3067173720354748</v>
      </c>
      <c r="DJ23" s="54">
        <f t="shared" si="6"/>
        <v>1.3067173720354748</v>
      </c>
      <c r="DK23" s="194"/>
      <c r="DL23" s="194"/>
      <c r="DM23" s="194">
        <v>0.28399999999999997</v>
      </c>
      <c r="DN23" s="194">
        <v>0.4</v>
      </c>
      <c r="DO23" s="199">
        <v>0.47699999999999998</v>
      </c>
      <c r="DP23" s="199">
        <v>0.86499999999999999</v>
      </c>
      <c r="DQ23" s="194"/>
      <c r="DR23" s="194"/>
      <c r="DS23" s="199">
        <v>0.32800000000000001</v>
      </c>
      <c r="DT23" s="199">
        <v>0.753</v>
      </c>
      <c r="DU23" s="194"/>
      <c r="DV23" s="194"/>
      <c r="DW23" s="190">
        <f t="shared" si="7"/>
        <v>0.71405320876255451</v>
      </c>
      <c r="DX23" s="194">
        <v>2.5974025974025974</v>
      </c>
      <c r="DY23" s="108"/>
      <c r="DZ23" s="234"/>
      <c r="EA23" s="196" t="s">
        <v>497</v>
      </c>
      <c r="EB23" s="234"/>
      <c r="EC23" s="194"/>
      <c r="ED23" s="234"/>
      <c r="EE23" s="194"/>
      <c r="EF23" s="194"/>
      <c r="EG23" s="189" t="s">
        <v>63</v>
      </c>
      <c r="EH23" s="195" t="s">
        <v>63</v>
      </c>
      <c r="EI23" s="195" t="s">
        <v>63</v>
      </c>
      <c r="EJ23" s="195" t="s">
        <v>63</v>
      </c>
      <c r="EK23" s="195" t="s">
        <v>63</v>
      </c>
      <c r="EL23" s="195" t="s">
        <v>408</v>
      </c>
      <c r="EM23" s="242" t="s">
        <v>44</v>
      </c>
      <c r="EN23" s="234"/>
      <c r="EO23" s="196" t="s">
        <v>63</v>
      </c>
      <c r="EP23" s="234"/>
      <c r="EQ23" s="194"/>
      <c r="ER23" s="228" t="s">
        <v>498</v>
      </c>
      <c r="ES23" s="194" t="s">
        <v>382</v>
      </c>
      <c r="ET23" s="194"/>
      <c r="EU23" s="194"/>
      <c r="EV23" s="234"/>
      <c r="EW23" s="194"/>
      <c r="EX23" s="194" t="s">
        <v>382</v>
      </c>
    </row>
    <row r="24" spans="1:164" ht="15" customHeight="1" x14ac:dyDescent="0.25">
      <c r="A24" s="200" t="s">
        <v>491</v>
      </c>
      <c r="B24" s="92">
        <v>2015</v>
      </c>
      <c r="C24" s="101" t="s">
        <v>1162</v>
      </c>
      <c r="D24" s="102" t="s">
        <v>1163</v>
      </c>
      <c r="E24" s="213">
        <v>126</v>
      </c>
      <c r="F24" s="216">
        <v>7</v>
      </c>
      <c r="G24" s="146" t="s">
        <v>832</v>
      </c>
      <c r="H24" s="146" t="s">
        <v>832</v>
      </c>
      <c r="I24" s="146" t="s">
        <v>832</v>
      </c>
      <c r="J24" s="216">
        <v>0</v>
      </c>
      <c r="K24" s="146">
        <v>1</v>
      </c>
      <c r="L24" s="146">
        <v>1</v>
      </c>
      <c r="M24" s="146">
        <v>1</v>
      </c>
      <c r="N24" s="146">
        <v>1</v>
      </c>
      <c r="O24" s="35">
        <f t="shared" si="1"/>
        <v>1</v>
      </c>
      <c r="P24" s="35">
        <f t="shared" si="2"/>
        <v>1</v>
      </c>
      <c r="Q24" s="35">
        <f t="shared" si="3"/>
        <v>1</v>
      </c>
      <c r="R24" s="125">
        <f t="shared" si="4"/>
        <v>1</v>
      </c>
      <c r="S24" s="105">
        <v>2015</v>
      </c>
      <c r="T24" s="194" t="s">
        <v>167</v>
      </c>
      <c r="U24" s="194" t="s">
        <v>492</v>
      </c>
      <c r="V24" s="194" t="s">
        <v>31</v>
      </c>
      <c r="W24" s="234"/>
      <c r="X24" s="194"/>
      <c r="Y24" s="196" t="s">
        <v>493</v>
      </c>
      <c r="Z24" s="63" t="str">
        <f>VLOOKUP(Y24,Listings!$J$3:$O$57,2,FALSE)</f>
        <v>Other</v>
      </c>
      <c r="AA24" s="194"/>
      <c r="AB24" s="59">
        <f>VLOOKUP(Y24,Listings!$J$3:$O$57,5,FALSE)</f>
        <v>241.56</v>
      </c>
      <c r="AC24" s="59">
        <f>VLOOKUP(Y24,Listings!$J$3:$O$57,6,FALSE)</f>
        <v>62.68</v>
      </c>
      <c r="AD24" s="188">
        <f>VLOOKUP(Y24,Listings!$J$3:$L$57,3,FALSE)</f>
        <v>-2.3188</v>
      </c>
      <c r="AE24" s="195" t="str">
        <f t="shared" si="9"/>
        <v>Wet</v>
      </c>
      <c r="AF24" s="132">
        <v>208</v>
      </c>
      <c r="AG24" s="197">
        <v>215</v>
      </c>
      <c r="AH24" s="197"/>
      <c r="AI24" s="197"/>
      <c r="AJ24" s="197"/>
      <c r="AK24" s="197">
        <v>48</v>
      </c>
      <c r="AL24" s="197"/>
      <c r="AM24" s="197"/>
      <c r="AN24" s="197">
        <v>31</v>
      </c>
      <c r="AO24" s="197">
        <v>34</v>
      </c>
      <c r="AP24" s="197">
        <v>1.5</v>
      </c>
      <c r="AQ24" s="197">
        <v>1.9</v>
      </c>
      <c r="AR24" s="196" t="s">
        <v>553</v>
      </c>
      <c r="AS24" s="194">
        <v>740</v>
      </c>
      <c r="AT24" s="194">
        <v>750</v>
      </c>
      <c r="AU24" s="194"/>
      <c r="AV24" s="194">
        <v>22.9</v>
      </c>
      <c r="AW24" s="194">
        <v>4.2999999999999997E-2</v>
      </c>
      <c r="AX24" s="194">
        <v>4.4299999999999999E-2</v>
      </c>
      <c r="AY24" s="194" t="s">
        <v>358</v>
      </c>
      <c r="AZ24" s="196" t="s">
        <v>408</v>
      </c>
      <c r="BA24" s="194"/>
      <c r="BB24" s="194">
        <v>48</v>
      </c>
      <c r="BC24" s="194"/>
      <c r="BD24" s="194">
        <v>20.5</v>
      </c>
      <c r="BE24" s="194"/>
      <c r="BF24" s="194"/>
      <c r="BG24" s="194" t="s">
        <v>32</v>
      </c>
      <c r="BH24" s="196"/>
      <c r="BI24" s="194"/>
      <c r="BJ24" s="194"/>
      <c r="BK24" s="194">
        <v>6.7000000000000004E-2</v>
      </c>
      <c r="BL24" s="194">
        <v>7.6700000000000004E-2</v>
      </c>
      <c r="BM24" s="194" t="s">
        <v>283</v>
      </c>
      <c r="BN24" s="194"/>
      <c r="BO24" s="194"/>
      <c r="BP24" s="194"/>
      <c r="BQ24" s="194">
        <v>7.6700000000000004E-2</v>
      </c>
      <c r="BR24" s="206">
        <f>BQ24*DW24</f>
        <v>5.4373270502734133E-2</v>
      </c>
      <c r="BS24" s="194"/>
      <c r="BT24" s="205">
        <f>1-(273+BB24)/(273+AT24)</f>
        <v>0.68621700879765402</v>
      </c>
      <c r="BU24" s="196" t="s">
        <v>257</v>
      </c>
      <c r="BV24" s="194" t="s">
        <v>62</v>
      </c>
      <c r="BW24" s="194" t="s">
        <v>46</v>
      </c>
      <c r="BX24" s="234"/>
      <c r="BY24" s="194"/>
      <c r="BZ24" s="194"/>
      <c r="CA24" s="194">
        <v>2.0833333333333332E-2</v>
      </c>
      <c r="CB24" s="194"/>
      <c r="CC24" s="194"/>
      <c r="CD24" s="194"/>
      <c r="CE24" s="194"/>
      <c r="CF24" s="199">
        <v>8.7499999999999994E-2</v>
      </c>
      <c r="CG24" s="194"/>
      <c r="CH24" s="194"/>
      <c r="CI24" s="194"/>
      <c r="CJ24" s="154" t="s">
        <v>496</v>
      </c>
      <c r="CK24" s="234"/>
      <c r="CL24" s="194"/>
      <c r="CM24" s="234"/>
      <c r="CN24" s="194"/>
      <c r="CO24" s="234"/>
      <c r="CP24" s="196" t="s">
        <v>778</v>
      </c>
      <c r="CQ24" s="195" t="s">
        <v>500</v>
      </c>
      <c r="CR24" s="200" t="s">
        <v>499</v>
      </c>
      <c r="CS24" s="234"/>
      <c r="CT24" s="194"/>
      <c r="CU24" s="194"/>
      <c r="CV24" s="194"/>
      <c r="CW24" s="194"/>
      <c r="CX24" s="194"/>
      <c r="CY24" s="194">
        <v>2000</v>
      </c>
      <c r="CZ24" s="194">
        <v>3000</v>
      </c>
      <c r="DA24" s="194"/>
      <c r="DB24" s="194"/>
      <c r="DC24" s="194"/>
      <c r="DD24" s="194"/>
      <c r="DE24" s="194">
        <v>1.5309999999999999</v>
      </c>
      <c r="DF24" s="194">
        <v>1.649</v>
      </c>
      <c r="DG24" s="194"/>
      <c r="DH24" s="194"/>
      <c r="DI24" s="190">
        <f t="shared" si="8"/>
        <v>1.1689898703912462</v>
      </c>
      <c r="DJ24" s="190">
        <f t="shared" si="6"/>
        <v>1.1689898703912462</v>
      </c>
      <c r="DK24" s="194"/>
      <c r="DL24" s="194"/>
      <c r="DM24" s="194">
        <v>0.45</v>
      </c>
      <c r="DN24" s="194">
        <v>0.48</v>
      </c>
      <c r="DO24" s="194"/>
      <c r="DP24" s="194"/>
      <c r="DQ24" s="194"/>
      <c r="DR24" s="194"/>
      <c r="DS24" s="194"/>
      <c r="DT24" s="200"/>
      <c r="DU24" s="194"/>
      <c r="DV24" s="194"/>
      <c r="DW24" s="190">
        <f t="shared" si="7"/>
        <v>0.70890835075272662</v>
      </c>
      <c r="DX24" s="194">
        <v>5.1626226122870413</v>
      </c>
      <c r="DY24" s="194">
        <v>6.88</v>
      </c>
      <c r="DZ24" s="234"/>
      <c r="EA24" s="154" t="s">
        <v>497</v>
      </c>
      <c r="EB24" s="234"/>
      <c r="EC24" s="194"/>
      <c r="ED24" s="234"/>
      <c r="EE24" s="194"/>
      <c r="EF24" s="194"/>
      <c r="EG24" s="154" t="s">
        <v>63</v>
      </c>
      <c r="EH24" s="152" t="s">
        <v>63</v>
      </c>
      <c r="EI24" s="152" t="s">
        <v>63</v>
      </c>
      <c r="EJ24" s="152" t="s">
        <v>63</v>
      </c>
      <c r="EK24" s="152" t="s">
        <v>63</v>
      </c>
      <c r="EL24" s="152" t="s">
        <v>408</v>
      </c>
      <c r="EM24" s="243" t="s">
        <v>44</v>
      </c>
      <c r="EN24" s="234"/>
      <c r="EO24" s="196" t="s">
        <v>63</v>
      </c>
      <c r="EP24" s="234"/>
      <c r="EQ24" s="194"/>
      <c r="ER24" s="228" t="s">
        <v>498</v>
      </c>
      <c r="ES24" s="194" t="s">
        <v>382</v>
      </c>
      <c r="ET24" s="194"/>
      <c r="EU24" s="194"/>
      <c r="EV24" s="234"/>
      <c r="EW24" s="194"/>
      <c r="EX24" s="194" t="s">
        <v>382</v>
      </c>
    </row>
    <row r="25" spans="1:164" ht="15" customHeight="1" x14ac:dyDescent="0.25">
      <c r="A25" s="200" t="s">
        <v>670</v>
      </c>
      <c r="B25" s="92">
        <v>2016</v>
      </c>
      <c r="C25" s="259" t="s">
        <v>1246</v>
      </c>
      <c r="D25" s="102" t="s">
        <v>1247</v>
      </c>
      <c r="E25" s="123">
        <v>169</v>
      </c>
      <c r="F25" s="122">
        <v>7</v>
      </c>
      <c r="G25" s="146" t="s">
        <v>832</v>
      </c>
      <c r="H25" s="146" t="s">
        <v>832</v>
      </c>
      <c r="I25" s="212" t="s">
        <v>832</v>
      </c>
      <c r="J25" s="116">
        <v>0</v>
      </c>
      <c r="K25" s="213">
        <v>1</v>
      </c>
      <c r="L25" s="213">
        <v>1</v>
      </c>
      <c r="M25" s="213">
        <v>1</v>
      </c>
      <c r="N25" s="213">
        <v>1</v>
      </c>
      <c r="O25" s="35">
        <f t="shared" si="1"/>
        <v>1</v>
      </c>
      <c r="P25" s="35">
        <f t="shared" si="2"/>
        <v>1</v>
      </c>
      <c r="Q25" s="35">
        <f t="shared" si="3"/>
        <v>1</v>
      </c>
      <c r="R25" s="125">
        <f t="shared" si="4"/>
        <v>1</v>
      </c>
      <c r="S25" s="105">
        <v>2016</v>
      </c>
      <c r="T25" s="194" t="s">
        <v>167</v>
      </c>
      <c r="U25" s="194" t="s">
        <v>492</v>
      </c>
      <c r="V25" s="194" t="s">
        <v>31</v>
      </c>
      <c r="W25" s="231"/>
      <c r="X25" s="190"/>
      <c r="Y25" s="196" t="s">
        <v>493</v>
      </c>
      <c r="Z25" s="63" t="str">
        <f>VLOOKUP(Y25,Listings!$J$3:$O$57,2,FALSE)</f>
        <v>Other</v>
      </c>
      <c r="AA25" s="194"/>
      <c r="AB25" s="59">
        <f>VLOOKUP(Y25,Listings!$J$3:$O$57,5,FALSE)</f>
        <v>241.56</v>
      </c>
      <c r="AC25" s="59">
        <f>VLOOKUP(Y25,Listings!$J$3:$O$57,6,FALSE)</f>
        <v>62.68</v>
      </c>
      <c r="AD25" s="51">
        <f>VLOOKUP(Y25,Listings!$J$3:$L$57,3,FALSE)</f>
        <v>-2.3188</v>
      </c>
      <c r="AE25" s="195" t="str">
        <f t="shared" si="9"/>
        <v>Wet</v>
      </c>
      <c r="AF25" s="189">
        <v>215</v>
      </c>
      <c r="AG25" s="190">
        <v>220</v>
      </c>
      <c r="AH25" s="190">
        <v>25</v>
      </c>
      <c r="AI25" s="194">
        <v>38</v>
      </c>
      <c r="AJ25" s="190"/>
      <c r="AK25" s="190"/>
      <c r="AL25" s="190"/>
      <c r="AM25" s="190"/>
      <c r="AN25" s="190">
        <v>18</v>
      </c>
      <c r="AO25" s="190">
        <v>25</v>
      </c>
      <c r="AP25" s="190"/>
      <c r="AQ25" s="190">
        <v>2</v>
      </c>
      <c r="AR25" s="196" t="s">
        <v>553</v>
      </c>
      <c r="AS25" s="194">
        <v>625</v>
      </c>
      <c r="AT25" s="194">
        <v>712</v>
      </c>
      <c r="AU25" s="190">
        <v>12</v>
      </c>
      <c r="AV25" s="190">
        <v>25</v>
      </c>
      <c r="AW25" s="194">
        <v>2.5999999999999999E-2</v>
      </c>
      <c r="AX25" s="194">
        <v>4.2000000000000003E-2</v>
      </c>
      <c r="AY25" s="194" t="s">
        <v>358</v>
      </c>
      <c r="AZ25" s="196" t="s">
        <v>408</v>
      </c>
      <c r="BA25" s="190"/>
      <c r="BB25" s="190"/>
      <c r="BC25" s="190"/>
      <c r="BD25" s="190"/>
      <c r="BE25" s="190"/>
      <c r="BF25" s="190">
        <v>0.18666666666666668</v>
      </c>
      <c r="BG25" s="194" t="s">
        <v>32</v>
      </c>
      <c r="BH25" s="189"/>
      <c r="BI25" s="190"/>
      <c r="BJ25" s="190"/>
      <c r="BK25" s="190">
        <v>2.7E-2</v>
      </c>
      <c r="BL25" s="190">
        <v>4.2000000000000003E-2</v>
      </c>
      <c r="BM25" s="190" t="s">
        <v>283</v>
      </c>
      <c r="BN25" s="190"/>
      <c r="BO25" s="190"/>
      <c r="BP25" s="190"/>
      <c r="BQ25" s="190">
        <v>4.2000000000000003E-2</v>
      </c>
      <c r="BR25" s="206">
        <f>BQ25*DW25</f>
        <v>2.8608020912365716E-2</v>
      </c>
      <c r="BS25" s="190"/>
      <c r="BT25" s="206">
        <f>1-293/(273+AT25)</f>
        <v>0.70253807106598987</v>
      </c>
      <c r="BU25" s="154" t="s">
        <v>257</v>
      </c>
      <c r="BV25" s="162" t="s">
        <v>62</v>
      </c>
      <c r="BW25" s="162" t="s">
        <v>46</v>
      </c>
      <c r="BX25" s="231"/>
      <c r="BY25" s="190"/>
      <c r="BZ25" s="190">
        <v>7.4999999999999997E-3</v>
      </c>
      <c r="CA25" s="190">
        <v>1.67E-2</v>
      </c>
      <c r="CB25" s="190">
        <v>225</v>
      </c>
      <c r="CC25" s="190"/>
      <c r="CD25" s="190"/>
      <c r="CE25" s="190"/>
      <c r="CF25" s="199">
        <f>CA25/717*(AO25-IF(ISBLANK(AP25),AQ25,AP25))*100</f>
        <v>5.3570432357043229E-2</v>
      </c>
      <c r="CG25" s="190"/>
      <c r="CH25" s="190"/>
      <c r="CI25" s="190"/>
      <c r="CJ25" s="154" t="s">
        <v>496</v>
      </c>
      <c r="CK25" s="231"/>
      <c r="CL25" s="190"/>
      <c r="CM25" s="231"/>
      <c r="CN25" s="190"/>
      <c r="CO25" s="231"/>
      <c r="CP25" s="196" t="s">
        <v>778</v>
      </c>
      <c r="CQ25" s="195" t="s">
        <v>500</v>
      </c>
      <c r="CR25" s="200" t="s">
        <v>499</v>
      </c>
      <c r="CS25" s="231"/>
      <c r="CT25" s="190"/>
      <c r="CU25" s="190"/>
      <c r="CV25" s="190"/>
      <c r="CW25" s="190"/>
      <c r="CX25" s="190"/>
      <c r="CY25" s="190">
        <v>2000</v>
      </c>
      <c r="CZ25" s="190">
        <v>2500</v>
      </c>
      <c r="DA25" s="190">
        <v>9</v>
      </c>
      <c r="DB25" s="194">
        <v>12.5</v>
      </c>
      <c r="DC25" s="190"/>
      <c r="DD25" s="190"/>
      <c r="DE25" s="194">
        <v>0.33</v>
      </c>
      <c r="DF25" s="194">
        <v>0.94</v>
      </c>
      <c r="DG25" s="190"/>
      <c r="DH25" s="190"/>
      <c r="DI25" s="190">
        <f t="shared" si="8"/>
        <v>0.64027475375294685</v>
      </c>
      <c r="DJ25" s="190">
        <f t="shared" si="6"/>
        <v>0.64027475375294685</v>
      </c>
      <c r="DK25" s="190"/>
      <c r="DL25" s="190"/>
      <c r="DM25" s="190"/>
      <c r="DN25" s="190"/>
      <c r="DO25" s="190"/>
      <c r="DP25" s="190"/>
      <c r="DQ25" s="190"/>
      <c r="DR25" s="190"/>
      <c r="DS25" s="190"/>
      <c r="DT25" s="190"/>
      <c r="DU25" s="190"/>
      <c r="DV25" s="190"/>
      <c r="DW25" s="54">
        <f t="shared" si="7"/>
        <v>0.6811433550563265</v>
      </c>
      <c r="DX25" s="190"/>
      <c r="DY25" s="190"/>
      <c r="DZ25" s="231"/>
      <c r="EA25" s="154" t="s">
        <v>497</v>
      </c>
      <c r="EB25" s="231"/>
      <c r="EC25" s="190"/>
      <c r="ED25" s="231"/>
      <c r="EE25" s="190"/>
      <c r="EF25" s="190"/>
      <c r="EG25" s="154" t="s">
        <v>63</v>
      </c>
      <c r="EH25" s="152" t="s">
        <v>63</v>
      </c>
      <c r="EI25" s="152" t="s">
        <v>63</v>
      </c>
      <c r="EJ25" s="152" t="s">
        <v>63</v>
      </c>
      <c r="EK25" s="152" t="s">
        <v>63</v>
      </c>
      <c r="EL25" s="152" t="s">
        <v>408</v>
      </c>
      <c r="EM25" s="243" t="s">
        <v>44</v>
      </c>
      <c r="EN25" s="231"/>
      <c r="EO25" s="189" t="s">
        <v>63</v>
      </c>
      <c r="EP25" s="231"/>
      <c r="EQ25" s="190"/>
      <c r="ER25" s="228" t="s">
        <v>498</v>
      </c>
      <c r="ES25" s="194" t="s">
        <v>382</v>
      </c>
      <c r="ET25" s="194"/>
      <c r="EU25" s="194"/>
      <c r="EV25" s="231"/>
      <c r="EW25" s="190"/>
      <c r="EX25" s="190" t="s">
        <v>382</v>
      </c>
    </row>
    <row r="26" spans="1:164" ht="15" customHeight="1" x14ac:dyDescent="0.25">
      <c r="A26" s="97" t="s">
        <v>529</v>
      </c>
      <c r="B26" s="92">
        <v>2016</v>
      </c>
      <c r="C26" s="101" t="s">
        <v>1044</v>
      </c>
      <c r="D26" s="102" t="s">
        <v>1045</v>
      </c>
      <c r="E26" s="123">
        <v>66</v>
      </c>
      <c r="F26" s="122">
        <v>8</v>
      </c>
      <c r="G26" s="212" t="s">
        <v>832</v>
      </c>
      <c r="H26" s="212" t="s">
        <v>832</v>
      </c>
      <c r="I26" s="212" t="s">
        <v>833</v>
      </c>
      <c r="J26" s="116">
        <v>0</v>
      </c>
      <c r="K26" s="213">
        <v>1</v>
      </c>
      <c r="L26" s="213">
        <v>1</v>
      </c>
      <c r="M26" s="213">
        <v>1</v>
      </c>
      <c r="N26" s="213">
        <v>0</v>
      </c>
      <c r="O26" s="35">
        <f t="shared" si="1"/>
        <v>1</v>
      </c>
      <c r="P26" s="35">
        <f t="shared" si="2"/>
        <v>1</v>
      </c>
      <c r="Q26" s="35">
        <f t="shared" si="3"/>
        <v>0</v>
      </c>
      <c r="R26" s="125">
        <f t="shared" si="4"/>
        <v>1</v>
      </c>
      <c r="S26" s="105">
        <v>2016</v>
      </c>
      <c r="T26" s="194" t="s">
        <v>185</v>
      </c>
      <c r="U26" s="194" t="s">
        <v>186</v>
      </c>
      <c r="V26" s="194" t="s">
        <v>4</v>
      </c>
      <c r="W26" s="231"/>
      <c r="X26" s="190"/>
      <c r="Y26" s="189" t="s">
        <v>530</v>
      </c>
      <c r="Z26" s="63" t="str">
        <f>VLOOKUP(Y26,Listings!$J$3:$O$57,2,FALSE)</f>
        <v>HFC</v>
      </c>
      <c r="AA26" s="190" t="s">
        <v>44</v>
      </c>
      <c r="AB26" s="59">
        <f>VLOOKUP(Y26,Listings!$J$3:$O$57,5,FALSE)</f>
        <v>72.12</v>
      </c>
      <c r="AC26" s="59">
        <f>VLOOKUP(Y26,Listings!$J$3:$O$57,6,FALSE)</f>
        <v>37.347999999999999</v>
      </c>
      <c r="AD26" s="188">
        <f>VLOOKUP(Y26,Listings!$J$3:$L$57,3,FALSE)</f>
        <v>-0.20910000000000001</v>
      </c>
      <c r="AE26" s="195" t="str">
        <f t="shared" si="9"/>
        <v>Isentropic</v>
      </c>
      <c r="AF26" s="189">
        <v>63</v>
      </c>
      <c r="AG26" s="190">
        <v>100</v>
      </c>
      <c r="AH26" s="190">
        <v>10</v>
      </c>
      <c r="AI26" s="194">
        <v>56</v>
      </c>
      <c r="AJ26" s="190">
        <v>21</v>
      </c>
      <c r="AK26" s="190">
        <v>39</v>
      </c>
      <c r="AL26" s="194">
        <v>0</v>
      </c>
      <c r="AM26" s="194">
        <v>2.2999999999999998</v>
      </c>
      <c r="AN26" s="194">
        <v>17</v>
      </c>
      <c r="AO26" s="194">
        <v>40</v>
      </c>
      <c r="AP26" s="194">
        <v>11</v>
      </c>
      <c r="AQ26" s="190">
        <v>18</v>
      </c>
      <c r="AR26" s="189" t="s">
        <v>787</v>
      </c>
      <c r="AS26" s="194">
        <v>65</v>
      </c>
      <c r="AT26" s="194">
        <v>101</v>
      </c>
      <c r="AU26" s="194">
        <v>21</v>
      </c>
      <c r="AV26" s="194">
        <v>54.5</v>
      </c>
      <c r="AW26" s="194">
        <v>2.4</v>
      </c>
      <c r="AX26" s="194">
        <v>6.4</v>
      </c>
      <c r="AY26" s="190" t="s">
        <v>350</v>
      </c>
      <c r="AZ26" s="196" t="s">
        <v>360</v>
      </c>
      <c r="BA26" s="190"/>
      <c r="BB26" s="190"/>
      <c r="BC26" s="190">
        <v>19</v>
      </c>
      <c r="BD26" s="190">
        <v>54</v>
      </c>
      <c r="BE26" s="190"/>
      <c r="BF26" s="190"/>
      <c r="BG26" s="194" t="s">
        <v>50</v>
      </c>
      <c r="BH26" s="189"/>
      <c r="BI26" s="190">
        <v>1.8</v>
      </c>
      <c r="BJ26" s="190" t="s">
        <v>302</v>
      </c>
      <c r="BK26" s="190"/>
      <c r="BL26" s="194">
        <v>4.2099999999999999E-2</v>
      </c>
      <c r="BM26" s="194" t="s">
        <v>301</v>
      </c>
      <c r="BN26" s="190"/>
      <c r="BO26" s="190">
        <v>0.23400000000000001</v>
      </c>
      <c r="BP26" s="190" t="s">
        <v>788</v>
      </c>
      <c r="BQ26" s="190"/>
      <c r="BR26" s="190">
        <v>7.4300000000000005E-2</v>
      </c>
      <c r="BS26" s="194">
        <v>4.2099999999999999E-2</v>
      </c>
      <c r="BT26" s="190">
        <v>0.19600000000000001</v>
      </c>
      <c r="BU26" s="196" t="s">
        <v>27</v>
      </c>
      <c r="BV26" s="194" t="s">
        <v>62</v>
      </c>
      <c r="BW26" s="194" t="s">
        <v>46</v>
      </c>
      <c r="BX26" s="234" t="s">
        <v>531</v>
      </c>
      <c r="BY26" s="190"/>
      <c r="BZ26" s="194">
        <v>0.1</v>
      </c>
      <c r="CA26" s="194">
        <v>0.32</v>
      </c>
      <c r="CB26" s="190"/>
      <c r="CC26" s="190">
        <v>1</v>
      </c>
      <c r="CD26" s="194">
        <v>1.98</v>
      </c>
      <c r="CE26" s="190"/>
      <c r="CF26" s="194">
        <v>7.5999999999999998E-2</v>
      </c>
      <c r="CG26" s="190">
        <v>0.38</v>
      </c>
      <c r="CH26" s="190"/>
      <c r="CI26" s="190"/>
      <c r="CJ26" s="196" t="s">
        <v>533</v>
      </c>
      <c r="CK26" s="231"/>
      <c r="CL26" s="190"/>
      <c r="CM26" s="231"/>
      <c r="CN26" s="190"/>
      <c r="CO26" s="231"/>
      <c r="CP26" s="196" t="s">
        <v>30</v>
      </c>
      <c r="CQ26" s="194" t="s">
        <v>334</v>
      </c>
      <c r="CR26" s="200" t="s">
        <v>41</v>
      </c>
      <c r="CS26" s="234" t="s">
        <v>560</v>
      </c>
      <c r="CT26" s="190"/>
      <c r="CU26" s="190"/>
      <c r="CV26" s="197">
        <v>2.6</v>
      </c>
      <c r="CW26" s="194">
        <v>127.15</v>
      </c>
      <c r="CX26" s="199">
        <v>48.903846153846153</v>
      </c>
      <c r="CY26" s="190">
        <v>600</v>
      </c>
      <c r="CZ26" s="194">
        <v>2700</v>
      </c>
      <c r="DA26" s="194">
        <v>1.4</v>
      </c>
      <c r="DB26" s="194">
        <v>2.5</v>
      </c>
      <c r="DC26" s="194">
        <v>0.38</v>
      </c>
      <c r="DD26" s="194">
        <v>3.2</v>
      </c>
      <c r="DE26" s="194"/>
      <c r="DF26" s="194"/>
      <c r="DG26" s="194"/>
      <c r="DH26" s="194"/>
      <c r="DI26" s="190">
        <f t="shared" si="8"/>
        <v>3.2</v>
      </c>
      <c r="DJ26" s="190">
        <f t="shared" si="6"/>
        <v>3.2</v>
      </c>
      <c r="DK26" s="190">
        <v>0.22</v>
      </c>
      <c r="DL26" s="190">
        <v>0.9</v>
      </c>
      <c r="DM26" s="190"/>
      <c r="DN26" s="190"/>
      <c r="DO26" s="190"/>
      <c r="DP26" s="190"/>
      <c r="DQ26" s="190"/>
      <c r="DR26" s="190"/>
      <c r="DS26" s="190"/>
      <c r="DT26" s="190"/>
      <c r="DU26" s="190"/>
      <c r="DV26" s="190"/>
      <c r="DW26" s="54" t="str">
        <f t="shared" si="7"/>
        <v/>
      </c>
      <c r="DX26" s="190">
        <v>1.06</v>
      </c>
      <c r="DY26" s="190">
        <v>3</v>
      </c>
      <c r="DZ26" s="231"/>
      <c r="EA26" s="196" t="s">
        <v>486</v>
      </c>
      <c r="EB26" s="231"/>
      <c r="EC26" s="190"/>
      <c r="ED26" s="231"/>
      <c r="EE26" s="190"/>
      <c r="EF26" s="190"/>
      <c r="EG26" s="157" t="s">
        <v>63</v>
      </c>
      <c r="EH26" s="108" t="s">
        <v>63</v>
      </c>
      <c r="EI26" s="195" t="s">
        <v>63</v>
      </c>
      <c r="EJ26" s="195" t="s">
        <v>63</v>
      </c>
      <c r="EK26" s="195" t="s">
        <v>63</v>
      </c>
      <c r="EL26" s="194" t="s">
        <v>1357</v>
      </c>
      <c r="EM26" s="242" t="s">
        <v>44</v>
      </c>
      <c r="EN26" s="231"/>
      <c r="EO26" s="196" t="s">
        <v>63</v>
      </c>
      <c r="EP26" s="231"/>
      <c r="EQ26" s="190"/>
      <c r="ER26" s="226"/>
      <c r="ES26" s="190"/>
      <c r="ET26" s="190"/>
      <c r="EU26" s="190"/>
      <c r="EV26" s="231" t="s">
        <v>382</v>
      </c>
      <c r="EW26" s="190"/>
      <c r="EX26" s="190" t="s">
        <v>382</v>
      </c>
    </row>
    <row r="27" spans="1:164" s="8" customFormat="1" ht="15" customHeight="1" x14ac:dyDescent="0.25">
      <c r="A27" s="200" t="s">
        <v>529</v>
      </c>
      <c r="B27" s="92">
        <v>2015</v>
      </c>
      <c r="C27" s="259" t="s">
        <v>1168</v>
      </c>
      <c r="D27" s="102" t="s">
        <v>1169</v>
      </c>
      <c r="E27" s="213">
        <v>129</v>
      </c>
      <c r="F27" s="216">
        <v>8</v>
      </c>
      <c r="G27" s="146" t="s">
        <v>832</v>
      </c>
      <c r="H27" s="146" t="s">
        <v>832</v>
      </c>
      <c r="I27" s="146" t="s">
        <v>832</v>
      </c>
      <c r="J27" s="216">
        <v>0</v>
      </c>
      <c r="K27" s="146">
        <v>1</v>
      </c>
      <c r="L27" s="95">
        <v>1</v>
      </c>
      <c r="M27" s="95">
        <v>1</v>
      </c>
      <c r="N27" s="95">
        <v>1</v>
      </c>
      <c r="O27" s="35">
        <f t="shared" si="1"/>
        <v>1</v>
      </c>
      <c r="P27" s="35">
        <f t="shared" si="2"/>
        <v>1</v>
      </c>
      <c r="Q27" s="35">
        <f t="shared" si="3"/>
        <v>1</v>
      </c>
      <c r="R27" s="125">
        <f t="shared" si="4"/>
        <v>1</v>
      </c>
      <c r="S27" s="105">
        <v>2015</v>
      </c>
      <c r="T27" s="194" t="s">
        <v>185</v>
      </c>
      <c r="U27" s="194" t="s">
        <v>186</v>
      </c>
      <c r="V27" s="194" t="s">
        <v>4</v>
      </c>
      <c r="W27" s="234"/>
      <c r="X27" s="194"/>
      <c r="Y27" s="196" t="s">
        <v>530</v>
      </c>
      <c r="Z27" s="63" t="str">
        <f>VLOOKUP(Y27,Listings!$J$3:$O$57,2,FALSE)</f>
        <v>HFC</v>
      </c>
      <c r="AA27" s="190" t="s">
        <v>44</v>
      </c>
      <c r="AB27" s="59">
        <f>VLOOKUP(Y27,Listings!$J$3:$O$57,5,FALSE)</f>
        <v>72.12</v>
      </c>
      <c r="AC27" s="59">
        <f>VLOOKUP(Y27,Listings!$J$3:$O$57,6,FALSE)</f>
        <v>37.347999999999999</v>
      </c>
      <c r="AD27" s="51">
        <f>VLOOKUP(Y27,Listings!$J$3:$L$57,3,FALSE)</f>
        <v>-0.20910000000000001</v>
      </c>
      <c r="AE27" s="195" t="str">
        <f t="shared" si="9"/>
        <v>Isentropic</v>
      </c>
      <c r="AF27" s="132">
        <v>93</v>
      </c>
      <c r="AG27" s="197">
        <v>94</v>
      </c>
      <c r="AH27" s="197"/>
      <c r="AI27" s="197"/>
      <c r="AJ27" s="197"/>
      <c r="AK27" s="197"/>
      <c r="AL27" s="197"/>
      <c r="AM27" s="197"/>
      <c r="AN27" s="197">
        <v>20</v>
      </c>
      <c r="AO27" s="197">
        <v>31</v>
      </c>
      <c r="AP27" s="197">
        <v>11</v>
      </c>
      <c r="AQ27" s="197">
        <v>17</v>
      </c>
      <c r="AR27" s="196" t="s">
        <v>62</v>
      </c>
      <c r="AS27" s="194"/>
      <c r="AT27" s="194">
        <v>95</v>
      </c>
      <c r="AU27" s="194">
        <v>22</v>
      </c>
      <c r="AV27" s="194">
        <v>50</v>
      </c>
      <c r="AW27" s="194"/>
      <c r="AX27" s="194"/>
      <c r="AY27" s="194" t="s">
        <v>408</v>
      </c>
      <c r="AZ27" s="196" t="s">
        <v>57</v>
      </c>
      <c r="BA27" s="194"/>
      <c r="BB27" s="194">
        <v>16</v>
      </c>
      <c r="BC27" s="194"/>
      <c r="BD27" s="194"/>
      <c r="BE27" s="194"/>
      <c r="BF27" s="194"/>
      <c r="BG27" s="194" t="s">
        <v>32</v>
      </c>
      <c r="BH27" s="196"/>
      <c r="BI27" s="194"/>
      <c r="BJ27" s="194"/>
      <c r="BK27" s="194"/>
      <c r="BL27" s="194">
        <v>0.06</v>
      </c>
      <c r="BM27" s="194" t="s">
        <v>301</v>
      </c>
      <c r="BN27" s="194"/>
      <c r="BO27" s="194"/>
      <c r="BP27" s="194"/>
      <c r="BQ27" s="194"/>
      <c r="BR27" s="194"/>
      <c r="BS27" s="194">
        <v>0.06</v>
      </c>
      <c r="BT27" s="155">
        <v>0.21467391304347827</v>
      </c>
      <c r="BU27" s="154" t="s">
        <v>27</v>
      </c>
      <c r="BV27" s="162" t="s">
        <v>62</v>
      </c>
      <c r="BW27" s="162" t="s">
        <v>46</v>
      </c>
      <c r="BX27" s="238" t="s">
        <v>531</v>
      </c>
      <c r="BY27" s="194"/>
      <c r="BZ27" s="194"/>
      <c r="CA27" s="194"/>
      <c r="CB27" s="194"/>
      <c r="CC27" s="194"/>
      <c r="CD27" s="194"/>
      <c r="CE27" s="194"/>
      <c r="CF27" s="194"/>
      <c r="CG27" s="194"/>
      <c r="CH27" s="194"/>
      <c r="CI27" s="194"/>
      <c r="CJ27" s="196" t="s">
        <v>533</v>
      </c>
      <c r="CK27" s="234"/>
      <c r="CL27" s="194"/>
      <c r="CM27" s="234"/>
      <c r="CN27" s="194"/>
      <c r="CO27" s="234"/>
      <c r="CP27" s="196" t="s">
        <v>30</v>
      </c>
      <c r="CQ27" s="194" t="s">
        <v>334</v>
      </c>
      <c r="CR27" s="200" t="s">
        <v>41</v>
      </c>
      <c r="CS27" s="234" t="s">
        <v>560</v>
      </c>
      <c r="CT27" s="194"/>
      <c r="CU27" s="194"/>
      <c r="CV27" s="197">
        <v>2.6</v>
      </c>
      <c r="CW27" s="194">
        <v>127.15</v>
      </c>
      <c r="CX27" s="199">
        <v>48.903846153846153</v>
      </c>
      <c r="CY27" s="194"/>
      <c r="CZ27" s="194"/>
      <c r="DA27" s="194"/>
      <c r="DB27" s="194"/>
      <c r="DC27" s="194"/>
      <c r="DD27" s="194">
        <v>3</v>
      </c>
      <c r="DE27" s="194"/>
      <c r="DF27" s="194"/>
      <c r="DG27" s="194"/>
      <c r="DH27" s="194"/>
      <c r="DI27" s="190">
        <f t="shared" si="8"/>
        <v>3</v>
      </c>
      <c r="DJ27" s="190">
        <f t="shared" si="6"/>
        <v>3</v>
      </c>
      <c r="DK27" s="194"/>
      <c r="DL27" s="194">
        <v>0.85</v>
      </c>
      <c r="DM27" s="194"/>
      <c r="DN27" s="194"/>
      <c r="DO27" s="194"/>
      <c r="DP27" s="194"/>
      <c r="DQ27" s="194"/>
      <c r="DR27" s="194"/>
      <c r="DS27" s="194"/>
      <c r="DT27" s="200"/>
      <c r="DU27" s="194"/>
      <c r="DV27" s="194"/>
      <c r="DW27" s="54" t="str">
        <f t="shared" si="7"/>
        <v/>
      </c>
      <c r="DX27" s="194"/>
      <c r="DY27" s="194"/>
      <c r="DZ27" s="234"/>
      <c r="EA27" s="196" t="s">
        <v>486</v>
      </c>
      <c r="EB27" s="234"/>
      <c r="EC27" s="194"/>
      <c r="ED27" s="234"/>
      <c r="EE27" s="194"/>
      <c r="EF27" s="194"/>
      <c r="EG27" s="157" t="s">
        <v>63</v>
      </c>
      <c r="EH27" s="108" t="s">
        <v>63</v>
      </c>
      <c r="EI27" s="195" t="s">
        <v>63</v>
      </c>
      <c r="EJ27" s="195" t="s">
        <v>63</v>
      </c>
      <c r="EK27" s="195" t="s">
        <v>63</v>
      </c>
      <c r="EL27" s="194" t="s">
        <v>1357</v>
      </c>
      <c r="EM27" s="242" t="s">
        <v>44</v>
      </c>
      <c r="EN27" s="234"/>
      <c r="EO27" s="196" t="s">
        <v>63</v>
      </c>
      <c r="EP27" s="234"/>
      <c r="EQ27" s="194"/>
      <c r="ER27" s="228"/>
      <c r="ES27" s="194"/>
      <c r="ET27" s="194"/>
      <c r="EU27" s="194"/>
      <c r="EV27" s="234" t="s">
        <v>382</v>
      </c>
      <c r="EW27" s="194"/>
      <c r="EX27" s="194" t="s">
        <v>382</v>
      </c>
      <c r="FA27" s="58"/>
      <c r="FB27" s="58"/>
      <c r="FC27" s="58"/>
      <c r="FD27" s="58"/>
      <c r="FE27" s="58"/>
      <c r="FF27" s="58"/>
      <c r="FG27" s="58"/>
      <c r="FH27" s="58"/>
    </row>
    <row r="28" spans="1:164" ht="15" customHeight="1" x14ac:dyDescent="0.25">
      <c r="A28" s="200" t="s">
        <v>529</v>
      </c>
      <c r="B28" s="92">
        <v>2016</v>
      </c>
      <c r="C28" s="101" t="s">
        <v>1140</v>
      </c>
      <c r="D28" s="102" t="s">
        <v>1141</v>
      </c>
      <c r="E28" s="123">
        <v>115</v>
      </c>
      <c r="F28" s="114">
        <v>8</v>
      </c>
      <c r="G28" s="188" t="s">
        <v>832</v>
      </c>
      <c r="H28" s="188" t="s">
        <v>832</v>
      </c>
      <c r="I28" s="188" t="s">
        <v>832</v>
      </c>
      <c r="J28" s="114">
        <v>0</v>
      </c>
      <c r="K28" s="188">
        <v>0</v>
      </c>
      <c r="L28" s="146">
        <v>0</v>
      </c>
      <c r="M28" s="146">
        <v>0</v>
      </c>
      <c r="N28" s="146">
        <v>0</v>
      </c>
      <c r="O28" s="35">
        <f t="shared" si="1"/>
        <v>0</v>
      </c>
      <c r="P28" s="35">
        <f t="shared" si="2"/>
        <v>0</v>
      </c>
      <c r="Q28" s="35">
        <f t="shared" si="3"/>
        <v>0</v>
      </c>
      <c r="R28" s="125">
        <f t="shared" si="4"/>
        <v>0</v>
      </c>
      <c r="S28" s="105">
        <v>2016</v>
      </c>
      <c r="T28" s="194" t="s">
        <v>185</v>
      </c>
      <c r="U28" s="194" t="s">
        <v>186</v>
      </c>
      <c r="V28" s="194" t="s">
        <v>4</v>
      </c>
      <c r="W28" s="234"/>
      <c r="X28" s="190"/>
      <c r="Y28" s="196" t="s">
        <v>530</v>
      </c>
      <c r="Z28" s="63" t="str">
        <f>VLOOKUP(Y28,Listings!$J$3:$O$57,2,FALSE)</f>
        <v>HFC</v>
      </c>
      <c r="AA28" s="190" t="s">
        <v>44</v>
      </c>
      <c r="AB28" s="59">
        <f>VLOOKUP(Y28,Listings!$J$3:$O$57,5,FALSE)</f>
        <v>72.12</v>
      </c>
      <c r="AC28" s="59">
        <f>VLOOKUP(Y28,Listings!$J$3:$O$57,6,FALSE)</f>
        <v>37.347999999999999</v>
      </c>
      <c r="AD28" s="51">
        <f>VLOOKUP(Y28,Listings!$J$3:$L$57,3,FALSE)</f>
        <v>-0.20910000000000001</v>
      </c>
      <c r="AE28" s="195" t="str">
        <f t="shared" si="9"/>
        <v>Isentropic</v>
      </c>
      <c r="AF28" s="132">
        <v>93</v>
      </c>
      <c r="AG28" s="197">
        <v>94</v>
      </c>
      <c r="AH28" s="197"/>
      <c r="AI28" s="197"/>
      <c r="AJ28" s="197"/>
      <c r="AK28" s="197">
        <v>25</v>
      </c>
      <c r="AL28" s="197"/>
      <c r="AM28" s="197"/>
      <c r="AN28" s="197">
        <v>22.5</v>
      </c>
      <c r="AO28" s="197">
        <v>28.3</v>
      </c>
      <c r="AP28" s="197">
        <v>13</v>
      </c>
      <c r="AQ28" s="197">
        <v>17</v>
      </c>
      <c r="AR28" s="196" t="s">
        <v>62</v>
      </c>
      <c r="AS28" s="194"/>
      <c r="AT28" s="194">
        <v>95</v>
      </c>
      <c r="AU28" s="194">
        <v>22</v>
      </c>
      <c r="AV28" s="194">
        <v>55</v>
      </c>
      <c r="AW28" s="194"/>
      <c r="AX28" s="194"/>
      <c r="AY28" s="194" t="s">
        <v>32</v>
      </c>
      <c r="AZ28" s="196" t="s">
        <v>57</v>
      </c>
      <c r="BA28" s="194"/>
      <c r="BB28" s="194">
        <v>16</v>
      </c>
      <c r="BC28" s="194"/>
      <c r="BD28" s="194"/>
      <c r="BE28" s="194"/>
      <c r="BF28" s="194"/>
      <c r="BG28" s="194" t="s">
        <v>32</v>
      </c>
      <c r="BH28" s="196"/>
      <c r="BI28" s="194"/>
      <c r="BJ28" s="194"/>
      <c r="BK28" s="194"/>
      <c r="BL28" s="194">
        <v>0.06</v>
      </c>
      <c r="BM28" s="194" t="s">
        <v>301</v>
      </c>
      <c r="BN28" s="194"/>
      <c r="BO28" s="194"/>
      <c r="BP28" s="194"/>
      <c r="BQ28" s="194"/>
      <c r="BR28" s="194"/>
      <c r="BS28" s="194">
        <v>0.06</v>
      </c>
      <c r="BT28" s="155">
        <v>0.21467391304347827</v>
      </c>
      <c r="BU28" s="196" t="s">
        <v>27</v>
      </c>
      <c r="BV28" s="194" t="s">
        <v>62</v>
      </c>
      <c r="BW28" s="194" t="s">
        <v>46</v>
      </c>
      <c r="BX28" s="234" t="s">
        <v>531</v>
      </c>
      <c r="BY28" s="194"/>
      <c r="BZ28" s="199">
        <v>0.1</v>
      </c>
      <c r="CA28" s="199">
        <v>0.3</v>
      </c>
      <c r="CB28" s="194"/>
      <c r="CC28" s="194">
        <v>0.1</v>
      </c>
      <c r="CD28" s="194">
        <v>0.9</v>
      </c>
      <c r="CE28" s="194"/>
      <c r="CF28" s="199">
        <f>CA28/1050*(AO28-AQ28)*100</f>
        <v>0.32285714285714284</v>
      </c>
      <c r="CG28" s="199">
        <f>CF28/CD28</f>
        <v>0.35873015873015873</v>
      </c>
      <c r="CH28" s="194"/>
      <c r="CI28" s="194"/>
      <c r="CJ28" s="196" t="s">
        <v>533</v>
      </c>
      <c r="CK28" s="234"/>
      <c r="CL28" s="194"/>
      <c r="CM28" s="234" t="s">
        <v>534</v>
      </c>
      <c r="CN28" s="194"/>
      <c r="CO28" s="234"/>
      <c r="CP28" s="196" t="s">
        <v>30</v>
      </c>
      <c r="CQ28" s="194" t="s">
        <v>334</v>
      </c>
      <c r="CR28" s="200" t="s">
        <v>41</v>
      </c>
      <c r="CS28" s="234"/>
      <c r="CT28" s="194"/>
      <c r="CU28" s="194"/>
      <c r="CV28" s="197">
        <v>2.6</v>
      </c>
      <c r="CW28" s="194">
        <v>127.15</v>
      </c>
      <c r="CX28" s="199">
        <v>48.903846153846153</v>
      </c>
      <c r="CY28" s="194">
        <v>870</v>
      </c>
      <c r="CZ28" s="194">
        <v>2610</v>
      </c>
      <c r="DA28" s="194">
        <v>1.7</v>
      </c>
      <c r="DB28" s="194">
        <v>2.2000000000000002</v>
      </c>
      <c r="DC28" s="194"/>
      <c r="DD28" s="194">
        <v>3.3</v>
      </c>
      <c r="DE28" s="194"/>
      <c r="DF28" s="194"/>
      <c r="DG28" s="194"/>
      <c r="DH28" s="194"/>
      <c r="DI28" s="54">
        <f t="shared" si="8"/>
        <v>3.3</v>
      </c>
      <c r="DJ28" s="190">
        <f t="shared" si="6"/>
        <v>3.3</v>
      </c>
      <c r="DK28" s="194"/>
      <c r="DL28" s="194">
        <v>0.85</v>
      </c>
      <c r="DM28" s="194"/>
      <c r="DN28" s="194"/>
      <c r="DO28" s="194"/>
      <c r="DP28" s="194"/>
      <c r="DQ28" s="194"/>
      <c r="DR28" s="194"/>
      <c r="DS28" s="194"/>
      <c r="DT28" s="194"/>
      <c r="DU28" s="194"/>
      <c r="DV28" s="194"/>
      <c r="DW28" s="54" t="str">
        <f t="shared" si="7"/>
        <v/>
      </c>
      <c r="DX28" s="194"/>
      <c r="DY28" s="194"/>
      <c r="DZ28" s="234"/>
      <c r="EA28" s="196" t="s">
        <v>486</v>
      </c>
      <c r="EB28" s="234"/>
      <c r="EC28" s="194"/>
      <c r="ED28" s="234"/>
      <c r="EE28" s="194"/>
      <c r="EF28" s="194"/>
      <c r="EG28" s="157" t="s">
        <v>63</v>
      </c>
      <c r="EH28" s="108" t="s">
        <v>63</v>
      </c>
      <c r="EI28" s="195" t="s">
        <v>63</v>
      </c>
      <c r="EJ28" s="195" t="s">
        <v>63</v>
      </c>
      <c r="EK28" s="195" t="s">
        <v>63</v>
      </c>
      <c r="EL28" s="194" t="s">
        <v>1357</v>
      </c>
      <c r="EM28" s="242" t="s">
        <v>44</v>
      </c>
      <c r="EN28" s="234"/>
      <c r="EO28" s="196" t="s">
        <v>63</v>
      </c>
      <c r="EP28" s="234"/>
      <c r="EQ28" s="194"/>
      <c r="ER28" s="228"/>
      <c r="ES28" s="194"/>
      <c r="ET28" s="194"/>
      <c r="EU28" s="194"/>
      <c r="EV28" s="234" t="s">
        <v>382</v>
      </c>
      <c r="EW28" s="194"/>
      <c r="EX28" s="194" t="s">
        <v>382</v>
      </c>
    </row>
    <row r="29" spans="1:164" ht="15" customHeight="1" x14ac:dyDescent="0.25">
      <c r="A29" s="200" t="s">
        <v>595</v>
      </c>
      <c r="B29" s="92">
        <v>2012</v>
      </c>
      <c r="C29" s="101" t="s">
        <v>1194</v>
      </c>
      <c r="D29" s="102" t="s">
        <v>1195</v>
      </c>
      <c r="E29" s="123">
        <v>142</v>
      </c>
      <c r="F29" s="216">
        <v>9</v>
      </c>
      <c r="G29" s="146" t="s">
        <v>832</v>
      </c>
      <c r="H29" s="146" t="s">
        <v>832</v>
      </c>
      <c r="I29" s="146" t="s">
        <v>832</v>
      </c>
      <c r="J29" s="216">
        <v>0</v>
      </c>
      <c r="K29" s="146">
        <v>1</v>
      </c>
      <c r="L29" s="146">
        <v>1</v>
      </c>
      <c r="M29" s="146">
        <v>1</v>
      </c>
      <c r="N29" s="146">
        <v>1</v>
      </c>
      <c r="O29" s="35">
        <f t="shared" si="1"/>
        <v>1</v>
      </c>
      <c r="P29" s="35">
        <f t="shared" si="2"/>
        <v>1</v>
      </c>
      <c r="Q29" s="35">
        <f t="shared" si="3"/>
        <v>1</v>
      </c>
      <c r="R29" s="125">
        <f t="shared" si="4"/>
        <v>1</v>
      </c>
      <c r="S29" s="105">
        <v>2012</v>
      </c>
      <c r="T29" s="194" t="s">
        <v>161</v>
      </c>
      <c r="U29" s="194" t="s">
        <v>162</v>
      </c>
      <c r="V29" s="195" t="s">
        <v>2</v>
      </c>
      <c r="W29" s="233"/>
      <c r="X29" s="194"/>
      <c r="Y29" s="196" t="s">
        <v>573</v>
      </c>
      <c r="Z29" s="63" t="str">
        <f>VLOOKUP(Y29,Listings!$J$3:$O$57,2,FALSE)</f>
        <v>HFC</v>
      </c>
      <c r="AA29" s="194"/>
      <c r="AB29" s="59">
        <f>VLOOKUP(Y29,Listings!$J$3:$O$57,5,FALSE)</f>
        <v>177.55</v>
      </c>
      <c r="AC29" s="59">
        <f>VLOOKUP(Y29,Listings!$J$3:$O$57,6,FALSE)</f>
        <v>28.49</v>
      </c>
      <c r="AD29" s="51">
        <f>VLOOKUP(Y29,Listings!$J$3:$L$57,3,FALSE)</f>
        <v>0.67630000000000001</v>
      </c>
      <c r="AE29" s="195" t="str">
        <f t="shared" si="9"/>
        <v>Dry</v>
      </c>
      <c r="AF29" s="132">
        <v>86.4</v>
      </c>
      <c r="AG29" s="197">
        <v>133.69999999999999</v>
      </c>
      <c r="AH29" s="197"/>
      <c r="AI29" s="197"/>
      <c r="AJ29" s="197">
        <v>19</v>
      </c>
      <c r="AK29" s="197">
        <v>58.4</v>
      </c>
      <c r="AL29" s="197"/>
      <c r="AM29" s="197"/>
      <c r="AN29" s="197">
        <v>4.53</v>
      </c>
      <c r="AO29" s="197">
        <v>12.97</v>
      </c>
      <c r="AP29" s="197">
        <v>0.56000000000000005</v>
      </c>
      <c r="AQ29" s="197">
        <v>2.1</v>
      </c>
      <c r="AR29" s="196" t="s">
        <v>62</v>
      </c>
      <c r="AS29" s="194">
        <v>108.4</v>
      </c>
      <c r="AT29" s="194">
        <v>145.69999999999999</v>
      </c>
      <c r="AU29" s="194"/>
      <c r="AV29" s="194"/>
      <c r="AW29" s="194">
        <v>1.3</v>
      </c>
      <c r="AX29" s="194">
        <v>3.6</v>
      </c>
      <c r="AY29" s="194" t="s">
        <v>39</v>
      </c>
      <c r="AZ29" s="196" t="s">
        <v>536</v>
      </c>
      <c r="BA29" s="194">
        <v>12.3</v>
      </c>
      <c r="BB29" s="194">
        <v>49.9</v>
      </c>
      <c r="BC29" s="194"/>
      <c r="BD29" s="194"/>
      <c r="BE29" s="194">
        <v>2</v>
      </c>
      <c r="BF29" s="194">
        <v>5.6</v>
      </c>
      <c r="BG29" s="194" t="s">
        <v>32</v>
      </c>
      <c r="BH29" s="196"/>
      <c r="BI29" s="194"/>
      <c r="BJ29" s="194"/>
      <c r="BK29" s="194"/>
      <c r="BL29" s="194">
        <v>0.159</v>
      </c>
      <c r="BM29" s="194" t="s">
        <v>301</v>
      </c>
      <c r="BN29" s="194"/>
      <c r="BO29" s="194"/>
      <c r="BP29" s="194"/>
      <c r="BQ29" s="194"/>
      <c r="BR29" s="194"/>
      <c r="BS29" s="194">
        <v>0.159</v>
      </c>
      <c r="BT29" s="155">
        <v>0.31860520659183178</v>
      </c>
      <c r="BU29" s="196" t="s">
        <v>80</v>
      </c>
      <c r="BV29" s="195" t="s">
        <v>62</v>
      </c>
      <c r="BW29" s="195" t="s">
        <v>46</v>
      </c>
      <c r="BX29" s="234" t="s">
        <v>596</v>
      </c>
      <c r="BY29" s="194">
        <v>2.2000000000000002</v>
      </c>
      <c r="BZ29" s="194">
        <v>0.15</v>
      </c>
      <c r="CA29" s="194">
        <v>0.60899999999999999</v>
      </c>
      <c r="CB29" s="194">
        <v>2895</v>
      </c>
      <c r="CC29" s="194"/>
      <c r="CD29" s="199">
        <v>2.5536368393511251</v>
      </c>
      <c r="CE29" s="194"/>
      <c r="CF29" s="199">
        <v>0.53626373626373625</v>
      </c>
      <c r="CG29" s="194">
        <v>0.28399999999999997</v>
      </c>
      <c r="CH29" s="194"/>
      <c r="CI29" s="194"/>
      <c r="CJ29" s="196" t="s">
        <v>25</v>
      </c>
      <c r="CK29" s="234" t="s">
        <v>597</v>
      </c>
      <c r="CL29" s="199">
        <v>27.195</v>
      </c>
      <c r="CM29" s="234" t="s">
        <v>598</v>
      </c>
      <c r="CN29" s="194"/>
      <c r="CO29" s="234"/>
      <c r="CP29" s="196" t="s">
        <v>387</v>
      </c>
      <c r="CQ29" s="194" t="s">
        <v>334</v>
      </c>
      <c r="CR29" s="200" t="s">
        <v>41</v>
      </c>
      <c r="CS29" s="234"/>
      <c r="CT29" s="194">
        <v>11</v>
      </c>
      <c r="CU29" s="194"/>
      <c r="CV29" s="197"/>
      <c r="CW29" s="194"/>
      <c r="CX29" s="194"/>
      <c r="CY29" s="194"/>
      <c r="CZ29" s="194"/>
      <c r="DA29" s="194">
        <v>3</v>
      </c>
      <c r="DB29" s="194">
        <v>9.5</v>
      </c>
      <c r="DC29" s="194"/>
      <c r="DD29" s="194"/>
      <c r="DE29" s="194"/>
      <c r="DF29" s="194"/>
      <c r="DG29" s="194"/>
      <c r="DH29" s="194"/>
      <c r="DI29" s="167">
        <v>7.8650000000000002</v>
      </c>
      <c r="DJ29" s="167">
        <v>7.8650000000000002</v>
      </c>
      <c r="DK29" s="194">
        <v>1.9E-2</v>
      </c>
      <c r="DL29" s="194">
        <v>0.64500000000000002</v>
      </c>
      <c r="DM29" s="194"/>
      <c r="DN29" s="194"/>
      <c r="DO29" s="194"/>
      <c r="DP29" s="194"/>
      <c r="DQ29" s="194"/>
      <c r="DR29" s="194"/>
      <c r="DS29" s="194"/>
      <c r="DT29" s="200"/>
      <c r="DU29" s="194"/>
      <c r="DV29" s="194"/>
      <c r="DW29" s="54" t="str">
        <f t="shared" si="7"/>
        <v/>
      </c>
      <c r="DX29" s="194"/>
      <c r="DY29" s="194"/>
      <c r="DZ29" s="234"/>
      <c r="EA29" s="196" t="s">
        <v>25</v>
      </c>
      <c r="EB29" s="234" t="s">
        <v>597</v>
      </c>
      <c r="EC29" s="199">
        <v>27.195</v>
      </c>
      <c r="ED29" s="234" t="s">
        <v>598</v>
      </c>
      <c r="EE29" s="194"/>
      <c r="EF29" s="194"/>
      <c r="EG29" s="149" t="s">
        <v>63</v>
      </c>
      <c r="EH29" s="195" t="s">
        <v>63</v>
      </c>
      <c r="EI29" s="195" t="s">
        <v>63</v>
      </c>
      <c r="EJ29" s="195" t="s">
        <v>63</v>
      </c>
      <c r="EK29" s="195" t="s">
        <v>63</v>
      </c>
      <c r="EL29" s="195" t="s">
        <v>652</v>
      </c>
      <c r="EM29" s="244">
        <v>3.2300000000000002E-2</v>
      </c>
      <c r="EN29" s="234"/>
      <c r="EO29" s="196" t="s">
        <v>25</v>
      </c>
      <c r="EP29" s="234"/>
      <c r="EQ29" s="194"/>
      <c r="ER29" s="227"/>
      <c r="ES29" s="194"/>
      <c r="ET29" s="194"/>
      <c r="EU29" s="194"/>
      <c r="EV29" s="234"/>
      <c r="EW29" s="194"/>
      <c r="EX29" s="194" t="s">
        <v>382</v>
      </c>
    </row>
    <row r="30" spans="1:164" ht="15" customHeight="1" x14ac:dyDescent="0.25">
      <c r="A30" s="200" t="s">
        <v>570</v>
      </c>
      <c r="B30" s="92">
        <v>2015</v>
      </c>
      <c r="C30" s="259" t="s">
        <v>1174</v>
      </c>
      <c r="D30" s="102" t="s">
        <v>1175</v>
      </c>
      <c r="E30" s="123">
        <v>132.1</v>
      </c>
      <c r="F30" s="216">
        <v>9</v>
      </c>
      <c r="G30" s="146" t="s">
        <v>832</v>
      </c>
      <c r="H30" s="146" t="s">
        <v>832</v>
      </c>
      <c r="I30" s="146" t="s">
        <v>832</v>
      </c>
      <c r="J30" s="216">
        <v>1</v>
      </c>
      <c r="K30" s="146">
        <v>1</v>
      </c>
      <c r="L30" s="146">
        <v>1</v>
      </c>
      <c r="M30" s="146">
        <v>1</v>
      </c>
      <c r="N30" s="146">
        <v>1</v>
      </c>
      <c r="O30" s="35">
        <f t="shared" si="1"/>
        <v>1</v>
      </c>
      <c r="P30" s="35">
        <f t="shared" si="2"/>
        <v>1</v>
      </c>
      <c r="Q30" s="35">
        <f t="shared" si="3"/>
        <v>1</v>
      </c>
      <c r="R30" s="125">
        <f t="shared" si="4"/>
        <v>1</v>
      </c>
      <c r="S30" s="105">
        <v>2015</v>
      </c>
      <c r="T30" s="194" t="s">
        <v>161</v>
      </c>
      <c r="U30" s="194" t="s">
        <v>571</v>
      </c>
      <c r="V30" s="152" t="s">
        <v>2</v>
      </c>
      <c r="W30" s="233"/>
      <c r="X30" s="194"/>
      <c r="Y30" s="196" t="s">
        <v>573</v>
      </c>
      <c r="Z30" s="63" t="str">
        <f>VLOOKUP(Y30,Listings!$J$3:$O$57,2,FALSE)</f>
        <v>HFC</v>
      </c>
      <c r="AA30" s="194"/>
      <c r="AB30" s="59">
        <f>VLOOKUP(Y30,Listings!$J$3:$O$57,5,FALSE)</f>
        <v>177.55</v>
      </c>
      <c r="AC30" s="59">
        <f>VLOOKUP(Y30,Listings!$J$3:$O$57,6,FALSE)</f>
        <v>28.49</v>
      </c>
      <c r="AD30" s="51">
        <f>VLOOKUP(Y30,Listings!$J$3:$L$57,3,FALSE)</f>
        <v>0.67630000000000001</v>
      </c>
      <c r="AE30" s="195" t="str">
        <f t="shared" si="9"/>
        <v>Dry</v>
      </c>
      <c r="AF30" s="132">
        <v>92</v>
      </c>
      <c r="AG30" s="197">
        <v>125</v>
      </c>
      <c r="AH30" s="197">
        <v>0.13</v>
      </c>
      <c r="AI30" s="197">
        <v>28</v>
      </c>
      <c r="AJ30" s="197"/>
      <c r="AK30" s="197"/>
      <c r="AL30" s="197">
        <v>9</v>
      </c>
      <c r="AM30" s="197">
        <v>14</v>
      </c>
      <c r="AN30" s="197">
        <v>4.5</v>
      </c>
      <c r="AO30" s="197">
        <v>10.28</v>
      </c>
      <c r="AP30" s="197">
        <v>0.9</v>
      </c>
      <c r="AQ30" s="197">
        <v>1.78</v>
      </c>
      <c r="AR30" s="196" t="s">
        <v>62</v>
      </c>
      <c r="AS30" s="194">
        <v>90</v>
      </c>
      <c r="AT30" s="194">
        <v>125</v>
      </c>
      <c r="AU30" s="194"/>
      <c r="AV30" s="194"/>
      <c r="AW30" s="194"/>
      <c r="AX30" s="194"/>
      <c r="AY30" s="194" t="s">
        <v>572</v>
      </c>
      <c r="AZ30" s="196" t="s">
        <v>360</v>
      </c>
      <c r="BA30" s="194"/>
      <c r="BB30" s="194"/>
      <c r="BC30" s="194"/>
      <c r="BD30" s="194"/>
      <c r="BE30" s="194"/>
      <c r="BF30" s="194"/>
      <c r="BG30" s="162" t="s">
        <v>253</v>
      </c>
      <c r="BH30" s="196"/>
      <c r="BI30" s="194"/>
      <c r="BJ30" s="194"/>
      <c r="BK30" s="194">
        <v>0.01</v>
      </c>
      <c r="BL30" s="194">
        <v>9.1999999999999998E-2</v>
      </c>
      <c r="BM30" s="194" t="s">
        <v>301</v>
      </c>
      <c r="BN30" s="194"/>
      <c r="BO30" s="194"/>
      <c r="BP30" s="194"/>
      <c r="BQ30" s="194"/>
      <c r="BR30" s="194"/>
      <c r="BS30" s="194">
        <v>9.1999999999999998E-2</v>
      </c>
      <c r="BT30" s="206">
        <f>1-293/(273+AT30)</f>
        <v>0.26381909547738691</v>
      </c>
      <c r="BU30" s="196" t="s">
        <v>80</v>
      </c>
      <c r="BV30" s="195" t="s">
        <v>62</v>
      </c>
      <c r="BW30" s="195" t="s">
        <v>46</v>
      </c>
      <c r="BX30" s="234"/>
      <c r="BY30" s="194"/>
      <c r="BZ30" s="194">
        <v>0.15</v>
      </c>
      <c r="CA30" s="194">
        <v>0.4</v>
      </c>
      <c r="CB30" s="194"/>
      <c r="CC30" s="194"/>
      <c r="CD30" s="194"/>
      <c r="CE30" s="194"/>
      <c r="CF30" s="199">
        <f>CA30/1385*(AO30-IF(ISBLANK(AP30),AQ30,AP30))*100</f>
        <v>0.27090252707581225</v>
      </c>
      <c r="CG30" s="194"/>
      <c r="CH30" s="194"/>
      <c r="CI30" s="194"/>
      <c r="CJ30" s="196" t="s">
        <v>25</v>
      </c>
      <c r="CK30" s="234"/>
      <c r="CL30" s="194"/>
      <c r="CM30" s="234"/>
      <c r="CN30" s="194"/>
      <c r="CO30" s="234"/>
      <c r="CP30" s="196" t="s">
        <v>387</v>
      </c>
      <c r="CQ30" s="194" t="s">
        <v>334</v>
      </c>
      <c r="CR30" s="200" t="s">
        <v>41</v>
      </c>
      <c r="CS30" s="234"/>
      <c r="CT30" s="194">
        <v>11</v>
      </c>
      <c r="CU30" s="194"/>
      <c r="CV30" s="197">
        <v>4.7</v>
      </c>
      <c r="CW30" s="194"/>
      <c r="CX30" s="194"/>
      <c r="CY30" s="194">
        <v>2000</v>
      </c>
      <c r="CZ30" s="194">
        <v>3000</v>
      </c>
      <c r="DA30" s="194">
        <v>3.5</v>
      </c>
      <c r="DB30" s="194">
        <v>8.5</v>
      </c>
      <c r="DC30" s="194">
        <v>1.2829999999999999</v>
      </c>
      <c r="DD30" s="194">
        <v>7.8650000000000002</v>
      </c>
      <c r="DE30" s="194"/>
      <c r="DF30" s="194"/>
      <c r="DG30" s="194"/>
      <c r="DH30" s="194"/>
      <c r="DI30" s="54">
        <f>IF(ISNUMBER(DD30),DD30,IF(ISNUMBER(DF30),DF30*DW30,""))</f>
        <v>7.8650000000000002</v>
      </c>
      <c r="DJ30" s="54">
        <f>IF(ISNUMBER(DI30),DI30,IF(ISNUMBER(DH30),DH30,""))</f>
        <v>7.8650000000000002</v>
      </c>
      <c r="DK30" s="194">
        <v>0.13500000000000001</v>
      </c>
      <c r="DL30" s="194">
        <v>0.64700000000000002</v>
      </c>
      <c r="DM30" s="194"/>
      <c r="DN30" s="194"/>
      <c r="DO30" s="194"/>
      <c r="DP30" s="194"/>
      <c r="DQ30" s="194"/>
      <c r="DR30" s="194"/>
      <c r="DS30" s="194"/>
      <c r="DT30" s="200"/>
      <c r="DU30" s="194"/>
      <c r="DV30" s="194"/>
      <c r="DW30" s="54" t="str">
        <f t="shared" si="7"/>
        <v/>
      </c>
      <c r="DX30" s="194">
        <v>1.117</v>
      </c>
      <c r="DY30" s="190"/>
      <c r="DZ30" s="234"/>
      <c r="EA30" s="196" t="s">
        <v>25</v>
      </c>
      <c r="EB30" s="234"/>
      <c r="EC30" s="194"/>
      <c r="ED30" s="234"/>
      <c r="EE30" s="194"/>
      <c r="EF30" s="194"/>
      <c r="EG30" s="151" t="s">
        <v>63</v>
      </c>
      <c r="EH30" s="152" t="s">
        <v>63</v>
      </c>
      <c r="EI30" s="152" t="s">
        <v>63</v>
      </c>
      <c r="EJ30" s="152" t="s">
        <v>63</v>
      </c>
      <c r="EK30" s="152" t="s">
        <v>63</v>
      </c>
      <c r="EL30" s="152" t="s">
        <v>652</v>
      </c>
      <c r="EM30" s="241">
        <v>3.2300000000000002E-2</v>
      </c>
      <c r="EN30" s="234"/>
      <c r="EO30" s="196" t="s">
        <v>25</v>
      </c>
      <c r="EP30" s="234"/>
      <c r="EQ30" s="194"/>
      <c r="ER30" s="227"/>
      <c r="ES30" s="194"/>
      <c r="ET30" s="194"/>
      <c r="EU30" s="194"/>
      <c r="EV30" s="234"/>
      <c r="EW30" s="194"/>
      <c r="EX30" s="162" t="s">
        <v>382</v>
      </c>
    </row>
    <row r="31" spans="1:164" ht="15" customHeight="1" x14ac:dyDescent="0.25">
      <c r="A31" s="200" t="s">
        <v>570</v>
      </c>
      <c r="B31" s="92">
        <v>2015</v>
      </c>
      <c r="C31" s="259" t="s">
        <v>1174</v>
      </c>
      <c r="D31" s="102" t="s">
        <v>1175</v>
      </c>
      <c r="E31" s="123">
        <v>132.1</v>
      </c>
      <c r="F31" s="216">
        <v>9</v>
      </c>
      <c r="G31" s="146" t="s">
        <v>833</v>
      </c>
      <c r="H31" s="146" t="s">
        <v>832</v>
      </c>
      <c r="I31" s="146" t="s">
        <v>832</v>
      </c>
      <c r="J31" s="216">
        <v>0</v>
      </c>
      <c r="K31" s="146">
        <v>1</v>
      </c>
      <c r="L31" s="146">
        <v>0</v>
      </c>
      <c r="M31" s="146">
        <v>1</v>
      </c>
      <c r="N31" s="146">
        <v>1</v>
      </c>
      <c r="O31" s="35">
        <f t="shared" si="1"/>
        <v>0</v>
      </c>
      <c r="P31" s="35">
        <f t="shared" si="2"/>
        <v>1</v>
      </c>
      <c r="Q31" s="35">
        <f t="shared" si="3"/>
        <v>1</v>
      </c>
      <c r="R31" s="125">
        <f t="shared" si="4"/>
        <v>0</v>
      </c>
      <c r="S31" s="105">
        <v>2015</v>
      </c>
      <c r="T31" s="194" t="s">
        <v>161</v>
      </c>
      <c r="U31" s="194" t="s">
        <v>571</v>
      </c>
      <c r="V31" s="152" t="s">
        <v>2</v>
      </c>
      <c r="W31" s="233"/>
      <c r="X31" s="194"/>
      <c r="Y31" s="196" t="s">
        <v>26</v>
      </c>
      <c r="Z31" s="63" t="str">
        <f>VLOOKUP(Y31,Listings!$J$3:$O$57,2,FALSE)</f>
        <v>HFC</v>
      </c>
      <c r="AA31" s="194"/>
      <c r="AB31" s="59">
        <f>VLOOKUP(Y31,Listings!$J$3:$O$57,5,FALSE)</f>
        <v>154.01</v>
      </c>
      <c r="AC31" s="59">
        <f>VLOOKUP(Y31,Listings!$J$3:$O$57,6,FALSE)</f>
        <v>36.51</v>
      </c>
      <c r="AD31" s="188">
        <f>VLOOKUP(Y31,Listings!$J$3:$L$57,3,FALSE)</f>
        <v>0.49580000000000002</v>
      </c>
      <c r="AE31" s="108" t="str">
        <f t="shared" si="9"/>
        <v>Dry</v>
      </c>
      <c r="AF31" s="132">
        <v>107</v>
      </c>
      <c r="AG31" s="197">
        <v>125</v>
      </c>
      <c r="AH31" s="197">
        <v>26</v>
      </c>
      <c r="AI31" s="197">
        <v>56</v>
      </c>
      <c r="AJ31" s="197"/>
      <c r="AK31" s="197"/>
      <c r="AL31" s="197">
        <v>1.9</v>
      </c>
      <c r="AM31" s="197">
        <v>3.7</v>
      </c>
      <c r="AN31" s="197">
        <v>5.66</v>
      </c>
      <c r="AO31" s="197">
        <v>12.3</v>
      </c>
      <c r="AP31" s="197">
        <v>1.2</v>
      </c>
      <c r="AQ31" s="197">
        <v>2.2999999999999998</v>
      </c>
      <c r="AR31" s="196" t="s">
        <v>62</v>
      </c>
      <c r="AS31" s="194">
        <v>90</v>
      </c>
      <c r="AT31" s="194">
        <v>125</v>
      </c>
      <c r="AU31" s="194"/>
      <c r="AV31" s="194"/>
      <c r="AW31" s="194"/>
      <c r="AX31" s="194"/>
      <c r="AY31" s="194" t="s">
        <v>572</v>
      </c>
      <c r="AZ31" s="196" t="s">
        <v>360</v>
      </c>
      <c r="BA31" s="194"/>
      <c r="BB31" s="194"/>
      <c r="BC31" s="194"/>
      <c r="BD31" s="194"/>
      <c r="BE31" s="194"/>
      <c r="BF31" s="194"/>
      <c r="BG31" s="162" t="s">
        <v>253</v>
      </c>
      <c r="BH31" s="196"/>
      <c r="BI31" s="194"/>
      <c r="BJ31" s="194"/>
      <c r="BK31" s="194">
        <v>1.4E-2</v>
      </c>
      <c r="BL31" s="194">
        <v>7.6999999999999999E-2</v>
      </c>
      <c r="BM31" s="194" t="s">
        <v>301</v>
      </c>
      <c r="BN31" s="194"/>
      <c r="BO31" s="194"/>
      <c r="BP31" s="194"/>
      <c r="BQ31" s="194"/>
      <c r="BR31" s="194"/>
      <c r="BS31" s="194">
        <v>7.6999999999999999E-2</v>
      </c>
      <c r="BT31" s="155">
        <f>1-293/(273+AT31)</f>
        <v>0.26381909547738691</v>
      </c>
      <c r="BU31" s="196" t="s">
        <v>80</v>
      </c>
      <c r="BV31" s="195" t="s">
        <v>62</v>
      </c>
      <c r="BW31" s="195" t="s">
        <v>46</v>
      </c>
      <c r="BX31" s="234"/>
      <c r="BY31" s="194"/>
      <c r="BZ31" s="194">
        <v>0.12</v>
      </c>
      <c r="CA31" s="194">
        <v>0.37</v>
      </c>
      <c r="CB31" s="194"/>
      <c r="CC31" s="194"/>
      <c r="CD31" s="194"/>
      <c r="CE31" s="194"/>
      <c r="CF31" s="199">
        <f>CA31/1353*(AO31-IF(ISBLANK(AP31),AQ31,AP31))*100</f>
        <v>0.3035476718403548</v>
      </c>
      <c r="CG31" s="194"/>
      <c r="CH31" s="194"/>
      <c r="CI31" s="194"/>
      <c r="CJ31" s="196" t="s">
        <v>25</v>
      </c>
      <c r="CK31" s="234"/>
      <c r="CL31" s="194"/>
      <c r="CM31" s="234"/>
      <c r="CN31" s="194"/>
      <c r="CO31" s="234"/>
      <c r="CP31" s="196" t="s">
        <v>387</v>
      </c>
      <c r="CQ31" s="194" t="s">
        <v>334</v>
      </c>
      <c r="CR31" s="200" t="s">
        <v>41</v>
      </c>
      <c r="CS31" s="234"/>
      <c r="CT31" s="194">
        <v>11</v>
      </c>
      <c r="CU31" s="194"/>
      <c r="CV31" s="197">
        <v>4.7</v>
      </c>
      <c r="CW31" s="194"/>
      <c r="CX31" s="194"/>
      <c r="CY31" s="194">
        <v>2000</v>
      </c>
      <c r="CZ31" s="194">
        <v>3300</v>
      </c>
      <c r="DA31" s="194">
        <v>3.5</v>
      </c>
      <c r="DB31" s="194">
        <v>7.5</v>
      </c>
      <c r="DC31" s="194">
        <v>1.2829999999999999</v>
      </c>
      <c r="DD31" s="194">
        <v>7.3639999999999999</v>
      </c>
      <c r="DE31" s="194"/>
      <c r="DF31" s="194"/>
      <c r="DG31" s="194"/>
      <c r="DH31" s="194"/>
      <c r="DI31" s="190">
        <f>IF(ISNUMBER(DD31),DD31,IF(ISNUMBER(DF31),DF31*DW31,""))</f>
        <v>7.3639999999999999</v>
      </c>
      <c r="DJ31" s="190">
        <f>IF(ISNUMBER(DI31),DI31,IF(ISNUMBER(DH31),DH31,""))</f>
        <v>7.3639999999999999</v>
      </c>
      <c r="DK31" s="194">
        <v>0.20499999999999999</v>
      </c>
      <c r="DL31" s="194">
        <v>0.51900000000000002</v>
      </c>
      <c r="DM31" s="194"/>
      <c r="DN31" s="194"/>
      <c r="DO31" s="194"/>
      <c r="DP31" s="194"/>
      <c r="DQ31" s="194"/>
      <c r="DR31" s="194"/>
      <c r="DS31" s="194"/>
      <c r="DT31" s="200"/>
      <c r="DU31" s="194"/>
      <c r="DV31" s="194"/>
      <c r="DW31" s="54" t="str">
        <f t="shared" si="7"/>
        <v/>
      </c>
      <c r="DX31" s="194">
        <v>1.038</v>
      </c>
      <c r="DY31" s="194">
        <v>1.331</v>
      </c>
      <c r="DZ31" s="234"/>
      <c r="EA31" s="196" t="s">
        <v>25</v>
      </c>
      <c r="EB31" s="234"/>
      <c r="EC31" s="194"/>
      <c r="ED31" s="234"/>
      <c r="EE31" s="194"/>
      <c r="EF31" s="194"/>
      <c r="EG31" s="151" t="s">
        <v>63</v>
      </c>
      <c r="EH31" s="152" t="s">
        <v>63</v>
      </c>
      <c r="EI31" s="152" t="s">
        <v>63</v>
      </c>
      <c r="EJ31" s="152" t="s">
        <v>63</v>
      </c>
      <c r="EK31" s="152" t="s">
        <v>63</v>
      </c>
      <c r="EL31" s="152" t="s">
        <v>652</v>
      </c>
      <c r="EM31" s="241">
        <v>3.2300000000000002E-2</v>
      </c>
      <c r="EN31" s="234"/>
      <c r="EO31" s="196" t="s">
        <v>25</v>
      </c>
      <c r="EP31" s="234"/>
      <c r="EQ31" s="194"/>
      <c r="ER31" s="227"/>
      <c r="ES31" s="194"/>
      <c r="ET31" s="194"/>
      <c r="EU31" s="194"/>
      <c r="EV31" s="234"/>
      <c r="EW31" s="194"/>
      <c r="EX31" s="162" t="s">
        <v>382</v>
      </c>
    </row>
    <row r="32" spans="1:164" ht="15" customHeight="1" x14ac:dyDescent="0.25">
      <c r="A32" s="200" t="s">
        <v>570</v>
      </c>
      <c r="B32" s="92">
        <v>2014</v>
      </c>
      <c r="C32" s="101" t="s">
        <v>1176</v>
      </c>
      <c r="D32" s="102" t="s">
        <v>1177</v>
      </c>
      <c r="E32" s="123">
        <v>133</v>
      </c>
      <c r="F32" s="216">
        <v>9</v>
      </c>
      <c r="G32" s="146" t="s">
        <v>832</v>
      </c>
      <c r="H32" s="146" t="s">
        <v>832</v>
      </c>
      <c r="I32" s="146" t="s">
        <v>832</v>
      </c>
      <c r="J32" s="216">
        <v>0</v>
      </c>
      <c r="K32" s="146">
        <v>0</v>
      </c>
      <c r="L32" s="146">
        <v>0</v>
      </c>
      <c r="M32" s="146">
        <v>0</v>
      </c>
      <c r="N32" s="146">
        <v>0</v>
      </c>
      <c r="O32" s="35">
        <f t="shared" si="1"/>
        <v>0</v>
      </c>
      <c r="P32" s="35">
        <f t="shared" si="2"/>
        <v>0</v>
      </c>
      <c r="Q32" s="35">
        <f t="shared" si="3"/>
        <v>0</v>
      </c>
      <c r="R32" s="125">
        <f t="shared" si="4"/>
        <v>0</v>
      </c>
      <c r="S32" s="105">
        <v>2014</v>
      </c>
      <c r="T32" s="194" t="s">
        <v>161</v>
      </c>
      <c r="U32" s="194" t="s">
        <v>571</v>
      </c>
      <c r="V32" s="152" t="s">
        <v>2</v>
      </c>
      <c r="W32" s="233"/>
      <c r="X32" s="194"/>
      <c r="Y32" s="196" t="s">
        <v>573</v>
      </c>
      <c r="Z32" s="63" t="str">
        <f>VLOOKUP(Y32,Listings!$J$3:$O$57,2,FALSE)</f>
        <v>HFC</v>
      </c>
      <c r="AA32" s="194"/>
      <c r="AB32" s="59">
        <f>VLOOKUP(Y32,Listings!$J$3:$O$57,5,FALSE)</f>
        <v>177.55</v>
      </c>
      <c r="AC32" s="59">
        <f>VLOOKUP(Y32,Listings!$J$3:$O$57,6,FALSE)</f>
        <v>28.49</v>
      </c>
      <c r="AD32" s="51">
        <f>VLOOKUP(Y32,Listings!$J$3:$L$57,3,FALSE)</f>
        <v>0.67630000000000001</v>
      </c>
      <c r="AE32" s="195" t="str">
        <f t="shared" si="9"/>
        <v>Dry</v>
      </c>
      <c r="AF32" s="132"/>
      <c r="AG32" s="137">
        <v>134</v>
      </c>
      <c r="AH32" s="197">
        <v>0</v>
      </c>
      <c r="AI32" s="197">
        <v>17</v>
      </c>
      <c r="AJ32" s="197"/>
      <c r="AK32" s="197"/>
      <c r="AL32" s="197"/>
      <c r="AM32" s="197"/>
      <c r="AN32" s="197">
        <v>5.5</v>
      </c>
      <c r="AO32" s="197">
        <v>8.1</v>
      </c>
      <c r="AP32" s="202">
        <v>0.56000000000000005</v>
      </c>
      <c r="AQ32" s="137">
        <v>2.1</v>
      </c>
      <c r="AR32" s="196" t="s">
        <v>62</v>
      </c>
      <c r="AS32" s="194"/>
      <c r="AT32" s="194">
        <v>126</v>
      </c>
      <c r="AU32" s="194"/>
      <c r="AV32" s="194"/>
      <c r="AW32" s="194">
        <v>0.6</v>
      </c>
      <c r="AX32" s="194">
        <v>1.5</v>
      </c>
      <c r="AY32" s="194" t="s">
        <v>572</v>
      </c>
      <c r="AZ32" s="196" t="s">
        <v>360</v>
      </c>
      <c r="BA32" s="194"/>
      <c r="BB32" s="194"/>
      <c r="BC32" s="194"/>
      <c r="BD32" s="194"/>
      <c r="BE32" s="194"/>
      <c r="BF32" s="194"/>
      <c r="BG32" s="194" t="s">
        <v>253</v>
      </c>
      <c r="BH32" s="196">
        <v>3.85</v>
      </c>
      <c r="BI32" s="194">
        <v>4.3</v>
      </c>
      <c r="BJ32" s="194" t="s">
        <v>302</v>
      </c>
      <c r="BK32" s="194">
        <v>0.06</v>
      </c>
      <c r="BL32" s="194">
        <v>7.0999999999999994E-2</v>
      </c>
      <c r="BM32" s="194" t="s">
        <v>301</v>
      </c>
      <c r="BN32" s="194"/>
      <c r="BO32" s="194"/>
      <c r="BP32" s="194"/>
      <c r="BQ32" s="194"/>
      <c r="BR32" s="194"/>
      <c r="BS32" s="194">
        <v>7.0999999999999994E-2</v>
      </c>
      <c r="BT32" s="206">
        <f>1-293/(273+AT32)</f>
        <v>0.26566416040100249</v>
      </c>
      <c r="BU32" s="196" t="s">
        <v>80</v>
      </c>
      <c r="BV32" s="195" t="s">
        <v>62</v>
      </c>
      <c r="BW32" s="195" t="s">
        <v>46</v>
      </c>
      <c r="BX32" s="234"/>
      <c r="BY32" s="194">
        <v>2.2000000000000002</v>
      </c>
      <c r="BZ32" s="194">
        <v>0.2</v>
      </c>
      <c r="CA32" s="194">
        <v>0.4</v>
      </c>
      <c r="CB32" s="194"/>
      <c r="CC32" s="194"/>
      <c r="CD32" s="194"/>
      <c r="CE32" s="194"/>
      <c r="CF32" s="194"/>
      <c r="CG32" s="194"/>
      <c r="CH32" s="194"/>
      <c r="CI32" s="194"/>
      <c r="CJ32" s="196" t="s">
        <v>25</v>
      </c>
      <c r="CK32" s="234"/>
      <c r="CL32" s="194"/>
      <c r="CM32" s="234"/>
      <c r="CN32" s="194"/>
      <c r="CO32" s="234"/>
      <c r="CP32" s="196" t="s">
        <v>387</v>
      </c>
      <c r="CQ32" s="194" t="s">
        <v>334</v>
      </c>
      <c r="CR32" s="200" t="s">
        <v>519</v>
      </c>
      <c r="CS32" s="234"/>
      <c r="CT32" s="194">
        <v>11</v>
      </c>
      <c r="CU32" s="194"/>
      <c r="CV32" s="197"/>
      <c r="CW32" s="194"/>
      <c r="CX32" s="194"/>
      <c r="CY32" s="194"/>
      <c r="CZ32" s="194"/>
      <c r="DA32" s="194"/>
      <c r="DB32" s="194"/>
      <c r="DC32" s="194"/>
      <c r="DD32" s="194"/>
      <c r="DE32" s="194"/>
      <c r="DF32" s="194"/>
      <c r="DG32" s="194"/>
      <c r="DH32" s="194"/>
      <c r="DI32" s="167">
        <v>7.8650000000000002</v>
      </c>
      <c r="DJ32" s="167">
        <v>7.8650000000000002</v>
      </c>
      <c r="DK32" s="194"/>
      <c r="DL32" s="194"/>
      <c r="DM32" s="194"/>
      <c r="DN32" s="194"/>
      <c r="DO32" s="194"/>
      <c r="DP32" s="194"/>
      <c r="DQ32" s="194"/>
      <c r="DR32" s="194"/>
      <c r="DS32" s="194"/>
      <c r="DT32" s="200"/>
      <c r="DU32" s="194"/>
      <c r="DV32" s="194"/>
      <c r="DW32" s="54" t="str">
        <f t="shared" si="7"/>
        <v/>
      </c>
      <c r="DX32" s="194"/>
      <c r="DY32" s="194"/>
      <c r="DZ32" s="234"/>
      <c r="EA32" s="196" t="s">
        <v>25</v>
      </c>
      <c r="EB32" s="234"/>
      <c r="EC32" s="194"/>
      <c r="ED32" s="234"/>
      <c r="EE32" s="194"/>
      <c r="EF32" s="194"/>
      <c r="EG32" s="151" t="s">
        <v>63</v>
      </c>
      <c r="EH32" s="152" t="s">
        <v>63</v>
      </c>
      <c r="EI32" s="152" t="s">
        <v>63</v>
      </c>
      <c r="EJ32" s="152" t="s">
        <v>63</v>
      </c>
      <c r="EK32" s="152" t="s">
        <v>63</v>
      </c>
      <c r="EL32" s="152" t="s">
        <v>652</v>
      </c>
      <c r="EM32" s="241">
        <v>3.2300000000000002E-2</v>
      </c>
      <c r="EN32" s="234"/>
      <c r="EO32" s="196" t="s">
        <v>25</v>
      </c>
      <c r="EP32" s="234"/>
      <c r="EQ32" s="194"/>
      <c r="ER32" s="227"/>
      <c r="ES32" s="194"/>
      <c r="ET32" s="194"/>
      <c r="EU32" s="194"/>
      <c r="EV32" s="234"/>
      <c r="EW32" s="194"/>
      <c r="EX32" s="194" t="s">
        <v>382</v>
      </c>
    </row>
    <row r="33" spans="1:164" ht="15" customHeight="1" x14ac:dyDescent="0.25">
      <c r="A33" s="200" t="s">
        <v>666</v>
      </c>
      <c r="B33" s="92">
        <v>2016</v>
      </c>
      <c r="C33" s="242" t="s">
        <v>382</v>
      </c>
      <c r="D33" s="102" t="s">
        <v>1238</v>
      </c>
      <c r="E33" s="146">
        <v>164</v>
      </c>
      <c r="F33" s="114">
        <v>9</v>
      </c>
      <c r="G33" s="188" t="s">
        <v>833</v>
      </c>
      <c r="H33" s="188" t="s">
        <v>832</v>
      </c>
      <c r="I33" s="188" t="s">
        <v>832</v>
      </c>
      <c r="J33" s="216">
        <v>0</v>
      </c>
      <c r="K33" s="146">
        <v>1</v>
      </c>
      <c r="L33" s="146">
        <v>1</v>
      </c>
      <c r="M33" s="146">
        <v>1</v>
      </c>
      <c r="N33" s="146">
        <v>1</v>
      </c>
      <c r="O33" s="125">
        <f t="shared" si="1"/>
        <v>1</v>
      </c>
      <c r="P33" s="125">
        <f t="shared" si="2"/>
        <v>1</v>
      </c>
      <c r="Q33" s="125">
        <f t="shared" si="3"/>
        <v>1</v>
      </c>
      <c r="R33" s="125">
        <f t="shared" si="4"/>
        <v>1</v>
      </c>
      <c r="S33" s="105">
        <v>2016</v>
      </c>
      <c r="T33" s="194" t="s">
        <v>161</v>
      </c>
      <c r="U33" s="194" t="s">
        <v>571</v>
      </c>
      <c r="V33" s="194" t="s">
        <v>2</v>
      </c>
      <c r="W33" s="234"/>
      <c r="X33" s="190"/>
      <c r="Y33" s="196" t="s">
        <v>26</v>
      </c>
      <c r="Z33" s="63" t="str">
        <f>VLOOKUP(Y33,Listings!$J$3:$O$57,2,FALSE)</f>
        <v>HFC</v>
      </c>
      <c r="AA33" s="194"/>
      <c r="AB33" s="59">
        <f>VLOOKUP(Y33,Listings!$J$3:$O$57,5,FALSE)</f>
        <v>154.01</v>
      </c>
      <c r="AC33" s="59">
        <f>VLOOKUP(Y33,Listings!$J$3:$O$57,6,FALSE)</f>
        <v>36.51</v>
      </c>
      <c r="AD33" s="51">
        <f>VLOOKUP(Y33,Listings!$J$3:$L$57,3,FALSE)</f>
        <v>0.49580000000000002</v>
      </c>
      <c r="AE33" s="195" t="str">
        <f t="shared" si="9"/>
        <v>Dry</v>
      </c>
      <c r="AF33" s="132"/>
      <c r="AG33" s="137">
        <v>134</v>
      </c>
      <c r="AH33" s="197"/>
      <c r="AI33" s="197"/>
      <c r="AJ33" s="197"/>
      <c r="AK33" s="197"/>
      <c r="AL33" s="197"/>
      <c r="AM33" s="197"/>
      <c r="AN33" s="197"/>
      <c r="AO33" s="137">
        <v>13</v>
      </c>
      <c r="AP33" s="202">
        <v>1.2</v>
      </c>
      <c r="AQ33" s="137">
        <v>2.2999999999999998</v>
      </c>
      <c r="AR33" s="196" t="s">
        <v>62</v>
      </c>
      <c r="AS33" s="194">
        <v>110</v>
      </c>
      <c r="AT33" s="194">
        <v>120</v>
      </c>
      <c r="AU33" s="194">
        <v>72</v>
      </c>
      <c r="AV33" s="194">
        <v>95</v>
      </c>
      <c r="AW33" s="194">
        <v>1.5</v>
      </c>
      <c r="AX33" s="194">
        <v>3</v>
      </c>
      <c r="AY33" s="194" t="s">
        <v>572</v>
      </c>
      <c r="AZ33" s="196" t="s">
        <v>360</v>
      </c>
      <c r="BA33" s="194"/>
      <c r="BB33" s="194"/>
      <c r="BC33" s="194">
        <v>65</v>
      </c>
      <c r="BD33" s="194">
        <v>90</v>
      </c>
      <c r="BE33" s="194">
        <v>1.9444444444444444</v>
      </c>
      <c r="BF33" s="194">
        <v>3.7222222222222223</v>
      </c>
      <c r="BG33" s="194" t="s">
        <v>253</v>
      </c>
      <c r="BH33" s="196"/>
      <c r="BI33" s="194"/>
      <c r="BJ33" s="194"/>
      <c r="BK33" s="194"/>
      <c r="BL33" s="194"/>
      <c r="BM33" s="194"/>
      <c r="BN33" s="194"/>
      <c r="BO33" s="194"/>
      <c r="BP33" s="194"/>
      <c r="BQ33" s="194"/>
      <c r="BR33" s="194"/>
      <c r="BS33" s="194"/>
      <c r="BT33" s="206">
        <f>1-293/(273+AT33)</f>
        <v>0.25445292620865145</v>
      </c>
      <c r="BU33" s="196" t="s">
        <v>80</v>
      </c>
      <c r="BV33" s="195" t="s">
        <v>62</v>
      </c>
      <c r="BW33" s="195" t="s">
        <v>46</v>
      </c>
      <c r="BX33" s="234" t="s">
        <v>707</v>
      </c>
      <c r="BY33" s="194">
        <v>2.2000000000000002</v>
      </c>
      <c r="BZ33" s="194"/>
      <c r="CA33" s="194"/>
      <c r="CB33" s="194"/>
      <c r="CC33" s="194"/>
      <c r="CD33" s="194"/>
      <c r="CE33" s="194"/>
      <c r="CF33" s="194"/>
      <c r="CG33" s="194"/>
      <c r="CH33" s="194"/>
      <c r="CI33" s="194"/>
      <c r="CJ33" s="196" t="s">
        <v>25</v>
      </c>
      <c r="CK33" s="234" t="s">
        <v>597</v>
      </c>
      <c r="CL33" s="183">
        <v>19.100000000000001</v>
      </c>
      <c r="CM33" s="234"/>
      <c r="CN33" s="194"/>
      <c r="CO33" s="234"/>
      <c r="CP33" s="196" t="s">
        <v>387</v>
      </c>
      <c r="CQ33" s="194" t="s">
        <v>334</v>
      </c>
      <c r="CR33" s="200" t="s">
        <v>41</v>
      </c>
      <c r="CS33" s="234"/>
      <c r="CT33" s="194">
        <v>11</v>
      </c>
      <c r="CU33" s="194"/>
      <c r="CV33" s="197"/>
      <c r="CW33" s="190"/>
      <c r="CX33" s="190"/>
      <c r="CY33" s="194"/>
      <c r="CZ33" s="194">
        <v>5000</v>
      </c>
      <c r="DA33" s="194"/>
      <c r="DB33" s="194"/>
      <c r="DC33" s="194"/>
      <c r="DD33" s="194">
        <v>6.5</v>
      </c>
      <c r="DE33" s="194"/>
      <c r="DF33" s="194"/>
      <c r="DG33" s="194"/>
      <c r="DH33" s="194"/>
      <c r="DI33" s="190">
        <f>IF(ISNUMBER(DD33),DD33,IF(ISNUMBER(DF33),DF33*DW33,""))</f>
        <v>6.5</v>
      </c>
      <c r="DJ33" s="190">
        <f t="shared" ref="DJ33:DJ57" si="10">IF(ISNUMBER(DI33),DI33,IF(ISNUMBER(DH33),DH33,""))</f>
        <v>6.5</v>
      </c>
      <c r="DK33" s="194"/>
      <c r="DL33" s="194"/>
      <c r="DM33" s="194"/>
      <c r="DN33" s="194"/>
      <c r="DO33" s="194"/>
      <c r="DP33" s="194"/>
      <c r="DQ33" s="194"/>
      <c r="DR33" s="194"/>
      <c r="DS33" s="194"/>
      <c r="DT33" s="194"/>
      <c r="DU33" s="194"/>
      <c r="DV33" s="194"/>
      <c r="DW33" s="54" t="str">
        <f t="shared" si="7"/>
        <v/>
      </c>
      <c r="DX33" s="194"/>
      <c r="DY33" s="194"/>
      <c r="DZ33" s="234"/>
      <c r="EA33" s="196" t="s">
        <v>25</v>
      </c>
      <c r="EB33" s="234" t="s">
        <v>597</v>
      </c>
      <c r="EC33" s="183">
        <v>19.100000000000001</v>
      </c>
      <c r="ED33" s="234"/>
      <c r="EE33" s="194"/>
      <c r="EF33" s="194"/>
      <c r="EG33" s="149" t="s">
        <v>63</v>
      </c>
      <c r="EH33" s="195" t="s">
        <v>63</v>
      </c>
      <c r="EI33" s="195" t="s">
        <v>63</v>
      </c>
      <c r="EJ33" s="195" t="s">
        <v>63</v>
      </c>
      <c r="EK33" s="195" t="s">
        <v>63</v>
      </c>
      <c r="EL33" s="195" t="s">
        <v>652</v>
      </c>
      <c r="EM33" s="244">
        <v>3.2300000000000002E-2</v>
      </c>
      <c r="EN33" s="234"/>
      <c r="EO33" s="196" t="s">
        <v>63</v>
      </c>
      <c r="EP33" s="234"/>
      <c r="EQ33" s="194"/>
      <c r="ER33" s="228"/>
      <c r="ES33" s="194"/>
      <c r="ET33" s="194"/>
      <c r="EU33" s="194"/>
      <c r="EV33" s="234"/>
      <c r="EW33" s="194"/>
      <c r="EX33" s="194" t="s">
        <v>382</v>
      </c>
    </row>
    <row r="34" spans="1:164" ht="15" customHeight="1" x14ac:dyDescent="0.25">
      <c r="A34" s="200" t="s">
        <v>661</v>
      </c>
      <c r="B34" s="92">
        <v>2016</v>
      </c>
      <c r="C34" s="101" t="s">
        <v>1222</v>
      </c>
      <c r="D34" s="102" t="s">
        <v>1223</v>
      </c>
      <c r="E34" s="123">
        <v>156.1</v>
      </c>
      <c r="F34" s="114">
        <v>9</v>
      </c>
      <c r="G34" s="188" t="s">
        <v>832</v>
      </c>
      <c r="H34" s="188" t="s">
        <v>832</v>
      </c>
      <c r="I34" s="188" t="s">
        <v>832</v>
      </c>
      <c r="J34" s="216">
        <v>0</v>
      </c>
      <c r="K34" s="146">
        <v>1</v>
      </c>
      <c r="L34" s="146">
        <v>1</v>
      </c>
      <c r="M34" s="146">
        <v>1</v>
      </c>
      <c r="N34" s="146">
        <v>1</v>
      </c>
      <c r="O34" s="35">
        <f t="shared" si="1"/>
        <v>1</v>
      </c>
      <c r="P34" s="35">
        <f t="shared" si="2"/>
        <v>1</v>
      </c>
      <c r="Q34" s="35">
        <f t="shared" si="3"/>
        <v>1</v>
      </c>
      <c r="R34" s="125">
        <f t="shared" si="4"/>
        <v>1</v>
      </c>
      <c r="S34" s="105">
        <v>2016</v>
      </c>
      <c r="T34" s="194" t="s">
        <v>161</v>
      </c>
      <c r="U34" s="194" t="s">
        <v>162</v>
      </c>
      <c r="V34" s="195" t="s">
        <v>2</v>
      </c>
      <c r="W34" s="233"/>
      <c r="X34" s="190"/>
      <c r="Y34" s="196" t="s">
        <v>573</v>
      </c>
      <c r="Z34" s="63" t="str">
        <f>VLOOKUP(Y34,Listings!$J$3:$O$57,2,FALSE)</f>
        <v>HFC</v>
      </c>
      <c r="AA34" s="194"/>
      <c r="AB34" s="59">
        <f>VLOOKUP(Y34,Listings!$J$3:$O$57,5,FALSE)</f>
        <v>177.55</v>
      </c>
      <c r="AC34" s="59">
        <f>VLOOKUP(Y34,Listings!$J$3:$O$57,6,FALSE)</f>
        <v>28.49</v>
      </c>
      <c r="AD34" s="51">
        <f>VLOOKUP(Y34,Listings!$J$3:$L$57,3,FALSE)</f>
        <v>0.67630000000000001</v>
      </c>
      <c r="AE34" s="195" t="str">
        <f t="shared" si="9"/>
        <v>Dry</v>
      </c>
      <c r="AF34" s="132"/>
      <c r="AG34" s="137">
        <v>134</v>
      </c>
      <c r="AH34" s="197">
        <v>4</v>
      </c>
      <c r="AI34" s="197">
        <v>29</v>
      </c>
      <c r="AJ34" s="197"/>
      <c r="AK34" s="197"/>
      <c r="AL34" s="197">
        <v>12</v>
      </c>
      <c r="AM34" s="197">
        <v>18</v>
      </c>
      <c r="AN34" s="197">
        <v>5.2</v>
      </c>
      <c r="AO34" s="197">
        <v>9.3000000000000007</v>
      </c>
      <c r="AP34" s="197">
        <v>0.9</v>
      </c>
      <c r="AQ34" s="197">
        <v>1.7</v>
      </c>
      <c r="AR34" s="196" t="s">
        <v>62</v>
      </c>
      <c r="AS34" s="194"/>
      <c r="AT34" s="194">
        <v>125</v>
      </c>
      <c r="AU34" s="194">
        <v>28</v>
      </c>
      <c r="AV34" s="194">
        <v>65</v>
      </c>
      <c r="AW34" s="194">
        <v>3.1</v>
      </c>
      <c r="AX34" s="194">
        <v>3.4</v>
      </c>
      <c r="AY34" s="194" t="s">
        <v>572</v>
      </c>
      <c r="AZ34" s="149" t="s">
        <v>360</v>
      </c>
      <c r="BA34" s="194">
        <v>14</v>
      </c>
      <c r="BB34" s="194">
        <v>43</v>
      </c>
      <c r="BC34" s="194"/>
      <c r="BD34" s="194"/>
      <c r="BE34" s="194"/>
      <c r="BF34" s="194"/>
      <c r="BG34" s="194" t="s">
        <v>781</v>
      </c>
      <c r="BH34" s="196"/>
      <c r="BI34" s="194">
        <v>5.86</v>
      </c>
      <c r="BJ34" s="194" t="s">
        <v>302</v>
      </c>
      <c r="BK34" s="194">
        <v>0.02</v>
      </c>
      <c r="BL34" s="194">
        <v>9.0999999999999998E-2</v>
      </c>
      <c r="BM34" s="194" t="s">
        <v>310</v>
      </c>
      <c r="BN34" s="194"/>
      <c r="BO34" s="194">
        <v>7.4999999999999997E-2</v>
      </c>
      <c r="BP34" s="194" t="s">
        <v>691</v>
      </c>
      <c r="BQ34" s="194"/>
      <c r="BR34" s="199">
        <f>DD34/AV34</f>
        <v>0.10615384615384615</v>
      </c>
      <c r="BS34" s="194">
        <v>0.09</v>
      </c>
      <c r="BT34" s="155">
        <f>1-(273+IF(ISBLANK(BA34), IF(ISBLANK(BB34),1000,BB34),BA34))/(273+AT34)</f>
        <v>0.27889447236180909</v>
      </c>
      <c r="BU34" s="196" t="s">
        <v>80</v>
      </c>
      <c r="BV34" s="195" t="s">
        <v>62</v>
      </c>
      <c r="BW34" s="195" t="s">
        <v>46</v>
      </c>
      <c r="BX34" s="234"/>
      <c r="BY34" s="194"/>
      <c r="BZ34" s="194">
        <v>0.16</v>
      </c>
      <c r="CA34" s="194">
        <v>0.35</v>
      </c>
      <c r="CB34" s="194"/>
      <c r="CC34" s="194">
        <v>0.3</v>
      </c>
      <c r="CD34" s="194">
        <v>1</v>
      </c>
      <c r="CE34" s="194"/>
      <c r="CF34" s="199">
        <v>0.2</v>
      </c>
      <c r="CG34" s="194">
        <v>0.35</v>
      </c>
      <c r="CH34" s="194"/>
      <c r="CI34" s="194"/>
      <c r="CJ34" s="196" t="s">
        <v>25</v>
      </c>
      <c r="CK34" s="234"/>
      <c r="CL34" s="194"/>
      <c r="CM34" s="234" t="s">
        <v>598</v>
      </c>
      <c r="CN34" s="194"/>
      <c r="CO34" s="234"/>
      <c r="CP34" s="196" t="s">
        <v>387</v>
      </c>
      <c r="CQ34" s="194" t="s">
        <v>334</v>
      </c>
      <c r="CR34" s="200" t="s">
        <v>41</v>
      </c>
      <c r="CS34" s="234"/>
      <c r="CT34" s="194">
        <v>11</v>
      </c>
      <c r="CU34" s="190"/>
      <c r="CV34" s="197">
        <v>6</v>
      </c>
      <c r="CW34" s="190"/>
      <c r="CX34" s="190"/>
      <c r="CY34" s="194">
        <v>2000</v>
      </c>
      <c r="CZ34" s="194">
        <v>3000</v>
      </c>
      <c r="DA34" s="194">
        <v>3.7</v>
      </c>
      <c r="DB34" s="194">
        <v>8.9</v>
      </c>
      <c r="DC34" s="194">
        <v>1</v>
      </c>
      <c r="DD34" s="194">
        <v>6.9</v>
      </c>
      <c r="DE34" s="194"/>
      <c r="DF34" s="194"/>
      <c r="DG34" s="194"/>
      <c r="DH34" s="194"/>
      <c r="DI34" s="190">
        <f>IF(ISNUMBER(DD34),DD34,IF(ISNUMBER(DF34),DF34*DW34,""))</f>
        <v>6.9</v>
      </c>
      <c r="DJ34" s="54">
        <f t="shared" si="10"/>
        <v>6.9</v>
      </c>
      <c r="DK34" s="194"/>
      <c r="DL34" s="194"/>
      <c r="DM34" s="194">
        <v>0.27</v>
      </c>
      <c r="DN34" s="194">
        <v>0.6</v>
      </c>
      <c r="DO34" s="194"/>
      <c r="DP34" s="194"/>
      <c r="DQ34" s="194"/>
      <c r="DR34" s="194"/>
      <c r="DS34" s="194"/>
      <c r="DT34" s="194"/>
      <c r="DU34" s="194"/>
      <c r="DV34" s="194"/>
      <c r="DW34" s="54" t="str">
        <f t="shared" si="7"/>
        <v/>
      </c>
      <c r="DX34" s="194"/>
      <c r="DY34" s="194"/>
      <c r="DZ34" s="234"/>
      <c r="EA34" s="196" t="s">
        <v>25</v>
      </c>
      <c r="EB34" s="234"/>
      <c r="EC34" s="194"/>
      <c r="ED34" s="234" t="s">
        <v>598</v>
      </c>
      <c r="EE34" s="194"/>
      <c r="EF34" s="194"/>
      <c r="EG34" s="149" t="s">
        <v>63</v>
      </c>
      <c r="EH34" s="195" t="s">
        <v>63</v>
      </c>
      <c r="EI34" s="195" t="s">
        <v>63</v>
      </c>
      <c r="EJ34" s="195" t="s">
        <v>63</v>
      </c>
      <c r="EK34" s="195" t="s">
        <v>63</v>
      </c>
      <c r="EL34" s="195" t="s">
        <v>652</v>
      </c>
      <c r="EM34" s="247">
        <v>3.2300000000000002E-2</v>
      </c>
      <c r="EN34" s="234"/>
      <c r="EO34" s="196" t="s">
        <v>25</v>
      </c>
      <c r="EP34" s="234"/>
      <c r="EQ34" s="194"/>
      <c r="ER34" s="228"/>
      <c r="ES34" s="194"/>
      <c r="ET34" s="194"/>
      <c r="EU34" s="194"/>
      <c r="EV34" s="234"/>
      <c r="EW34" s="194"/>
      <c r="EX34" s="194" t="s">
        <v>382</v>
      </c>
    </row>
    <row r="35" spans="1:164" s="2" customFormat="1" ht="15" customHeight="1" x14ac:dyDescent="0.25">
      <c r="A35" s="200" t="s">
        <v>661</v>
      </c>
      <c r="B35" s="92">
        <v>2016</v>
      </c>
      <c r="C35" s="259" t="s">
        <v>1222</v>
      </c>
      <c r="D35" s="102" t="s">
        <v>1223</v>
      </c>
      <c r="E35" s="123">
        <v>156.19999999999999</v>
      </c>
      <c r="F35" s="114">
        <v>9</v>
      </c>
      <c r="G35" s="188" t="s">
        <v>833</v>
      </c>
      <c r="H35" s="188" t="s">
        <v>832</v>
      </c>
      <c r="I35" s="188" t="s">
        <v>832</v>
      </c>
      <c r="J35" s="216">
        <v>1</v>
      </c>
      <c r="K35" s="146">
        <v>1</v>
      </c>
      <c r="L35" s="146">
        <v>1</v>
      </c>
      <c r="M35" s="146">
        <v>1</v>
      </c>
      <c r="N35" s="146">
        <v>1</v>
      </c>
      <c r="O35" s="35">
        <f t="shared" si="1"/>
        <v>1</v>
      </c>
      <c r="P35" s="35">
        <f t="shared" si="2"/>
        <v>1</v>
      </c>
      <c r="Q35" s="35">
        <f t="shared" si="3"/>
        <v>1</v>
      </c>
      <c r="R35" s="125">
        <f t="shared" si="4"/>
        <v>1</v>
      </c>
      <c r="S35" s="105">
        <v>2016</v>
      </c>
      <c r="T35" s="194" t="s">
        <v>161</v>
      </c>
      <c r="U35" s="194" t="s">
        <v>162</v>
      </c>
      <c r="V35" s="195" t="s">
        <v>2</v>
      </c>
      <c r="W35" s="233"/>
      <c r="X35" s="190"/>
      <c r="Y35" s="196" t="s">
        <v>26</v>
      </c>
      <c r="Z35" s="63" t="str">
        <f>VLOOKUP(Y35,Listings!$J$3:$O$57,2,FALSE)</f>
        <v>HFC</v>
      </c>
      <c r="AA35" s="194"/>
      <c r="AB35" s="59">
        <f>VLOOKUP(Y35,Listings!$J$3:$O$57,5,FALSE)</f>
        <v>154.01</v>
      </c>
      <c r="AC35" s="59">
        <f>VLOOKUP(Y35,Listings!$J$3:$O$57,6,FALSE)</f>
        <v>36.51</v>
      </c>
      <c r="AD35" s="51">
        <f>VLOOKUP(Y35,Listings!$J$3:$L$57,3,FALSE)</f>
        <v>0.49580000000000002</v>
      </c>
      <c r="AE35" s="195" t="str">
        <f t="shared" si="9"/>
        <v>Dry</v>
      </c>
      <c r="AF35" s="132"/>
      <c r="AG35" s="137">
        <v>134</v>
      </c>
      <c r="AH35" s="197">
        <v>26.4</v>
      </c>
      <c r="AI35" s="197">
        <v>56.5</v>
      </c>
      <c r="AJ35" s="197"/>
      <c r="AK35" s="197"/>
      <c r="AL35" s="197">
        <v>2.5</v>
      </c>
      <c r="AM35" s="197">
        <v>4.79</v>
      </c>
      <c r="AN35" s="197">
        <v>5.66</v>
      </c>
      <c r="AO35" s="197">
        <v>12.3</v>
      </c>
      <c r="AP35" s="197">
        <v>1.2</v>
      </c>
      <c r="AQ35" s="197">
        <v>2.1</v>
      </c>
      <c r="AR35" s="196" t="s">
        <v>62</v>
      </c>
      <c r="AS35" s="194"/>
      <c r="AT35" s="194">
        <v>125</v>
      </c>
      <c r="AU35" s="194">
        <v>35</v>
      </c>
      <c r="AV35" s="194">
        <v>80</v>
      </c>
      <c r="AW35" s="194">
        <v>3.1</v>
      </c>
      <c r="AX35" s="194">
        <v>3.4</v>
      </c>
      <c r="AY35" s="194" t="s">
        <v>572</v>
      </c>
      <c r="AZ35" s="149" t="s">
        <v>360</v>
      </c>
      <c r="BA35" s="194">
        <v>14</v>
      </c>
      <c r="BB35" s="194">
        <v>43</v>
      </c>
      <c r="BC35" s="194"/>
      <c r="BD35" s="194"/>
      <c r="BE35" s="194"/>
      <c r="BF35" s="194"/>
      <c r="BG35" s="194" t="s">
        <v>781</v>
      </c>
      <c r="BH35" s="196"/>
      <c r="BI35" s="194">
        <v>5.96</v>
      </c>
      <c r="BJ35" s="194" t="s">
        <v>302</v>
      </c>
      <c r="BK35" s="194">
        <v>1.7999999999999999E-2</v>
      </c>
      <c r="BL35" s="194">
        <v>7.5999999999999998E-2</v>
      </c>
      <c r="BM35" s="194" t="s">
        <v>310</v>
      </c>
      <c r="BN35" s="194"/>
      <c r="BO35" s="194">
        <v>7.4999999999999997E-2</v>
      </c>
      <c r="BP35" s="194" t="s">
        <v>691</v>
      </c>
      <c r="BQ35" s="194"/>
      <c r="BR35" s="199">
        <f>DD35/(AV35-2)</f>
        <v>9.4871794871794882E-2</v>
      </c>
      <c r="BS35" s="194">
        <v>7.6999999999999999E-2</v>
      </c>
      <c r="BT35" s="155">
        <f>1-(273+IF(ISBLANK(BA35), IF(ISBLANK(BB35),1000,BB35),BA35))/(273+AT35)</f>
        <v>0.27889447236180909</v>
      </c>
      <c r="BU35" s="196" t="s">
        <v>80</v>
      </c>
      <c r="BV35" s="195" t="s">
        <v>62</v>
      </c>
      <c r="BW35" s="195" t="s">
        <v>46</v>
      </c>
      <c r="BX35" s="234"/>
      <c r="BY35" s="194"/>
      <c r="BZ35" s="194">
        <v>0.13</v>
      </c>
      <c r="CA35" s="194">
        <v>0.38</v>
      </c>
      <c r="CB35" s="194"/>
      <c r="CC35" s="194">
        <v>0.4</v>
      </c>
      <c r="CD35" s="194">
        <v>1.4</v>
      </c>
      <c r="CE35" s="194"/>
      <c r="CF35" s="199">
        <f>CD35*CG35</f>
        <v>0.29399999999999998</v>
      </c>
      <c r="CG35" s="194">
        <v>0.21</v>
      </c>
      <c r="CH35" s="194"/>
      <c r="CI35" s="194"/>
      <c r="CJ35" s="196" t="s">
        <v>25</v>
      </c>
      <c r="CK35" s="234"/>
      <c r="CL35" s="194"/>
      <c r="CM35" s="234" t="s">
        <v>598</v>
      </c>
      <c r="CN35" s="194"/>
      <c r="CO35" s="234"/>
      <c r="CP35" s="196" t="s">
        <v>387</v>
      </c>
      <c r="CQ35" s="194" t="s">
        <v>334</v>
      </c>
      <c r="CR35" s="200" t="s">
        <v>41</v>
      </c>
      <c r="CS35" s="234"/>
      <c r="CT35" s="194">
        <v>11</v>
      </c>
      <c r="CU35" s="190"/>
      <c r="CV35" s="197">
        <v>6</v>
      </c>
      <c r="CW35" s="190"/>
      <c r="CX35" s="190"/>
      <c r="CY35" s="194">
        <v>2000</v>
      </c>
      <c r="CZ35" s="194">
        <v>3000</v>
      </c>
      <c r="DA35" s="194">
        <v>3.7</v>
      </c>
      <c r="DB35" s="194">
        <v>7.3</v>
      </c>
      <c r="DC35" s="194">
        <v>1.5</v>
      </c>
      <c r="DD35" s="194">
        <v>7.4</v>
      </c>
      <c r="DE35" s="194"/>
      <c r="DF35" s="194"/>
      <c r="DG35" s="194"/>
      <c r="DH35" s="194"/>
      <c r="DI35" s="190">
        <f>IF(ISNUMBER(DD35),DD35,IF(ISNUMBER(DF35),DF35*DW35,""))</f>
        <v>7.4</v>
      </c>
      <c r="DJ35" s="190">
        <f t="shared" si="10"/>
        <v>7.4</v>
      </c>
      <c r="DK35" s="194"/>
      <c r="DL35" s="194"/>
      <c r="DM35" s="194">
        <v>0.24</v>
      </c>
      <c r="DN35" s="194">
        <v>0.52</v>
      </c>
      <c r="DO35" s="194"/>
      <c r="DP35" s="194"/>
      <c r="DQ35" s="194"/>
      <c r="DR35" s="194"/>
      <c r="DS35" s="194"/>
      <c r="DT35" s="194"/>
      <c r="DU35" s="194"/>
      <c r="DV35" s="194"/>
      <c r="DW35" s="54" t="str">
        <f t="shared" si="7"/>
        <v/>
      </c>
      <c r="DX35" s="194"/>
      <c r="DY35" s="194"/>
      <c r="DZ35" s="234"/>
      <c r="EA35" s="196" t="s">
        <v>25</v>
      </c>
      <c r="EB35" s="234"/>
      <c r="EC35" s="194"/>
      <c r="ED35" s="234" t="s">
        <v>598</v>
      </c>
      <c r="EE35" s="194"/>
      <c r="EF35" s="194"/>
      <c r="EG35" s="149" t="s">
        <v>63</v>
      </c>
      <c r="EH35" s="195" t="s">
        <v>63</v>
      </c>
      <c r="EI35" s="195" t="s">
        <v>63</v>
      </c>
      <c r="EJ35" s="195" t="s">
        <v>63</v>
      </c>
      <c r="EK35" s="195" t="s">
        <v>63</v>
      </c>
      <c r="EL35" s="195" t="s">
        <v>652</v>
      </c>
      <c r="EM35" s="247">
        <v>3.2300000000000002E-2</v>
      </c>
      <c r="EN35" s="234"/>
      <c r="EO35" s="196" t="s">
        <v>25</v>
      </c>
      <c r="EP35" s="234"/>
      <c r="EQ35" s="194"/>
      <c r="ER35" s="228"/>
      <c r="ES35" s="194"/>
      <c r="ET35" s="194"/>
      <c r="EU35" s="194"/>
      <c r="EV35" s="234"/>
      <c r="EW35" s="194"/>
      <c r="EX35" s="194" t="s">
        <v>382</v>
      </c>
      <c r="FA35" s="63"/>
      <c r="FB35" s="63"/>
      <c r="FC35" s="63"/>
      <c r="FD35" s="63"/>
      <c r="FE35" s="63"/>
      <c r="FF35" s="63"/>
      <c r="FG35" s="63"/>
      <c r="FH35" s="63"/>
    </row>
    <row r="36" spans="1:164" s="2" customFormat="1" ht="15" customHeight="1" x14ac:dyDescent="0.25">
      <c r="A36" s="97" t="s">
        <v>580</v>
      </c>
      <c r="B36" s="92">
        <v>2015</v>
      </c>
      <c r="C36" s="259" t="s">
        <v>1186</v>
      </c>
      <c r="D36" s="102" t="s">
        <v>1187</v>
      </c>
      <c r="E36" s="93">
        <v>138</v>
      </c>
      <c r="F36" s="216">
        <v>10</v>
      </c>
      <c r="G36" s="146" t="s">
        <v>832</v>
      </c>
      <c r="H36" s="146" t="s">
        <v>832</v>
      </c>
      <c r="I36" s="146" t="s">
        <v>832</v>
      </c>
      <c r="J36" s="216">
        <v>0</v>
      </c>
      <c r="K36" s="146">
        <v>1</v>
      </c>
      <c r="L36" s="146">
        <v>1</v>
      </c>
      <c r="M36" s="146">
        <v>1</v>
      </c>
      <c r="N36" s="146">
        <v>1</v>
      </c>
      <c r="O36" s="35">
        <f t="shared" ref="O36:O67" si="11">K36*L36</f>
        <v>1</v>
      </c>
      <c r="P36" s="35">
        <f t="shared" ref="P36:P67" si="12">K36*M36</f>
        <v>1</v>
      </c>
      <c r="Q36" s="35">
        <f t="shared" ref="Q36:Q67" si="13">N36*K36</f>
        <v>1</v>
      </c>
      <c r="R36" s="125">
        <f t="shared" ref="R36:R67" si="14">L36*M36*K36</f>
        <v>1</v>
      </c>
      <c r="S36" s="105">
        <v>2015</v>
      </c>
      <c r="T36" s="194" t="s">
        <v>160</v>
      </c>
      <c r="U36" s="194" t="s">
        <v>581</v>
      </c>
      <c r="V36" s="195" t="s">
        <v>2</v>
      </c>
      <c r="W36" s="233"/>
      <c r="X36" s="194"/>
      <c r="Y36" s="196" t="s">
        <v>26</v>
      </c>
      <c r="Z36" s="63" t="str">
        <f>VLOOKUP(Y36,Listings!$J$3:$O$57,2,FALSE)</f>
        <v>HFC</v>
      </c>
      <c r="AA36" s="194"/>
      <c r="AB36" s="59">
        <f>VLOOKUP(Y36,Listings!$J$3:$O$57,5,FALSE)</f>
        <v>154.01</v>
      </c>
      <c r="AC36" s="59">
        <f>VLOOKUP(Y36,Listings!$J$3:$O$57,6,FALSE)</f>
        <v>36.51</v>
      </c>
      <c r="AD36" s="188">
        <f>VLOOKUP(Y36,Listings!$J$3:$L$57,3,FALSE)</f>
        <v>0.49580000000000002</v>
      </c>
      <c r="AE36" s="195" t="str">
        <f t="shared" si="9"/>
        <v>Dry</v>
      </c>
      <c r="AF36" s="132"/>
      <c r="AG36" s="197">
        <v>100</v>
      </c>
      <c r="AH36" s="197"/>
      <c r="AI36" s="197"/>
      <c r="AJ36" s="197"/>
      <c r="AK36" s="197"/>
      <c r="AL36" s="197"/>
      <c r="AM36" s="197"/>
      <c r="AN36" s="197"/>
      <c r="AO36" s="137">
        <v>6.8</v>
      </c>
      <c r="AP36" s="197"/>
      <c r="AQ36" s="137">
        <v>1.78</v>
      </c>
      <c r="AR36" s="196" t="s">
        <v>564</v>
      </c>
      <c r="AS36" s="194">
        <v>47</v>
      </c>
      <c r="AT36" s="194">
        <v>100</v>
      </c>
      <c r="AU36" s="194"/>
      <c r="AV36" s="194"/>
      <c r="AW36" s="194"/>
      <c r="AX36" s="194"/>
      <c r="AY36" s="194" t="s">
        <v>32</v>
      </c>
      <c r="AZ36" s="196" t="s">
        <v>148</v>
      </c>
      <c r="BA36" s="194"/>
      <c r="BB36" s="194"/>
      <c r="BC36" s="194"/>
      <c r="BD36" s="194"/>
      <c r="BE36" s="194"/>
      <c r="BF36" s="194">
        <v>3.333333333333333</v>
      </c>
      <c r="BG36" s="194" t="s">
        <v>32</v>
      </c>
      <c r="BH36" s="196"/>
      <c r="BI36" s="194">
        <v>0.5</v>
      </c>
      <c r="BJ36" s="194" t="s">
        <v>280</v>
      </c>
      <c r="BK36" s="194"/>
      <c r="BL36" s="194">
        <v>7.22E-2</v>
      </c>
      <c r="BM36" s="194" t="s">
        <v>299</v>
      </c>
      <c r="BN36" s="194"/>
      <c r="BO36" s="194"/>
      <c r="BP36" s="194"/>
      <c r="BQ36" s="194"/>
      <c r="BR36" s="194"/>
      <c r="BS36" s="194"/>
      <c r="BT36" s="206">
        <f>1-293/(273+AT36)</f>
        <v>0.21447721179624668</v>
      </c>
      <c r="BU36" s="154" t="s">
        <v>80</v>
      </c>
      <c r="BV36" s="152" t="s">
        <v>62</v>
      </c>
      <c r="BW36" s="195" t="s">
        <v>46</v>
      </c>
      <c r="BX36" s="238" t="s">
        <v>586</v>
      </c>
      <c r="BY36" s="194"/>
      <c r="BZ36" s="194"/>
      <c r="CA36" s="194"/>
      <c r="CB36" s="194"/>
      <c r="CC36" s="194"/>
      <c r="CD36" s="194"/>
      <c r="CE36" s="194"/>
      <c r="CF36" s="194"/>
      <c r="CG36" s="194"/>
      <c r="CH36" s="194"/>
      <c r="CI36" s="194"/>
      <c r="CJ36" s="196" t="s">
        <v>25</v>
      </c>
      <c r="CK36" s="238" t="s">
        <v>583</v>
      </c>
      <c r="CL36" s="162">
        <v>4.758</v>
      </c>
      <c r="CM36" s="238" t="s">
        <v>476</v>
      </c>
      <c r="CN36" s="194"/>
      <c r="CO36" s="234"/>
      <c r="CP36" s="196" t="s">
        <v>37</v>
      </c>
      <c r="CQ36" s="194" t="s">
        <v>346</v>
      </c>
      <c r="CR36" s="160" t="s">
        <v>587</v>
      </c>
      <c r="CS36" s="238" t="s">
        <v>585</v>
      </c>
      <c r="CT36" s="194">
        <v>5</v>
      </c>
      <c r="CU36" s="194"/>
      <c r="CV36" s="197"/>
      <c r="CW36" s="194"/>
      <c r="CX36" s="194"/>
      <c r="CY36" s="194"/>
      <c r="CZ36" s="194"/>
      <c r="DA36" s="194"/>
      <c r="DB36" s="194"/>
      <c r="DC36" s="194"/>
      <c r="DD36" s="194"/>
      <c r="DE36" s="194"/>
      <c r="DF36" s="194"/>
      <c r="DG36" s="194"/>
      <c r="DH36" s="194">
        <v>4.5</v>
      </c>
      <c r="DI36" s="167">
        <v>1.9790000000000001</v>
      </c>
      <c r="DJ36" s="190">
        <f t="shared" si="10"/>
        <v>1.9790000000000001</v>
      </c>
      <c r="DK36" s="194"/>
      <c r="DL36" s="194"/>
      <c r="DM36" s="194"/>
      <c r="DN36" s="194"/>
      <c r="DO36" s="194"/>
      <c r="DP36" s="194">
        <v>0.6</v>
      </c>
      <c r="DQ36" s="194"/>
      <c r="DR36" s="194"/>
      <c r="DS36" s="194"/>
      <c r="DT36" s="200"/>
      <c r="DU36" s="194"/>
      <c r="DV36" s="194"/>
      <c r="DW36" s="54" t="str">
        <f t="shared" si="7"/>
        <v/>
      </c>
      <c r="DX36" s="194"/>
      <c r="DY36" s="194"/>
      <c r="DZ36" s="234"/>
      <c r="EA36" s="196" t="s">
        <v>25</v>
      </c>
      <c r="EB36" s="238" t="s">
        <v>584</v>
      </c>
      <c r="EC36" s="162">
        <v>7.6559999999999997</v>
      </c>
      <c r="ED36" s="238" t="s">
        <v>481</v>
      </c>
      <c r="EE36" s="194"/>
      <c r="EF36" s="194"/>
      <c r="EG36" s="196"/>
      <c r="EH36" s="194"/>
      <c r="EI36" s="194"/>
      <c r="EJ36" s="194"/>
      <c r="EK36" s="194"/>
      <c r="EL36" s="194" t="s">
        <v>416</v>
      </c>
      <c r="EM36" s="243" t="s">
        <v>376</v>
      </c>
      <c r="EN36" s="234"/>
      <c r="EO36" s="196" t="s">
        <v>63</v>
      </c>
      <c r="EP36" s="234"/>
      <c r="EQ36" s="194"/>
      <c r="ER36" s="227"/>
      <c r="ES36" s="194"/>
      <c r="ET36" s="194"/>
      <c r="EU36" s="194"/>
      <c r="EV36" s="234"/>
      <c r="EW36" s="194"/>
      <c r="EX36" s="194" t="s">
        <v>382</v>
      </c>
      <c r="FA36" s="63"/>
      <c r="FB36" s="63"/>
      <c r="FC36" s="63"/>
      <c r="FD36" s="63"/>
      <c r="FE36" s="63"/>
      <c r="FF36" s="63"/>
      <c r="FG36" s="63"/>
      <c r="FH36" s="63"/>
    </row>
    <row r="37" spans="1:164" s="7" customFormat="1" ht="15" customHeight="1" x14ac:dyDescent="0.25">
      <c r="A37" s="200" t="s">
        <v>582</v>
      </c>
      <c r="B37" s="92">
        <v>2016</v>
      </c>
      <c r="C37" s="101" t="s">
        <v>1188</v>
      </c>
      <c r="D37" s="102" t="s">
        <v>1189</v>
      </c>
      <c r="E37" s="123">
        <v>139.1</v>
      </c>
      <c r="F37" s="216">
        <v>10</v>
      </c>
      <c r="G37" s="146" t="s">
        <v>832</v>
      </c>
      <c r="H37" s="146" t="s">
        <v>832</v>
      </c>
      <c r="I37" s="146" t="s">
        <v>832</v>
      </c>
      <c r="J37" s="216">
        <v>0</v>
      </c>
      <c r="K37" s="146">
        <v>0</v>
      </c>
      <c r="L37" s="146">
        <v>0</v>
      </c>
      <c r="M37" s="146">
        <v>0</v>
      </c>
      <c r="N37" s="146">
        <v>0</v>
      </c>
      <c r="O37" s="35">
        <f t="shared" si="11"/>
        <v>0</v>
      </c>
      <c r="P37" s="35">
        <f t="shared" si="12"/>
        <v>0</v>
      </c>
      <c r="Q37" s="35">
        <f t="shared" si="13"/>
        <v>0</v>
      </c>
      <c r="R37" s="125">
        <f t="shared" si="14"/>
        <v>0</v>
      </c>
      <c r="S37" s="105">
        <v>2016</v>
      </c>
      <c r="T37" s="194" t="s">
        <v>160</v>
      </c>
      <c r="U37" s="194" t="s">
        <v>581</v>
      </c>
      <c r="V37" s="195" t="s">
        <v>2</v>
      </c>
      <c r="W37" s="233"/>
      <c r="X37" s="194"/>
      <c r="Y37" s="196" t="s">
        <v>26</v>
      </c>
      <c r="Z37" s="63" t="str">
        <f>VLOOKUP(Y37,Listings!$J$3:$O$57,2,FALSE)</f>
        <v>HFC</v>
      </c>
      <c r="AA37" s="194"/>
      <c r="AB37" s="59">
        <f>VLOOKUP(Y37,Listings!$J$3:$O$57,5,FALSE)</f>
        <v>154.01</v>
      </c>
      <c r="AC37" s="59">
        <f>VLOOKUP(Y37,Listings!$J$3:$O$57,6,FALSE)</f>
        <v>36.51</v>
      </c>
      <c r="AD37" s="188">
        <f>VLOOKUP(Y37,Listings!$J$3:$L$57,3,FALSE)</f>
        <v>0.49580000000000002</v>
      </c>
      <c r="AE37" s="195" t="str">
        <f t="shared" si="9"/>
        <v>Dry</v>
      </c>
      <c r="AF37" s="132"/>
      <c r="AG37" s="137">
        <v>100</v>
      </c>
      <c r="AH37" s="197"/>
      <c r="AI37" s="197"/>
      <c r="AJ37" s="197"/>
      <c r="AK37" s="197"/>
      <c r="AL37" s="197"/>
      <c r="AM37" s="197"/>
      <c r="AN37" s="197">
        <v>2.65</v>
      </c>
      <c r="AO37" s="197">
        <v>6.77</v>
      </c>
      <c r="AP37" s="197"/>
      <c r="AQ37" s="197">
        <v>1.78</v>
      </c>
      <c r="AR37" s="196" t="s">
        <v>564</v>
      </c>
      <c r="AS37" s="194"/>
      <c r="AT37" s="194">
        <v>100</v>
      </c>
      <c r="AU37" s="194"/>
      <c r="AV37" s="199">
        <v>49.475000000000001</v>
      </c>
      <c r="AW37" s="194"/>
      <c r="AX37" s="194"/>
      <c r="AY37" s="194" t="s">
        <v>32</v>
      </c>
      <c r="AZ37" s="196" t="s">
        <v>148</v>
      </c>
      <c r="BA37" s="194"/>
      <c r="BB37" s="199">
        <v>35</v>
      </c>
      <c r="BC37" s="194"/>
      <c r="BD37" s="194"/>
      <c r="BE37" s="194"/>
      <c r="BF37" s="194"/>
      <c r="BG37" s="194" t="s">
        <v>32</v>
      </c>
      <c r="BH37" s="196"/>
      <c r="BI37" s="194"/>
      <c r="BJ37" s="194"/>
      <c r="BK37" s="194"/>
      <c r="BL37" s="194">
        <v>0.04</v>
      </c>
      <c r="BM37" s="194" t="s">
        <v>312</v>
      </c>
      <c r="BN37" s="194"/>
      <c r="BO37" s="194"/>
      <c r="BP37" s="194"/>
      <c r="BQ37" s="194"/>
      <c r="BR37" s="194">
        <v>0.04</v>
      </c>
      <c r="BS37" s="194"/>
      <c r="BT37" s="155">
        <v>0.17426273458445041</v>
      </c>
      <c r="BU37" s="196" t="s">
        <v>80</v>
      </c>
      <c r="BV37" s="195" t="s">
        <v>62</v>
      </c>
      <c r="BW37" s="195" t="s">
        <v>46</v>
      </c>
      <c r="BX37" s="234" t="s">
        <v>586</v>
      </c>
      <c r="BY37" s="194"/>
      <c r="BZ37" s="194">
        <v>0.1168</v>
      </c>
      <c r="CA37" s="194">
        <v>0.2069</v>
      </c>
      <c r="CB37" s="194"/>
      <c r="CC37" s="194"/>
      <c r="CD37" s="194"/>
      <c r="CE37" s="194"/>
      <c r="CF37" s="199">
        <v>7.8134441087613291E-2</v>
      </c>
      <c r="CG37" s="194"/>
      <c r="CH37" s="194"/>
      <c r="CI37" s="194"/>
      <c r="CJ37" s="196" t="s">
        <v>25</v>
      </c>
      <c r="CK37" s="234" t="s">
        <v>583</v>
      </c>
      <c r="CL37" s="194">
        <v>4.758</v>
      </c>
      <c r="CM37" s="234" t="s">
        <v>476</v>
      </c>
      <c r="CN37" s="194"/>
      <c r="CO37" s="234"/>
      <c r="CP37" s="196" t="s">
        <v>37</v>
      </c>
      <c r="CQ37" s="194" t="s">
        <v>346</v>
      </c>
      <c r="CR37" s="200" t="s">
        <v>587</v>
      </c>
      <c r="CS37" s="234" t="s">
        <v>585</v>
      </c>
      <c r="CT37" s="194">
        <v>5</v>
      </c>
      <c r="CU37" s="194"/>
      <c r="CV37" s="197"/>
      <c r="CW37" s="194"/>
      <c r="CX37" s="194"/>
      <c r="CY37" s="194"/>
      <c r="CZ37" s="194">
        <v>12000</v>
      </c>
      <c r="DA37" s="194"/>
      <c r="DB37" s="194"/>
      <c r="DC37" s="194"/>
      <c r="DD37" s="194">
        <v>1.9790000000000001</v>
      </c>
      <c r="DE37" s="194"/>
      <c r="DF37" s="194"/>
      <c r="DG37" s="194"/>
      <c r="DH37" s="194"/>
      <c r="DI37" s="54">
        <f t="shared" ref="DI37:DI43" si="15">IF(ISNUMBER(DD37),DD37,IF(ISNUMBER(DF37),DF37*DW37,""))</f>
        <v>1.9790000000000001</v>
      </c>
      <c r="DJ37" s="54">
        <f t="shared" si="10"/>
        <v>1.9790000000000001</v>
      </c>
      <c r="DK37" s="194"/>
      <c r="DL37" s="194"/>
      <c r="DM37" s="194"/>
      <c r="DN37" s="194"/>
      <c r="DO37" s="194"/>
      <c r="DP37" s="194">
        <v>0.59699999999999998</v>
      </c>
      <c r="DQ37" s="194"/>
      <c r="DR37" s="194"/>
      <c r="DS37" s="194"/>
      <c r="DT37" s="200"/>
      <c r="DU37" s="194"/>
      <c r="DV37" s="194"/>
      <c r="DW37" s="54" t="str">
        <f t="shared" si="7"/>
        <v/>
      </c>
      <c r="DX37" s="194"/>
      <c r="DY37" s="194"/>
      <c r="DZ37" s="234"/>
      <c r="EA37" s="196" t="s">
        <v>25</v>
      </c>
      <c r="EB37" s="234" t="s">
        <v>584</v>
      </c>
      <c r="EC37" s="194">
        <v>7.6559999999999997</v>
      </c>
      <c r="ED37" s="234" t="s">
        <v>481</v>
      </c>
      <c r="EE37" s="194"/>
      <c r="EF37" s="194"/>
      <c r="EG37" s="196"/>
      <c r="EH37" s="194"/>
      <c r="EI37" s="194"/>
      <c r="EJ37" s="194"/>
      <c r="EK37" s="194"/>
      <c r="EL37" s="194" t="s">
        <v>416</v>
      </c>
      <c r="EM37" s="242" t="s">
        <v>376</v>
      </c>
      <c r="EN37" s="234"/>
      <c r="EO37" s="196" t="s">
        <v>63</v>
      </c>
      <c r="EP37" s="234"/>
      <c r="EQ37" s="194"/>
      <c r="ER37" s="227"/>
      <c r="ES37" s="194"/>
      <c r="ET37" s="194"/>
      <c r="EU37" s="194"/>
      <c r="EV37" s="234"/>
      <c r="EW37" s="194"/>
      <c r="EX37" s="194" t="s">
        <v>382</v>
      </c>
      <c r="FA37" s="59"/>
      <c r="FB37" s="59"/>
      <c r="FC37" s="59"/>
      <c r="FD37" s="59"/>
      <c r="FE37" s="59"/>
      <c r="FF37" s="59"/>
      <c r="FG37" s="59"/>
      <c r="FH37" s="59"/>
    </row>
    <row r="38" spans="1:164" s="3" customFormat="1" ht="15" customHeight="1" x14ac:dyDescent="0.25">
      <c r="A38" s="200" t="s">
        <v>582</v>
      </c>
      <c r="B38" s="92">
        <v>2016</v>
      </c>
      <c r="C38" s="101" t="s">
        <v>1188</v>
      </c>
      <c r="D38" s="102" t="s">
        <v>1189</v>
      </c>
      <c r="E38" s="123">
        <v>139.19999999999999</v>
      </c>
      <c r="F38" s="216">
        <v>10</v>
      </c>
      <c r="G38" s="146" t="s">
        <v>833</v>
      </c>
      <c r="H38" s="146" t="s">
        <v>832</v>
      </c>
      <c r="I38" s="146" t="s">
        <v>832</v>
      </c>
      <c r="J38" s="216">
        <v>1</v>
      </c>
      <c r="K38" s="146">
        <v>1</v>
      </c>
      <c r="L38" s="146">
        <v>0</v>
      </c>
      <c r="M38" s="146">
        <v>1</v>
      </c>
      <c r="N38" s="146">
        <v>1</v>
      </c>
      <c r="O38" s="35">
        <f t="shared" si="11"/>
        <v>0</v>
      </c>
      <c r="P38" s="35">
        <f t="shared" si="12"/>
        <v>1</v>
      </c>
      <c r="Q38" s="35">
        <f t="shared" si="13"/>
        <v>1</v>
      </c>
      <c r="R38" s="125">
        <f t="shared" si="14"/>
        <v>0</v>
      </c>
      <c r="S38" s="105">
        <v>2016</v>
      </c>
      <c r="T38" s="194" t="s">
        <v>160</v>
      </c>
      <c r="U38" s="194" t="s">
        <v>581</v>
      </c>
      <c r="V38" s="195" t="s">
        <v>2</v>
      </c>
      <c r="W38" s="233"/>
      <c r="X38" s="194"/>
      <c r="Y38" s="196" t="s">
        <v>105</v>
      </c>
      <c r="Z38" s="63" t="str">
        <f>VLOOKUP(Y38,Listings!$J$3:$O$57,2,FALSE)</f>
        <v>HFE</v>
      </c>
      <c r="AA38" s="194"/>
      <c r="AB38" s="59">
        <f>VLOOKUP(Y38,Listings!$J$3:$O$57,5,FALSE)</f>
        <v>195.3</v>
      </c>
      <c r="AC38" s="59">
        <f>VLOOKUP(Y38,Listings!$J$3:$O$57,6,FALSE)</f>
        <v>22.29</v>
      </c>
      <c r="AD38" s="51">
        <f>VLOOKUP(Y38,Listings!$J$3:$L$57,3,FALSE)</f>
        <v>1.5389999999999999</v>
      </c>
      <c r="AE38" s="195" t="str">
        <f t="shared" si="9"/>
        <v>Dry</v>
      </c>
      <c r="AF38" s="132"/>
      <c r="AG38" s="137">
        <v>100</v>
      </c>
      <c r="AH38" s="197"/>
      <c r="AI38" s="197"/>
      <c r="AJ38" s="197"/>
      <c r="AK38" s="197"/>
      <c r="AL38" s="197"/>
      <c r="AM38" s="197"/>
      <c r="AN38" s="197">
        <v>3.4</v>
      </c>
      <c r="AO38" s="197">
        <v>4</v>
      </c>
      <c r="AP38" s="197"/>
      <c r="AQ38" s="197">
        <v>0.81</v>
      </c>
      <c r="AR38" s="196" t="s">
        <v>564</v>
      </c>
      <c r="AS38" s="194"/>
      <c r="AT38" s="194">
        <v>100</v>
      </c>
      <c r="AU38" s="194"/>
      <c r="AV38" s="194"/>
      <c r="AW38" s="194"/>
      <c r="AX38" s="194"/>
      <c r="AY38" s="194" t="s">
        <v>32</v>
      </c>
      <c r="AZ38" s="196" t="s">
        <v>148</v>
      </c>
      <c r="BA38" s="194"/>
      <c r="BB38" s="194"/>
      <c r="BC38" s="194"/>
      <c r="BD38" s="194"/>
      <c r="BE38" s="194"/>
      <c r="BF38" s="194"/>
      <c r="BG38" s="194" t="s">
        <v>32</v>
      </c>
      <c r="BH38" s="196"/>
      <c r="BI38" s="194"/>
      <c r="BJ38" s="194"/>
      <c r="BK38" s="194"/>
      <c r="BL38" s="194"/>
      <c r="BM38" s="194"/>
      <c r="BN38" s="194"/>
      <c r="BO38" s="194"/>
      <c r="BP38" s="194"/>
      <c r="BQ38" s="194"/>
      <c r="BR38" s="194"/>
      <c r="BS38" s="194"/>
      <c r="BT38" s="206">
        <f>1-293/(273+AT38)</f>
        <v>0.21447721179624668</v>
      </c>
      <c r="BU38" s="196" t="s">
        <v>80</v>
      </c>
      <c r="BV38" s="195" t="s">
        <v>62</v>
      </c>
      <c r="BW38" s="195" t="s">
        <v>46</v>
      </c>
      <c r="BX38" s="234" t="s">
        <v>586</v>
      </c>
      <c r="BY38" s="194"/>
      <c r="BZ38" s="194"/>
      <c r="CA38" s="194"/>
      <c r="CB38" s="194"/>
      <c r="CC38" s="194"/>
      <c r="CD38" s="194"/>
      <c r="CE38" s="194"/>
      <c r="CF38" s="194"/>
      <c r="CG38" s="194"/>
      <c r="CH38" s="194"/>
      <c r="CI38" s="194"/>
      <c r="CJ38" s="196" t="s">
        <v>25</v>
      </c>
      <c r="CK38" s="234" t="s">
        <v>583</v>
      </c>
      <c r="CL38" s="194">
        <v>4.758</v>
      </c>
      <c r="CM38" s="234" t="s">
        <v>476</v>
      </c>
      <c r="CN38" s="194"/>
      <c r="CO38" s="234"/>
      <c r="CP38" s="196" t="s">
        <v>37</v>
      </c>
      <c r="CQ38" s="194" t="s">
        <v>346</v>
      </c>
      <c r="CR38" s="200" t="s">
        <v>587</v>
      </c>
      <c r="CS38" s="234" t="s">
        <v>585</v>
      </c>
      <c r="CT38" s="194">
        <v>5</v>
      </c>
      <c r="CU38" s="194"/>
      <c r="CV38" s="197"/>
      <c r="CW38" s="194"/>
      <c r="CX38" s="194"/>
      <c r="CY38" s="194"/>
      <c r="CZ38" s="194"/>
      <c r="DA38" s="194"/>
      <c r="DB38" s="194"/>
      <c r="DC38" s="194"/>
      <c r="DD38" s="194">
        <v>1.0269999999999999</v>
      </c>
      <c r="DE38" s="194"/>
      <c r="DF38" s="194"/>
      <c r="DG38" s="194"/>
      <c r="DH38" s="194"/>
      <c r="DI38" s="190">
        <f t="shared" si="15"/>
        <v>1.0269999999999999</v>
      </c>
      <c r="DJ38" s="190">
        <f t="shared" si="10"/>
        <v>1.0269999999999999</v>
      </c>
      <c r="DK38" s="194"/>
      <c r="DL38" s="194"/>
      <c r="DM38" s="194"/>
      <c r="DN38" s="194"/>
      <c r="DO38" s="194"/>
      <c r="DP38" s="194"/>
      <c r="DQ38" s="194"/>
      <c r="DR38" s="194"/>
      <c r="DS38" s="194"/>
      <c r="DT38" s="200"/>
      <c r="DU38" s="194"/>
      <c r="DV38" s="194"/>
      <c r="DW38" s="54" t="str">
        <f t="shared" si="7"/>
        <v/>
      </c>
      <c r="DX38" s="194"/>
      <c r="DY38" s="194"/>
      <c r="DZ38" s="234"/>
      <c r="EA38" s="196" t="s">
        <v>25</v>
      </c>
      <c r="EB38" s="234" t="s">
        <v>584</v>
      </c>
      <c r="EC38" s="194">
        <v>7.6559999999999997</v>
      </c>
      <c r="ED38" s="234" t="s">
        <v>481</v>
      </c>
      <c r="EE38" s="194"/>
      <c r="EF38" s="194"/>
      <c r="EG38" s="196"/>
      <c r="EH38" s="194"/>
      <c r="EI38" s="194"/>
      <c r="EJ38" s="194"/>
      <c r="EK38" s="194"/>
      <c r="EL38" s="194" t="s">
        <v>416</v>
      </c>
      <c r="EM38" s="242" t="s">
        <v>376</v>
      </c>
      <c r="EN38" s="234"/>
      <c r="EO38" s="196" t="s">
        <v>63</v>
      </c>
      <c r="EP38" s="234"/>
      <c r="EQ38" s="194"/>
      <c r="ER38" s="227"/>
      <c r="ES38" s="194"/>
      <c r="ET38" s="194"/>
      <c r="EU38" s="194"/>
      <c r="EV38" s="234"/>
      <c r="EW38" s="194"/>
      <c r="EX38" s="194" t="s">
        <v>382</v>
      </c>
      <c r="FA38" s="63"/>
      <c r="FB38" s="63"/>
      <c r="FC38" s="63"/>
      <c r="FD38" s="63"/>
      <c r="FE38" s="63"/>
      <c r="FF38" s="63"/>
      <c r="FG38" s="63"/>
      <c r="FH38" s="63"/>
    </row>
    <row r="39" spans="1:164" ht="15" customHeight="1" x14ac:dyDescent="0.25">
      <c r="A39" s="200" t="s">
        <v>601</v>
      </c>
      <c r="B39" s="92">
        <v>2016</v>
      </c>
      <c r="C39" s="259" t="s">
        <v>1196</v>
      </c>
      <c r="D39" s="102" t="s">
        <v>1197</v>
      </c>
      <c r="E39" s="123">
        <v>143.1</v>
      </c>
      <c r="F39" s="216">
        <v>11</v>
      </c>
      <c r="G39" s="146" t="s">
        <v>833</v>
      </c>
      <c r="H39" s="146" t="s">
        <v>833</v>
      </c>
      <c r="I39" s="146" t="s">
        <v>832</v>
      </c>
      <c r="J39" s="216">
        <v>1</v>
      </c>
      <c r="K39" s="146">
        <v>1</v>
      </c>
      <c r="L39" s="146">
        <v>0</v>
      </c>
      <c r="M39" s="146">
        <v>0</v>
      </c>
      <c r="N39" s="146">
        <v>1</v>
      </c>
      <c r="O39" s="35">
        <f t="shared" si="11"/>
        <v>0</v>
      </c>
      <c r="P39" s="35">
        <f t="shared" si="12"/>
        <v>0</v>
      </c>
      <c r="Q39" s="35">
        <f t="shared" si="13"/>
        <v>1</v>
      </c>
      <c r="R39" s="125">
        <f t="shared" si="14"/>
        <v>0</v>
      </c>
      <c r="S39" s="105">
        <v>2016</v>
      </c>
      <c r="T39" s="194" t="s">
        <v>160</v>
      </c>
      <c r="U39" s="194" t="s">
        <v>178</v>
      </c>
      <c r="V39" s="195" t="s">
        <v>2</v>
      </c>
      <c r="W39" s="233"/>
      <c r="X39" s="194"/>
      <c r="Y39" s="196" t="s">
        <v>602</v>
      </c>
      <c r="Z39" s="63" t="str">
        <f>VLOOKUP(Y39,Listings!$J$3:$O$57,2,FALSE)</f>
        <v>Other</v>
      </c>
      <c r="AA39" s="194"/>
      <c r="AB39" s="59"/>
      <c r="AC39" s="59"/>
      <c r="AD39" s="146"/>
      <c r="AE39" s="128" t="s">
        <v>408</v>
      </c>
      <c r="AF39" s="132">
        <v>64.599999999999994</v>
      </c>
      <c r="AG39" s="197">
        <v>84.4</v>
      </c>
      <c r="AH39" s="197">
        <v>0</v>
      </c>
      <c r="AI39" s="197">
        <v>9</v>
      </c>
      <c r="AJ39" s="197">
        <v>29.1</v>
      </c>
      <c r="AK39" s="197">
        <v>32.5</v>
      </c>
      <c r="AL39" s="197"/>
      <c r="AM39" s="197"/>
      <c r="AN39" s="197"/>
      <c r="AO39" s="197"/>
      <c r="AP39" s="197"/>
      <c r="AQ39" s="197"/>
      <c r="AR39" s="196" t="s">
        <v>62</v>
      </c>
      <c r="AS39" s="194">
        <v>64</v>
      </c>
      <c r="AT39" s="194">
        <v>92</v>
      </c>
      <c r="AU39" s="194"/>
      <c r="AV39" s="194"/>
      <c r="AW39" s="194">
        <v>1.3888888888888888</v>
      </c>
      <c r="AX39" s="194">
        <v>2.7777777777777777</v>
      </c>
      <c r="AY39" s="194" t="s">
        <v>32</v>
      </c>
      <c r="AZ39" s="196" t="s">
        <v>148</v>
      </c>
      <c r="BA39" s="194"/>
      <c r="BB39" s="194"/>
      <c r="BC39" s="194"/>
      <c r="BD39" s="194"/>
      <c r="BE39" s="194"/>
      <c r="BF39" s="194"/>
      <c r="BG39" s="194" t="s">
        <v>32</v>
      </c>
      <c r="BH39" s="196"/>
      <c r="BI39" s="194"/>
      <c r="BJ39" s="194"/>
      <c r="BK39" s="194"/>
      <c r="BL39" s="194"/>
      <c r="BM39" s="194"/>
      <c r="BN39" s="194"/>
      <c r="BO39" s="194"/>
      <c r="BP39" s="194"/>
      <c r="BQ39" s="194"/>
      <c r="BR39" s="194"/>
      <c r="BS39" s="194"/>
      <c r="BT39" s="206">
        <f>1-293/(273+AT39)</f>
        <v>0.19726027397260271</v>
      </c>
      <c r="BU39" s="196" t="s">
        <v>80</v>
      </c>
      <c r="BV39" s="152" t="s">
        <v>62</v>
      </c>
      <c r="BW39" s="152" t="s">
        <v>46</v>
      </c>
      <c r="BX39" s="234" t="s">
        <v>603</v>
      </c>
      <c r="BY39" s="194"/>
      <c r="BZ39" s="194"/>
      <c r="CA39" s="194"/>
      <c r="CB39" s="194"/>
      <c r="CC39" s="194"/>
      <c r="CD39" s="194"/>
      <c r="CE39" s="194"/>
      <c r="CF39" s="194"/>
      <c r="CG39" s="194"/>
      <c r="CH39" s="194"/>
      <c r="CI39" s="194"/>
      <c r="CJ39" s="196" t="s">
        <v>486</v>
      </c>
      <c r="CK39" s="234"/>
      <c r="CL39" s="194">
        <v>12.8</v>
      </c>
      <c r="CM39" s="234"/>
      <c r="CN39" s="194"/>
      <c r="CO39" s="234"/>
      <c r="CP39" s="196" t="s">
        <v>388</v>
      </c>
      <c r="CQ39" s="194" t="s">
        <v>346</v>
      </c>
      <c r="CR39" s="200" t="s">
        <v>519</v>
      </c>
      <c r="CS39" s="234"/>
      <c r="CT39" s="194"/>
      <c r="CU39" s="194">
        <v>10</v>
      </c>
      <c r="CV39" s="197"/>
      <c r="CW39" s="194"/>
      <c r="CX39" s="194"/>
      <c r="CY39" s="194"/>
      <c r="CZ39" s="194"/>
      <c r="DA39" s="194"/>
      <c r="DB39" s="194"/>
      <c r="DC39" s="194">
        <v>1.5</v>
      </c>
      <c r="DD39" s="194">
        <v>6.54</v>
      </c>
      <c r="DE39" s="194"/>
      <c r="DF39" s="194"/>
      <c r="DG39" s="194"/>
      <c r="DH39" s="194"/>
      <c r="DI39" s="190">
        <f t="shared" si="15"/>
        <v>6.54</v>
      </c>
      <c r="DJ39" s="190">
        <f t="shared" si="10"/>
        <v>6.54</v>
      </c>
      <c r="DK39" s="194"/>
      <c r="DL39" s="194"/>
      <c r="DM39" s="194"/>
      <c r="DN39" s="194"/>
      <c r="DO39" s="194">
        <v>0.5</v>
      </c>
      <c r="DP39" s="194">
        <v>0.72499999999999998</v>
      </c>
      <c r="DQ39" s="194"/>
      <c r="DR39" s="194"/>
      <c r="DS39" s="194"/>
      <c r="DT39" s="200"/>
      <c r="DU39" s="194"/>
      <c r="DV39" s="194"/>
      <c r="DW39" s="54" t="str">
        <f t="shared" si="7"/>
        <v/>
      </c>
      <c r="DX39" s="194"/>
      <c r="DY39" s="194"/>
      <c r="DZ39" s="234"/>
      <c r="EA39" s="196" t="s">
        <v>486</v>
      </c>
      <c r="EB39" s="234"/>
      <c r="EC39" s="194">
        <v>41.2</v>
      </c>
      <c r="ED39" s="234"/>
      <c r="EE39" s="194"/>
      <c r="EF39" s="194"/>
      <c r="EG39" s="196"/>
      <c r="EH39" s="194"/>
      <c r="EI39" s="194"/>
      <c r="EJ39" s="194"/>
      <c r="EK39" s="194"/>
      <c r="EL39" s="194" t="s">
        <v>416</v>
      </c>
      <c r="EM39" s="220" t="s">
        <v>376</v>
      </c>
      <c r="EN39" s="234" t="s">
        <v>649</v>
      </c>
      <c r="EO39" s="196" t="s">
        <v>63</v>
      </c>
      <c r="EP39" s="234"/>
      <c r="EQ39" s="194"/>
      <c r="ER39" s="227"/>
      <c r="ES39" s="194"/>
      <c r="ET39" s="194"/>
      <c r="EU39" s="194"/>
      <c r="EV39" s="234"/>
      <c r="EW39" s="194"/>
      <c r="EX39" s="194" t="s">
        <v>382</v>
      </c>
    </row>
    <row r="40" spans="1:164" ht="15" customHeight="1" x14ac:dyDescent="0.25">
      <c r="A40" s="97" t="s">
        <v>485</v>
      </c>
      <c r="B40" s="92">
        <v>2015</v>
      </c>
      <c r="C40" s="101" t="s">
        <v>1122</v>
      </c>
      <c r="D40" s="102" t="s">
        <v>1123</v>
      </c>
      <c r="E40" s="123">
        <v>105</v>
      </c>
      <c r="F40" s="216">
        <v>11</v>
      </c>
      <c r="G40" s="146" t="s">
        <v>832</v>
      </c>
      <c r="H40" s="146" t="s">
        <v>832</v>
      </c>
      <c r="I40" s="146" t="s">
        <v>832</v>
      </c>
      <c r="J40" s="116">
        <v>0</v>
      </c>
      <c r="K40" s="146">
        <v>0</v>
      </c>
      <c r="L40" s="146">
        <v>0</v>
      </c>
      <c r="M40" s="146">
        <v>0</v>
      </c>
      <c r="N40" s="146">
        <v>0</v>
      </c>
      <c r="O40" s="35">
        <f t="shared" si="11"/>
        <v>0</v>
      </c>
      <c r="P40" s="35">
        <f t="shared" si="12"/>
        <v>0</v>
      </c>
      <c r="Q40" s="35">
        <f t="shared" si="13"/>
        <v>0</v>
      </c>
      <c r="R40" s="125">
        <f t="shared" si="14"/>
        <v>0</v>
      </c>
      <c r="S40" s="105">
        <v>2015</v>
      </c>
      <c r="T40" s="194" t="s">
        <v>160</v>
      </c>
      <c r="U40" s="194" t="s">
        <v>178</v>
      </c>
      <c r="V40" s="152" t="s">
        <v>2</v>
      </c>
      <c r="W40" s="233"/>
      <c r="X40" s="190"/>
      <c r="Y40" s="196" t="s">
        <v>75</v>
      </c>
      <c r="Z40" s="63" t="str">
        <f>VLOOKUP(Y40,Listings!$J$3:$O$57,2,FALSE)</f>
        <v>HFC</v>
      </c>
      <c r="AA40" s="194"/>
      <c r="AB40" s="59">
        <f>VLOOKUP(Y40,Listings!$J$3:$O$57,5,FALSE)</f>
        <v>101.06</v>
      </c>
      <c r="AC40" s="59">
        <f>VLOOKUP(Y40,Listings!$J$3:$O$57,6,FALSE)</f>
        <v>40.592799999999997</v>
      </c>
      <c r="AD40" s="188">
        <f>VLOOKUP(Y40,Listings!$J$3:$L$57,3,FALSE)</f>
        <v>-0.40899999999999997</v>
      </c>
      <c r="AE40" s="195" t="str">
        <f t="shared" ref="AE40:AE46" si="16">IF(ISNUMBER(AD40),IF(AD40&gt;0.25,"Dry",IF(AD40&lt;-0.25,"Wet","Isentropic")),"ERR")</f>
        <v>Wet</v>
      </c>
      <c r="AF40" s="132">
        <v>49.3</v>
      </c>
      <c r="AG40" s="197">
        <v>57.9</v>
      </c>
      <c r="AH40" s="197"/>
      <c r="AI40" s="197"/>
      <c r="AJ40" s="197">
        <v>18.2</v>
      </c>
      <c r="AK40" s="197">
        <v>20.7</v>
      </c>
      <c r="AL40" s="197"/>
      <c r="AM40" s="197"/>
      <c r="AN40" s="197">
        <v>12</v>
      </c>
      <c r="AO40" s="197">
        <v>15</v>
      </c>
      <c r="AP40" s="197">
        <v>4.3499999999999996</v>
      </c>
      <c r="AQ40" s="197">
        <v>4.8499999999999996</v>
      </c>
      <c r="AR40" s="196" t="s">
        <v>62</v>
      </c>
      <c r="AS40" s="194">
        <v>55.5</v>
      </c>
      <c r="AT40" s="194">
        <v>66</v>
      </c>
      <c r="AU40" s="199">
        <v>171</v>
      </c>
      <c r="AV40" s="199">
        <v>254</v>
      </c>
      <c r="AW40" s="194"/>
      <c r="AX40" s="194">
        <v>8.3333333333333339</v>
      </c>
      <c r="AY40" s="194" t="s">
        <v>32</v>
      </c>
      <c r="AZ40" s="196" t="s">
        <v>57</v>
      </c>
      <c r="BA40" s="194">
        <v>12.8</v>
      </c>
      <c r="BB40" s="194">
        <v>16.7</v>
      </c>
      <c r="BC40" s="199">
        <v>119</v>
      </c>
      <c r="BD40" s="199">
        <v>157</v>
      </c>
      <c r="BE40" s="194"/>
      <c r="BF40" s="194">
        <v>7.5</v>
      </c>
      <c r="BG40" s="194" t="s">
        <v>32</v>
      </c>
      <c r="BH40" s="196"/>
      <c r="BI40" s="194"/>
      <c r="BJ40" s="194"/>
      <c r="BK40" s="194">
        <v>1E-3</v>
      </c>
      <c r="BL40" s="194">
        <v>3.4000000000000002E-2</v>
      </c>
      <c r="BM40" s="194" t="s">
        <v>312</v>
      </c>
      <c r="BN40" s="194">
        <v>1.2E-2</v>
      </c>
      <c r="BO40" s="194">
        <v>0.28399999999999997</v>
      </c>
      <c r="BP40" s="194" t="s">
        <v>600</v>
      </c>
      <c r="BQ40" s="194"/>
      <c r="BR40" s="194">
        <v>3.4000000000000002E-2</v>
      </c>
      <c r="BS40" s="194"/>
      <c r="BT40" s="155">
        <v>0.15693215339233035</v>
      </c>
      <c r="BU40" s="196" t="s">
        <v>80</v>
      </c>
      <c r="BV40" s="195" t="s">
        <v>62</v>
      </c>
      <c r="BW40" s="195" t="s">
        <v>46</v>
      </c>
      <c r="BX40" s="234"/>
      <c r="BY40" s="194"/>
      <c r="BZ40" s="194"/>
      <c r="CA40" s="194">
        <v>0.94</v>
      </c>
      <c r="CB40" s="194"/>
      <c r="CC40" s="194"/>
      <c r="CD40" s="194"/>
      <c r="CE40" s="194"/>
      <c r="CF40" s="199">
        <v>0.81</v>
      </c>
      <c r="CG40" s="194"/>
      <c r="CH40" s="194"/>
      <c r="CI40" s="194"/>
      <c r="CJ40" s="196" t="s">
        <v>486</v>
      </c>
      <c r="CK40" s="234"/>
      <c r="CL40" s="194">
        <v>16.13</v>
      </c>
      <c r="CM40" s="234" t="s">
        <v>238</v>
      </c>
      <c r="CN40" s="194"/>
      <c r="CO40" s="234"/>
      <c r="CP40" s="196" t="s">
        <v>387</v>
      </c>
      <c r="CQ40" s="194" t="s">
        <v>346</v>
      </c>
      <c r="CR40" s="200" t="s">
        <v>519</v>
      </c>
      <c r="CS40" s="234" t="s">
        <v>599</v>
      </c>
      <c r="CT40" s="194"/>
      <c r="CU40" s="194">
        <v>100</v>
      </c>
      <c r="CV40" s="197"/>
      <c r="CW40" s="190"/>
      <c r="CX40" s="190"/>
      <c r="CY40" s="194"/>
      <c r="CZ40" s="194">
        <v>2000</v>
      </c>
      <c r="DA40" s="194"/>
      <c r="DB40" s="194"/>
      <c r="DC40" s="194">
        <v>0.18</v>
      </c>
      <c r="DD40" s="194">
        <v>8.65</v>
      </c>
      <c r="DE40" s="194"/>
      <c r="DF40" s="194"/>
      <c r="DG40" s="194">
        <v>8.1</v>
      </c>
      <c r="DH40" s="194">
        <v>13.8</v>
      </c>
      <c r="DI40" s="54">
        <f t="shared" si="15"/>
        <v>8.65</v>
      </c>
      <c r="DJ40" s="54">
        <f t="shared" si="10"/>
        <v>8.65</v>
      </c>
      <c r="DK40" s="199">
        <v>1.4999999999999999E-2</v>
      </c>
      <c r="DL40" s="199">
        <v>0.42</v>
      </c>
      <c r="DM40" s="194"/>
      <c r="DN40" s="194"/>
      <c r="DO40" s="194">
        <v>0.66</v>
      </c>
      <c r="DP40" s="194">
        <v>0.71</v>
      </c>
      <c r="DQ40" s="194">
        <v>2.1999999999999999E-2</v>
      </c>
      <c r="DR40" s="194">
        <v>0.627</v>
      </c>
      <c r="DS40" s="194"/>
      <c r="DT40" s="200"/>
      <c r="DU40" s="194"/>
      <c r="DV40" s="194"/>
      <c r="DW40" s="54" t="str">
        <f t="shared" si="7"/>
        <v/>
      </c>
      <c r="DX40" s="194"/>
      <c r="DY40" s="194"/>
      <c r="DZ40" s="234"/>
      <c r="EA40" s="196" t="s">
        <v>486</v>
      </c>
      <c r="EB40" s="234"/>
      <c r="EC40" s="194">
        <v>11.63</v>
      </c>
      <c r="ED40" s="234"/>
      <c r="EE40" s="194"/>
      <c r="EF40" s="194"/>
      <c r="EG40" s="196"/>
      <c r="EH40" s="194"/>
      <c r="EI40" s="194"/>
      <c r="EJ40" s="194"/>
      <c r="EK40" s="194"/>
      <c r="EL40" s="162" t="s">
        <v>416</v>
      </c>
      <c r="EM40" s="240" t="s">
        <v>376</v>
      </c>
      <c r="EN40" s="234"/>
      <c r="EO40" s="196" t="s">
        <v>63</v>
      </c>
      <c r="EP40" s="234"/>
      <c r="EQ40" s="194"/>
      <c r="ER40" s="227"/>
      <c r="ES40" s="194"/>
      <c r="ET40" s="194"/>
      <c r="EU40" s="194"/>
      <c r="EV40" s="234"/>
      <c r="EW40" s="194"/>
      <c r="EX40" s="194" t="s">
        <v>382</v>
      </c>
    </row>
    <row r="41" spans="1:164" s="2" customFormat="1" ht="15" customHeight="1" x14ac:dyDescent="0.25">
      <c r="A41" s="200" t="s">
        <v>69</v>
      </c>
      <c r="B41" s="92">
        <v>2014</v>
      </c>
      <c r="C41" s="259" t="s">
        <v>946</v>
      </c>
      <c r="D41" s="102" t="s">
        <v>947</v>
      </c>
      <c r="E41" s="123">
        <v>16.100000000000001</v>
      </c>
      <c r="F41" s="114">
        <v>12</v>
      </c>
      <c r="G41" s="188" t="s">
        <v>832</v>
      </c>
      <c r="H41" s="188" t="s">
        <v>832</v>
      </c>
      <c r="I41" s="146" t="s">
        <v>832</v>
      </c>
      <c r="J41" s="216">
        <v>0</v>
      </c>
      <c r="K41" s="146">
        <v>0</v>
      </c>
      <c r="L41" s="146">
        <v>0</v>
      </c>
      <c r="M41" s="146">
        <v>0</v>
      </c>
      <c r="N41" s="146">
        <v>0</v>
      </c>
      <c r="O41" s="35">
        <f t="shared" si="11"/>
        <v>0</v>
      </c>
      <c r="P41" s="35">
        <f t="shared" si="12"/>
        <v>0</v>
      </c>
      <c r="Q41" s="35">
        <f t="shared" si="13"/>
        <v>0</v>
      </c>
      <c r="R41" s="125">
        <f t="shared" si="14"/>
        <v>0</v>
      </c>
      <c r="S41" s="105">
        <v>2014</v>
      </c>
      <c r="T41" s="108" t="s">
        <v>175</v>
      </c>
      <c r="U41" s="108" t="s">
        <v>176</v>
      </c>
      <c r="V41" s="108" t="s">
        <v>2</v>
      </c>
      <c r="W41" s="231"/>
      <c r="X41" s="195"/>
      <c r="Y41" s="157" t="s">
        <v>26</v>
      </c>
      <c r="Z41" s="63" t="str">
        <f>VLOOKUP(Y41,Listings!$J$3:$O$57,2,FALSE)</f>
        <v>HFC</v>
      </c>
      <c r="AA41" s="108"/>
      <c r="AB41" s="59">
        <f>VLOOKUP(Y41,Listings!$J$3:$O$57,5,FALSE)</f>
        <v>154.01</v>
      </c>
      <c r="AC41" s="59">
        <f>VLOOKUP(Y41,Listings!$J$3:$O$57,6,FALSE)</f>
        <v>36.51</v>
      </c>
      <c r="AD41" s="188">
        <f>VLOOKUP(Y41,Listings!$J$3:$L$57,3,FALSE)</f>
        <v>0.49580000000000002</v>
      </c>
      <c r="AE41" s="108" t="str">
        <f t="shared" si="16"/>
        <v>Dry</v>
      </c>
      <c r="AF41" s="149"/>
      <c r="AG41" s="108">
        <v>86.4</v>
      </c>
      <c r="AH41" s="164">
        <v>2</v>
      </c>
      <c r="AI41" s="164">
        <v>4</v>
      </c>
      <c r="AJ41" s="190"/>
      <c r="AK41" s="108">
        <v>25.78</v>
      </c>
      <c r="AL41" s="108"/>
      <c r="AM41" s="108"/>
      <c r="AN41" s="164">
        <v>3.1</v>
      </c>
      <c r="AO41" s="164">
        <v>8.52</v>
      </c>
      <c r="AP41" s="164"/>
      <c r="AQ41" s="164">
        <v>2.0699999999999998</v>
      </c>
      <c r="AR41" s="157" t="s">
        <v>62</v>
      </c>
      <c r="AS41" s="195"/>
      <c r="AT41" s="195">
        <v>92</v>
      </c>
      <c r="AU41" s="190"/>
      <c r="AV41" s="155">
        <v>17.696267696267697</v>
      </c>
      <c r="AW41" s="195"/>
      <c r="AX41" s="195"/>
      <c r="AY41" s="108" t="s">
        <v>32</v>
      </c>
      <c r="AZ41" s="149" t="s">
        <v>148</v>
      </c>
      <c r="BA41" s="108"/>
      <c r="BB41" s="195">
        <v>25</v>
      </c>
      <c r="BC41" s="195"/>
      <c r="BD41" s="195"/>
      <c r="BE41" s="108"/>
      <c r="BF41" s="108"/>
      <c r="BG41" s="108" t="s">
        <v>32</v>
      </c>
      <c r="BH41" s="157"/>
      <c r="BI41" s="108"/>
      <c r="BJ41" s="108"/>
      <c r="BK41" s="195">
        <v>0.05</v>
      </c>
      <c r="BL41" s="195">
        <v>7.7700000000000005E-2</v>
      </c>
      <c r="BM41" s="108" t="s">
        <v>282</v>
      </c>
      <c r="BN41" s="108"/>
      <c r="BO41" s="108"/>
      <c r="BP41" s="108"/>
      <c r="BQ41" s="108"/>
      <c r="BR41" s="195">
        <v>7.7700000000000005E-2</v>
      </c>
      <c r="BS41" s="108"/>
      <c r="BT41" s="155">
        <v>0.18356164383561646</v>
      </c>
      <c r="BU41" s="157" t="s">
        <v>257</v>
      </c>
      <c r="BV41" s="108" t="s">
        <v>62</v>
      </c>
      <c r="BW41" s="108" t="s">
        <v>46</v>
      </c>
      <c r="BX41" s="235"/>
      <c r="BY41" s="108"/>
      <c r="BZ41" s="195">
        <v>0.06</v>
      </c>
      <c r="CA41" s="195">
        <v>8.5000000000000006E-2</v>
      </c>
      <c r="CB41" s="108"/>
      <c r="CC41" s="108"/>
      <c r="CD41" s="108"/>
      <c r="CE41" s="108"/>
      <c r="CF41" s="155">
        <v>4.1036676646706592E-2</v>
      </c>
      <c r="CG41" s="108"/>
      <c r="CH41" s="108"/>
      <c r="CI41" s="108"/>
      <c r="CJ41" s="157" t="s">
        <v>25</v>
      </c>
      <c r="CK41" s="235"/>
      <c r="CL41" s="108"/>
      <c r="CM41" s="235" t="s">
        <v>476</v>
      </c>
      <c r="CN41" s="108"/>
      <c r="CO41" s="235"/>
      <c r="CP41" s="157" t="s">
        <v>30</v>
      </c>
      <c r="CQ41" s="108" t="s">
        <v>346</v>
      </c>
      <c r="CR41" s="108" t="s">
        <v>40</v>
      </c>
      <c r="CS41" s="235"/>
      <c r="CT41" s="108"/>
      <c r="CU41" s="108"/>
      <c r="CV41" s="159">
        <v>2.95</v>
      </c>
      <c r="CW41" s="195">
        <v>35</v>
      </c>
      <c r="CX41" s="155">
        <v>11.864406779661016</v>
      </c>
      <c r="CY41" s="195">
        <v>1900</v>
      </c>
      <c r="CZ41" s="195">
        <v>3000</v>
      </c>
      <c r="DA41" s="108"/>
      <c r="DB41" s="108"/>
      <c r="DC41" s="190"/>
      <c r="DD41" s="195">
        <v>1.38</v>
      </c>
      <c r="DE41" s="195"/>
      <c r="DF41" s="195"/>
      <c r="DG41" s="190"/>
      <c r="DH41" s="108">
        <v>1.74</v>
      </c>
      <c r="DI41" s="54">
        <f t="shared" si="15"/>
        <v>1.38</v>
      </c>
      <c r="DJ41" s="54">
        <f t="shared" si="10"/>
        <v>1.38</v>
      </c>
      <c r="DK41" s="155">
        <v>0.56000000000000005</v>
      </c>
      <c r="DL41" s="155">
        <v>0.61</v>
      </c>
      <c r="DM41" s="108"/>
      <c r="DN41" s="108"/>
      <c r="DO41" s="195">
        <v>0.72</v>
      </c>
      <c r="DP41" s="195">
        <v>0.76</v>
      </c>
      <c r="DQ41" s="155">
        <v>0.75</v>
      </c>
      <c r="DR41" s="155">
        <v>0.8</v>
      </c>
      <c r="DS41" s="108"/>
      <c r="DT41" s="108"/>
      <c r="DU41" s="108"/>
      <c r="DV41" s="108"/>
      <c r="DW41" s="54" t="str">
        <f t="shared" si="7"/>
        <v/>
      </c>
      <c r="DX41" s="108">
        <v>1.2345679012345678</v>
      </c>
      <c r="DY41" s="108">
        <v>1.4084507042253522</v>
      </c>
      <c r="DZ41" s="235"/>
      <c r="EA41" s="157" t="s">
        <v>25</v>
      </c>
      <c r="EB41" s="235"/>
      <c r="EC41" s="108"/>
      <c r="ED41" s="235" t="s">
        <v>476</v>
      </c>
      <c r="EE41" s="108"/>
      <c r="EF41" s="108"/>
      <c r="EG41" s="154" t="s">
        <v>63</v>
      </c>
      <c r="EH41" s="162" t="s">
        <v>400</v>
      </c>
      <c r="EI41" s="162" t="s">
        <v>63</v>
      </c>
      <c r="EJ41" s="162" t="s">
        <v>63</v>
      </c>
      <c r="EK41" s="162" t="s">
        <v>63</v>
      </c>
      <c r="EL41" s="108" t="s">
        <v>1357</v>
      </c>
      <c r="EM41" s="220" t="s">
        <v>44</v>
      </c>
      <c r="EN41" s="235"/>
      <c r="EO41" s="157" t="s">
        <v>63</v>
      </c>
      <c r="EP41" s="235"/>
      <c r="EQ41" s="108"/>
      <c r="ER41" s="229"/>
      <c r="ES41" s="108"/>
      <c r="ET41" s="108"/>
      <c r="EU41" s="108"/>
      <c r="EV41" s="235" t="s">
        <v>382</v>
      </c>
      <c r="EW41" s="108"/>
      <c r="EX41" s="108" t="s">
        <v>382</v>
      </c>
      <c r="FA41" s="63"/>
      <c r="FB41" s="63"/>
      <c r="FC41" s="63"/>
      <c r="FD41" s="63"/>
      <c r="FE41" s="63"/>
      <c r="FF41" s="63"/>
      <c r="FG41" s="63"/>
      <c r="FH41" s="63"/>
    </row>
    <row r="42" spans="1:164" s="2" customFormat="1" ht="15" customHeight="1" x14ac:dyDescent="0.25">
      <c r="A42" s="200" t="s">
        <v>69</v>
      </c>
      <c r="B42" s="92">
        <v>2014</v>
      </c>
      <c r="C42" s="259" t="s">
        <v>946</v>
      </c>
      <c r="D42" s="102" t="s">
        <v>947</v>
      </c>
      <c r="E42" s="123">
        <v>16.2</v>
      </c>
      <c r="F42" s="114">
        <v>12</v>
      </c>
      <c r="G42" s="188" t="s">
        <v>832</v>
      </c>
      <c r="H42" s="188" t="s">
        <v>833</v>
      </c>
      <c r="I42" s="146" t="s">
        <v>832</v>
      </c>
      <c r="J42" s="216">
        <v>1</v>
      </c>
      <c r="K42" s="146">
        <v>1</v>
      </c>
      <c r="L42" s="146">
        <v>1</v>
      </c>
      <c r="M42" s="146">
        <v>0</v>
      </c>
      <c r="N42" s="146">
        <v>1</v>
      </c>
      <c r="O42" s="125">
        <f t="shared" si="11"/>
        <v>1</v>
      </c>
      <c r="P42" s="125">
        <f t="shared" si="12"/>
        <v>0</v>
      </c>
      <c r="Q42" s="125">
        <f t="shared" si="13"/>
        <v>1</v>
      </c>
      <c r="R42" s="125">
        <f t="shared" si="14"/>
        <v>0</v>
      </c>
      <c r="S42" s="105">
        <v>2014</v>
      </c>
      <c r="T42" s="108" t="s">
        <v>175</v>
      </c>
      <c r="U42" s="108" t="s">
        <v>176</v>
      </c>
      <c r="V42" s="108" t="s">
        <v>2</v>
      </c>
      <c r="W42" s="231"/>
      <c r="X42" s="195"/>
      <c r="Y42" s="157" t="s">
        <v>26</v>
      </c>
      <c r="Z42" s="63" t="str">
        <f>VLOOKUP(Y42,Listings!$J$3:$O$57,2,FALSE)</f>
        <v>HFC</v>
      </c>
      <c r="AA42" s="108"/>
      <c r="AB42" s="59">
        <f>VLOOKUP(Y42,Listings!$J$3:$O$57,5,FALSE)</f>
        <v>154.01</v>
      </c>
      <c r="AC42" s="59">
        <f>VLOOKUP(Y42,Listings!$J$3:$O$57,6,FALSE)</f>
        <v>36.51</v>
      </c>
      <c r="AD42" s="188">
        <f>VLOOKUP(Y42,Listings!$J$3:$L$57,3,FALSE)</f>
        <v>0.49580000000000002</v>
      </c>
      <c r="AE42" s="108" t="str">
        <f t="shared" si="16"/>
        <v>Dry</v>
      </c>
      <c r="AF42" s="196"/>
      <c r="AG42" s="108">
        <v>86.4</v>
      </c>
      <c r="AH42" s="164">
        <v>2</v>
      </c>
      <c r="AI42" s="164">
        <v>4</v>
      </c>
      <c r="AJ42" s="194"/>
      <c r="AK42" s="108">
        <v>25.78</v>
      </c>
      <c r="AL42" s="108"/>
      <c r="AM42" s="108"/>
      <c r="AN42" s="164">
        <v>3.1</v>
      </c>
      <c r="AO42" s="164">
        <v>8.52</v>
      </c>
      <c r="AP42" s="164"/>
      <c r="AQ42" s="164">
        <v>2.0699999999999998</v>
      </c>
      <c r="AR42" s="157" t="s">
        <v>62</v>
      </c>
      <c r="AS42" s="194"/>
      <c r="AT42" s="108">
        <v>92</v>
      </c>
      <c r="AU42" s="190"/>
      <c r="AV42" s="155">
        <v>16.3</v>
      </c>
      <c r="AW42" s="195"/>
      <c r="AX42" s="195"/>
      <c r="AY42" s="108" t="s">
        <v>32</v>
      </c>
      <c r="AZ42" s="149" t="s">
        <v>148</v>
      </c>
      <c r="BA42" s="108"/>
      <c r="BB42" s="195">
        <v>25</v>
      </c>
      <c r="BC42" s="195"/>
      <c r="BD42" s="195"/>
      <c r="BE42" s="108"/>
      <c r="BF42" s="108"/>
      <c r="BG42" s="108" t="s">
        <v>32</v>
      </c>
      <c r="BH42" s="157"/>
      <c r="BI42" s="108"/>
      <c r="BJ42" s="108"/>
      <c r="BK42" s="195">
        <v>4.7E-2</v>
      </c>
      <c r="BL42" s="195">
        <v>6.1199999999999997E-2</v>
      </c>
      <c r="BM42" s="108" t="s">
        <v>282</v>
      </c>
      <c r="BN42" s="195"/>
      <c r="BO42" s="195"/>
      <c r="BP42" s="195"/>
      <c r="BQ42" s="108"/>
      <c r="BR42" s="195">
        <v>6.1199999999999997E-2</v>
      </c>
      <c r="BS42" s="108"/>
      <c r="BT42" s="155">
        <v>0.18356164383561646</v>
      </c>
      <c r="BU42" s="157" t="s">
        <v>257</v>
      </c>
      <c r="BV42" s="108" t="s">
        <v>62</v>
      </c>
      <c r="BW42" s="108" t="s">
        <v>46</v>
      </c>
      <c r="BX42" s="235"/>
      <c r="BY42" s="108"/>
      <c r="BZ42" s="195">
        <v>7.0000000000000007E-2</v>
      </c>
      <c r="CA42" s="195">
        <v>0.09</v>
      </c>
      <c r="CB42" s="108"/>
      <c r="CC42" s="108"/>
      <c r="CD42" s="108"/>
      <c r="CE42" s="108"/>
      <c r="CF42" s="155">
        <f>CA42/1338*5.2*100</f>
        <v>3.4977578475336321E-2</v>
      </c>
      <c r="CG42" s="108"/>
      <c r="CH42" s="108"/>
      <c r="CI42" s="108"/>
      <c r="CJ42" s="157" t="s">
        <v>25</v>
      </c>
      <c r="CK42" s="235"/>
      <c r="CL42" s="108"/>
      <c r="CM42" s="237"/>
      <c r="CN42" s="108"/>
      <c r="CO42" s="235"/>
      <c r="CP42" s="157" t="s">
        <v>43</v>
      </c>
      <c r="CQ42" s="108" t="s">
        <v>346</v>
      </c>
      <c r="CR42" s="108" t="s">
        <v>40</v>
      </c>
      <c r="CS42" s="235"/>
      <c r="CT42" s="108"/>
      <c r="CU42" s="108"/>
      <c r="CV42" s="159">
        <v>2.12</v>
      </c>
      <c r="CW42" s="195">
        <v>40.81</v>
      </c>
      <c r="CX42" s="155">
        <v>19.25</v>
      </c>
      <c r="CY42" s="195">
        <v>1600</v>
      </c>
      <c r="CZ42" s="195">
        <v>3000</v>
      </c>
      <c r="DA42" s="108"/>
      <c r="DB42" s="108"/>
      <c r="DC42" s="108"/>
      <c r="DD42" s="195">
        <v>1</v>
      </c>
      <c r="DE42" s="195"/>
      <c r="DF42" s="195"/>
      <c r="DG42" s="190"/>
      <c r="DH42" s="108">
        <v>1.34</v>
      </c>
      <c r="DI42" s="190">
        <f t="shared" si="15"/>
        <v>1</v>
      </c>
      <c r="DJ42" s="190">
        <f t="shared" si="10"/>
        <v>1</v>
      </c>
      <c r="DK42" s="155">
        <v>0.45</v>
      </c>
      <c r="DL42" s="155">
        <v>0.53</v>
      </c>
      <c r="DM42" s="108"/>
      <c r="DN42" s="108"/>
      <c r="DO42" s="195">
        <v>0.60799999999999998</v>
      </c>
      <c r="DP42" s="108">
        <v>0.68400000000000005</v>
      </c>
      <c r="DQ42" s="155">
        <v>0.72</v>
      </c>
      <c r="DR42" s="155">
        <v>0.8</v>
      </c>
      <c r="DS42" s="108"/>
      <c r="DT42" s="108"/>
      <c r="DU42" s="108"/>
      <c r="DV42" s="108"/>
      <c r="DW42" s="54" t="str">
        <f t="shared" si="7"/>
        <v/>
      </c>
      <c r="DX42" s="108">
        <v>1.1235955056179776</v>
      </c>
      <c r="DY42" s="108">
        <v>1.4084507042253522</v>
      </c>
      <c r="DZ42" s="235"/>
      <c r="EA42" s="157" t="s">
        <v>25</v>
      </c>
      <c r="EB42" s="235"/>
      <c r="EC42" s="108"/>
      <c r="ED42" s="235" t="s">
        <v>476</v>
      </c>
      <c r="EE42" s="108"/>
      <c r="EF42" s="108"/>
      <c r="EG42" s="154" t="s">
        <v>63</v>
      </c>
      <c r="EH42" s="162" t="s">
        <v>400</v>
      </c>
      <c r="EI42" s="162" t="s">
        <v>63</v>
      </c>
      <c r="EJ42" s="162" t="s">
        <v>63</v>
      </c>
      <c r="EK42" s="162" t="s">
        <v>63</v>
      </c>
      <c r="EL42" s="108" t="s">
        <v>1357</v>
      </c>
      <c r="EM42" s="220" t="s">
        <v>44</v>
      </c>
      <c r="EN42" s="235"/>
      <c r="EO42" s="157" t="s">
        <v>63</v>
      </c>
      <c r="EP42" s="235"/>
      <c r="EQ42" s="108"/>
      <c r="ER42" s="229"/>
      <c r="ES42" s="108"/>
      <c r="ET42" s="108"/>
      <c r="EU42" s="108"/>
      <c r="EV42" s="235" t="s">
        <v>382</v>
      </c>
      <c r="EW42" s="108"/>
      <c r="EX42" s="108" t="s">
        <v>382</v>
      </c>
      <c r="FA42" s="63"/>
      <c r="FB42" s="63"/>
      <c r="FC42" s="63"/>
      <c r="FD42" s="63"/>
      <c r="FE42" s="63"/>
      <c r="FF42" s="63"/>
      <c r="FG42" s="63"/>
      <c r="FH42" s="63"/>
    </row>
    <row r="43" spans="1:164" s="2" customFormat="1" ht="15" customHeight="1" x14ac:dyDescent="0.25">
      <c r="A43" s="200" t="s">
        <v>69</v>
      </c>
      <c r="B43" s="92">
        <v>2015</v>
      </c>
      <c r="C43" s="259" t="s">
        <v>1116</v>
      </c>
      <c r="D43" s="102" t="s">
        <v>1117</v>
      </c>
      <c r="E43" s="123">
        <v>102</v>
      </c>
      <c r="F43" s="114">
        <v>12</v>
      </c>
      <c r="G43" s="188" t="s">
        <v>832</v>
      </c>
      <c r="H43" s="188" t="s">
        <v>209</v>
      </c>
      <c r="I43" s="188" t="s">
        <v>832</v>
      </c>
      <c r="J43" s="216">
        <v>0</v>
      </c>
      <c r="K43" s="146">
        <v>1</v>
      </c>
      <c r="L43" s="146">
        <v>1</v>
      </c>
      <c r="M43" s="146">
        <v>0</v>
      </c>
      <c r="N43" s="146">
        <v>1</v>
      </c>
      <c r="O43" s="35">
        <f t="shared" si="11"/>
        <v>1</v>
      </c>
      <c r="P43" s="35">
        <f t="shared" si="12"/>
        <v>0</v>
      </c>
      <c r="Q43" s="35">
        <f t="shared" si="13"/>
        <v>1</v>
      </c>
      <c r="R43" s="125">
        <f t="shared" si="14"/>
        <v>0</v>
      </c>
      <c r="S43" s="105">
        <v>2015</v>
      </c>
      <c r="T43" s="194" t="s">
        <v>175</v>
      </c>
      <c r="U43" s="194" t="s">
        <v>176</v>
      </c>
      <c r="V43" s="194" t="s">
        <v>2</v>
      </c>
      <c r="W43" s="234"/>
      <c r="X43" s="190"/>
      <c r="Y43" s="196" t="s">
        <v>26</v>
      </c>
      <c r="Z43" s="63" t="str">
        <f>VLOOKUP(Y43,Listings!$J$3:$O$57,2,FALSE)</f>
        <v>HFC</v>
      </c>
      <c r="AA43" s="194"/>
      <c r="AB43" s="59">
        <f>VLOOKUP(Y43,Listings!$J$3:$O$57,5,FALSE)</f>
        <v>154.01</v>
      </c>
      <c r="AC43" s="59">
        <f>VLOOKUP(Y43,Listings!$J$3:$O$57,6,FALSE)</f>
        <v>36.51</v>
      </c>
      <c r="AD43" s="188">
        <f>VLOOKUP(Y43,Listings!$J$3:$L$57,3,FALSE)</f>
        <v>0.49580000000000002</v>
      </c>
      <c r="AE43" s="108" t="str">
        <f t="shared" si="16"/>
        <v>Dry</v>
      </c>
      <c r="AF43" s="132">
        <v>75</v>
      </c>
      <c r="AG43" s="197">
        <v>91</v>
      </c>
      <c r="AH43" s="197">
        <v>10</v>
      </c>
      <c r="AI43" s="197">
        <v>25</v>
      </c>
      <c r="AJ43" s="197"/>
      <c r="AK43" s="197"/>
      <c r="AL43" s="197">
        <v>11</v>
      </c>
      <c r="AM43" s="197">
        <v>13</v>
      </c>
      <c r="AN43" s="197">
        <v>6.54</v>
      </c>
      <c r="AO43" s="197">
        <v>9.4700000000000006</v>
      </c>
      <c r="AP43" s="197">
        <v>1.43</v>
      </c>
      <c r="AQ43" s="197">
        <v>1.82</v>
      </c>
      <c r="AR43" s="196" t="s">
        <v>62</v>
      </c>
      <c r="AS43" s="194">
        <v>77.900000000000006</v>
      </c>
      <c r="AT43" s="194">
        <v>95.6</v>
      </c>
      <c r="AU43" s="194"/>
      <c r="AV43" s="194"/>
      <c r="AW43" s="194"/>
      <c r="AX43" s="194"/>
      <c r="AY43" s="194" t="s">
        <v>32</v>
      </c>
      <c r="AZ43" s="196" t="s">
        <v>148</v>
      </c>
      <c r="BA43" s="194">
        <v>11.5</v>
      </c>
      <c r="BB43" s="194">
        <v>20.100000000000001</v>
      </c>
      <c r="BC43" s="194">
        <v>10.79</v>
      </c>
      <c r="BD43" s="194">
        <v>24.8</v>
      </c>
      <c r="BE43" s="194"/>
      <c r="BF43" s="194"/>
      <c r="BG43" s="194" t="s">
        <v>32</v>
      </c>
      <c r="BH43" s="196"/>
      <c r="BI43" s="194"/>
      <c r="BJ43" s="194"/>
      <c r="BK43" s="194">
        <v>4.87E-2</v>
      </c>
      <c r="BL43" s="194">
        <v>9.4399999999999998E-2</v>
      </c>
      <c r="BM43" s="194" t="s">
        <v>289</v>
      </c>
      <c r="BN43" s="194"/>
      <c r="BO43" s="194"/>
      <c r="BP43" s="194"/>
      <c r="BQ43" s="194"/>
      <c r="BR43" s="194"/>
      <c r="BS43" s="194"/>
      <c r="BT43" s="155">
        <v>0.22816060770482915</v>
      </c>
      <c r="BU43" s="196" t="s">
        <v>257</v>
      </c>
      <c r="BV43" s="195" t="s">
        <v>62</v>
      </c>
      <c r="BW43" s="195" t="s">
        <v>46</v>
      </c>
      <c r="BX43" s="234"/>
      <c r="BY43" s="194"/>
      <c r="BZ43" s="199">
        <v>4.7250000000000007E-2</v>
      </c>
      <c r="CA43" s="199">
        <v>0.10665000000000001</v>
      </c>
      <c r="CB43" s="194"/>
      <c r="CC43" s="194"/>
      <c r="CD43" s="199">
        <v>0.20399999999999996</v>
      </c>
      <c r="CE43" s="194"/>
      <c r="CF43" s="199">
        <v>6.8543999999999994E-2</v>
      </c>
      <c r="CG43" s="194">
        <v>0.33600000000000002</v>
      </c>
      <c r="CH43" s="194"/>
      <c r="CI43" s="195" t="s">
        <v>892</v>
      </c>
      <c r="CJ43" s="196" t="s">
        <v>25</v>
      </c>
      <c r="CK43" s="234"/>
      <c r="CL43" s="199">
        <v>4.8746879999999999</v>
      </c>
      <c r="CM43" s="234" t="s">
        <v>476</v>
      </c>
      <c r="CN43" s="194"/>
      <c r="CO43" s="234"/>
      <c r="CP43" s="196" t="s">
        <v>43</v>
      </c>
      <c r="CQ43" s="108" t="s">
        <v>346</v>
      </c>
      <c r="CR43" s="200" t="s">
        <v>40</v>
      </c>
      <c r="CS43" s="234" t="s">
        <v>477</v>
      </c>
      <c r="CT43" s="194"/>
      <c r="CU43" s="194"/>
      <c r="CV43" s="197">
        <v>4.05</v>
      </c>
      <c r="CW43" s="194">
        <v>34.200000000000003</v>
      </c>
      <c r="CX43" s="199">
        <v>8.4444444444444446</v>
      </c>
      <c r="CY43" s="194">
        <v>1535</v>
      </c>
      <c r="CZ43" s="194">
        <v>2970</v>
      </c>
      <c r="DA43" s="199">
        <v>4.0625</v>
      </c>
      <c r="DB43" s="199">
        <v>5.9375</v>
      </c>
      <c r="DC43" s="194"/>
      <c r="DD43" s="194">
        <v>1.56</v>
      </c>
      <c r="DE43" s="194"/>
      <c r="DF43" s="194"/>
      <c r="DG43" s="194"/>
      <c r="DH43" s="194">
        <v>2.2999999999999998</v>
      </c>
      <c r="DI43" s="54">
        <f t="shared" si="15"/>
        <v>1.56</v>
      </c>
      <c r="DJ43" s="54">
        <f t="shared" si="10"/>
        <v>1.56</v>
      </c>
      <c r="DK43" s="194"/>
      <c r="DL43" s="199">
        <v>0.44086956521739135</v>
      </c>
      <c r="DM43" s="194"/>
      <c r="DN43" s="194"/>
      <c r="DO43" s="194">
        <v>0.53</v>
      </c>
      <c r="DP43" s="194">
        <v>0.76800000000000002</v>
      </c>
      <c r="DQ43" s="194"/>
      <c r="DR43" s="199">
        <v>0.67826086956521747</v>
      </c>
      <c r="DS43" s="194"/>
      <c r="DT43" s="194"/>
      <c r="DU43" s="194"/>
      <c r="DV43" s="194"/>
      <c r="DW43" s="54" t="str">
        <f t="shared" si="7"/>
        <v/>
      </c>
      <c r="DX43" s="194"/>
      <c r="DY43" s="194"/>
      <c r="DZ43" s="234"/>
      <c r="EA43" s="196" t="s">
        <v>25</v>
      </c>
      <c r="EB43" s="234"/>
      <c r="EC43" s="194">
        <v>4.8746879999999999</v>
      </c>
      <c r="ED43" s="234" t="s">
        <v>476</v>
      </c>
      <c r="EE43" s="194"/>
      <c r="EF43" s="194"/>
      <c r="EG43" s="196" t="s">
        <v>63</v>
      </c>
      <c r="EH43" s="194" t="s">
        <v>400</v>
      </c>
      <c r="EI43" s="194" t="s">
        <v>63</v>
      </c>
      <c r="EJ43" s="194" t="s">
        <v>63</v>
      </c>
      <c r="EK43" s="194" t="s">
        <v>63</v>
      </c>
      <c r="EL43" s="108" t="s">
        <v>1357</v>
      </c>
      <c r="EM43" s="242" t="s">
        <v>44</v>
      </c>
      <c r="EN43" s="234"/>
      <c r="EO43" s="196" t="s">
        <v>63</v>
      </c>
      <c r="EP43" s="234"/>
      <c r="EQ43" s="194"/>
      <c r="ER43" s="228"/>
      <c r="ES43" s="194"/>
      <c r="ET43" s="194"/>
      <c r="EU43" s="194"/>
      <c r="EV43" s="237" t="s">
        <v>382</v>
      </c>
      <c r="EW43" s="194"/>
      <c r="EX43" s="194" t="s">
        <v>382</v>
      </c>
      <c r="FA43" s="63"/>
      <c r="FB43" s="63"/>
      <c r="FC43" s="63"/>
      <c r="FD43" s="63"/>
      <c r="FE43" s="63"/>
      <c r="FF43" s="63"/>
      <c r="FG43" s="63"/>
      <c r="FH43" s="63"/>
    </row>
    <row r="44" spans="1:164" s="2" customFormat="1" ht="15" customHeight="1" x14ac:dyDescent="0.25">
      <c r="A44" s="200" t="s">
        <v>278</v>
      </c>
      <c r="B44" s="92">
        <v>2015</v>
      </c>
      <c r="C44" s="259" t="s">
        <v>1212</v>
      </c>
      <c r="D44" s="102" t="s">
        <v>1213</v>
      </c>
      <c r="E44" s="123">
        <v>151</v>
      </c>
      <c r="F44" s="216">
        <v>13</v>
      </c>
      <c r="G44" s="146" t="s">
        <v>832</v>
      </c>
      <c r="H44" s="146" t="s">
        <v>832</v>
      </c>
      <c r="I44" s="146" t="s">
        <v>833</v>
      </c>
      <c r="J44" s="216">
        <v>0</v>
      </c>
      <c r="K44" s="146">
        <v>1</v>
      </c>
      <c r="L44" s="146">
        <v>1</v>
      </c>
      <c r="M44" s="146">
        <v>1</v>
      </c>
      <c r="N44" s="146">
        <v>0</v>
      </c>
      <c r="O44" s="35">
        <f t="shared" si="11"/>
        <v>1</v>
      </c>
      <c r="P44" s="35">
        <f t="shared" si="12"/>
        <v>1</v>
      </c>
      <c r="Q44" s="35">
        <f t="shared" si="13"/>
        <v>0</v>
      </c>
      <c r="R44" s="125">
        <f t="shared" si="14"/>
        <v>1</v>
      </c>
      <c r="S44" s="105">
        <v>2015</v>
      </c>
      <c r="T44" s="108" t="s">
        <v>166</v>
      </c>
      <c r="U44" s="194" t="s">
        <v>170</v>
      </c>
      <c r="V44" s="195" t="s">
        <v>4</v>
      </c>
      <c r="W44" s="233"/>
      <c r="X44" s="195"/>
      <c r="Y44" s="196" t="s">
        <v>26</v>
      </c>
      <c r="Z44" s="63" t="str">
        <f>VLOOKUP(Y44,Listings!$J$3:$O$57,2,FALSE)</f>
        <v>HFC</v>
      </c>
      <c r="AA44" s="194"/>
      <c r="AB44" s="59">
        <f>VLOOKUP(Y44,Listings!$J$3:$O$57,5,FALSE)</f>
        <v>154.01</v>
      </c>
      <c r="AC44" s="59">
        <f>VLOOKUP(Y44,Listings!$J$3:$O$57,6,FALSE)</f>
        <v>36.51</v>
      </c>
      <c r="AD44" s="51">
        <f>VLOOKUP(Y44,Listings!$J$3:$L$57,3,FALSE)</f>
        <v>0.49580000000000002</v>
      </c>
      <c r="AE44" s="195" t="str">
        <f t="shared" si="16"/>
        <v>Dry</v>
      </c>
      <c r="AF44" s="132"/>
      <c r="AG44" s="197"/>
      <c r="AH44" s="197"/>
      <c r="AI44" s="197"/>
      <c r="AJ44" s="197"/>
      <c r="AK44" s="197"/>
      <c r="AL44" s="197"/>
      <c r="AM44" s="197"/>
      <c r="AN44" s="197">
        <v>10</v>
      </c>
      <c r="AO44" s="197">
        <v>13</v>
      </c>
      <c r="AP44" s="197"/>
      <c r="AQ44" s="197"/>
      <c r="AR44" s="196" t="s">
        <v>619</v>
      </c>
      <c r="AS44" s="194"/>
      <c r="AT44" s="194">
        <v>120</v>
      </c>
      <c r="AU44" s="194"/>
      <c r="AV44" s="194"/>
      <c r="AW44" s="194"/>
      <c r="AX44" s="194"/>
      <c r="AY44" s="194" t="s">
        <v>32</v>
      </c>
      <c r="AZ44" s="151" t="s">
        <v>360</v>
      </c>
      <c r="BA44" s="194"/>
      <c r="BB44" s="194">
        <v>25</v>
      </c>
      <c r="BC44" s="194"/>
      <c r="BD44" s="194"/>
      <c r="BE44" s="194"/>
      <c r="BF44" s="194"/>
      <c r="BG44" s="194" t="s">
        <v>32</v>
      </c>
      <c r="BH44" s="196"/>
      <c r="BI44" s="194"/>
      <c r="BJ44" s="194"/>
      <c r="BK44" s="194"/>
      <c r="BL44" s="194">
        <v>8.1000000000000003E-2</v>
      </c>
      <c r="BM44" s="194" t="s">
        <v>289</v>
      </c>
      <c r="BN44" s="194"/>
      <c r="BO44" s="194"/>
      <c r="BP44" s="194"/>
      <c r="BQ44" s="194"/>
      <c r="BR44" s="194"/>
      <c r="BS44" s="194"/>
      <c r="BT44" s="155">
        <f>1-(273+MIN(BA44:BB44))/(273+AT44)</f>
        <v>0.24173027989821882</v>
      </c>
      <c r="BU44" s="196" t="s">
        <v>257</v>
      </c>
      <c r="BV44" s="195" t="s">
        <v>62</v>
      </c>
      <c r="BW44" s="152" t="s">
        <v>46</v>
      </c>
      <c r="BX44" s="233" t="s">
        <v>622</v>
      </c>
      <c r="BY44" s="194"/>
      <c r="BZ44" s="194"/>
      <c r="CA44" s="194"/>
      <c r="CB44" s="194"/>
      <c r="CC44" s="194"/>
      <c r="CD44" s="194"/>
      <c r="CE44" s="194"/>
      <c r="CF44" s="194"/>
      <c r="CG44" s="194"/>
      <c r="CH44" s="194"/>
      <c r="CI44" s="194"/>
      <c r="CJ44" s="196" t="s">
        <v>25</v>
      </c>
      <c r="CK44" s="234" t="s">
        <v>620</v>
      </c>
      <c r="CL44" s="199">
        <v>0.63732</v>
      </c>
      <c r="CM44" s="234"/>
      <c r="CN44" s="194"/>
      <c r="CO44" s="234"/>
      <c r="CP44" s="196" t="s">
        <v>28</v>
      </c>
      <c r="CQ44" s="162" t="s">
        <v>62</v>
      </c>
      <c r="CR44" s="160" t="s">
        <v>41</v>
      </c>
      <c r="CS44" s="234" t="s">
        <v>490</v>
      </c>
      <c r="CT44" s="194"/>
      <c r="CU44" s="194">
        <v>1</v>
      </c>
      <c r="CV44" s="197">
        <v>3.5</v>
      </c>
      <c r="CW44" s="194"/>
      <c r="CX44" s="194"/>
      <c r="CY44" s="194">
        <v>2400</v>
      </c>
      <c r="CZ44" s="194">
        <v>3600</v>
      </c>
      <c r="DA44" s="194">
        <v>3.2</v>
      </c>
      <c r="DB44" s="194">
        <v>6.2</v>
      </c>
      <c r="DC44" s="194"/>
      <c r="DD44" s="194"/>
      <c r="DE44" s="194"/>
      <c r="DF44" s="194"/>
      <c r="DG44" s="194">
        <v>0.8</v>
      </c>
      <c r="DH44" s="194">
        <v>1.4</v>
      </c>
      <c r="DI44" s="167">
        <v>0.98115041988472307</v>
      </c>
      <c r="DJ44" s="190">
        <f t="shared" si="10"/>
        <v>0.98115041988472307</v>
      </c>
      <c r="DK44" s="194"/>
      <c r="DL44" s="194"/>
      <c r="DM44" s="194"/>
      <c r="DN44" s="194"/>
      <c r="DO44" s="194"/>
      <c r="DP44" s="194"/>
      <c r="DQ44" s="194"/>
      <c r="DR44" s="194"/>
      <c r="DS44" s="194"/>
      <c r="DT44" s="200"/>
      <c r="DU44" s="194"/>
      <c r="DV44" s="194"/>
      <c r="DW44" s="54" t="str">
        <f t="shared" si="7"/>
        <v/>
      </c>
      <c r="DX44" s="194"/>
      <c r="DY44" s="194"/>
      <c r="DZ44" s="234"/>
      <c r="EA44" s="196" t="s">
        <v>25</v>
      </c>
      <c r="EB44" s="234" t="s">
        <v>621</v>
      </c>
      <c r="EC44" s="194">
        <v>4.7423999999999999</v>
      </c>
      <c r="ED44" s="234"/>
      <c r="EE44" s="194"/>
      <c r="EF44" s="194"/>
      <c r="EG44" s="196"/>
      <c r="EH44" s="194"/>
      <c r="EI44" s="194"/>
      <c r="EJ44" s="194"/>
      <c r="EK44" s="194"/>
      <c r="EL44" s="194" t="s">
        <v>416</v>
      </c>
      <c r="EM44" s="241" t="s">
        <v>376</v>
      </c>
      <c r="EN44" s="234"/>
      <c r="EO44" s="196" t="s">
        <v>63</v>
      </c>
      <c r="EP44" s="234"/>
      <c r="EQ44" s="194"/>
      <c r="ER44" s="227"/>
      <c r="ES44" s="194"/>
      <c r="ET44" s="194"/>
      <c r="EU44" s="194"/>
      <c r="EV44" s="234"/>
      <c r="EW44" s="194"/>
      <c r="EX44" s="194" t="s">
        <v>382</v>
      </c>
      <c r="FA44" s="63"/>
      <c r="FB44" s="63"/>
      <c r="FC44" s="63"/>
      <c r="FD44" s="63"/>
      <c r="FE44" s="63"/>
      <c r="FF44" s="63"/>
      <c r="FG44" s="63"/>
      <c r="FH44" s="63"/>
    </row>
    <row r="45" spans="1:164" s="2" customFormat="1" ht="15" customHeight="1" x14ac:dyDescent="0.25">
      <c r="A45" s="200" t="s">
        <v>278</v>
      </c>
      <c r="B45" s="92">
        <v>2015</v>
      </c>
      <c r="C45" s="259" t="s">
        <v>1198</v>
      </c>
      <c r="D45" s="102" t="s">
        <v>1199</v>
      </c>
      <c r="E45" s="123">
        <v>144</v>
      </c>
      <c r="F45" s="216">
        <v>13</v>
      </c>
      <c r="G45" s="146" t="s">
        <v>832</v>
      </c>
      <c r="H45" s="146" t="s">
        <v>832</v>
      </c>
      <c r="I45" s="146" t="s">
        <v>832</v>
      </c>
      <c r="J45" s="216">
        <v>0</v>
      </c>
      <c r="K45" s="146">
        <v>0</v>
      </c>
      <c r="L45" s="146">
        <v>0</v>
      </c>
      <c r="M45" s="146">
        <v>0</v>
      </c>
      <c r="N45" s="146">
        <v>0</v>
      </c>
      <c r="O45" s="125">
        <f t="shared" si="11"/>
        <v>0</v>
      </c>
      <c r="P45" s="125">
        <f t="shared" si="12"/>
        <v>0</v>
      </c>
      <c r="Q45" s="125">
        <f t="shared" si="13"/>
        <v>0</v>
      </c>
      <c r="R45" s="125">
        <f t="shared" si="14"/>
        <v>0</v>
      </c>
      <c r="S45" s="105">
        <v>2015</v>
      </c>
      <c r="T45" s="108" t="s">
        <v>166</v>
      </c>
      <c r="U45" s="194" t="s">
        <v>170</v>
      </c>
      <c r="V45" s="195" t="s">
        <v>4</v>
      </c>
      <c r="W45" s="233"/>
      <c r="X45" s="194"/>
      <c r="Y45" s="196" t="s">
        <v>26</v>
      </c>
      <c r="Z45" s="63" t="str">
        <f>VLOOKUP(Y45,Listings!$J$3:$O$57,2,FALSE)</f>
        <v>HFC</v>
      </c>
      <c r="AA45" s="194"/>
      <c r="AB45" s="59">
        <f>VLOOKUP(Y45,Listings!$J$3:$O$57,5,FALSE)</f>
        <v>154.01</v>
      </c>
      <c r="AC45" s="59">
        <f>VLOOKUP(Y45,Listings!$J$3:$O$57,6,FALSE)</f>
        <v>36.51</v>
      </c>
      <c r="AD45" s="188">
        <f>VLOOKUP(Y45,Listings!$J$3:$L$57,3,FALSE)</f>
        <v>0.49580000000000002</v>
      </c>
      <c r="AE45" s="195" t="str">
        <f t="shared" si="16"/>
        <v>Dry</v>
      </c>
      <c r="AF45" s="132"/>
      <c r="AG45" s="197">
        <v>89.54</v>
      </c>
      <c r="AH45" s="197"/>
      <c r="AI45" s="197"/>
      <c r="AJ45" s="197"/>
      <c r="AK45" s="197">
        <v>35</v>
      </c>
      <c r="AL45" s="197"/>
      <c r="AM45" s="197"/>
      <c r="AN45" s="197">
        <v>10</v>
      </c>
      <c r="AO45" s="197">
        <v>13</v>
      </c>
      <c r="AP45" s="197"/>
      <c r="AQ45" s="197">
        <v>2.1</v>
      </c>
      <c r="AR45" s="196" t="s">
        <v>62</v>
      </c>
      <c r="AS45" s="194">
        <v>90</v>
      </c>
      <c r="AT45" s="194">
        <v>121</v>
      </c>
      <c r="AU45" s="194"/>
      <c r="AV45" s="194">
        <v>14.5</v>
      </c>
      <c r="AW45" s="194"/>
      <c r="AX45" s="194"/>
      <c r="AY45" s="194" t="s">
        <v>32</v>
      </c>
      <c r="AZ45" s="196" t="s">
        <v>360</v>
      </c>
      <c r="BA45" s="194"/>
      <c r="BB45" s="194">
        <v>26</v>
      </c>
      <c r="BC45" s="194"/>
      <c r="BD45" s="194"/>
      <c r="BE45" s="194"/>
      <c r="BF45" s="194"/>
      <c r="BG45" s="194" t="s">
        <v>32</v>
      </c>
      <c r="BH45" s="196"/>
      <c r="BI45" s="194"/>
      <c r="BJ45" s="194"/>
      <c r="BK45" s="194"/>
      <c r="BL45" s="194">
        <v>8.5500000000000007E-2</v>
      </c>
      <c r="BM45" s="194" t="s">
        <v>314</v>
      </c>
      <c r="BN45" s="194"/>
      <c r="BO45" s="194">
        <v>0.35460000000000003</v>
      </c>
      <c r="BP45" s="194" t="s">
        <v>607</v>
      </c>
      <c r="BQ45" s="194">
        <v>9.6551724137931033E-2</v>
      </c>
      <c r="BR45" s="206">
        <f>BQ45*DW45</f>
        <v>6.7665546198946422E-2</v>
      </c>
      <c r="BS45" s="194"/>
      <c r="BT45" s="155">
        <v>0.24111675126903553</v>
      </c>
      <c r="BU45" s="196" t="s">
        <v>257</v>
      </c>
      <c r="BV45" s="195" t="s">
        <v>62</v>
      </c>
      <c r="BW45" s="195" t="s">
        <v>46</v>
      </c>
      <c r="BX45" s="234" t="s">
        <v>606</v>
      </c>
      <c r="BY45" s="194"/>
      <c r="BZ45" s="194"/>
      <c r="CA45" s="194">
        <v>7.0000000000000007E-2</v>
      </c>
      <c r="CB45" s="194"/>
      <c r="CC45" s="194"/>
      <c r="CD45" s="194"/>
      <c r="CE45" s="199">
        <v>0.16024999999999978</v>
      </c>
      <c r="CF45" s="199">
        <v>5.8244274809160314E-2</v>
      </c>
      <c r="CG45" s="194"/>
      <c r="CH45" s="199">
        <v>0.36345881316168732</v>
      </c>
      <c r="CI45" s="194"/>
      <c r="CJ45" s="196" t="s">
        <v>25</v>
      </c>
      <c r="CK45" s="234" t="s">
        <v>604</v>
      </c>
      <c r="CL45" s="194"/>
      <c r="CM45" s="234"/>
      <c r="CN45" s="194"/>
      <c r="CO45" s="234"/>
      <c r="CP45" s="196" t="s">
        <v>28</v>
      </c>
      <c r="CQ45" s="194" t="s">
        <v>62</v>
      </c>
      <c r="CR45" s="200" t="s">
        <v>41</v>
      </c>
      <c r="CS45" s="234" t="s">
        <v>490</v>
      </c>
      <c r="CT45" s="194"/>
      <c r="CU45" s="194">
        <v>1</v>
      </c>
      <c r="CV45" s="197"/>
      <c r="CW45" s="194"/>
      <c r="CX45" s="194"/>
      <c r="CY45" s="194">
        <v>2400</v>
      </c>
      <c r="CZ45" s="194">
        <v>3600</v>
      </c>
      <c r="DA45" s="194">
        <v>2.2999999999999998</v>
      </c>
      <c r="DB45" s="194">
        <v>5.8</v>
      </c>
      <c r="DC45" s="194"/>
      <c r="DD45" s="194"/>
      <c r="DE45" s="194">
        <v>0.35</v>
      </c>
      <c r="DF45" s="194">
        <v>1.4</v>
      </c>
      <c r="DG45" s="194"/>
      <c r="DH45" s="194"/>
      <c r="DI45" s="190">
        <f>IF(ISNUMBER(DD45),DD45,IF(ISNUMBER(DF45),DF45*DW45,""))</f>
        <v>0.98115041988472307</v>
      </c>
      <c r="DJ45" s="190">
        <f t="shared" si="10"/>
        <v>0.98115041988472307</v>
      </c>
      <c r="DK45" s="194"/>
      <c r="DL45" s="194"/>
      <c r="DM45" s="194"/>
      <c r="DN45" s="194"/>
      <c r="DO45" s="194">
        <v>0.57999999999999996</v>
      </c>
      <c r="DP45" s="194">
        <v>0.7</v>
      </c>
      <c r="DQ45" s="194"/>
      <c r="DR45" s="194"/>
      <c r="DS45" s="194"/>
      <c r="DT45" s="200"/>
      <c r="DU45" s="194"/>
      <c r="DV45" s="194"/>
      <c r="DW45" s="54">
        <f t="shared" si="7"/>
        <v>0.70082172848908797</v>
      </c>
      <c r="DX45" s="194"/>
      <c r="DY45" s="194"/>
      <c r="DZ45" s="234"/>
      <c r="EA45" s="196" t="s">
        <v>25</v>
      </c>
      <c r="EB45" s="234" t="s">
        <v>605</v>
      </c>
      <c r="EC45" s="194"/>
      <c r="ED45" s="234"/>
      <c r="EE45" s="194"/>
      <c r="EF45" s="194"/>
      <c r="EG45" s="196"/>
      <c r="EH45" s="194"/>
      <c r="EI45" s="194"/>
      <c r="EJ45" s="194"/>
      <c r="EK45" s="194"/>
      <c r="EL45" s="194" t="s">
        <v>416</v>
      </c>
      <c r="EM45" s="244" t="s">
        <v>376</v>
      </c>
      <c r="EN45" s="234"/>
      <c r="EO45" s="196" t="s">
        <v>63</v>
      </c>
      <c r="EP45" s="234"/>
      <c r="EQ45" s="194"/>
      <c r="ER45" s="227"/>
      <c r="ES45" s="194"/>
      <c r="ET45" s="194"/>
      <c r="EU45" s="194"/>
      <c r="EV45" s="234"/>
      <c r="EW45" s="194"/>
      <c r="EX45" s="194" t="s">
        <v>382</v>
      </c>
      <c r="FA45" s="63"/>
      <c r="FB45" s="63"/>
      <c r="FC45" s="63"/>
      <c r="FD45" s="63"/>
      <c r="FE45" s="63"/>
      <c r="FF45" s="63"/>
      <c r="FG45" s="63"/>
      <c r="FH45" s="63"/>
    </row>
    <row r="46" spans="1:164" s="2" customFormat="1" ht="15" customHeight="1" x14ac:dyDescent="0.25">
      <c r="A46" s="200" t="s">
        <v>278</v>
      </c>
      <c r="B46" s="92">
        <v>2015</v>
      </c>
      <c r="C46" s="259" t="s">
        <v>1106</v>
      </c>
      <c r="D46" s="102" t="s">
        <v>1107</v>
      </c>
      <c r="E46" s="123">
        <v>97</v>
      </c>
      <c r="F46" s="216">
        <v>13</v>
      </c>
      <c r="G46" s="188" t="s">
        <v>832</v>
      </c>
      <c r="H46" s="146" t="s">
        <v>832</v>
      </c>
      <c r="I46" s="146" t="s">
        <v>832</v>
      </c>
      <c r="J46" s="216">
        <v>0</v>
      </c>
      <c r="K46" s="95">
        <v>1</v>
      </c>
      <c r="L46" s="95">
        <v>1</v>
      </c>
      <c r="M46" s="95">
        <v>1</v>
      </c>
      <c r="N46" s="95">
        <v>1</v>
      </c>
      <c r="O46" s="35">
        <f t="shared" si="11"/>
        <v>1</v>
      </c>
      <c r="P46" s="35">
        <f t="shared" si="12"/>
        <v>1</v>
      </c>
      <c r="Q46" s="35">
        <f t="shared" si="13"/>
        <v>1</v>
      </c>
      <c r="R46" s="125">
        <f t="shared" si="14"/>
        <v>1</v>
      </c>
      <c r="S46" s="105">
        <v>2015</v>
      </c>
      <c r="T46" s="108" t="s">
        <v>166</v>
      </c>
      <c r="U46" s="194" t="s">
        <v>170</v>
      </c>
      <c r="V46" s="194" t="s">
        <v>4</v>
      </c>
      <c r="W46" s="235"/>
      <c r="X46" s="194"/>
      <c r="Y46" s="196" t="s">
        <v>26</v>
      </c>
      <c r="Z46" s="63" t="str">
        <f>VLOOKUP(Y46,Listings!$J$3:$O$57,2,FALSE)</f>
        <v>HFC</v>
      </c>
      <c r="AA46" s="194"/>
      <c r="AB46" s="59">
        <f>VLOOKUP(Y46,Listings!$J$3:$O$57,5,FALSE)</f>
        <v>154.01</v>
      </c>
      <c r="AC46" s="59">
        <f>VLOOKUP(Y46,Listings!$J$3:$O$57,6,FALSE)</f>
        <v>36.51</v>
      </c>
      <c r="AD46" s="188">
        <f>VLOOKUP(Y46,Listings!$J$3:$L$57,3,FALSE)</f>
        <v>0.49580000000000002</v>
      </c>
      <c r="AE46" s="108" t="str">
        <f t="shared" si="16"/>
        <v>Dry</v>
      </c>
      <c r="AF46" s="132">
        <v>79.900000000000006</v>
      </c>
      <c r="AG46" s="197">
        <v>113</v>
      </c>
      <c r="AH46" s="197">
        <v>7.9</v>
      </c>
      <c r="AI46" s="197">
        <v>11.69</v>
      </c>
      <c r="AJ46" s="197"/>
      <c r="AK46" s="197"/>
      <c r="AL46" s="197"/>
      <c r="AM46" s="197"/>
      <c r="AN46" s="197">
        <v>7.1</v>
      </c>
      <c r="AO46" s="197">
        <v>13</v>
      </c>
      <c r="AP46" s="197">
        <v>1.3</v>
      </c>
      <c r="AQ46" s="197">
        <v>2.1</v>
      </c>
      <c r="AR46" s="196" t="s">
        <v>62</v>
      </c>
      <c r="AS46" s="194">
        <v>90</v>
      </c>
      <c r="AT46" s="194">
        <v>120</v>
      </c>
      <c r="AU46" s="194">
        <v>11.05</v>
      </c>
      <c r="AV46" s="194">
        <v>17</v>
      </c>
      <c r="AW46" s="194"/>
      <c r="AX46" s="194"/>
      <c r="AY46" s="194" t="s">
        <v>32</v>
      </c>
      <c r="AZ46" s="196" t="s">
        <v>287</v>
      </c>
      <c r="BA46" s="194"/>
      <c r="BB46" s="194"/>
      <c r="BC46" s="194">
        <v>9.8000000000000007</v>
      </c>
      <c r="BD46" s="194">
        <v>15.68</v>
      </c>
      <c r="BE46" s="194"/>
      <c r="BF46" s="194"/>
      <c r="BG46" s="194" t="s">
        <v>32</v>
      </c>
      <c r="BH46" s="196"/>
      <c r="BI46" s="194"/>
      <c r="BJ46" s="194"/>
      <c r="BK46" s="194">
        <v>5.7000000000000002E-2</v>
      </c>
      <c r="BL46" s="194">
        <v>8.1000000000000003E-2</v>
      </c>
      <c r="BM46" s="194" t="s">
        <v>303</v>
      </c>
      <c r="BN46" s="194"/>
      <c r="BO46" s="194"/>
      <c r="BP46" s="194"/>
      <c r="BQ46" s="194"/>
      <c r="BR46" s="194"/>
      <c r="BS46" s="194"/>
      <c r="BT46" s="206">
        <f>1-293/(273+AT46)</f>
        <v>0.25445292620865145</v>
      </c>
      <c r="BU46" s="151" t="s">
        <v>257</v>
      </c>
      <c r="BV46" s="152" t="s">
        <v>62</v>
      </c>
      <c r="BW46" s="152" t="s">
        <v>46</v>
      </c>
      <c r="BX46" s="234"/>
      <c r="BY46" s="194"/>
      <c r="BZ46" s="194"/>
      <c r="CA46" s="194"/>
      <c r="CB46" s="194"/>
      <c r="CC46" s="194"/>
      <c r="CD46" s="194"/>
      <c r="CE46" s="194"/>
      <c r="CF46" s="194"/>
      <c r="CG46" s="153"/>
      <c r="CH46" s="194"/>
      <c r="CI46" s="171"/>
      <c r="CJ46" s="196" t="s">
        <v>25</v>
      </c>
      <c r="CK46" s="234"/>
      <c r="CL46" s="194"/>
      <c r="CM46" s="234"/>
      <c r="CN46" s="194"/>
      <c r="CO46" s="234"/>
      <c r="CP46" s="196" t="s">
        <v>28</v>
      </c>
      <c r="CQ46" s="194" t="s">
        <v>62</v>
      </c>
      <c r="CR46" s="160" t="s">
        <v>41</v>
      </c>
      <c r="CS46" s="234"/>
      <c r="CT46" s="194"/>
      <c r="CU46" s="194"/>
      <c r="CV46" s="197"/>
      <c r="CW46" s="194"/>
      <c r="CX46" s="194"/>
      <c r="CY46" s="194">
        <v>2400</v>
      </c>
      <c r="CZ46" s="194">
        <v>3600</v>
      </c>
      <c r="DA46" s="194">
        <v>3</v>
      </c>
      <c r="DB46" s="194">
        <v>6</v>
      </c>
      <c r="DC46" s="190"/>
      <c r="DD46" s="190"/>
      <c r="DE46" s="194">
        <v>0.63</v>
      </c>
      <c r="DF46" s="194">
        <v>1.38</v>
      </c>
      <c r="DG46" s="190"/>
      <c r="DH46" s="190"/>
      <c r="DI46" s="190">
        <f>IF(ISNUMBER(DD46),DD46,IF(ISNUMBER(DF46),DF46*DW46,""))</f>
        <v>0.96615307630535674</v>
      </c>
      <c r="DJ46" s="54">
        <f t="shared" si="10"/>
        <v>0.96615307630535674</v>
      </c>
      <c r="DK46" s="190"/>
      <c r="DL46" s="194"/>
      <c r="DM46" s="194"/>
      <c r="DN46" s="194"/>
      <c r="DO46" s="108"/>
      <c r="DP46" s="194">
        <v>0.7</v>
      </c>
      <c r="DQ46" s="194"/>
      <c r="DR46" s="194"/>
      <c r="DS46" s="194"/>
      <c r="DT46" s="194"/>
      <c r="DU46" s="194"/>
      <c r="DV46" s="194"/>
      <c r="DW46" s="190">
        <f t="shared" si="7"/>
        <v>0.70011092485895421</v>
      </c>
      <c r="DX46" s="194"/>
      <c r="DY46" s="194"/>
      <c r="DZ46" s="234"/>
      <c r="EA46" s="154" t="s">
        <v>25</v>
      </c>
      <c r="EB46" s="234"/>
      <c r="EC46" s="194"/>
      <c r="ED46" s="234"/>
      <c r="EE46" s="194"/>
      <c r="EF46" s="194"/>
      <c r="EG46" s="196"/>
      <c r="EH46" s="194"/>
      <c r="EI46" s="194"/>
      <c r="EJ46" s="194"/>
      <c r="EK46" s="194"/>
      <c r="EL46" s="194" t="s">
        <v>416</v>
      </c>
      <c r="EM46" s="241" t="s">
        <v>376</v>
      </c>
      <c r="EN46" s="234"/>
      <c r="EO46" s="196" t="s">
        <v>63</v>
      </c>
      <c r="EP46" s="234"/>
      <c r="EQ46" s="194"/>
      <c r="ER46" s="228"/>
      <c r="ES46" s="194"/>
      <c r="ET46" s="194"/>
      <c r="EU46" s="194"/>
      <c r="EV46" s="234"/>
      <c r="EW46" s="194"/>
      <c r="EX46" s="194" t="s">
        <v>382</v>
      </c>
      <c r="FA46" s="63"/>
      <c r="FB46" s="63"/>
      <c r="FC46" s="63"/>
      <c r="FD46" s="63"/>
      <c r="FE46" s="63"/>
      <c r="FF46" s="63"/>
      <c r="FG46" s="63"/>
      <c r="FH46" s="63"/>
    </row>
    <row r="47" spans="1:164" s="2" customFormat="1" ht="15" customHeight="1" x14ac:dyDescent="0.25">
      <c r="A47" s="200" t="s">
        <v>658</v>
      </c>
      <c r="B47" s="92">
        <v>2015</v>
      </c>
      <c r="C47" s="101" t="s">
        <v>1214</v>
      </c>
      <c r="D47" s="102" t="s">
        <v>1215</v>
      </c>
      <c r="E47" s="123">
        <v>152</v>
      </c>
      <c r="F47" s="114">
        <v>13</v>
      </c>
      <c r="G47" s="188" t="s">
        <v>833</v>
      </c>
      <c r="H47" s="188" t="s">
        <v>832</v>
      </c>
      <c r="I47" s="188" t="s">
        <v>832</v>
      </c>
      <c r="J47" s="216">
        <v>0</v>
      </c>
      <c r="K47" s="95">
        <v>1</v>
      </c>
      <c r="L47" s="95">
        <v>0</v>
      </c>
      <c r="M47" s="95">
        <v>1</v>
      </c>
      <c r="N47" s="95">
        <v>1</v>
      </c>
      <c r="O47" s="35">
        <f t="shared" si="11"/>
        <v>0</v>
      </c>
      <c r="P47" s="35">
        <f t="shared" si="12"/>
        <v>1</v>
      </c>
      <c r="Q47" s="35">
        <f t="shared" si="13"/>
        <v>1</v>
      </c>
      <c r="R47" s="125">
        <f t="shared" si="14"/>
        <v>0</v>
      </c>
      <c r="S47" s="105">
        <v>2015</v>
      </c>
      <c r="T47" s="108" t="s">
        <v>166</v>
      </c>
      <c r="U47" s="194" t="s">
        <v>170</v>
      </c>
      <c r="V47" s="152" t="s">
        <v>4</v>
      </c>
      <c r="W47" s="234"/>
      <c r="X47" s="190"/>
      <c r="Y47" s="196" t="s">
        <v>684</v>
      </c>
      <c r="Z47" s="63" t="s">
        <v>657</v>
      </c>
      <c r="AA47" s="194"/>
      <c r="AB47" s="59"/>
      <c r="AC47" s="59"/>
      <c r="AD47" s="146"/>
      <c r="AE47" s="195" t="s">
        <v>12</v>
      </c>
      <c r="AF47" s="132">
        <v>75</v>
      </c>
      <c r="AG47" s="197">
        <v>113</v>
      </c>
      <c r="AH47" s="197"/>
      <c r="AI47" s="197">
        <v>5</v>
      </c>
      <c r="AJ47" s="197">
        <v>14</v>
      </c>
      <c r="AK47" s="197">
        <v>19</v>
      </c>
      <c r="AL47" s="197"/>
      <c r="AM47" s="197"/>
      <c r="AN47" s="197">
        <v>9.1999999999999993</v>
      </c>
      <c r="AO47" s="197">
        <v>13.8</v>
      </c>
      <c r="AP47" s="197">
        <v>4</v>
      </c>
      <c r="AQ47" s="197">
        <v>4.3</v>
      </c>
      <c r="AR47" s="196" t="s">
        <v>62</v>
      </c>
      <c r="AS47" s="194">
        <v>80</v>
      </c>
      <c r="AT47" s="194">
        <v>120</v>
      </c>
      <c r="AU47" s="194">
        <v>11</v>
      </c>
      <c r="AV47" s="194">
        <v>19</v>
      </c>
      <c r="AW47" s="194"/>
      <c r="AX47" s="194"/>
      <c r="AY47" s="194" t="s">
        <v>32</v>
      </c>
      <c r="AZ47" s="149" t="s">
        <v>360</v>
      </c>
      <c r="BA47" s="194">
        <v>12.5</v>
      </c>
      <c r="BB47" s="194">
        <v>16.7</v>
      </c>
      <c r="BC47" s="194"/>
      <c r="BD47" s="194"/>
      <c r="BE47" s="194"/>
      <c r="BF47" s="194"/>
      <c r="BG47" s="194" t="s">
        <v>32</v>
      </c>
      <c r="BH47" s="196"/>
      <c r="BI47" s="194"/>
      <c r="BJ47" s="194"/>
      <c r="BK47" s="194">
        <v>3.5000000000000003E-2</v>
      </c>
      <c r="BL47" s="194">
        <v>6.5000000000000002E-2</v>
      </c>
      <c r="BM47" s="194" t="s">
        <v>291</v>
      </c>
      <c r="BN47" s="194"/>
      <c r="BO47" s="194"/>
      <c r="BP47" s="194"/>
      <c r="BQ47" s="199">
        <f>1.25/AV47</f>
        <v>6.5789473684210523E-2</v>
      </c>
      <c r="BR47" s="206">
        <f>BQ47*DW47</f>
        <v>4.5738374436508022E-2</v>
      </c>
      <c r="BS47" s="194"/>
      <c r="BT47" s="155">
        <f>1-(273+MIN(BA47:BB47))/(273+AT47)</f>
        <v>0.27353689567430028</v>
      </c>
      <c r="BU47" s="151" t="s">
        <v>257</v>
      </c>
      <c r="BV47" s="195" t="s">
        <v>62</v>
      </c>
      <c r="BW47" s="152" t="s">
        <v>46</v>
      </c>
      <c r="BX47" s="234"/>
      <c r="BY47" s="194"/>
      <c r="BZ47" s="194">
        <v>3.5000000000000003E-2</v>
      </c>
      <c r="CA47" s="194">
        <v>7.0000000000000007E-2</v>
      </c>
      <c r="CB47" s="194"/>
      <c r="CC47" s="194"/>
      <c r="CD47" s="194"/>
      <c r="CE47" s="194"/>
      <c r="CF47" s="199">
        <v>8.2750301568154425E-2</v>
      </c>
      <c r="CG47" s="194"/>
      <c r="CH47" s="194"/>
      <c r="CI47" s="194"/>
      <c r="CJ47" s="154" t="s">
        <v>25</v>
      </c>
      <c r="CK47" s="234"/>
      <c r="CL47" s="194"/>
      <c r="CM47" s="234"/>
      <c r="CN47" s="194"/>
      <c r="CO47" s="234"/>
      <c r="CP47" s="196" t="s">
        <v>28</v>
      </c>
      <c r="CQ47" s="194" t="s">
        <v>685</v>
      </c>
      <c r="CR47" s="200" t="s">
        <v>41</v>
      </c>
      <c r="CS47" s="234" t="s">
        <v>490</v>
      </c>
      <c r="CT47" s="194"/>
      <c r="CU47" s="194">
        <v>1</v>
      </c>
      <c r="CV47" s="197">
        <v>3.5</v>
      </c>
      <c r="CW47" s="190"/>
      <c r="CX47" s="190"/>
      <c r="CY47" s="194">
        <v>3000</v>
      </c>
      <c r="CZ47" s="194">
        <v>3600</v>
      </c>
      <c r="DA47" s="194">
        <v>2</v>
      </c>
      <c r="DB47" s="194">
        <v>3.5</v>
      </c>
      <c r="DC47" s="194"/>
      <c r="DD47" s="194"/>
      <c r="DE47" s="194">
        <v>0.45</v>
      </c>
      <c r="DF47" s="194">
        <v>1.25</v>
      </c>
      <c r="DG47" s="194"/>
      <c r="DH47" s="194"/>
      <c r="DI47" s="54">
        <f>IF(ISNUMBER(DD47),DD47,IF(ISNUMBER(DF47),DF47*DW47,""))</f>
        <v>0.86902911429365248</v>
      </c>
      <c r="DJ47" s="54">
        <f t="shared" si="10"/>
        <v>0.86902911429365248</v>
      </c>
      <c r="DK47" s="194"/>
      <c r="DL47" s="194"/>
      <c r="DM47" s="194">
        <v>0.5</v>
      </c>
      <c r="DN47" s="194">
        <v>0.65</v>
      </c>
      <c r="DO47" s="194"/>
      <c r="DP47" s="194"/>
      <c r="DQ47" s="194"/>
      <c r="DR47" s="194"/>
      <c r="DS47" s="194"/>
      <c r="DT47" s="194"/>
      <c r="DU47" s="194"/>
      <c r="DV47" s="194"/>
      <c r="DW47" s="190">
        <f t="shared" si="7"/>
        <v>0.69522329143492201</v>
      </c>
      <c r="DX47" s="194"/>
      <c r="DY47" s="194"/>
      <c r="DZ47" s="234"/>
      <c r="EA47" s="154" t="s">
        <v>25</v>
      </c>
      <c r="EB47" s="234"/>
      <c r="EC47" s="194"/>
      <c r="ED47" s="234"/>
      <c r="EE47" s="194"/>
      <c r="EF47" s="194"/>
      <c r="EG47" s="196"/>
      <c r="EH47" s="194"/>
      <c r="EI47" s="194"/>
      <c r="EJ47" s="194"/>
      <c r="EK47" s="194"/>
      <c r="EL47" s="194" t="s">
        <v>416</v>
      </c>
      <c r="EM47" s="241" t="s">
        <v>376</v>
      </c>
      <c r="EN47" s="234"/>
      <c r="EO47" s="196" t="s">
        <v>63</v>
      </c>
      <c r="EP47" s="234"/>
      <c r="EQ47" s="194"/>
      <c r="ER47" s="228"/>
      <c r="ES47" s="194"/>
      <c r="ET47" s="194"/>
      <c r="EU47" s="194"/>
      <c r="EV47" s="234"/>
      <c r="EW47" s="194"/>
      <c r="EX47" s="194" t="s">
        <v>382</v>
      </c>
      <c r="FA47" s="63"/>
      <c r="FB47" s="63"/>
      <c r="FC47" s="63"/>
      <c r="FD47" s="63"/>
      <c r="FE47" s="63"/>
      <c r="FF47" s="63"/>
      <c r="FG47" s="63"/>
      <c r="FH47" s="63"/>
    </row>
    <row r="48" spans="1:164" s="7" customFormat="1" ht="15" customHeight="1" x14ac:dyDescent="0.25">
      <c r="A48" s="200" t="s">
        <v>662</v>
      </c>
      <c r="B48" s="92">
        <v>2016</v>
      </c>
      <c r="C48" s="259" t="s">
        <v>1224</v>
      </c>
      <c r="D48" s="102" t="s">
        <v>1225</v>
      </c>
      <c r="E48" s="146">
        <v>157.1</v>
      </c>
      <c r="F48" s="114">
        <v>14</v>
      </c>
      <c r="G48" s="188" t="s">
        <v>832</v>
      </c>
      <c r="H48" s="188" t="s">
        <v>832</v>
      </c>
      <c r="I48" s="188" t="s">
        <v>832</v>
      </c>
      <c r="J48" s="216">
        <v>0</v>
      </c>
      <c r="K48" s="146">
        <v>0</v>
      </c>
      <c r="L48" s="95">
        <v>0</v>
      </c>
      <c r="M48" s="95">
        <v>0</v>
      </c>
      <c r="N48" s="95">
        <v>0</v>
      </c>
      <c r="O48" s="35">
        <f t="shared" si="11"/>
        <v>0</v>
      </c>
      <c r="P48" s="35">
        <f t="shared" si="12"/>
        <v>0</v>
      </c>
      <c r="Q48" s="35">
        <f t="shared" si="13"/>
        <v>0</v>
      </c>
      <c r="R48" s="125">
        <f t="shared" si="14"/>
        <v>0</v>
      </c>
      <c r="S48" s="105">
        <v>2016</v>
      </c>
      <c r="T48" s="194" t="s">
        <v>692</v>
      </c>
      <c r="U48" s="194" t="s">
        <v>693</v>
      </c>
      <c r="V48" s="195" t="s">
        <v>408</v>
      </c>
      <c r="W48" s="233"/>
      <c r="X48" s="190"/>
      <c r="Y48" s="196" t="s">
        <v>618</v>
      </c>
      <c r="Z48" s="63" t="str">
        <f>VLOOKUP(Y48,Listings!$J$3:$O$57,2,FALSE)</f>
        <v>HFO</v>
      </c>
      <c r="AA48" s="194"/>
      <c r="AB48" s="59">
        <f>VLOOKUP(Y48,Listings!$J$3:$O$57,5,FALSE)</f>
        <v>165.6</v>
      </c>
      <c r="AC48" s="59">
        <f>VLOOKUP(Y48,Listings!$J$3:$O$57,6,FALSE)</f>
        <v>35.709000000000003</v>
      </c>
      <c r="AD48" s="188">
        <f>VLOOKUP(Y48,Listings!$J$3:$L$57,3,FALSE)</f>
        <v>0.2452</v>
      </c>
      <c r="AE48" s="195" t="str">
        <f t="shared" ref="AE48:AE80" si="17">IF(ISNUMBER(AD48),IF(AD48&gt;0.25,"Dry",IF(AD48&lt;-0.25,"Wet","Isentropic")),"ERR")</f>
        <v>Isentropic</v>
      </c>
      <c r="AF48" s="132">
        <v>100</v>
      </c>
      <c r="AG48" s="197">
        <v>115</v>
      </c>
      <c r="AH48" s="197">
        <v>2</v>
      </c>
      <c r="AI48" s="197">
        <v>40</v>
      </c>
      <c r="AJ48" s="197">
        <v>30</v>
      </c>
      <c r="AK48" s="197">
        <v>60</v>
      </c>
      <c r="AL48" s="197"/>
      <c r="AM48" s="197"/>
      <c r="AN48" s="197">
        <v>7</v>
      </c>
      <c r="AO48" s="197">
        <v>9</v>
      </c>
      <c r="AP48" s="197"/>
      <c r="AQ48" s="197"/>
      <c r="AR48" s="196" t="s">
        <v>62</v>
      </c>
      <c r="AS48" s="194"/>
      <c r="AT48" s="194">
        <v>120</v>
      </c>
      <c r="AU48" s="194">
        <v>6.1</v>
      </c>
      <c r="AV48" s="194">
        <v>8.6</v>
      </c>
      <c r="AW48" s="194"/>
      <c r="AX48" s="194">
        <v>5.8000000000000003E-2</v>
      </c>
      <c r="AY48" s="194" t="s">
        <v>32</v>
      </c>
      <c r="AZ48" s="149" t="s">
        <v>360</v>
      </c>
      <c r="BA48" s="194"/>
      <c r="BB48" s="194"/>
      <c r="BC48" s="194"/>
      <c r="BD48" s="194"/>
      <c r="BE48" s="194"/>
      <c r="BF48" s="194"/>
      <c r="BG48" s="194" t="s">
        <v>50</v>
      </c>
      <c r="BH48" s="196"/>
      <c r="BI48" s="194"/>
      <c r="BJ48" s="194"/>
      <c r="BK48" s="194"/>
      <c r="BL48" s="194">
        <v>5.0999999999999997E-2</v>
      </c>
      <c r="BM48" s="194" t="s">
        <v>312</v>
      </c>
      <c r="BN48" s="194"/>
      <c r="BO48" s="194"/>
      <c r="BP48" s="194"/>
      <c r="BQ48" s="194"/>
      <c r="BR48" s="194">
        <v>5.0999999999999997E-2</v>
      </c>
      <c r="BS48" s="194"/>
      <c r="BT48" s="155">
        <f>1-293/(273+AT48)</f>
        <v>0.25445292620865145</v>
      </c>
      <c r="BU48" s="196" t="s">
        <v>27</v>
      </c>
      <c r="BV48" s="195" t="s">
        <v>62</v>
      </c>
      <c r="BW48" s="194" t="s">
        <v>408</v>
      </c>
      <c r="BX48" s="234" t="s">
        <v>694</v>
      </c>
      <c r="BY48" s="194">
        <v>1.1000000000000001</v>
      </c>
      <c r="BZ48" s="194">
        <v>0.02</v>
      </c>
      <c r="CA48" s="194">
        <v>0.04</v>
      </c>
      <c r="CB48" s="194"/>
      <c r="CC48" s="194"/>
      <c r="CD48" s="194"/>
      <c r="CE48" s="194"/>
      <c r="CF48" s="194"/>
      <c r="CG48" s="194"/>
      <c r="CH48" s="194"/>
      <c r="CI48" s="194"/>
      <c r="CJ48" s="196" t="s">
        <v>329</v>
      </c>
      <c r="CK48" s="234" t="s">
        <v>695</v>
      </c>
      <c r="CL48" s="194">
        <v>1.409</v>
      </c>
      <c r="CM48" s="234"/>
      <c r="CN48" s="194"/>
      <c r="CO48" s="234"/>
      <c r="CP48" s="196" t="s">
        <v>28</v>
      </c>
      <c r="CQ48" s="194" t="s">
        <v>346</v>
      </c>
      <c r="CR48" s="200" t="s">
        <v>41</v>
      </c>
      <c r="CS48" s="234" t="s">
        <v>696</v>
      </c>
      <c r="CT48" s="194"/>
      <c r="CU48" s="194"/>
      <c r="CV48" s="197">
        <v>2.25</v>
      </c>
      <c r="CW48" s="190"/>
      <c r="CX48" s="194">
        <v>23</v>
      </c>
      <c r="CY48" s="194">
        <v>2000</v>
      </c>
      <c r="CZ48" s="194">
        <v>3250</v>
      </c>
      <c r="DA48" s="194"/>
      <c r="DB48" s="194"/>
      <c r="DC48" s="194">
        <v>0.8</v>
      </c>
      <c r="DD48" s="194">
        <v>1.4</v>
      </c>
      <c r="DE48" s="194"/>
      <c r="DF48" s="194"/>
      <c r="DG48" s="194"/>
      <c r="DH48" s="194">
        <v>0.44</v>
      </c>
      <c r="DI48" s="54">
        <f>IF(ISNUMBER(DD48),DD48,IF(ISNUMBER(DF48),DF48*#REF!,""))</f>
        <v>1.4</v>
      </c>
      <c r="DJ48" s="190">
        <f t="shared" si="10"/>
        <v>1.4</v>
      </c>
      <c r="DK48" s="194"/>
      <c r="DL48" s="194"/>
      <c r="DM48" s="194"/>
      <c r="DN48" s="194"/>
      <c r="DO48" s="194"/>
      <c r="DP48" s="194"/>
      <c r="DQ48" s="194"/>
      <c r="DR48" s="194"/>
      <c r="DS48" s="194"/>
      <c r="DT48" s="194"/>
      <c r="DU48" s="194"/>
      <c r="DV48" s="194"/>
      <c r="DW48" s="107"/>
      <c r="DX48" s="194">
        <v>1.25</v>
      </c>
      <c r="DY48" s="194">
        <v>1.55</v>
      </c>
      <c r="DZ48" s="234"/>
      <c r="EA48" s="196" t="s">
        <v>497</v>
      </c>
      <c r="EB48" s="234" t="s">
        <v>697</v>
      </c>
      <c r="EC48" s="194">
        <v>27.87</v>
      </c>
      <c r="ED48" s="234"/>
      <c r="EE48" s="194"/>
      <c r="EF48" s="194"/>
      <c r="EG48" s="149" t="s">
        <v>63</v>
      </c>
      <c r="EH48" s="195" t="s">
        <v>63</v>
      </c>
      <c r="EI48" s="195" t="s">
        <v>63</v>
      </c>
      <c r="EJ48" s="195" t="s">
        <v>63</v>
      </c>
      <c r="EK48" s="195" t="s">
        <v>63</v>
      </c>
      <c r="EL48" s="195" t="s">
        <v>1357</v>
      </c>
      <c r="EM48" s="244">
        <v>0.05</v>
      </c>
      <c r="EN48" s="234" t="s">
        <v>698</v>
      </c>
      <c r="EO48" s="196" t="s">
        <v>63</v>
      </c>
      <c r="EP48" s="234"/>
      <c r="EQ48" s="194"/>
      <c r="ER48" s="228"/>
      <c r="ES48" s="194"/>
      <c r="ET48" s="194"/>
      <c r="EU48" s="194"/>
      <c r="EV48" s="234"/>
      <c r="EW48" s="194"/>
      <c r="EX48" s="194" t="s">
        <v>382</v>
      </c>
      <c r="FA48" s="59"/>
      <c r="FB48" s="59"/>
      <c r="FC48" s="59"/>
      <c r="FD48" s="59"/>
      <c r="FE48" s="59"/>
      <c r="FF48" s="59"/>
      <c r="FG48" s="59"/>
      <c r="FH48" s="59"/>
    </row>
    <row r="49" spans="1:164" s="8" customFormat="1" ht="15" customHeight="1" x14ac:dyDescent="0.25">
      <c r="A49" s="200" t="s">
        <v>662</v>
      </c>
      <c r="B49" s="92">
        <v>2016</v>
      </c>
      <c r="C49" s="259" t="s">
        <v>1224</v>
      </c>
      <c r="D49" s="102" t="s">
        <v>1225</v>
      </c>
      <c r="E49" s="146">
        <v>157.19999999999999</v>
      </c>
      <c r="F49" s="114">
        <v>14</v>
      </c>
      <c r="G49" s="188" t="s">
        <v>833</v>
      </c>
      <c r="H49" s="188" t="s">
        <v>832</v>
      </c>
      <c r="I49" s="188" t="s">
        <v>832</v>
      </c>
      <c r="J49" s="216">
        <v>1</v>
      </c>
      <c r="K49" s="146">
        <v>1</v>
      </c>
      <c r="L49" s="95">
        <v>0</v>
      </c>
      <c r="M49" s="95">
        <v>1</v>
      </c>
      <c r="N49" s="95">
        <v>1</v>
      </c>
      <c r="O49" s="35">
        <f t="shared" si="11"/>
        <v>0</v>
      </c>
      <c r="P49" s="35">
        <f t="shared" si="12"/>
        <v>1</v>
      </c>
      <c r="Q49" s="35">
        <f t="shared" si="13"/>
        <v>1</v>
      </c>
      <c r="R49" s="125">
        <f t="shared" si="14"/>
        <v>0</v>
      </c>
      <c r="S49" s="105">
        <v>2016</v>
      </c>
      <c r="T49" s="194" t="s">
        <v>692</v>
      </c>
      <c r="U49" s="194" t="s">
        <v>693</v>
      </c>
      <c r="V49" s="194" t="s">
        <v>408</v>
      </c>
      <c r="W49" s="233"/>
      <c r="X49" s="190"/>
      <c r="Y49" s="196" t="s">
        <v>26</v>
      </c>
      <c r="Z49" s="63" t="str">
        <f>VLOOKUP(Y49,Listings!$J$3:$O$57,2,FALSE)</f>
        <v>HFC</v>
      </c>
      <c r="AA49" s="194"/>
      <c r="AB49" s="59">
        <f>VLOOKUP(Y49,Listings!$J$3:$O$57,5,FALSE)</f>
        <v>154.01</v>
      </c>
      <c r="AC49" s="59">
        <f>VLOOKUP(Y49,Listings!$J$3:$O$57,6,FALSE)</f>
        <v>36.51</v>
      </c>
      <c r="AD49" s="51">
        <f>VLOOKUP(Y49,Listings!$J$3:$L$57,3,FALSE)</f>
        <v>0.49580000000000002</v>
      </c>
      <c r="AE49" s="195" t="str">
        <f t="shared" si="17"/>
        <v>Dry</v>
      </c>
      <c r="AF49" s="132">
        <v>98</v>
      </c>
      <c r="AG49" s="197">
        <v>117</v>
      </c>
      <c r="AH49" s="197">
        <v>2</v>
      </c>
      <c r="AI49" s="197">
        <v>55</v>
      </c>
      <c r="AJ49" s="197">
        <v>30</v>
      </c>
      <c r="AK49" s="197">
        <v>60</v>
      </c>
      <c r="AL49" s="197"/>
      <c r="AM49" s="197"/>
      <c r="AN49" s="197">
        <v>7</v>
      </c>
      <c r="AO49" s="197">
        <v>11</v>
      </c>
      <c r="AP49" s="197"/>
      <c r="AQ49" s="197"/>
      <c r="AR49" s="196" t="s">
        <v>62</v>
      </c>
      <c r="AS49" s="194"/>
      <c r="AT49" s="194">
        <v>120</v>
      </c>
      <c r="AU49" s="194">
        <v>6.3</v>
      </c>
      <c r="AV49" s="194">
        <v>9</v>
      </c>
      <c r="AW49" s="194"/>
      <c r="AX49" s="194">
        <v>5.8000000000000003E-2</v>
      </c>
      <c r="AY49" s="194" t="s">
        <v>32</v>
      </c>
      <c r="AZ49" s="149" t="s">
        <v>360</v>
      </c>
      <c r="BA49" s="194"/>
      <c r="BB49" s="194"/>
      <c r="BC49" s="194"/>
      <c r="BD49" s="194"/>
      <c r="BE49" s="194"/>
      <c r="BF49" s="194"/>
      <c r="BG49" s="194" t="s">
        <v>50</v>
      </c>
      <c r="BH49" s="196"/>
      <c r="BI49" s="194"/>
      <c r="BJ49" s="194"/>
      <c r="BK49" s="194"/>
      <c r="BL49" s="194">
        <v>4.8000000000000001E-2</v>
      </c>
      <c r="BM49" s="194" t="s">
        <v>312</v>
      </c>
      <c r="BN49" s="194"/>
      <c r="BO49" s="194"/>
      <c r="BP49" s="194"/>
      <c r="BQ49" s="194"/>
      <c r="BR49" s="194">
        <v>4.8000000000000001E-2</v>
      </c>
      <c r="BS49" s="194"/>
      <c r="BT49" s="155">
        <f>1-293/(273+AT49)</f>
        <v>0.25445292620865145</v>
      </c>
      <c r="BU49" s="196" t="s">
        <v>27</v>
      </c>
      <c r="BV49" s="195" t="s">
        <v>62</v>
      </c>
      <c r="BW49" s="194" t="s">
        <v>408</v>
      </c>
      <c r="BX49" s="234" t="s">
        <v>694</v>
      </c>
      <c r="BY49" s="194">
        <v>1.1000000000000001</v>
      </c>
      <c r="BZ49" s="194">
        <v>0.02</v>
      </c>
      <c r="CA49" s="194">
        <v>0.38</v>
      </c>
      <c r="CB49" s="194"/>
      <c r="CC49" s="194"/>
      <c r="CD49" s="194"/>
      <c r="CE49" s="194"/>
      <c r="CF49" s="194"/>
      <c r="CG49" s="194"/>
      <c r="CH49" s="194"/>
      <c r="CI49" s="194"/>
      <c r="CJ49" s="196" t="s">
        <v>329</v>
      </c>
      <c r="CK49" s="234" t="s">
        <v>695</v>
      </c>
      <c r="CL49" s="194">
        <v>1.409</v>
      </c>
      <c r="CM49" s="234"/>
      <c r="CN49" s="194"/>
      <c r="CO49" s="234"/>
      <c r="CP49" s="196" t="s">
        <v>28</v>
      </c>
      <c r="CQ49" s="194" t="s">
        <v>346</v>
      </c>
      <c r="CR49" s="200" t="s">
        <v>41</v>
      </c>
      <c r="CS49" s="234" t="s">
        <v>696</v>
      </c>
      <c r="CT49" s="194"/>
      <c r="CU49" s="194"/>
      <c r="CV49" s="197">
        <v>2.25</v>
      </c>
      <c r="CW49" s="190"/>
      <c r="CX49" s="194">
        <v>23</v>
      </c>
      <c r="CY49" s="194">
        <v>2000</v>
      </c>
      <c r="CZ49" s="194">
        <v>3250</v>
      </c>
      <c r="DA49" s="194"/>
      <c r="DB49" s="194"/>
      <c r="DC49" s="194">
        <v>0.5</v>
      </c>
      <c r="DD49" s="194">
        <v>1.55</v>
      </c>
      <c r="DE49" s="194"/>
      <c r="DF49" s="194"/>
      <c r="DG49" s="194"/>
      <c r="DH49" s="194">
        <v>0.53</v>
      </c>
      <c r="DI49" s="54">
        <f>IF(ISNUMBER(DD49),DD49,IF(ISNUMBER(DF49),DF49*#REF!,""))</f>
        <v>1.55</v>
      </c>
      <c r="DJ49" s="190">
        <f t="shared" si="10"/>
        <v>1.55</v>
      </c>
      <c r="DK49" s="194"/>
      <c r="DL49" s="194"/>
      <c r="DM49" s="194"/>
      <c r="DN49" s="194"/>
      <c r="DO49" s="194"/>
      <c r="DP49" s="194"/>
      <c r="DQ49" s="194"/>
      <c r="DR49" s="194"/>
      <c r="DS49" s="194"/>
      <c r="DT49" s="194"/>
      <c r="DU49" s="194"/>
      <c r="DV49" s="194"/>
      <c r="DW49" s="107"/>
      <c r="DX49" s="194">
        <v>1.1499999999999999</v>
      </c>
      <c r="DY49" s="194">
        <v>1.3</v>
      </c>
      <c r="DZ49" s="234"/>
      <c r="EA49" s="196" t="s">
        <v>497</v>
      </c>
      <c r="EB49" s="234" t="s">
        <v>697</v>
      </c>
      <c r="EC49" s="194">
        <v>27.87</v>
      </c>
      <c r="ED49" s="234"/>
      <c r="EE49" s="194"/>
      <c r="EF49" s="194"/>
      <c r="EG49" s="189" t="s">
        <v>63</v>
      </c>
      <c r="EH49" s="195" t="s">
        <v>63</v>
      </c>
      <c r="EI49" s="195" t="s">
        <v>63</v>
      </c>
      <c r="EJ49" s="195" t="s">
        <v>63</v>
      </c>
      <c r="EK49" s="195" t="s">
        <v>63</v>
      </c>
      <c r="EL49" s="195" t="s">
        <v>1357</v>
      </c>
      <c r="EM49" s="244">
        <v>0.05</v>
      </c>
      <c r="EN49" s="234" t="s">
        <v>698</v>
      </c>
      <c r="EO49" s="196" t="s">
        <v>63</v>
      </c>
      <c r="EP49" s="234"/>
      <c r="EQ49" s="194"/>
      <c r="ER49" s="228"/>
      <c r="ES49" s="194"/>
      <c r="ET49" s="194"/>
      <c r="EU49" s="194"/>
      <c r="EV49" s="234"/>
      <c r="EW49" s="194"/>
      <c r="EX49" s="194" t="s">
        <v>382</v>
      </c>
      <c r="FA49" s="58"/>
      <c r="FB49" s="58"/>
      <c r="FC49" s="58"/>
      <c r="FD49" s="58"/>
      <c r="FE49" s="58"/>
      <c r="FF49" s="58"/>
      <c r="FG49" s="58"/>
      <c r="FH49" s="58"/>
    </row>
    <row r="50" spans="1:164" s="7" customFormat="1" ht="15" customHeight="1" x14ac:dyDescent="0.25">
      <c r="A50" s="97" t="s">
        <v>574</v>
      </c>
      <c r="B50" s="92">
        <v>2015</v>
      </c>
      <c r="C50" s="259" t="s">
        <v>1120</v>
      </c>
      <c r="D50" s="102" t="s">
        <v>1121</v>
      </c>
      <c r="E50" s="213">
        <v>104</v>
      </c>
      <c r="F50" s="216">
        <v>15</v>
      </c>
      <c r="G50" s="188" t="s">
        <v>832</v>
      </c>
      <c r="H50" s="188" t="s">
        <v>832</v>
      </c>
      <c r="I50" s="188" t="s">
        <v>832</v>
      </c>
      <c r="J50" s="116">
        <v>0</v>
      </c>
      <c r="K50" s="95">
        <v>0</v>
      </c>
      <c r="L50" s="95">
        <v>0</v>
      </c>
      <c r="M50" s="95">
        <v>0</v>
      </c>
      <c r="N50" s="95">
        <v>0</v>
      </c>
      <c r="O50" s="35">
        <f t="shared" si="11"/>
        <v>0</v>
      </c>
      <c r="P50" s="35">
        <f t="shared" si="12"/>
        <v>0</v>
      </c>
      <c r="Q50" s="35">
        <f t="shared" si="13"/>
        <v>0</v>
      </c>
      <c r="R50" s="125">
        <f t="shared" si="14"/>
        <v>0</v>
      </c>
      <c r="S50" s="105">
        <v>2015</v>
      </c>
      <c r="T50" s="108" t="s">
        <v>166</v>
      </c>
      <c r="U50" s="108" t="s">
        <v>681</v>
      </c>
      <c r="V50" s="194" t="s">
        <v>2</v>
      </c>
      <c r="W50" s="234"/>
      <c r="X50" s="190"/>
      <c r="Y50" s="196" t="s">
        <v>26</v>
      </c>
      <c r="Z50" s="63" t="str">
        <f>VLOOKUP(Y50,Listings!$J$3:$O$57,2,FALSE)</f>
        <v>HFC</v>
      </c>
      <c r="AA50" s="194"/>
      <c r="AB50" s="59">
        <f>VLOOKUP(Y50,Listings!$J$3:$O$57,5,FALSE)</f>
        <v>154.01</v>
      </c>
      <c r="AC50" s="59">
        <f>VLOOKUP(Y50,Listings!$J$3:$O$57,6,FALSE)</f>
        <v>36.51</v>
      </c>
      <c r="AD50" s="188">
        <f>VLOOKUP(Y50,Listings!$J$3:$L$57,3,FALSE)</f>
        <v>0.49580000000000002</v>
      </c>
      <c r="AE50" s="108" t="str">
        <f t="shared" si="17"/>
        <v>Dry</v>
      </c>
      <c r="AF50" s="132">
        <v>96.1</v>
      </c>
      <c r="AG50" s="197">
        <v>127.3</v>
      </c>
      <c r="AH50" s="197">
        <v>2.6</v>
      </c>
      <c r="AI50" s="197">
        <v>18</v>
      </c>
      <c r="AJ50" s="197">
        <v>8</v>
      </c>
      <c r="AK50" s="197">
        <v>14.4</v>
      </c>
      <c r="AL50" s="197"/>
      <c r="AM50" s="197"/>
      <c r="AN50" s="197">
        <v>8.8000000000000007</v>
      </c>
      <c r="AO50" s="197">
        <v>12</v>
      </c>
      <c r="AP50" s="197">
        <v>1.1299999999999999</v>
      </c>
      <c r="AQ50" s="197">
        <v>1.35</v>
      </c>
      <c r="AR50" s="196" t="s">
        <v>369</v>
      </c>
      <c r="AS50" s="194">
        <v>109</v>
      </c>
      <c r="AT50" s="194">
        <v>135</v>
      </c>
      <c r="AU50" s="194">
        <v>12.5</v>
      </c>
      <c r="AV50" s="194">
        <v>17.399999999999999</v>
      </c>
      <c r="AW50" s="199">
        <v>4.7999999999999996E-3</v>
      </c>
      <c r="AX50" s="199">
        <v>6.4999999999999997E-3</v>
      </c>
      <c r="AY50" s="194" t="s">
        <v>125</v>
      </c>
      <c r="AZ50" s="196" t="s">
        <v>148</v>
      </c>
      <c r="BA50" s="194">
        <v>4</v>
      </c>
      <c r="BB50" s="194">
        <v>13.9</v>
      </c>
      <c r="BC50" s="199">
        <v>10.6</v>
      </c>
      <c r="BD50" s="199">
        <v>14</v>
      </c>
      <c r="BE50" s="194">
        <v>1.1499999999999999</v>
      </c>
      <c r="BF50" s="194">
        <v>1.55</v>
      </c>
      <c r="BG50" s="194" t="s">
        <v>32</v>
      </c>
      <c r="BH50" s="196">
        <v>0.45500000000000002</v>
      </c>
      <c r="BI50" s="194">
        <v>0.83799999999999997</v>
      </c>
      <c r="BJ50" s="194" t="s">
        <v>302</v>
      </c>
      <c r="BK50" s="194">
        <v>3.6400000000000002E-2</v>
      </c>
      <c r="BL50" s="194">
        <v>4.6600000000000003E-2</v>
      </c>
      <c r="BM50" s="194" t="s">
        <v>301</v>
      </c>
      <c r="BN50" s="194"/>
      <c r="BO50" s="194"/>
      <c r="BP50" s="194"/>
      <c r="BQ50" s="194"/>
      <c r="BR50" s="194">
        <v>5.6399999999999999E-2</v>
      </c>
      <c r="BS50" s="194">
        <v>4.6600000000000003E-2</v>
      </c>
      <c r="BT50" s="155">
        <v>0.32107843137254899</v>
      </c>
      <c r="BU50" s="196" t="s">
        <v>400</v>
      </c>
      <c r="BV50" s="194" t="s">
        <v>62</v>
      </c>
      <c r="BW50" s="195" t="s">
        <v>408</v>
      </c>
      <c r="BX50" s="234" t="s">
        <v>484</v>
      </c>
      <c r="BY50" s="194"/>
      <c r="BZ50" s="194">
        <v>0.47</v>
      </c>
      <c r="CA50" s="194">
        <v>0.56999999999999995</v>
      </c>
      <c r="CB50" s="194">
        <v>1500</v>
      </c>
      <c r="CC50" s="194">
        <v>0.11</v>
      </c>
      <c r="CD50" s="194">
        <v>0.19</v>
      </c>
      <c r="CE50" s="199">
        <v>0.08</v>
      </c>
      <c r="CF50" s="199">
        <v>4.4999999999999998E-2</v>
      </c>
      <c r="CG50" s="199">
        <v>0.23899999999999999</v>
      </c>
      <c r="CH50" s="199">
        <v>0.66600000000000004</v>
      </c>
      <c r="CI50" s="194"/>
      <c r="CJ50" s="196" t="s">
        <v>25</v>
      </c>
      <c r="CK50" s="234" t="s">
        <v>480</v>
      </c>
      <c r="CL50" s="194">
        <v>6.5</v>
      </c>
      <c r="CM50" s="234" t="s">
        <v>481</v>
      </c>
      <c r="CN50" s="194"/>
      <c r="CO50" s="234"/>
      <c r="CP50" s="196" t="s">
        <v>28</v>
      </c>
      <c r="CQ50" s="152" t="s">
        <v>714</v>
      </c>
      <c r="CR50" s="200" t="s">
        <v>40</v>
      </c>
      <c r="CS50" s="234" t="s">
        <v>490</v>
      </c>
      <c r="CT50" s="194">
        <v>1</v>
      </c>
      <c r="CU50" s="194"/>
      <c r="CV50" s="197">
        <v>3.5</v>
      </c>
      <c r="CW50" s="199">
        <v>42</v>
      </c>
      <c r="CX50" s="194">
        <v>12</v>
      </c>
      <c r="CY50" s="194">
        <v>3415</v>
      </c>
      <c r="CZ50" s="194">
        <v>3496</v>
      </c>
      <c r="DA50" s="194">
        <v>6.52</v>
      </c>
      <c r="DB50" s="194">
        <v>10.050000000000001</v>
      </c>
      <c r="DC50" s="194">
        <v>0.56599999999999995</v>
      </c>
      <c r="DD50" s="194">
        <v>1.016</v>
      </c>
      <c r="DE50" s="194"/>
      <c r="DF50" s="194"/>
      <c r="DG50" s="199">
        <v>1.1000000000000001</v>
      </c>
      <c r="DH50" s="199">
        <v>1.67</v>
      </c>
      <c r="DI50" s="190">
        <f t="shared" ref="DI50:DI57" si="18">IF(ISNUMBER(DD50),DD50,IF(ISNUMBER(DF50),DF50*DW50,""))</f>
        <v>1.016</v>
      </c>
      <c r="DJ50" s="190">
        <f t="shared" si="10"/>
        <v>1.016</v>
      </c>
      <c r="DK50" s="199">
        <v>0.33</v>
      </c>
      <c r="DL50" s="199">
        <v>0.35299999999999998</v>
      </c>
      <c r="DM50" s="194">
        <v>0.57999999999999996</v>
      </c>
      <c r="DN50" s="194">
        <v>0.77739999999999998</v>
      </c>
      <c r="DO50" s="194"/>
      <c r="DP50" s="194"/>
      <c r="DQ50" s="199">
        <v>0.51500000000000001</v>
      </c>
      <c r="DR50" s="199">
        <v>0.6</v>
      </c>
      <c r="DS50" s="194"/>
      <c r="DT50" s="194"/>
      <c r="DU50" s="194"/>
      <c r="DV50" s="194"/>
      <c r="DW50" s="54" t="str">
        <f t="shared" ref="DW50:DW81" si="19">IF(ISNUMBER(DF50),0.6842+LN(DF50)*0.0494,"")</f>
        <v/>
      </c>
      <c r="DX50" s="194"/>
      <c r="DY50" s="194"/>
      <c r="DZ50" s="234"/>
      <c r="EA50" s="196" t="s">
        <v>25</v>
      </c>
      <c r="EB50" s="234" t="s">
        <v>482</v>
      </c>
      <c r="EC50" s="194">
        <v>5.38</v>
      </c>
      <c r="ED50" s="234" t="s">
        <v>483</v>
      </c>
      <c r="EE50" s="194"/>
      <c r="EF50" s="194"/>
      <c r="EG50" s="196"/>
      <c r="EH50" s="194"/>
      <c r="EI50" s="194"/>
      <c r="EJ50" s="194"/>
      <c r="EK50" s="194"/>
      <c r="EL50" s="194" t="s">
        <v>408</v>
      </c>
      <c r="EM50" s="242" t="s">
        <v>408</v>
      </c>
      <c r="EN50" s="234"/>
      <c r="EO50" s="196" t="s">
        <v>63</v>
      </c>
      <c r="EP50" s="234"/>
      <c r="EQ50" s="194"/>
      <c r="ER50" s="228"/>
      <c r="ES50" s="194"/>
      <c r="ET50" s="194"/>
      <c r="EU50" s="194"/>
      <c r="EV50" s="234"/>
      <c r="EW50" s="194"/>
      <c r="EX50" s="194" t="s">
        <v>382</v>
      </c>
      <c r="FA50" s="59"/>
      <c r="FB50" s="59"/>
      <c r="FC50" s="59"/>
      <c r="FD50" s="59"/>
      <c r="FE50" s="59"/>
      <c r="FF50" s="59"/>
      <c r="FG50" s="59"/>
      <c r="FH50" s="59"/>
    </row>
    <row r="51" spans="1:164" s="7" customFormat="1" ht="15" customHeight="1" x14ac:dyDescent="0.25">
      <c r="A51" s="97" t="s">
        <v>574</v>
      </c>
      <c r="B51" s="92">
        <v>2017</v>
      </c>
      <c r="C51" s="259" t="s">
        <v>1248</v>
      </c>
      <c r="D51" s="102" t="s">
        <v>1249</v>
      </c>
      <c r="E51" s="123">
        <v>170</v>
      </c>
      <c r="F51" s="122">
        <v>15</v>
      </c>
      <c r="G51" s="146" t="s">
        <v>832</v>
      </c>
      <c r="H51" s="146" t="s">
        <v>832</v>
      </c>
      <c r="I51" s="212" t="s">
        <v>833</v>
      </c>
      <c r="J51" s="116">
        <v>0</v>
      </c>
      <c r="K51" s="213">
        <v>1</v>
      </c>
      <c r="L51" s="213">
        <v>1</v>
      </c>
      <c r="M51" s="213">
        <v>1</v>
      </c>
      <c r="N51" s="213">
        <v>0</v>
      </c>
      <c r="O51" s="35">
        <f t="shared" si="11"/>
        <v>1</v>
      </c>
      <c r="P51" s="35">
        <f t="shared" si="12"/>
        <v>1</v>
      </c>
      <c r="Q51" s="35">
        <f t="shared" si="13"/>
        <v>0</v>
      </c>
      <c r="R51" s="125">
        <f t="shared" si="14"/>
        <v>1</v>
      </c>
      <c r="S51" s="105">
        <v>2017</v>
      </c>
      <c r="T51" s="108" t="s">
        <v>166</v>
      </c>
      <c r="U51" s="108" t="s">
        <v>681</v>
      </c>
      <c r="V51" s="194" t="s">
        <v>2</v>
      </c>
      <c r="W51" s="231"/>
      <c r="X51" s="190"/>
      <c r="Y51" s="189" t="s">
        <v>26</v>
      </c>
      <c r="Z51" s="63" t="str">
        <f>VLOOKUP(Y51,Listings!$J$3:$O$57,2,FALSE)</f>
        <v>HFC</v>
      </c>
      <c r="AA51" s="190"/>
      <c r="AB51" s="59">
        <f>VLOOKUP(Y51,Listings!$J$3:$O$57,5,FALSE)</f>
        <v>154.01</v>
      </c>
      <c r="AC51" s="59">
        <f>VLOOKUP(Y51,Listings!$J$3:$O$57,6,FALSE)</f>
        <v>36.51</v>
      </c>
      <c r="AD51" s="188">
        <f>VLOOKUP(Y51,Listings!$J$3:$L$57,3,FALSE)</f>
        <v>0.49580000000000002</v>
      </c>
      <c r="AE51" s="195" t="str">
        <f t="shared" si="17"/>
        <v>Dry</v>
      </c>
      <c r="AF51" s="189"/>
      <c r="AG51" s="190"/>
      <c r="AH51" s="190"/>
      <c r="AI51" s="190"/>
      <c r="AJ51" s="190"/>
      <c r="AK51" s="190"/>
      <c r="AL51" s="190"/>
      <c r="AM51" s="190"/>
      <c r="AN51" s="190">
        <v>5.0999999999999996</v>
      </c>
      <c r="AO51" s="194">
        <v>5.8</v>
      </c>
      <c r="AP51" s="190"/>
      <c r="AQ51" s="190"/>
      <c r="AR51" s="189" t="s">
        <v>712</v>
      </c>
      <c r="AS51" s="190"/>
      <c r="AT51" s="190"/>
      <c r="AU51" s="190"/>
      <c r="AV51" s="190"/>
      <c r="AW51" s="190"/>
      <c r="AX51" s="190"/>
      <c r="AY51" s="190" t="s">
        <v>713</v>
      </c>
      <c r="AZ51" s="196" t="s">
        <v>148</v>
      </c>
      <c r="BA51" s="190"/>
      <c r="BB51" s="190"/>
      <c r="BC51" s="190"/>
      <c r="BD51" s="190"/>
      <c r="BE51" s="190"/>
      <c r="BF51" s="190"/>
      <c r="BG51" s="190" t="s">
        <v>32</v>
      </c>
      <c r="BH51" s="189"/>
      <c r="BI51" s="190"/>
      <c r="BJ51" s="190"/>
      <c r="BK51" s="190"/>
      <c r="BL51" s="190"/>
      <c r="BM51" s="190"/>
      <c r="BN51" s="190"/>
      <c r="BO51" s="190"/>
      <c r="BP51" s="190"/>
      <c r="BQ51" s="190"/>
      <c r="BR51" s="190"/>
      <c r="BS51" s="190"/>
      <c r="BT51" s="190"/>
      <c r="BU51" s="189" t="s">
        <v>400</v>
      </c>
      <c r="BV51" s="195" t="s">
        <v>62</v>
      </c>
      <c r="BW51" s="195" t="s">
        <v>46</v>
      </c>
      <c r="BX51" s="231"/>
      <c r="BY51" s="190"/>
      <c r="BZ51" s="190"/>
      <c r="CA51" s="190"/>
      <c r="CB51" s="190">
        <v>800</v>
      </c>
      <c r="CC51" s="190"/>
      <c r="CD51" s="190"/>
      <c r="CE51" s="190"/>
      <c r="CF51" s="190"/>
      <c r="CG51" s="190"/>
      <c r="CH51" s="190"/>
      <c r="CI51" s="190"/>
      <c r="CJ51" s="189" t="s">
        <v>25</v>
      </c>
      <c r="CK51" s="231"/>
      <c r="CL51" s="190">
        <v>6.5</v>
      </c>
      <c r="CM51" s="231"/>
      <c r="CN51" s="190"/>
      <c r="CO51" s="231"/>
      <c r="CP51" s="189" t="s">
        <v>28</v>
      </c>
      <c r="CQ51" s="195" t="s">
        <v>714</v>
      </c>
      <c r="CR51" s="200" t="s">
        <v>40</v>
      </c>
      <c r="CS51" s="234" t="s">
        <v>490</v>
      </c>
      <c r="CT51" s="190"/>
      <c r="CU51" s="190">
        <v>1</v>
      </c>
      <c r="CV51" s="192">
        <v>3.5</v>
      </c>
      <c r="CW51" s="199">
        <v>42</v>
      </c>
      <c r="CX51" s="194">
        <v>12</v>
      </c>
      <c r="CY51" s="190"/>
      <c r="CZ51" s="194">
        <v>3200</v>
      </c>
      <c r="DA51" s="190"/>
      <c r="DB51" s="190"/>
      <c r="DC51" s="190">
        <v>0.04</v>
      </c>
      <c r="DD51" s="190">
        <v>0.12</v>
      </c>
      <c r="DE51" s="190"/>
      <c r="DF51" s="190"/>
      <c r="DG51" s="190"/>
      <c r="DH51" s="190"/>
      <c r="DI51" s="190">
        <f t="shared" si="18"/>
        <v>0.12</v>
      </c>
      <c r="DJ51" s="190">
        <f t="shared" si="10"/>
        <v>0.12</v>
      </c>
      <c r="DK51" s="190"/>
      <c r="DL51" s="190"/>
      <c r="DM51" s="190"/>
      <c r="DN51" s="190"/>
      <c r="DO51" s="190"/>
      <c r="DP51" s="190"/>
      <c r="DQ51" s="190"/>
      <c r="DR51" s="190"/>
      <c r="DS51" s="190"/>
      <c r="DT51" s="190"/>
      <c r="DU51" s="190"/>
      <c r="DV51" s="190"/>
      <c r="DW51" s="54" t="str">
        <f t="shared" si="19"/>
        <v/>
      </c>
      <c r="DX51" s="190"/>
      <c r="DY51" s="190"/>
      <c r="DZ51" s="231"/>
      <c r="EA51" s="189" t="s">
        <v>25</v>
      </c>
      <c r="EB51" s="231"/>
      <c r="EC51" s="190">
        <v>5.38</v>
      </c>
      <c r="ED51" s="231"/>
      <c r="EE51" s="190"/>
      <c r="EF51" s="190"/>
      <c r="EG51" s="189"/>
      <c r="EH51" s="190"/>
      <c r="EI51" s="190"/>
      <c r="EJ51" s="190"/>
      <c r="EK51" s="190"/>
      <c r="EL51" s="194" t="s">
        <v>408</v>
      </c>
      <c r="EM51" s="242" t="s">
        <v>408</v>
      </c>
      <c r="EN51" s="231"/>
      <c r="EO51" s="189" t="s">
        <v>63</v>
      </c>
      <c r="EP51" s="231"/>
      <c r="EQ51" s="190"/>
      <c r="ER51" s="226"/>
      <c r="ES51" s="190"/>
      <c r="ET51" s="190"/>
      <c r="EU51" s="190"/>
      <c r="EV51" s="231"/>
      <c r="EW51" s="190"/>
      <c r="EX51" s="190" t="s">
        <v>382</v>
      </c>
      <c r="FA51" s="59"/>
      <c r="FB51" s="59"/>
      <c r="FC51" s="59"/>
      <c r="FD51" s="59"/>
      <c r="FE51" s="59"/>
      <c r="FF51" s="59"/>
      <c r="FG51" s="59"/>
      <c r="FH51" s="59"/>
    </row>
    <row r="52" spans="1:164" s="8" customFormat="1" ht="15" customHeight="1" x14ac:dyDescent="0.25">
      <c r="A52" s="97" t="s">
        <v>574</v>
      </c>
      <c r="B52" s="92">
        <v>2015</v>
      </c>
      <c r="C52" s="259" t="s">
        <v>1178</v>
      </c>
      <c r="D52" s="102" t="s">
        <v>1179</v>
      </c>
      <c r="E52" s="123">
        <v>134</v>
      </c>
      <c r="F52" s="216">
        <v>15</v>
      </c>
      <c r="G52" s="146" t="s">
        <v>832</v>
      </c>
      <c r="H52" s="146" t="s">
        <v>832</v>
      </c>
      <c r="I52" s="146" t="s">
        <v>832</v>
      </c>
      <c r="J52" s="216">
        <v>0</v>
      </c>
      <c r="K52" s="146">
        <v>1</v>
      </c>
      <c r="L52" s="146">
        <v>1</v>
      </c>
      <c r="M52" s="146">
        <v>1</v>
      </c>
      <c r="N52" s="146">
        <v>1</v>
      </c>
      <c r="O52" s="35">
        <f t="shared" si="11"/>
        <v>1</v>
      </c>
      <c r="P52" s="35">
        <f t="shared" si="12"/>
        <v>1</v>
      </c>
      <c r="Q52" s="35">
        <f t="shared" si="13"/>
        <v>1</v>
      </c>
      <c r="R52" s="125">
        <f t="shared" si="14"/>
        <v>1</v>
      </c>
      <c r="S52" s="105">
        <v>2015</v>
      </c>
      <c r="T52" s="108" t="s">
        <v>166</v>
      </c>
      <c r="U52" s="108" t="s">
        <v>681</v>
      </c>
      <c r="V52" s="195" t="s">
        <v>2</v>
      </c>
      <c r="W52" s="233"/>
      <c r="X52" s="194"/>
      <c r="Y52" s="196" t="s">
        <v>26</v>
      </c>
      <c r="Z52" s="63" t="str">
        <f>VLOOKUP(Y52,Listings!$J$3:$O$57,2,FALSE)</f>
        <v>HFC</v>
      </c>
      <c r="AA52" s="194"/>
      <c r="AB52" s="59">
        <f>VLOOKUP(Y52,Listings!$J$3:$O$57,5,FALSE)</f>
        <v>154.01</v>
      </c>
      <c r="AC52" s="59">
        <f>VLOOKUP(Y52,Listings!$J$3:$O$57,6,FALSE)</f>
        <v>36.51</v>
      </c>
      <c r="AD52" s="188">
        <f>VLOOKUP(Y52,Listings!$J$3:$L$57,3,FALSE)</f>
        <v>0.49580000000000002</v>
      </c>
      <c r="AE52" s="108" t="str">
        <f t="shared" si="17"/>
        <v>Dry</v>
      </c>
      <c r="AF52" s="132"/>
      <c r="AG52" s="137">
        <v>127</v>
      </c>
      <c r="AH52" s="197">
        <v>2</v>
      </c>
      <c r="AI52" s="197">
        <v>18</v>
      </c>
      <c r="AJ52" s="197"/>
      <c r="AK52" s="197"/>
      <c r="AL52" s="197"/>
      <c r="AM52" s="197"/>
      <c r="AN52" s="197">
        <v>4</v>
      </c>
      <c r="AO52" s="197">
        <v>11.5</v>
      </c>
      <c r="AP52" s="202">
        <v>1.1299999999999999</v>
      </c>
      <c r="AQ52" s="137">
        <v>1.35</v>
      </c>
      <c r="AR52" s="196" t="s">
        <v>369</v>
      </c>
      <c r="AS52" s="194"/>
      <c r="AT52" s="194">
        <v>133</v>
      </c>
      <c r="AU52" s="194"/>
      <c r="AV52" s="194">
        <v>17</v>
      </c>
      <c r="AW52" s="194"/>
      <c r="AX52" s="194"/>
      <c r="AY52" s="194" t="s">
        <v>125</v>
      </c>
      <c r="AZ52" s="196" t="s">
        <v>148</v>
      </c>
      <c r="BA52" s="194"/>
      <c r="BB52" s="194">
        <v>12</v>
      </c>
      <c r="BC52" s="194"/>
      <c r="BD52" s="194"/>
      <c r="BE52" s="194"/>
      <c r="BF52" s="194"/>
      <c r="BG52" s="194" t="s">
        <v>32</v>
      </c>
      <c r="BH52" s="196">
        <v>0.35</v>
      </c>
      <c r="BI52" s="194">
        <v>0.82499999999999996</v>
      </c>
      <c r="BJ52" s="194" t="s">
        <v>302</v>
      </c>
      <c r="BK52" s="194">
        <v>5.2999999999999999E-2</v>
      </c>
      <c r="BL52" s="194">
        <v>5.6000000000000001E-2</v>
      </c>
      <c r="BM52" s="194" t="s">
        <v>282</v>
      </c>
      <c r="BN52" s="194"/>
      <c r="BO52" s="194"/>
      <c r="BP52" s="194"/>
      <c r="BQ52" s="194"/>
      <c r="BR52" s="194">
        <v>5.6000000000000001E-2</v>
      </c>
      <c r="BS52" s="199">
        <v>4.8529411764705876E-2</v>
      </c>
      <c r="BT52" s="155">
        <v>0.29802955665024633</v>
      </c>
      <c r="BU52" s="196" t="s">
        <v>29</v>
      </c>
      <c r="BV52" s="195" t="s">
        <v>62</v>
      </c>
      <c r="BW52" s="195" t="s">
        <v>46</v>
      </c>
      <c r="BX52" s="234" t="s">
        <v>575</v>
      </c>
      <c r="BY52" s="194">
        <v>0.75</v>
      </c>
      <c r="BZ52" s="194"/>
      <c r="CA52" s="194"/>
      <c r="CB52" s="194"/>
      <c r="CC52" s="194"/>
      <c r="CD52" s="194">
        <v>0.2</v>
      </c>
      <c r="CE52" s="194"/>
      <c r="CF52" s="194"/>
      <c r="CG52" s="194"/>
      <c r="CH52" s="194"/>
      <c r="CI52" s="194"/>
      <c r="CJ52" s="196" t="s">
        <v>25</v>
      </c>
      <c r="CK52" s="234"/>
      <c r="CL52" s="194"/>
      <c r="CM52" s="234"/>
      <c r="CN52" s="194"/>
      <c r="CO52" s="234"/>
      <c r="CP52" s="196" t="s">
        <v>28</v>
      </c>
      <c r="CQ52" s="152" t="s">
        <v>714</v>
      </c>
      <c r="CR52" s="200" t="s">
        <v>40</v>
      </c>
      <c r="CS52" s="234" t="s">
        <v>490</v>
      </c>
      <c r="CT52" s="194">
        <v>1</v>
      </c>
      <c r="CU52" s="194"/>
      <c r="CV52" s="197"/>
      <c r="CW52" s="194"/>
      <c r="CX52" s="194"/>
      <c r="CY52" s="194">
        <v>2900</v>
      </c>
      <c r="CZ52" s="194">
        <v>3600</v>
      </c>
      <c r="DA52" s="194"/>
      <c r="DB52" s="194"/>
      <c r="DC52" s="194">
        <v>0.5</v>
      </c>
      <c r="DD52" s="194">
        <v>1.02</v>
      </c>
      <c r="DE52" s="194"/>
      <c r="DF52" s="194"/>
      <c r="DG52" s="194"/>
      <c r="DH52" s="194"/>
      <c r="DI52" s="190">
        <f t="shared" si="18"/>
        <v>1.02</v>
      </c>
      <c r="DJ52" s="190">
        <f t="shared" si="10"/>
        <v>1.02</v>
      </c>
      <c r="DK52" s="194"/>
      <c r="DL52" s="194"/>
      <c r="DM52" s="194"/>
      <c r="DN52" s="194"/>
      <c r="DO52" s="194"/>
      <c r="DP52" s="194"/>
      <c r="DQ52" s="194"/>
      <c r="DR52" s="194"/>
      <c r="DS52" s="194"/>
      <c r="DT52" s="200"/>
      <c r="DU52" s="194"/>
      <c r="DV52" s="194"/>
      <c r="DW52" s="190" t="str">
        <f t="shared" si="19"/>
        <v/>
      </c>
      <c r="DX52" s="194"/>
      <c r="DY52" s="194"/>
      <c r="DZ52" s="234"/>
      <c r="EA52" s="196" t="s">
        <v>25</v>
      </c>
      <c r="EB52" s="234"/>
      <c r="EC52" s="194"/>
      <c r="ED52" s="234"/>
      <c r="EE52" s="194"/>
      <c r="EF52" s="194"/>
      <c r="EG52" s="196"/>
      <c r="EH52" s="194"/>
      <c r="EI52" s="194"/>
      <c r="EJ52" s="194"/>
      <c r="EK52" s="194"/>
      <c r="EL52" s="194" t="s">
        <v>408</v>
      </c>
      <c r="EM52" s="242" t="s">
        <v>408</v>
      </c>
      <c r="EN52" s="234"/>
      <c r="EO52" s="196" t="s">
        <v>63</v>
      </c>
      <c r="EP52" s="234"/>
      <c r="EQ52" s="194"/>
      <c r="ER52" s="227"/>
      <c r="ES52" s="194"/>
      <c r="ET52" s="194"/>
      <c r="EU52" s="194"/>
      <c r="EV52" s="234"/>
      <c r="EW52" s="194"/>
      <c r="EX52" s="194" t="s">
        <v>382</v>
      </c>
      <c r="FA52" s="58"/>
      <c r="FB52" s="58"/>
      <c r="FC52" s="58"/>
      <c r="FD52" s="58"/>
      <c r="FE52" s="58"/>
      <c r="FF52" s="58"/>
      <c r="FG52" s="58"/>
      <c r="FH52" s="58"/>
    </row>
    <row r="53" spans="1:164" s="7" customFormat="1" ht="15" customHeight="1" x14ac:dyDescent="0.25">
      <c r="A53" s="200" t="s">
        <v>664</v>
      </c>
      <c r="B53" s="92">
        <v>2016</v>
      </c>
      <c r="C53" s="101" t="s">
        <v>1228</v>
      </c>
      <c r="D53" s="102" t="s">
        <v>1229</v>
      </c>
      <c r="E53" s="146">
        <v>159.1</v>
      </c>
      <c r="F53" s="114">
        <v>16</v>
      </c>
      <c r="G53" s="188" t="s">
        <v>832</v>
      </c>
      <c r="H53" s="188" t="s">
        <v>832</v>
      </c>
      <c r="I53" s="188" t="s">
        <v>832</v>
      </c>
      <c r="J53" s="216">
        <v>0</v>
      </c>
      <c r="K53" s="146">
        <v>0</v>
      </c>
      <c r="L53" s="146">
        <v>0</v>
      </c>
      <c r="M53" s="146">
        <v>0</v>
      </c>
      <c r="N53" s="146">
        <v>0</v>
      </c>
      <c r="O53" s="35">
        <f t="shared" si="11"/>
        <v>0</v>
      </c>
      <c r="P53" s="35">
        <f t="shared" si="12"/>
        <v>0</v>
      </c>
      <c r="Q53" s="35">
        <f t="shared" si="13"/>
        <v>0</v>
      </c>
      <c r="R53" s="125">
        <f t="shared" si="14"/>
        <v>0</v>
      </c>
      <c r="S53" s="105">
        <v>2016</v>
      </c>
      <c r="T53" s="194" t="s">
        <v>161</v>
      </c>
      <c r="U53" s="194" t="s">
        <v>162</v>
      </c>
      <c r="V53" s="194" t="s">
        <v>31</v>
      </c>
      <c r="W53" s="233"/>
      <c r="X53" s="190"/>
      <c r="Y53" s="196" t="s">
        <v>26</v>
      </c>
      <c r="Z53" s="63" t="str">
        <f>VLOOKUP(Y53,Listings!$J$3:$O$57,2,FALSE)</f>
        <v>HFC</v>
      </c>
      <c r="AA53" s="194"/>
      <c r="AB53" s="59">
        <f>VLOOKUP(Y53,Listings!$J$3:$O$57,5,FALSE)</f>
        <v>154.01</v>
      </c>
      <c r="AC53" s="59">
        <f>VLOOKUP(Y53,Listings!$J$3:$O$57,6,FALSE)</f>
        <v>36.51</v>
      </c>
      <c r="AD53" s="188">
        <f>VLOOKUP(Y53,Listings!$J$3:$L$57,3,FALSE)</f>
        <v>0.49580000000000002</v>
      </c>
      <c r="AE53" s="195" t="str">
        <f t="shared" si="17"/>
        <v>Dry</v>
      </c>
      <c r="AF53" s="132"/>
      <c r="AG53" s="197">
        <v>136</v>
      </c>
      <c r="AH53" s="197"/>
      <c r="AI53" s="197">
        <v>20</v>
      </c>
      <c r="AJ53" s="197"/>
      <c r="AK53" s="197">
        <v>17</v>
      </c>
      <c r="AL53" s="197"/>
      <c r="AM53" s="197">
        <v>30</v>
      </c>
      <c r="AN53" s="197">
        <v>8</v>
      </c>
      <c r="AO53" s="197">
        <v>16</v>
      </c>
      <c r="AP53" s="197">
        <v>2.5</v>
      </c>
      <c r="AQ53" s="197">
        <v>4.5</v>
      </c>
      <c r="AR53" s="196" t="s">
        <v>62</v>
      </c>
      <c r="AS53" s="194"/>
      <c r="AT53" s="194">
        <v>137</v>
      </c>
      <c r="AU53" s="194">
        <v>50</v>
      </c>
      <c r="AV53" s="194">
        <v>89</v>
      </c>
      <c r="AW53" s="194"/>
      <c r="AX53" s="194"/>
      <c r="AY53" s="194" t="s">
        <v>39</v>
      </c>
      <c r="AZ53" s="149" t="s">
        <v>287</v>
      </c>
      <c r="BA53" s="190"/>
      <c r="BB53" s="194">
        <v>10</v>
      </c>
      <c r="BC53" s="194">
        <v>41</v>
      </c>
      <c r="BD53" s="194">
        <v>80</v>
      </c>
      <c r="BE53" s="194"/>
      <c r="BF53" s="194"/>
      <c r="BG53" s="194" t="s">
        <v>32</v>
      </c>
      <c r="BH53" s="196"/>
      <c r="BI53" s="194">
        <v>1.2250000000000001</v>
      </c>
      <c r="BJ53" s="194" t="s">
        <v>302</v>
      </c>
      <c r="BK53" s="194"/>
      <c r="BL53" s="194"/>
      <c r="BM53" s="194"/>
      <c r="BN53" s="194"/>
      <c r="BO53" s="194"/>
      <c r="BP53" s="194"/>
      <c r="BQ53" s="194"/>
      <c r="BR53" s="194"/>
      <c r="BS53" s="194"/>
      <c r="BT53" s="155">
        <f>1-(273+IF(ISBLANK(BA53), IF(ISBLANK(BB53),1000,BB53),BA53))/(273+AT53)</f>
        <v>0.30975609756097566</v>
      </c>
      <c r="BU53" s="196" t="s">
        <v>27</v>
      </c>
      <c r="BV53" s="194" t="s">
        <v>62</v>
      </c>
      <c r="BW53" s="194" t="s">
        <v>46</v>
      </c>
      <c r="BX53" s="234"/>
      <c r="BY53" s="194">
        <v>3</v>
      </c>
      <c r="BZ53" s="194">
        <v>0.18</v>
      </c>
      <c r="CA53" s="194">
        <v>0.34</v>
      </c>
      <c r="CB53" s="194"/>
      <c r="CC53" s="194">
        <v>0.82499999999999996</v>
      </c>
      <c r="CD53" s="194">
        <v>1.875</v>
      </c>
      <c r="CE53" s="182">
        <v>0.28999999999999998</v>
      </c>
      <c r="CF53" s="199">
        <v>0.27900000000000003</v>
      </c>
      <c r="CG53" s="194">
        <v>0.42</v>
      </c>
      <c r="CH53" s="194"/>
      <c r="CI53" s="194"/>
      <c r="CJ53" s="196" t="s">
        <v>25</v>
      </c>
      <c r="CK53" s="234"/>
      <c r="CL53" s="194"/>
      <c r="CM53" s="234"/>
      <c r="CN53" s="194"/>
      <c r="CO53" s="234"/>
      <c r="CP53" s="196" t="s">
        <v>36</v>
      </c>
      <c r="CQ53" s="194" t="s">
        <v>346</v>
      </c>
      <c r="CR53" s="200" t="s">
        <v>40</v>
      </c>
      <c r="CS53" s="234"/>
      <c r="CT53" s="194"/>
      <c r="CU53" s="194">
        <v>3.5</v>
      </c>
      <c r="CV53" s="197"/>
      <c r="CW53" s="190"/>
      <c r="CX53" s="190"/>
      <c r="CY53" s="194">
        <v>50000</v>
      </c>
      <c r="CZ53" s="194">
        <v>70000</v>
      </c>
      <c r="DA53" s="194">
        <v>2</v>
      </c>
      <c r="DB53" s="194">
        <v>4</v>
      </c>
      <c r="DC53" s="194">
        <v>0.3</v>
      </c>
      <c r="DD53" s="194">
        <v>2.875</v>
      </c>
      <c r="DE53" s="194"/>
      <c r="DF53" s="194"/>
      <c r="DG53" s="194"/>
      <c r="DH53" s="194"/>
      <c r="DI53" s="190">
        <f t="shared" si="18"/>
        <v>2.875</v>
      </c>
      <c r="DJ53" s="54">
        <f t="shared" si="10"/>
        <v>2.875</v>
      </c>
      <c r="DK53" s="194"/>
      <c r="DL53" s="194">
        <v>0.31</v>
      </c>
      <c r="DM53" s="194"/>
      <c r="DN53" s="194"/>
      <c r="DO53" s="194"/>
      <c r="DP53" s="194"/>
      <c r="DQ53" s="194"/>
      <c r="DR53" s="194"/>
      <c r="DS53" s="194"/>
      <c r="DT53" s="194"/>
      <c r="DU53" s="194"/>
      <c r="DV53" s="194"/>
      <c r="DW53" s="54" t="str">
        <f t="shared" si="19"/>
        <v/>
      </c>
      <c r="DX53" s="194"/>
      <c r="DY53" s="194"/>
      <c r="DZ53" s="234"/>
      <c r="EA53" s="196" t="s">
        <v>25</v>
      </c>
      <c r="EB53" s="234"/>
      <c r="EC53" s="194"/>
      <c r="ED53" s="234"/>
      <c r="EE53" s="194"/>
      <c r="EF53" s="194"/>
      <c r="EG53" s="196"/>
      <c r="EH53" s="194"/>
      <c r="EI53" s="194"/>
      <c r="EJ53" s="194"/>
      <c r="EK53" s="194"/>
      <c r="EL53" s="194" t="s">
        <v>700</v>
      </c>
      <c r="EM53" s="242" t="s">
        <v>376</v>
      </c>
      <c r="EN53" s="234"/>
      <c r="EO53" s="196" t="s">
        <v>25</v>
      </c>
      <c r="EP53" s="234"/>
      <c r="EQ53" s="194"/>
      <c r="ER53" s="228"/>
      <c r="ES53" s="194" t="s">
        <v>382</v>
      </c>
      <c r="ET53" s="194"/>
      <c r="EU53" s="194"/>
      <c r="EV53" s="234" t="s">
        <v>382</v>
      </c>
      <c r="EW53" s="194"/>
      <c r="EX53" s="194" t="s">
        <v>382</v>
      </c>
      <c r="FA53" s="59"/>
      <c r="FB53" s="59"/>
      <c r="FC53" s="59"/>
      <c r="FD53" s="59"/>
      <c r="FE53" s="59"/>
      <c r="FF53" s="59"/>
      <c r="FG53" s="59"/>
      <c r="FH53" s="59"/>
    </row>
    <row r="54" spans="1:164" s="2" customFormat="1" ht="15" customHeight="1" x14ac:dyDescent="0.25">
      <c r="A54" s="97" t="s">
        <v>664</v>
      </c>
      <c r="B54" s="92">
        <v>2016</v>
      </c>
      <c r="C54" s="101" t="s">
        <v>1228</v>
      </c>
      <c r="D54" s="102" t="s">
        <v>1229</v>
      </c>
      <c r="E54" s="146">
        <v>159.19999999999999</v>
      </c>
      <c r="F54" s="114">
        <v>16</v>
      </c>
      <c r="G54" s="188" t="s">
        <v>833</v>
      </c>
      <c r="H54" s="188" t="s">
        <v>832</v>
      </c>
      <c r="I54" s="188" t="s">
        <v>832</v>
      </c>
      <c r="J54" s="216">
        <v>1</v>
      </c>
      <c r="K54" s="39">
        <v>1</v>
      </c>
      <c r="L54" s="39">
        <v>0</v>
      </c>
      <c r="M54" s="39">
        <v>1</v>
      </c>
      <c r="N54" s="39">
        <v>1</v>
      </c>
      <c r="O54" s="35">
        <f t="shared" si="11"/>
        <v>0</v>
      </c>
      <c r="P54" s="35">
        <f t="shared" si="12"/>
        <v>1</v>
      </c>
      <c r="Q54" s="35">
        <f t="shared" si="13"/>
        <v>1</v>
      </c>
      <c r="R54" s="125">
        <f t="shared" si="14"/>
        <v>0</v>
      </c>
      <c r="S54" s="105">
        <v>2016</v>
      </c>
      <c r="T54" s="194" t="s">
        <v>161</v>
      </c>
      <c r="U54" s="194" t="s">
        <v>162</v>
      </c>
      <c r="V54" s="194" t="s">
        <v>31</v>
      </c>
      <c r="W54" s="233"/>
      <c r="X54" s="190"/>
      <c r="Y54" s="196" t="s">
        <v>618</v>
      </c>
      <c r="Z54" s="63" t="str">
        <f>VLOOKUP(Y54,Listings!$J$3:$O$57,2,FALSE)</f>
        <v>HFO</v>
      </c>
      <c r="AA54" s="194"/>
      <c r="AB54" s="59">
        <f>VLOOKUP(Y54,Listings!$J$3:$O$57,5,FALSE)</f>
        <v>165.6</v>
      </c>
      <c r="AC54" s="59">
        <f>VLOOKUP(Y54,Listings!$J$3:$O$57,6,FALSE)</f>
        <v>35.709000000000003</v>
      </c>
      <c r="AD54" s="188">
        <f>VLOOKUP(Y54,Listings!$J$3:$L$57,3,FALSE)</f>
        <v>0.2452</v>
      </c>
      <c r="AE54" s="195" t="str">
        <f t="shared" si="17"/>
        <v>Isentropic</v>
      </c>
      <c r="AF54" s="132"/>
      <c r="AG54" s="197">
        <v>147</v>
      </c>
      <c r="AH54" s="197"/>
      <c r="AI54" s="197">
        <v>20</v>
      </c>
      <c r="AJ54" s="197"/>
      <c r="AK54" s="197">
        <v>17</v>
      </c>
      <c r="AL54" s="197">
        <v>30</v>
      </c>
      <c r="AM54" s="197">
        <v>40</v>
      </c>
      <c r="AN54" s="197">
        <v>8</v>
      </c>
      <c r="AO54" s="197">
        <v>14</v>
      </c>
      <c r="AP54" s="197">
        <v>3</v>
      </c>
      <c r="AQ54" s="197">
        <v>4</v>
      </c>
      <c r="AR54" s="196" t="s">
        <v>62</v>
      </c>
      <c r="AS54" s="194"/>
      <c r="AT54" s="194">
        <v>147</v>
      </c>
      <c r="AU54" s="194">
        <v>50</v>
      </c>
      <c r="AV54" s="194">
        <v>87</v>
      </c>
      <c r="AW54" s="194"/>
      <c r="AX54" s="194"/>
      <c r="AY54" s="194" t="s">
        <v>39</v>
      </c>
      <c r="AZ54" s="149" t="s">
        <v>287</v>
      </c>
      <c r="BA54" s="190"/>
      <c r="BB54" s="194">
        <v>10</v>
      </c>
      <c r="BC54" s="194">
        <v>40</v>
      </c>
      <c r="BD54" s="194">
        <v>65</v>
      </c>
      <c r="BE54" s="194"/>
      <c r="BF54" s="194"/>
      <c r="BG54" s="194" t="s">
        <v>32</v>
      </c>
      <c r="BH54" s="196"/>
      <c r="BI54" s="194">
        <v>1.4750000000000001</v>
      </c>
      <c r="BJ54" s="194" t="s">
        <v>302</v>
      </c>
      <c r="BK54" s="194"/>
      <c r="BL54" s="194"/>
      <c r="BM54" s="194"/>
      <c r="BN54" s="194"/>
      <c r="BO54" s="194"/>
      <c r="BP54" s="194"/>
      <c r="BQ54" s="194"/>
      <c r="BR54" s="194"/>
      <c r="BS54" s="194"/>
      <c r="BT54" s="155">
        <f>1-(273+IF(ISBLANK(BA54), IF(ISBLANK(BB54),1000,BB54),BA54))/(273+AT54)</f>
        <v>0.32619047619047614</v>
      </c>
      <c r="BU54" s="196" t="s">
        <v>27</v>
      </c>
      <c r="BV54" s="194" t="s">
        <v>62</v>
      </c>
      <c r="BW54" s="194" t="s">
        <v>46</v>
      </c>
      <c r="BX54" s="234"/>
      <c r="BY54" s="194">
        <v>3</v>
      </c>
      <c r="BZ54" s="194">
        <v>0.18</v>
      </c>
      <c r="CA54" s="194">
        <v>0.31</v>
      </c>
      <c r="CB54" s="194"/>
      <c r="CC54" s="194">
        <v>0.55000000000000004</v>
      </c>
      <c r="CD54" s="194">
        <v>1.35</v>
      </c>
      <c r="CE54" s="182">
        <v>0.28999999999999998</v>
      </c>
      <c r="CF54" s="199">
        <v>0.23699999999999999</v>
      </c>
      <c r="CG54" s="194">
        <v>0.42</v>
      </c>
      <c r="CH54" s="194"/>
      <c r="CI54" s="194"/>
      <c r="CJ54" s="196" t="s">
        <v>25</v>
      </c>
      <c r="CK54" s="234"/>
      <c r="CL54" s="194"/>
      <c r="CM54" s="234"/>
      <c r="CN54" s="194"/>
      <c r="CO54" s="234"/>
      <c r="CP54" s="196" t="s">
        <v>36</v>
      </c>
      <c r="CQ54" s="194" t="s">
        <v>346</v>
      </c>
      <c r="CR54" s="200" t="s">
        <v>40</v>
      </c>
      <c r="CS54" s="234"/>
      <c r="CT54" s="194"/>
      <c r="CU54" s="194">
        <v>3.5</v>
      </c>
      <c r="CV54" s="197"/>
      <c r="CW54" s="190"/>
      <c r="CX54" s="190"/>
      <c r="CY54" s="194">
        <v>50000</v>
      </c>
      <c r="CZ54" s="194">
        <v>70000</v>
      </c>
      <c r="DA54" s="194">
        <v>2.2999999999999998</v>
      </c>
      <c r="DB54" s="194">
        <v>4</v>
      </c>
      <c r="DC54" s="194">
        <v>0.5</v>
      </c>
      <c r="DD54" s="194">
        <v>2.25</v>
      </c>
      <c r="DE54" s="194"/>
      <c r="DF54" s="194"/>
      <c r="DG54" s="194"/>
      <c r="DH54" s="194"/>
      <c r="DI54" s="54">
        <f t="shared" si="18"/>
        <v>2.25</v>
      </c>
      <c r="DJ54" s="54">
        <f t="shared" si="10"/>
        <v>2.25</v>
      </c>
      <c r="DK54" s="194"/>
      <c r="DL54" s="194">
        <v>0.32</v>
      </c>
      <c r="DM54" s="194"/>
      <c r="DN54" s="194"/>
      <c r="DO54" s="194"/>
      <c r="DP54" s="194"/>
      <c r="DQ54" s="194"/>
      <c r="DR54" s="194"/>
      <c r="DS54" s="194"/>
      <c r="DT54" s="194"/>
      <c r="DU54" s="194"/>
      <c r="DV54" s="194"/>
      <c r="DW54" s="54" t="str">
        <f t="shared" si="19"/>
        <v/>
      </c>
      <c r="DX54" s="194"/>
      <c r="DY54" s="194"/>
      <c r="DZ54" s="234"/>
      <c r="EA54" s="196" t="s">
        <v>25</v>
      </c>
      <c r="EB54" s="234"/>
      <c r="EC54" s="194"/>
      <c r="ED54" s="234"/>
      <c r="EE54" s="194"/>
      <c r="EF54" s="194"/>
      <c r="EG54" s="196"/>
      <c r="EH54" s="194"/>
      <c r="EI54" s="194"/>
      <c r="EJ54" s="194"/>
      <c r="EK54" s="194"/>
      <c r="EL54" s="194" t="s">
        <v>700</v>
      </c>
      <c r="EM54" s="242" t="s">
        <v>376</v>
      </c>
      <c r="EN54" s="234"/>
      <c r="EO54" s="196" t="s">
        <v>25</v>
      </c>
      <c r="EP54" s="234"/>
      <c r="EQ54" s="194"/>
      <c r="ER54" s="228"/>
      <c r="ES54" s="194" t="s">
        <v>382</v>
      </c>
      <c r="ET54" s="194"/>
      <c r="EU54" s="194"/>
      <c r="EV54" s="234" t="s">
        <v>382</v>
      </c>
      <c r="EW54" s="194"/>
      <c r="EX54" s="194" t="s">
        <v>382</v>
      </c>
      <c r="FA54" s="63"/>
      <c r="FB54" s="63"/>
      <c r="FC54" s="63"/>
      <c r="FD54" s="63"/>
      <c r="FE54" s="63"/>
      <c r="FF54" s="63"/>
      <c r="FG54" s="63"/>
      <c r="FH54" s="63"/>
    </row>
    <row r="55" spans="1:164" s="2" customFormat="1" ht="15" customHeight="1" x14ac:dyDescent="0.25">
      <c r="A55" s="200" t="s">
        <v>55</v>
      </c>
      <c r="B55" s="92">
        <v>2012</v>
      </c>
      <c r="C55" s="101" t="s">
        <v>931</v>
      </c>
      <c r="D55" s="102" t="s">
        <v>932</v>
      </c>
      <c r="E55" s="123">
        <v>8</v>
      </c>
      <c r="F55" s="114">
        <v>17</v>
      </c>
      <c r="G55" s="188" t="s">
        <v>832</v>
      </c>
      <c r="H55" s="188" t="s">
        <v>832</v>
      </c>
      <c r="I55" s="146" t="s">
        <v>832</v>
      </c>
      <c r="J55" s="116">
        <v>0</v>
      </c>
      <c r="K55" s="146">
        <v>0</v>
      </c>
      <c r="L55" s="146">
        <v>0</v>
      </c>
      <c r="M55" s="146">
        <v>0</v>
      </c>
      <c r="N55" s="146">
        <v>0</v>
      </c>
      <c r="O55" s="35">
        <f t="shared" si="11"/>
        <v>0</v>
      </c>
      <c r="P55" s="35">
        <f t="shared" si="12"/>
        <v>0</v>
      </c>
      <c r="Q55" s="35">
        <f t="shared" si="13"/>
        <v>0</v>
      </c>
      <c r="R55" s="125">
        <f t="shared" si="14"/>
        <v>0</v>
      </c>
      <c r="S55" s="105">
        <v>2012</v>
      </c>
      <c r="T55" s="108" t="s">
        <v>166</v>
      </c>
      <c r="U55" s="108" t="s">
        <v>674</v>
      </c>
      <c r="V55" s="194" t="s">
        <v>408</v>
      </c>
      <c r="W55" s="231"/>
      <c r="X55" s="195"/>
      <c r="Y55" s="157" t="s">
        <v>26</v>
      </c>
      <c r="Z55" s="63" t="str">
        <f>VLOOKUP(Y55,Listings!$J$3:$O$57,2,FALSE)</f>
        <v>HFC</v>
      </c>
      <c r="AA55" s="108"/>
      <c r="AB55" s="59">
        <f>VLOOKUP(Y55,Listings!$J$3:$O$57,5,FALSE)</f>
        <v>154.01</v>
      </c>
      <c r="AC55" s="59">
        <f>VLOOKUP(Y55,Listings!$J$3:$O$57,6,FALSE)</f>
        <v>36.51</v>
      </c>
      <c r="AD55" s="51">
        <f>VLOOKUP(Y55,Listings!$J$3:$L$57,3,FALSE)</f>
        <v>0.49580000000000002</v>
      </c>
      <c r="AE55" s="108" t="str">
        <f t="shared" si="17"/>
        <v>Dry</v>
      </c>
      <c r="AF55" s="157">
        <v>80.7</v>
      </c>
      <c r="AG55" s="108">
        <v>82.3</v>
      </c>
      <c r="AH55" s="108">
        <v>3.1</v>
      </c>
      <c r="AI55" s="108">
        <v>3.6</v>
      </c>
      <c r="AJ55" s="108">
        <v>37.4</v>
      </c>
      <c r="AK55" s="108">
        <v>40.299999999999997</v>
      </c>
      <c r="AL55" s="190"/>
      <c r="AM55" s="195">
        <v>0</v>
      </c>
      <c r="AN55" s="164">
        <v>7.6</v>
      </c>
      <c r="AO55" s="164">
        <v>8.64</v>
      </c>
      <c r="AP55" s="164">
        <v>2.34</v>
      </c>
      <c r="AQ55" s="108">
        <v>2.54</v>
      </c>
      <c r="AR55" s="157" t="s">
        <v>369</v>
      </c>
      <c r="AS55" s="108"/>
      <c r="AT55" s="108"/>
      <c r="AU55" s="194"/>
      <c r="AV55" s="108">
        <v>700</v>
      </c>
      <c r="AW55" s="108"/>
      <c r="AX55" s="108"/>
      <c r="AY55" s="108" t="s">
        <v>125</v>
      </c>
      <c r="AZ55" s="157" t="s">
        <v>357</v>
      </c>
      <c r="BA55" s="108"/>
      <c r="BB55" s="108"/>
      <c r="BC55" s="108"/>
      <c r="BD55" s="108"/>
      <c r="BE55" s="190"/>
      <c r="BF55" s="108">
        <v>10</v>
      </c>
      <c r="BG55" s="108" t="s">
        <v>32</v>
      </c>
      <c r="BH55" s="157"/>
      <c r="BI55" s="108"/>
      <c r="BJ55" s="108"/>
      <c r="BK55" s="108">
        <v>5.0500000000000003E-2</v>
      </c>
      <c r="BL55" s="108">
        <v>5.6599999999999998E-2</v>
      </c>
      <c r="BM55" s="195" t="s">
        <v>285</v>
      </c>
      <c r="BN55" s="195"/>
      <c r="BO55" s="195"/>
      <c r="BP55" s="195"/>
      <c r="BQ55" s="108"/>
      <c r="BR55" s="108">
        <v>5.6599999999999998E-2</v>
      </c>
      <c r="BS55" s="108"/>
      <c r="BT55" s="108">
        <v>0.115</v>
      </c>
      <c r="BU55" s="157" t="s">
        <v>80</v>
      </c>
      <c r="BV55" s="108" t="s">
        <v>62</v>
      </c>
      <c r="BW55" s="108" t="s">
        <v>46</v>
      </c>
      <c r="BX55" s="235" t="s">
        <v>58</v>
      </c>
      <c r="BY55" s="174">
        <v>2.2000000000000002</v>
      </c>
      <c r="BZ55" s="108">
        <v>2.2400000000000002</v>
      </c>
      <c r="CA55" s="108">
        <v>2.56</v>
      </c>
      <c r="CB55" s="108"/>
      <c r="CC55" s="108"/>
      <c r="CD55" s="108"/>
      <c r="CE55" s="155">
        <v>1.2069135802469135</v>
      </c>
      <c r="CF55" s="155">
        <v>0.90355828220858891</v>
      </c>
      <c r="CG55" s="108"/>
      <c r="CH55" s="155">
        <v>0.74865201369574164</v>
      </c>
      <c r="CI55" s="108"/>
      <c r="CJ55" s="157" t="s">
        <v>547</v>
      </c>
      <c r="CK55" s="233" t="s">
        <v>392</v>
      </c>
      <c r="CL55" s="155">
        <v>3.550624</v>
      </c>
      <c r="CM55" s="235" t="s">
        <v>690</v>
      </c>
      <c r="CN55" s="108"/>
      <c r="CO55" s="235"/>
      <c r="CP55" s="157" t="s">
        <v>36</v>
      </c>
      <c r="CQ55" s="195" t="s">
        <v>346</v>
      </c>
      <c r="CR55" s="108" t="s">
        <v>40</v>
      </c>
      <c r="CS55" s="235"/>
      <c r="CT55" s="108">
        <v>30</v>
      </c>
      <c r="CU55" s="108"/>
      <c r="CV55" s="164">
        <v>4.1100000000000003</v>
      </c>
      <c r="CW55" s="195"/>
      <c r="CX55" s="195"/>
      <c r="CY55" s="195"/>
      <c r="CZ55" s="108">
        <v>20000</v>
      </c>
      <c r="DA55" s="108">
        <v>2.62</v>
      </c>
      <c r="DB55" s="108">
        <v>2.72</v>
      </c>
      <c r="DC55" s="195">
        <v>24.5</v>
      </c>
      <c r="DD55" s="195">
        <v>31.2</v>
      </c>
      <c r="DE55" s="108"/>
      <c r="DF55" s="108"/>
      <c r="DG55" s="155">
        <v>21.5</v>
      </c>
      <c r="DH55" s="155">
        <v>27.15</v>
      </c>
      <c r="DI55" s="190">
        <f t="shared" si="18"/>
        <v>31.2</v>
      </c>
      <c r="DJ55" s="190">
        <f t="shared" si="10"/>
        <v>31.2</v>
      </c>
      <c r="DK55" s="108">
        <v>0.76</v>
      </c>
      <c r="DL55" s="108">
        <v>0.82199999999999995</v>
      </c>
      <c r="DM55" s="108"/>
      <c r="DN55" s="108"/>
      <c r="DO55" s="108"/>
      <c r="DP55" s="108"/>
      <c r="DQ55" s="108"/>
      <c r="DR55" s="108"/>
      <c r="DS55" s="108"/>
      <c r="DT55" s="108"/>
      <c r="DU55" s="108"/>
      <c r="DV55" s="108"/>
      <c r="DW55" s="190" t="str">
        <f t="shared" si="19"/>
        <v/>
      </c>
      <c r="DX55" s="108"/>
      <c r="DY55" s="108"/>
      <c r="DZ55" s="235"/>
      <c r="EA55" s="157" t="s">
        <v>25</v>
      </c>
      <c r="EB55" s="235" t="s">
        <v>59</v>
      </c>
      <c r="EC55" s="108"/>
      <c r="ED55" s="235"/>
      <c r="EE55" s="108"/>
      <c r="EF55" s="108"/>
      <c r="EG55" s="157"/>
      <c r="EH55" s="108"/>
      <c r="EI55" s="108"/>
      <c r="EJ55" s="108"/>
      <c r="EK55" s="108"/>
      <c r="EL55" s="194" t="s">
        <v>408</v>
      </c>
      <c r="EM55" s="242" t="s">
        <v>408</v>
      </c>
      <c r="EN55" s="235"/>
      <c r="EO55" s="157" t="s">
        <v>63</v>
      </c>
      <c r="EP55" s="235"/>
      <c r="EQ55" s="108"/>
      <c r="ER55" s="229"/>
      <c r="ES55" s="108"/>
      <c r="ET55" s="108"/>
      <c r="EU55" s="108"/>
      <c r="EV55" s="235"/>
      <c r="EW55" s="108"/>
      <c r="EX55" s="108" t="s">
        <v>382</v>
      </c>
      <c r="FA55" s="63"/>
      <c r="FB55" s="63"/>
      <c r="FC55" s="63"/>
      <c r="FD55" s="63"/>
      <c r="FE55" s="63"/>
      <c r="FF55" s="63"/>
      <c r="FG55" s="63"/>
      <c r="FH55" s="63"/>
    </row>
    <row r="56" spans="1:164" s="2" customFormat="1" ht="15" customHeight="1" x14ac:dyDescent="0.25">
      <c r="A56" s="200" t="s">
        <v>55</v>
      </c>
      <c r="B56" s="92">
        <v>2016</v>
      </c>
      <c r="C56" s="101" t="s">
        <v>1234</v>
      </c>
      <c r="D56" s="102" t="s">
        <v>1235</v>
      </c>
      <c r="E56" s="146">
        <v>162</v>
      </c>
      <c r="F56" s="114">
        <v>17</v>
      </c>
      <c r="G56" s="188" t="s">
        <v>832</v>
      </c>
      <c r="H56" s="188" t="s">
        <v>833</v>
      </c>
      <c r="I56" s="188" t="s">
        <v>832</v>
      </c>
      <c r="J56" s="216">
        <v>0</v>
      </c>
      <c r="K56" s="146">
        <v>1</v>
      </c>
      <c r="L56" s="146">
        <v>1</v>
      </c>
      <c r="M56" s="146">
        <v>0</v>
      </c>
      <c r="N56" s="146">
        <v>1</v>
      </c>
      <c r="O56" s="35">
        <f t="shared" si="11"/>
        <v>1</v>
      </c>
      <c r="P56" s="35">
        <f t="shared" si="12"/>
        <v>0</v>
      </c>
      <c r="Q56" s="35">
        <f t="shared" si="13"/>
        <v>1</v>
      </c>
      <c r="R56" s="125">
        <f t="shared" si="14"/>
        <v>0</v>
      </c>
      <c r="S56" s="105">
        <v>2016</v>
      </c>
      <c r="T56" s="108" t="s">
        <v>166</v>
      </c>
      <c r="U56" s="108" t="s">
        <v>674</v>
      </c>
      <c r="V56" s="194" t="s">
        <v>408</v>
      </c>
      <c r="W56" s="231"/>
      <c r="X56" s="190"/>
      <c r="Y56" s="196" t="s">
        <v>26</v>
      </c>
      <c r="Z56" s="63" t="str">
        <f>VLOOKUP(Y56,Listings!$J$3:$O$57,2,FALSE)</f>
        <v>HFC</v>
      </c>
      <c r="AA56" s="194"/>
      <c r="AB56" s="59">
        <f>VLOOKUP(Y56,Listings!$J$3:$O$57,5,FALSE)</f>
        <v>154.01</v>
      </c>
      <c r="AC56" s="59">
        <f>VLOOKUP(Y56,Listings!$J$3:$O$57,6,FALSE)</f>
        <v>36.51</v>
      </c>
      <c r="AD56" s="51">
        <f>VLOOKUP(Y56,Listings!$J$3:$L$57,3,FALSE)</f>
        <v>0.49580000000000002</v>
      </c>
      <c r="AE56" s="195" t="str">
        <f t="shared" si="17"/>
        <v>Dry</v>
      </c>
      <c r="AF56" s="132">
        <v>113</v>
      </c>
      <c r="AG56" s="197">
        <v>116</v>
      </c>
      <c r="AH56" s="197"/>
      <c r="AI56" s="197"/>
      <c r="AJ56" s="197"/>
      <c r="AK56" s="197">
        <v>18.3</v>
      </c>
      <c r="AL56" s="197"/>
      <c r="AM56" s="197">
        <v>5.5</v>
      </c>
      <c r="AN56" s="197">
        <v>17.399999999999999</v>
      </c>
      <c r="AO56" s="197">
        <v>18.600000000000001</v>
      </c>
      <c r="AP56" s="197"/>
      <c r="AQ56" s="197">
        <v>1.42</v>
      </c>
      <c r="AR56" s="151" t="s">
        <v>369</v>
      </c>
      <c r="AS56" s="190"/>
      <c r="AT56" s="190"/>
      <c r="AU56" s="199">
        <v>365</v>
      </c>
      <c r="AV56" s="199">
        <v>389</v>
      </c>
      <c r="AW56" s="194"/>
      <c r="AX56" s="194"/>
      <c r="AY56" s="194" t="s">
        <v>125</v>
      </c>
      <c r="AZ56" s="149" t="s">
        <v>148</v>
      </c>
      <c r="BA56" s="194"/>
      <c r="BB56" s="194">
        <v>4</v>
      </c>
      <c r="BC56" s="199">
        <v>327</v>
      </c>
      <c r="BD56" s="199">
        <v>345</v>
      </c>
      <c r="BE56" s="194"/>
      <c r="BF56" s="194">
        <v>18</v>
      </c>
      <c r="BG56" s="194" t="s">
        <v>32</v>
      </c>
      <c r="BH56" s="196"/>
      <c r="BI56" s="194"/>
      <c r="BJ56" s="194"/>
      <c r="BK56" s="194">
        <v>8.8999999999999996E-2</v>
      </c>
      <c r="BL56" s="194">
        <v>9.8000000000000004E-2</v>
      </c>
      <c r="BM56" s="194" t="s">
        <v>285</v>
      </c>
      <c r="BN56" s="194"/>
      <c r="BO56" s="194"/>
      <c r="BP56" s="194"/>
      <c r="BQ56" s="194"/>
      <c r="BR56" s="199">
        <f>DD56/AV56</f>
        <v>0.10025706940874037</v>
      </c>
      <c r="BS56" s="194"/>
      <c r="BT56" s="194"/>
      <c r="BU56" s="196" t="s">
        <v>29</v>
      </c>
      <c r="BV56" s="194" t="s">
        <v>62</v>
      </c>
      <c r="BW56" s="194" t="s">
        <v>46</v>
      </c>
      <c r="BX56" s="234" t="s">
        <v>704</v>
      </c>
      <c r="BY56" s="194"/>
      <c r="BZ56" s="194">
        <v>1.43</v>
      </c>
      <c r="CA56" s="194">
        <v>1.52</v>
      </c>
      <c r="CB56" s="194"/>
      <c r="CC56" s="194"/>
      <c r="CD56" s="194"/>
      <c r="CE56" s="194"/>
      <c r="CF56" s="199">
        <v>1.92</v>
      </c>
      <c r="CG56" s="194"/>
      <c r="CH56" s="194"/>
      <c r="CI56" s="194"/>
      <c r="CJ56" s="196" t="s">
        <v>486</v>
      </c>
      <c r="CK56" s="234" t="s">
        <v>705</v>
      </c>
      <c r="CL56" s="194"/>
      <c r="CM56" s="234"/>
      <c r="CN56" s="194"/>
      <c r="CO56" s="234"/>
      <c r="CP56" s="196" t="s">
        <v>36</v>
      </c>
      <c r="CQ56" s="194" t="s">
        <v>346</v>
      </c>
      <c r="CR56" s="200" t="s">
        <v>40</v>
      </c>
      <c r="CS56" s="234"/>
      <c r="CT56" s="194"/>
      <c r="CU56" s="194"/>
      <c r="CV56" s="197"/>
      <c r="CW56" s="190"/>
      <c r="CX56" s="190"/>
      <c r="CY56" s="194"/>
      <c r="CZ56" s="194"/>
      <c r="DA56" s="194">
        <v>10.9</v>
      </c>
      <c r="DB56" s="194">
        <v>11.6</v>
      </c>
      <c r="DC56" s="194">
        <v>33.4</v>
      </c>
      <c r="DD56" s="194">
        <v>39</v>
      </c>
      <c r="DE56" s="194"/>
      <c r="DF56" s="194"/>
      <c r="DG56" s="194"/>
      <c r="DH56" s="194"/>
      <c r="DI56" s="190">
        <f t="shared" si="18"/>
        <v>39</v>
      </c>
      <c r="DJ56" s="190">
        <f t="shared" si="10"/>
        <v>39</v>
      </c>
      <c r="DK56" s="194">
        <v>0.53700000000000003</v>
      </c>
      <c r="DL56" s="194">
        <v>0.58399999999999996</v>
      </c>
      <c r="DM56" s="194"/>
      <c r="DN56" s="194"/>
      <c r="DO56" s="194">
        <v>0.63</v>
      </c>
      <c r="DP56" s="194">
        <v>0.68500000000000005</v>
      </c>
      <c r="DQ56" s="199">
        <v>0.85</v>
      </c>
      <c r="DR56" s="199">
        <v>0.88</v>
      </c>
      <c r="DS56" s="194"/>
      <c r="DT56" s="194"/>
      <c r="DU56" s="194"/>
      <c r="DV56" s="194"/>
      <c r="DW56" s="190" t="str">
        <f t="shared" si="19"/>
        <v/>
      </c>
      <c r="DX56" s="194"/>
      <c r="DY56" s="194"/>
      <c r="DZ56" s="234" t="s">
        <v>706</v>
      </c>
      <c r="EA56" s="196" t="s">
        <v>25</v>
      </c>
      <c r="EB56" s="234"/>
      <c r="EC56" s="194"/>
      <c r="ED56" s="234"/>
      <c r="EE56" s="194"/>
      <c r="EF56" s="194"/>
      <c r="EG56" s="196"/>
      <c r="EH56" s="194"/>
      <c r="EI56" s="194"/>
      <c r="EJ56" s="194"/>
      <c r="EK56" s="194"/>
      <c r="EL56" s="194" t="s">
        <v>408</v>
      </c>
      <c r="EM56" s="242" t="s">
        <v>408</v>
      </c>
      <c r="EN56" s="234"/>
      <c r="EO56" s="196" t="s">
        <v>63</v>
      </c>
      <c r="EP56" s="234"/>
      <c r="EQ56" s="194"/>
      <c r="ER56" s="228"/>
      <c r="ES56" s="194"/>
      <c r="ET56" s="194"/>
      <c r="EU56" s="194"/>
      <c r="EV56" s="234"/>
      <c r="EW56" s="194"/>
      <c r="EX56" s="194" t="s">
        <v>382</v>
      </c>
      <c r="FA56" s="63"/>
      <c r="FB56" s="63"/>
      <c r="FC56" s="63"/>
      <c r="FD56" s="63"/>
      <c r="FE56" s="63"/>
      <c r="FF56" s="63"/>
      <c r="FG56" s="63"/>
      <c r="FH56" s="63"/>
    </row>
    <row r="57" spans="1:164" ht="15" customHeight="1" x14ac:dyDescent="0.25">
      <c r="A57" s="200" t="s">
        <v>42</v>
      </c>
      <c r="B57" s="92">
        <v>2013</v>
      </c>
      <c r="C57" s="101" t="s">
        <v>921</v>
      </c>
      <c r="D57" s="102" t="s">
        <v>922</v>
      </c>
      <c r="E57" s="146">
        <v>3</v>
      </c>
      <c r="F57" s="114">
        <v>18</v>
      </c>
      <c r="G57" s="188" t="s">
        <v>832</v>
      </c>
      <c r="H57" s="188" t="s">
        <v>832</v>
      </c>
      <c r="I57" s="146" t="s">
        <v>832</v>
      </c>
      <c r="J57" s="216">
        <v>0</v>
      </c>
      <c r="K57" s="146">
        <v>0</v>
      </c>
      <c r="L57" s="146">
        <v>0</v>
      </c>
      <c r="M57" s="146">
        <v>0</v>
      </c>
      <c r="N57" s="146">
        <v>0</v>
      </c>
      <c r="O57" s="35">
        <f t="shared" si="11"/>
        <v>0</v>
      </c>
      <c r="P57" s="35">
        <f t="shared" si="12"/>
        <v>0</v>
      </c>
      <c r="Q57" s="35">
        <f t="shared" si="13"/>
        <v>0</v>
      </c>
      <c r="R57" s="125">
        <f t="shared" si="14"/>
        <v>0</v>
      </c>
      <c r="S57" s="105">
        <v>2013</v>
      </c>
      <c r="T57" s="108" t="s">
        <v>161</v>
      </c>
      <c r="U57" s="108" t="s">
        <v>162</v>
      </c>
      <c r="V57" s="108" t="s">
        <v>2</v>
      </c>
      <c r="W57" s="233"/>
      <c r="X57" s="195" t="s">
        <v>44</v>
      </c>
      <c r="Y57" s="157" t="s">
        <v>26</v>
      </c>
      <c r="Z57" s="63" t="str">
        <f>VLOOKUP(Y57,Listings!$J$3:$O$57,2,FALSE)</f>
        <v>HFC</v>
      </c>
      <c r="AA57" s="108"/>
      <c r="AB57" s="59">
        <f>VLOOKUP(Y57,Listings!$J$3:$O$57,5,FALSE)</f>
        <v>154.01</v>
      </c>
      <c r="AC57" s="59">
        <f>VLOOKUP(Y57,Listings!$J$3:$O$57,6,FALSE)</f>
        <v>36.51</v>
      </c>
      <c r="AD57" s="188">
        <f>VLOOKUP(Y57,Listings!$J$3:$L$57,3,FALSE)</f>
        <v>0.49580000000000002</v>
      </c>
      <c r="AE57" s="108" t="str">
        <f t="shared" si="17"/>
        <v>Dry</v>
      </c>
      <c r="AF57" s="149"/>
      <c r="AG57" s="108">
        <v>110</v>
      </c>
      <c r="AH57" s="108">
        <v>7</v>
      </c>
      <c r="AI57" s="108">
        <v>17</v>
      </c>
      <c r="AJ57" s="190"/>
      <c r="AK57" s="195">
        <v>20</v>
      </c>
      <c r="AL57" s="108"/>
      <c r="AM57" s="108"/>
      <c r="AN57" s="164">
        <v>9</v>
      </c>
      <c r="AO57" s="164">
        <v>12</v>
      </c>
      <c r="AP57" s="164">
        <v>1.5</v>
      </c>
      <c r="AQ57" s="108">
        <v>4</v>
      </c>
      <c r="AR57" s="189" t="s">
        <v>408</v>
      </c>
      <c r="AS57" s="108"/>
      <c r="AT57" s="137">
        <v>200</v>
      </c>
      <c r="AU57" s="200"/>
      <c r="AV57" s="108"/>
      <c r="AW57" s="108"/>
      <c r="AX57" s="108"/>
      <c r="AY57" s="108" t="s">
        <v>50</v>
      </c>
      <c r="AZ57" s="151" t="s">
        <v>287</v>
      </c>
      <c r="BA57" s="190"/>
      <c r="BB57" s="108">
        <v>13</v>
      </c>
      <c r="BC57" s="108"/>
      <c r="BD57" s="108"/>
      <c r="BE57" s="108">
        <v>4.3999999999999997E-2</v>
      </c>
      <c r="BF57" s="108">
        <v>0.5</v>
      </c>
      <c r="BG57" s="108" t="s">
        <v>32</v>
      </c>
      <c r="BH57" s="189"/>
      <c r="BI57" s="108"/>
      <c r="BJ57" s="108"/>
      <c r="BK57" s="108">
        <v>0</v>
      </c>
      <c r="BL57" s="108">
        <v>8.5400000000000004E-2</v>
      </c>
      <c r="BM57" s="108" t="s">
        <v>291</v>
      </c>
      <c r="BN57" s="108">
        <v>0</v>
      </c>
      <c r="BO57" s="108">
        <v>0.48</v>
      </c>
      <c r="BP57" s="108" t="s">
        <v>306</v>
      </c>
      <c r="BQ57" s="108">
        <v>8.5400000000000004E-2</v>
      </c>
      <c r="BR57" s="206">
        <f>BQ57*DW57</f>
        <v>6.1354901599459083E-2</v>
      </c>
      <c r="BS57" s="108"/>
      <c r="BT57" s="205">
        <f>1-(273+BB57)/(273+AT57)</f>
        <v>0.39534883720930236</v>
      </c>
      <c r="BU57" s="157" t="s">
        <v>27</v>
      </c>
      <c r="BV57" s="108" t="s">
        <v>62</v>
      </c>
      <c r="BW57" s="195" t="s">
        <v>46</v>
      </c>
      <c r="BX57" s="235"/>
      <c r="BY57" s="108"/>
      <c r="BZ57" s="108"/>
      <c r="CA57" s="108"/>
      <c r="CB57" s="108"/>
      <c r="CC57" s="108"/>
      <c r="CD57" s="108"/>
      <c r="CE57" s="108"/>
      <c r="CF57" s="108"/>
      <c r="CG57" s="108"/>
      <c r="CH57" s="108"/>
      <c r="CI57" s="108"/>
      <c r="CJ57" s="157" t="s">
        <v>25</v>
      </c>
      <c r="CK57" s="235"/>
      <c r="CL57" s="108"/>
      <c r="CM57" s="235" t="s">
        <v>883</v>
      </c>
      <c r="CN57" s="108"/>
      <c r="CO57" s="235"/>
      <c r="CP57" s="157" t="s">
        <v>43</v>
      </c>
      <c r="CQ57" s="195" t="s">
        <v>334</v>
      </c>
      <c r="CR57" s="195" t="s">
        <v>41</v>
      </c>
      <c r="CS57" s="235" t="s">
        <v>45</v>
      </c>
      <c r="CT57" s="108">
        <v>5.4</v>
      </c>
      <c r="CU57" s="108"/>
      <c r="CV57" s="164">
        <v>3.95</v>
      </c>
      <c r="CW57" s="195">
        <v>122</v>
      </c>
      <c r="CX57" s="155">
        <v>30.886075949367086</v>
      </c>
      <c r="CY57" s="195">
        <v>2000</v>
      </c>
      <c r="CZ57" s="195">
        <v>3500</v>
      </c>
      <c r="DA57" s="108">
        <v>3</v>
      </c>
      <c r="DB57" s="195">
        <v>7.5</v>
      </c>
      <c r="DC57" s="195"/>
      <c r="DD57" s="195"/>
      <c r="DE57" s="108">
        <v>0.21</v>
      </c>
      <c r="DF57" s="108">
        <v>2</v>
      </c>
      <c r="DG57" s="108"/>
      <c r="DH57" s="108"/>
      <c r="DI57" s="54">
        <f t="shared" si="18"/>
        <v>1.4368829414393227</v>
      </c>
      <c r="DJ57" s="54">
        <f t="shared" si="10"/>
        <v>1.4368829414393227</v>
      </c>
      <c r="DK57" s="108"/>
      <c r="DL57" s="108"/>
      <c r="DM57" s="108">
        <v>0.3</v>
      </c>
      <c r="DN57" s="108">
        <v>0.75</v>
      </c>
      <c r="DO57" s="108"/>
      <c r="DP57" s="108"/>
      <c r="DQ57" s="108"/>
      <c r="DR57" s="108"/>
      <c r="DS57" s="108"/>
      <c r="DT57" s="108"/>
      <c r="DU57" s="108"/>
      <c r="DV57" s="108"/>
      <c r="DW57" s="54">
        <f t="shared" si="19"/>
        <v>0.71844147071966136</v>
      </c>
      <c r="DX57" s="108"/>
      <c r="DY57" s="108"/>
      <c r="DZ57" s="235"/>
      <c r="EA57" s="157" t="s">
        <v>25</v>
      </c>
      <c r="EB57" s="235"/>
      <c r="EC57" s="108"/>
      <c r="ED57" s="233" t="s">
        <v>849</v>
      </c>
      <c r="EE57" s="108"/>
      <c r="EF57" s="108"/>
      <c r="EG57" s="157"/>
      <c r="EH57" s="108"/>
      <c r="EI57" s="108"/>
      <c r="EJ57" s="108"/>
      <c r="EK57" s="108"/>
      <c r="EL57" s="194" t="s">
        <v>416</v>
      </c>
      <c r="EM57" s="220" t="s">
        <v>376</v>
      </c>
      <c r="EN57" s="235"/>
      <c r="EO57" s="157" t="s">
        <v>63</v>
      </c>
      <c r="EP57" s="235"/>
      <c r="EQ57" s="108"/>
      <c r="ER57" s="229"/>
      <c r="ES57" s="108" t="s">
        <v>382</v>
      </c>
      <c r="ET57" s="108"/>
      <c r="EU57" s="108"/>
      <c r="EV57" s="235"/>
      <c r="EW57" s="108"/>
      <c r="EX57" s="108" t="s">
        <v>382</v>
      </c>
    </row>
    <row r="58" spans="1:164" s="7" customFormat="1" ht="15" customHeight="1" x14ac:dyDescent="0.25">
      <c r="A58" s="97" t="s">
        <v>42</v>
      </c>
      <c r="B58" s="92">
        <v>2010</v>
      </c>
      <c r="C58" s="101" t="s">
        <v>1220</v>
      </c>
      <c r="D58" s="102" t="s">
        <v>1221</v>
      </c>
      <c r="E58" s="146">
        <v>155.1</v>
      </c>
      <c r="F58" s="114">
        <v>18</v>
      </c>
      <c r="G58" s="188" t="s">
        <v>832</v>
      </c>
      <c r="H58" s="188" t="s">
        <v>832</v>
      </c>
      <c r="I58" s="188" t="s">
        <v>832</v>
      </c>
      <c r="J58" s="216">
        <v>1</v>
      </c>
      <c r="K58" s="146">
        <v>1</v>
      </c>
      <c r="L58" s="146">
        <v>1</v>
      </c>
      <c r="M58" s="146">
        <v>1</v>
      </c>
      <c r="N58" s="146">
        <v>1</v>
      </c>
      <c r="O58" s="35">
        <f t="shared" si="11"/>
        <v>1</v>
      </c>
      <c r="P58" s="35">
        <f t="shared" si="12"/>
        <v>1</v>
      </c>
      <c r="Q58" s="35">
        <f t="shared" si="13"/>
        <v>1</v>
      </c>
      <c r="R58" s="125">
        <f t="shared" si="14"/>
        <v>1</v>
      </c>
      <c r="S58" s="105">
        <v>2010</v>
      </c>
      <c r="T58" s="194" t="s">
        <v>161</v>
      </c>
      <c r="U58" s="194" t="s">
        <v>162</v>
      </c>
      <c r="V58" s="195" t="s">
        <v>2</v>
      </c>
      <c r="W58" s="233"/>
      <c r="X58" s="190"/>
      <c r="Y58" s="196" t="s">
        <v>26</v>
      </c>
      <c r="Z58" s="63" t="str">
        <f>VLOOKUP(Y58,Listings!$J$3:$O$57,2,FALSE)</f>
        <v>HFC</v>
      </c>
      <c r="AA58" s="194"/>
      <c r="AB58" s="59">
        <f>VLOOKUP(Y58,Listings!$J$3:$O$57,5,FALSE)</f>
        <v>154.01</v>
      </c>
      <c r="AC58" s="59">
        <f>VLOOKUP(Y58,Listings!$J$3:$O$57,6,FALSE)</f>
        <v>36.51</v>
      </c>
      <c r="AD58" s="188">
        <f>VLOOKUP(Y58,Listings!$J$3:$L$57,3,FALSE)</f>
        <v>0.49580000000000002</v>
      </c>
      <c r="AE58" s="195" t="str">
        <f t="shared" si="17"/>
        <v>Dry</v>
      </c>
      <c r="AF58" s="132"/>
      <c r="AG58" s="167">
        <v>110</v>
      </c>
      <c r="AH58" s="197"/>
      <c r="AI58" s="197"/>
      <c r="AJ58" s="197"/>
      <c r="AK58" s="197"/>
      <c r="AL58" s="197"/>
      <c r="AM58" s="197"/>
      <c r="AN58" s="197"/>
      <c r="AO58" s="137">
        <v>12</v>
      </c>
      <c r="AP58" s="202">
        <v>1.5</v>
      </c>
      <c r="AQ58" s="137">
        <v>4</v>
      </c>
      <c r="AR58" s="196" t="s">
        <v>408</v>
      </c>
      <c r="AS58" s="194">
        <v>150</v>
      </c>
      <c r="AT58" s="194">
        <v>200</v>
      </c>
      <c r="AU58" s="194"/>
      <c r="AV58" s="194"/>
      <c r="AW58" s="194"/>
      <c r="AX58" s="194"/>
      <c r="AY58" s="194" t="s">
        <v>50</v>
      </c>
      <c r="AZ58" s="149" t="s">
        <v>287</v>
      </c>
      <c r="BA58" s="194"/>
      <c r="BB58" s="194">
        <v>10</v>
      </c>
      <c r="BC58" s="194"/>
      <c r="BD58" s="194"/>
      <c r="BE58" s="194"/>
      <c r="BF58" s="194"/>
      <c r="BG58" s="194" t="s">
        <v>32</v>
      </c>
      <c r="BH58" s="196"/>
      <c r="BI58" s="194"/>
      <c r="BJ58" s="194"/>
      <c r="BK58" s="194"/>
      <c r="BL58" s="194">
        <v>7.2999999999999995E-2</v>
      </c>
      <c r="BM58" s="194" t="s">
        <v>310</v>
      </c>
      <c r="BN58" s="194"/>
      <c r="BO58" s="194"/>
      <c r="BP58" s="194"/>
      <c r="BQ58" s="194"/>
      <c r="BR58" s="194"/>
      <c r="BS58" s="194">
        <v>7.2999999999999995E-2</v>
      </c>
      <c r="BT58" s="155">
        <f>1-(273+IF(ISBLANK(BA58), IF(ISBLANK(BB58),1000,BB58),BA58))/(273+AT58)</f>
        <v>0.40169133192389006</v>
      </c>
      <c r="BU58" s="151" t="s">
        <v>27</v>
      </c>
      <c r="BV58" s="152" t="s">
        <v>62</v>
      </c>
      <c r="BW58" s="152" t="s">
        <v>46</v>
      </c>
      <c r="BX58" s="234"/>
      <c r="BY58" s="194"/>
      <c r="BZ58" s="194"/>
      <c r="CA58" s="194"/>
      <c r="CB58" s="194"/>
      <c r="CC58" s="194"/>
      <c r="CD58" s="194"/>
      <c r="CE58" s="194"/>
      <c r="CF58" s="194"/>
      <c r="CG58" s="194"/>
      <c r="CH58" s="194"/>
      <c r="CI58" s="194"/>
      <c r="CJ58" s="196" t="s">
        <v>25</v>
      </c>
      <c r="CK58" s="234"/>
      <c r="CL58" s="194"/>
      <c r="CM58" s="234" t="s">
        <v>690</v>
      </c>
      <c r="CN58" s="194"/>
      <c r="CO58" s="234"/>
      <c r="CP58" s="151" t="s">
        <v>43</v>
      </c>
      <c r="CQ58" s="152" t="s">
        <v>334</v>
      </c>
      <c r="CR58" s="152" t="s">
        <v>41</v>
      </c>
      <c r="CS58" s="234"/>
      <c r="CT58" s="194"/>
      <c r="CU58" s="194"/>
      <c r="CV58" s="197">
        <v>3.94</v>
      </c>
      <c r="CW58" s="194">
        <v>122</v>
      </c>
      <c r="CX58" s="155">
        <v>30.964467005076141</v>
      </c>
      <c r="CY58" s="194"/>
      <c r="CZ58" s="194"/>
      <c r="DA58" s="194"/>
      <c r="DB58" s="194"/>
      <c r="DC58" s="194"/>
      <c r="DD58" s="194"/>
      <c r="DE58" s="194"/>
      <c r="DF58" s="194"/>
      <c r="DG58" s="194"/>
      <c r="DH58" s="194"/>
      <c r="DI58" s="167">
        <v>1.4368829414393227</v>
      </c>
      <c r="DJ58" s="167">
        <v>1.4368829414393227</v>
      </c>
      <c r="DK58" s="194"/>
      <c r="DL58" s="194"/>
      <c r="DM58" s="194"/>
      <c r="DN58" s="194"/>
      <c r="DO58" s="194"/>
      <c r="DP58" s="194"/>
      <c r="DQ58" s="194"/>
      <c r="DR58" s="194"/>
      <c r="DS58" s="194"/>
      <c r="DT58" s="194"/>
      <c r="DU58" s="194"/>
      <c r="DV58" s="194"/>
      <c r="DW58" s="54" t="str">
        <f t="shared" si="19"/>
        <v/>
      </c>
      <c r="DX58" s="194"/>
      <c r="DY58" s="194"/>
      <c r="DZ58" s="234"/>
      <c r="EA58" s="151" t="s">
        <v>25</v>
      </c>
      <c r="EB58" s="234"/>
      <c r="EC58" s="194"/>
      <c r="ED58" s="234"/>
      <c r="EE58" s="194"/>
      <c r="EF58" s="194"/>
      <c r="EG58" s="196"/>
      <c r="EH58" s="194"/>
      <c r="EI58" s="194"/>
      <c r="EJ58" s="194"/>
      <c r="EK58" s="194"/>
      <c r="EL58" s="162" t="s">
        <v>416</v>
      </c>
      <c r="EM58" s="241" t="s">
        <v>376</v>
      </c>
      <c r="EN58" s="234"/>
      <c r="EO58" s="196" t="s">
        <v>63</v>
      </c>
      <c r="EP58" s="234"/>
      <c r="EQ58" s="194"/>
      <c r="ER58" s="228"/>
      <c r="ES58" s="194" t="s">
        <v>382</v>
      </c>
      <c r="ET58" s="194"/>
      <c r="EU58" s="194"/>
      <c r="EV58" s="234"/>
      <c r="EW58" s="194"/>
      <c r="EX58" s="194" t="s">
        <v>382</v>
      </c>
      <c r="FA58" s="59"/>
      <c r="FB58" s="59"/>
      <c r="FC58" s="59"/>
      <c r="FD58" s="59"/>
      <c r="FE58" s="59"/>
      <c r="FF58" s="59"/>
      <c r="FG58" s="59"/>
      <c r="FH58" s="59"/>
    </row>
    <row r="59" spans="1:164" s="7" customFormat="1" ht="15" customHeight="1" x14ac:dyDescent="0.25">
      <c r="A59" s="97" t="s">
        <v>42</v>
      </c>
      <c r="B59" s="92">
        <v>2010</v>
      </c>
      <c r="C59" s="259" t="s">
        <v>1220</v>
      </c>
      <c r="D59" s="102" t="s">
        <v>1221</v>
      </c>
      <c r="E59" s="146">
        <v>155.19999999999999</v>
      </c>
      <c r="F59" s="114">
        <v>18</v>
      </c>
      <c r="G59" s="188" t="s">
        <v>833</v>
      </c>
      <c r="H59" s="188" t="s">
        <v>832</v>
      </c>
      <c r="I59" s="188" t="s">
        <v>832</v>
      </c>
      <c r="J59" s="216">
        <v>0</v>
      </c>
      <c r="K59" s="146">
        <v>1</v>
      </c>
      <c r="L59" s="146">
        <v>0</v>
      </c>
      <c r="M59" s="146">
        <v>1</v>
      </c>
      <c r="N59" s="146">
        <v>1</v>
      </c>
      <c r="O59" s="35">
        <f t="shared" si="11"/>
        <v>0</v>
      </c>
      <c r="P59" s="35">
        <f t="shared" si="12"/>
        <v>1</v>
      </c>
      <c r="Q59" s="35">
        <f t="shared" si="13"/>
        <v>1</v>
      </c>
      <c r="R59" s="125">
        <f t="shared" si="14"/>
        <v>0</v>
      </c>
      <c r="S59" s="105">
        <v>2010</v>
      </c>
      <c r="T59" s="194" t="s">
        <v>161</v>
      </c>
      <c r="U59" s="194" t="s">
        <v>162</v>
      </c>
      <c r="V59" s="195" t="s">
        <v>2</v>
      </c>
      <c r="W59" s="233"/>
      <c r="X59" s="190"/>
      <c r="Y59" s="196" t="s">
        <v>56</v>
      </c>
      <c r="Z59" s="63" t="str">
        <f>VLOOKUP(Y59,Listings!$J$3:$O$57,2,FALSE)</f>
        <v>HFE</v>
      </c>
      <c r="AA59" s="194"/>
      <c r="AB59" s="59">
        <f>VLOOKUP(Y59,Listings!$J$3:$O$57,5,FALSE)</f>
        <v>164.6</v>
      </c>
      <c r="AC59" s="59">
        <f>VLOOKUP(Y59,Listings!$J$3:$O$57,6,FALSE)</f>
        <v>24.78</v>
      </c>
      <c r="AD59" s="51">
        <f>VLOOKUP(Y59,Listings!$J$3:$L$57,3,FALSE)</f>
        <v>1.264</v>
      </c>
      <c r="AE59" s="195" t="str">
        <f t="shared" si="17"/>
        <v>Dry</v>
      </c>
      <c r="AF59" s="132"/>
      <c r="AG59" s="167">
        <v>110</v>
      </c>
      <c r="AH59" s="197"/>
      <c r="AI59" s="197"/>
      <c r="AJ59" s="197"/>
      <c r="AK59" s="197"/>
      <c r="AL59" s="197"/>
      <c r="AM59" s="197"/>
      <c r="AN59" s="197"/>
      <c r="AO59" s="137">
        <v>12</v>
      </c>
      <c r="AP59" s="202">
        <v>1.5</v>
      </c>
      <c r="AQ59" s="137">
        <v>4</v>
      </c>
      <c r="AR59" s="196" t="s">
        <v>408</v>
      </c>
      <c r="AS59" s="194">
        <v>150</v>
      </c>
      <c r="AT59" s="194">
        <v>200</v>
      </c>
      <c r="AU59" s="194"/>
      <c r="AV59" s="194"/>
      <c r="AW59" s="194"/>
      <c r="AX59" s="194"/>
      <c r="AY59" s="194" t="s">
        <v>50</v>
      </c>
      <c r="AZ59" s="149" t="s">
        <v>287</v>
      </c>
      <c r="BA59" s="194"/>
      <c r="BB59" s="194">
        <v>10</v>
      </c>
      <c r="BC59" s="194"/>
      <c r="BD59" s="194"/>
      <c r="BE59" s="194"/>
      <c r="BF59" s="194"/>
      <c r="BG59" s="194" t="s">
        <v>32</v>
      </c>
      <c r="BH59" s="196"/>
      <c r="BI59" s="194"/>
      <c r="BJ59" s="194"/>
      <c r="BK59" s="194"/>
      <c r="BL59" s="194">
        <v>5.5E-2</v>
      </c>
      <c r="BM59" s="194" t="s">
        <v>310</v>
      </c>
      <c r="BN59" s="194"/>
      <c r="BO59" s="194"/>
      <c r="BP59" s="194"/>
      <c r="BQ59" s="194"/>
      <c r="BR59" s="194"/>
      <c r="BS59" s="194">
        <v>5.5E-2</v>
      </c>
      <c r="BT59" s="155">
        <f>1-(273+IF(ISBLANK(BA59), IF(ISBLANK(BB59),1000,BB59),BA59))/(273+AT59)</f>
        <v>0.40169133192389006</v>
      </c>
      <c r="BU59" s="151" t="s">
        <v>27</v>
      </c>
      <c r="BV59" s="152" t="s">
        <v>62</v>
      </c>
      <c r="BW59" s="152" t="s">
        <v>46</v>
      </c>
      <c r="BX59" s="234"/>
      <c r="BY59" s="194"/>
      <c r="BZ59" s="194"/>
      <c r="CA59" s="194"/>
      <c r="CB59" s="194"/>
      <c r="CC59" s="194"/>
      <c r="CD59" s="194"/>
      <c r="CE59" s="194"/>
      <c r="CF59" s="194"/>
      <c r="CG59" s="194"/>
      <c r="CH59" s="194"/>
      <c r="CI59" s="194"/>
      <c r="CJ59" s="196" t="s">
        <v>25</v>
      </c>
      <c r="CK59" s="234"/>
      <c r="CL59" s="194"/>
      <c r="CM59" s="234" t="s">
        <v>690</v>
      </c>
      <c r="CN59" s="194"/>
      <c r="CO59" s="234"/>
      <c r="CP59" s="151" t="s">
        <v>43</v>
      </c>
      <c r="CQ59" s="152" t="s">
        <v>334</v>
      </c>
      <c r="CR59" s="152" t="s">
        <v>41</v>
      </c>
      <c r="CS59" s="234"/>
      <c r="CT59" s="194"/>
      <c r="CU59" s="194"/>
      <c r="CV59" s="159">
        <v>3.94</v>
      </c>
      <c r="CW59" s="194">
        <v>122</v>
      </c>
      <c r="CX59" s="155">
        <v>30.964467005076141</v>
      </c>
      <c r="CY59" s="194"/>
      <c r="CZ59" s="194"/>
      <c r="DA59" s="194"/>
      <c r="DB59" s="194"/>
      <c r="DC59" s="194"/>
      <c r="DD59" s="194"/>
      <c r="DE59" s="194"/>
      <c r="DF59" s="194"/>
      <c r="DG59" s="194"/>
      <c r="DH59" s="194"/>
      <c r="DI59" s="167">
        <v>1.4368829414393227</v>
      </c>
      <c r="DJ59" s="167">
        <v>1.4368829414393227</v>
      </c>
      <c r="DK59" s="194"/>
      <c r="DL59" s="194"/>
      <c r="DM59" s="194"/>
      <c r="DN59" s="194"/>
      <c r="DO59" s="194"/>
      <c r="DP59" s="194"/>
      <c r="DQ59" s="194"/>
      <c r="DR59" s="194"/>
      <c r="DS59" s="194"/>
      <c r="DT59" s="194"/>
      <c r="DU59" s="194"/>
      <c r="DV59" s="194"/>
      <c r="DW59" s="190" t="str">
        <f t="shared" si="19"/>
        <v/>
      </c>
      <c r="DX59" s="194"/>
      <c r="DY59" s="194"/>
      <c r="DZ59" s="234"/>
      <c r="EA59" s="151" t="s">
        <v>25</v>
      </c>
      <c r="EB59" s="234"/>
      <c r="EC59" s="194"/>
      <c r="ED59" s="234"/>
      <c r="EE59" s="194"/>
      <c r="EF59" s="194"/>
      <c r="EG59" s="196"/>
      <c r="EH59" s="194"/>
      <c r="EI59" s="194"/>
      <c r="EJ59" s="194"/>
      <c r="EK59" s="194"/>
      <c r="EL59" s="194" t="s">
        <v>416</v>
      </c>
      <c r="EM59" s="241" t="s">
        <v>376</v>
      </c>
      <c r="EN59" s="234"/>
      <c r="EO59" s="196" t="s">
        <v>63</v>
      </c>
      <c r="EP59" s="234"/>
      <c r="EQ59" s="194"/>
      <c r="ER59" s="228"/>
      <c r="ES59" s="194" t="s">
        <v>382</v>
      </c>
      <c r="ET59" s="194"/>
      <c r="EU59" s="194"/>
      <c r="EV59" s="234"/>
      <c r="EW59" s="194"/>
      <c r="EX59" s="194" t="s">
        <v>382</v>
      </c>
      <c r="FA59" s="59"/>
      <c r="FB59" s="59"/>
      <c r="FC59" s="59"/>
      <c r="FD59" s="59"/>
      <c r="FE59" s="59"/>
      <c r="FF59" s="59"/>
      <c r="FG59" s="59"/>
      <c r="FH59" s="59"/>
    </row>
    <row r="60" spans="1:164" s="7" customFormat="1" ht="15" customHeight="1" x14ac:dyDescent="0.25">
      <c r="A60" s="148" t="s">
        <v>47</v>
      </c>
      <c r="B60" s="92">
        <v>2010</v>
      </c>
      <c r="C60" s="101" t="s">
        <v>923</v>
      </c>
      <c r="D60" s="102" t="s">
        <v>924</v>
      </c>
      <c r="E60" s="123">
        <v>4</v>
      </c>
      <c r="F60" s="114">
        <v>19</v>
      </c>
      <c r="G60" s="188" t="s">
        <v>832</v>
      </c>
      <c r="H60" s="188" t="s">
        <v>832</v>
      </c>
      <c r="I60" s="146" t="s">
        <v>832</v>
      </c>
      <c r="J60" s="216">
        <v>0</v>
      </c>
      <c r="K60" s="146">
        <v>0</v>
      </c>
      <c r="L60" s="146">
        <v>0</v>
      </c>
      <c r="M60" s="146">
        <v>0</v>
      </c>
      <c r="N60" s="146">
        <v>0</v>
      </c>
      <c r="O60" s="35">
        <f t="shared" si="11"/>
        <v>0</v>
      </c>
      <c r="P60" s="35">
        <f t="shared" si="12"/>
        <v>0</v>
      </c>
      <c r="Q60" s="35">
        <f t="shared" si="13"/>
        <v>0</v>
      </c>
      <c r="R60" s="125">
        <f t="shared" si="14"/>
        <v>0</v>
      </c>
      <c r="S60" s="105">
        <v>2010</v>
      </c>
      <c r="T60" s="108" t="s">
        <v>161</v>
      </c>
      <c r="U60" s="108" t="s">
        <v>162</v>
      </c>
      <c r="V60" s="108" t="s">
        <v>2</v>
      </c>
      <c r="W60" s="235"/>
      <c r="X60" s="195"/>
      <c r="Y60" s="157" t="s">
        <v>34</v>
      </c>
      <c r="Z60" s="63" t="str">
        <f>VLOOKUP(Y60,Listings!$J$3:$O$57,2,FALSE)</f>
        <v>HCFC</v>
      </c>
      <c r="AA60" s="108"/>
      <c r="AB60" s="59">
        <f>VLOOKUP(Y60,Listings!$J$3:$O$57,5,FALSE)</f>
        <v>183.67</v>
      </c>
      <c r="AC60" s="59">
        <f>VLOOKUP(Y60,Listings!$J$3:$O$57,6,FALSE)</f>
        <v>36.72</v>
      </c>
      <c r="AD60" s="188">
        <f>VLOOKUP(Y60,Listings!$J$3:$L$57,3,FALSE)</f>
        <v>0.35639999999999999</v>
      </c>
      <c r="AE60" s="108" t="str">
        <f t="shared" si="17"/>
        <v>Dry</v>
      </c>
      <c r="AF60" s="157"/>
      <c r="AG60" s="144">
        <v>165</v>
      </c>
      <c r="AH60" s="108"/>
      <c r="AI60" s="108"/>
      <c r="AJ60" s="108"/>
      <c r="AK60" s="108"/>
      <c r="AL60" s="108">
        <v>20</v>
      </c>
      <c r="AM60" s="108">
        <v>44</v>
      </c>
      <c r="AN60" s="134"/>
      <c r="AO60" s="137">
        <v>11</v>
      </c>
      <c r="AP60" s="202">
        <v>1.38</v>
      </c>
      <c r="AQ60" s="137">
        <v>2.66</v>
      </c>
      <c r="AR60" s="189" t="s">
        <v>408</v>
      </c>
      <c r="AS60" s="108">
        <v>100</v>
      </c>
      <c r="AT60" s="108">
        <v>163</v>
      </c>
      <c r="AU60" s="108"/>
      <c r="AV60" s="108"/>
      <c r="AW60" s="108">
        <v>7.0000000000000007E-2</v>
      </c>
      <c r="AX60" s="108">
        <v>0.9</v>
      </c>
      <c r="AY60" s="108" t="s">
        <v>50</v>
      </c>
      <c r="AZ60" s="154" t="s">
        <v>287</v>
      </c>
      <c r="BA60" s="108">
        <v>13</v>
      </c>
      <c r="BB60" s="108">
        <v>15</v>
      </c>
      <c r="BC60" s="108"/>
      <c r="BD60" s="108"/>
      <c r="BE60" s="195">
        <v>0.13</v>
      </c>
      <c r="BF60" s="195">
        <v>0.7</v>
      </c>
      <c r="BG60" s="108" t="s">
        <v>32</v>
      </c>
      <c r="BH60" s="157"/>
      <c r="BI60" s="108"/>
      <c r="BJ60" s="108"/>
      <c r="BK60" s="195">
        <v>1.4999999999999999E-2</v>
      </c>
      <c r="BL60" s="195">
        <v>7.3999999999999996E-2</v>
      </c>
      <c r="BM60" s="108" t="s">
        <v>281</v>
      </c>
      <c r="BN60" s="108"/>
      <c r="BO60" s="108"/>
      <c r="BP60" s="195"/>
      <c r="BQ60" s="195"/>
      <c r="BR60" s="108"/>
      <c r="BS60" s="108"/>
      <c r="BT60" s="205">
        <f>1-(273+BA60)/(273+AT60)</f>
        <v>0.34403669724770647</v>
      </c>
      <c r="BU60" s="157" t="s">
        <v>27</v>
      </c>
      <c r="BV60" s="152" t="s">
        <v>62</v>
      </c>
      <c r="BW60" s="195" t="s">
        <v>46</v>
      </c>
      <c r="BX60" s="235"/>
      <c r="BY60" s="108"/>
      <c r="BZ60" s="195">
        <v>4.4999999999999998E-2</v>
      </c>
      <c r="CA60" s="195">
        <v>8.5999999999999993E-2</v>
      </c>
      <c r="CB60" s="108"/>
      <c r="CC60" s="108"/>
      <c r="CD60" s="108"/>
      <c r="CE60" s="108"/>
      <c r="CF60" s="108"/>
      <c r="CG60" s="108">
        <v>0.15</v>
      </c>
      <c r="CH60" s="108"/>
      <c r="CI60" s="108"/>
      <c r="CJ60" s="151" t="s">
        <v>25</v>
      </c>
      <c r="CK60" s="235"/>
      <c r="CL60" s="108"/>
      <c r="CM60" s="233"/>
      <c r="CN60" s="108"/>
      <c r="CO60" s="235"/>
      <c r="CP60" s="157" t="s">
        <v>43</v>
      </c>
      <c r="CQ60" s="195" t="s">
        <v>334</v>
      </c>
      <c r="CR60" s="152" t="s">
        <v>41</v>
      </c>
      <c r="CS60" s="235"/>
      <c r="CT60" s="108"/>
      <c r="CU60" s="108"/>
      <c r="CV60" s="164">
        <v>4</v>
      </c>
      <c r="CW60" s="155">
        <v>145.6</v>
      </c>
      <c r="CX60" s="195">
        <v>36.39</v>
      </c>
      <c r="CY60" s="195">
        <v>1770</v>
      </c>
      <c r="CZ60" s="195">
        <v>2660</v>
      </c>
      <c r="DA60" s="195">
        <v>2.7</v>
      </c>
      <c r="DB60" s="195">
        <v>5.4</v>
      </c>
      <c r="DC60" s="195"/>
      <c r="DD60" s="195"/>
      <c r="DE60" s="108">
        <v>0.4</v>
      </c>
      <c r="DF60" s="108">
        <v>1.8</v>
      </c>
      <c r="DG60" s="108"/>
      <c r="DH60" s="108"/>
      <c r="DI60" s="190">
        <f>IF(ISNUMBER(DD60),DD60,IF(ISNUMBER(DF60),DF60*DW60,""))</f>
        <v>1.2838259902430964</v>
      </c>
      <c r="DJ60" s="190">
        <f t="shared" ref="DJ60:DJ66" si="20">IF(ISNUMBER(DI60),DI60,IF(ISNUMBER(DH60),DH60,""))</f>
        <v>1.2838259902430964</v>
      </c>
      <c r="DK60" s="108"/>
      <c r="DL60" s="108"/>
      <c r="DM60" s="108">
        <v>0.42</v>
      </c>
      <c r="DN60" s="108">
        <v>0.68</v>
      </c>
      <c r="DO60" s="108"/>
      <c r="DP60" s="108"/>
      <c r="DQ60" s="108"/>
      <c r="DR60" s="108"/>
      <c r="DS60" s="195"/>
      <c r="DT60" s="195"/>
      <c r="DU60" s="108"/>
      <c r="DV60" s="108"/>
      <c r="DW60" s="190">
        <f t="shared" si="19"/>
        <v>0.71323666124616469</v>
      </c>
      <c r="DX60" s="108"/>
      <c r="DY60" s="108"/>
      <c r="DZ60" s="235"/>
      <c r="EA60" s="151" t="s">
        <v>25</v>
      </c>
      <c r="EB60" s="235"/>
      <c r="EC60" s="108"/>
      <c r="ED60" s="233"/>
      <c r="EE60" s="108"/>
      <c r="EF60" s="108"/>
      <c r="EG60" s="149"/>
      <c r="EH60" s="195"/>
      <c r="EI60" s="195"/>
      <c r="EJ60" s="195"/>
      <c r="EK60" s="195"/>
      <c r="EL60" s="194" t="s">
        <v>416</v>
      </c>
      <c r="EM60" s="241" t="s">
        <v>376</v>
      </c>
      <c r="EN60" s="233"/>
      <c r="EO60" s="157" t="s">
        <v>63</v>
      </c>
      <c r="EP60" s="235"/>
      <c r="EQ60" s="108"/>
      <c r="ER60" s="229"/>
      <c r="ES60" s="108"/>
      <c r="ET60" s="108"/>
      <c r="EU60" s="195" t="s">
        <v>382</v>
      </c>
      <c r="EV60" s="235"/>
      <c r="EW60" s="108"/>
      <c r="EX60" s="108"/>
      <c r="FA60" s="59"/>
      <c r="FB60" s="59"/>
      <c r="FC60" s="59"/>
      <c r="FD60" s="59"/>
      <c r="FE60" s="59"/>
      <c r="FF60" s="59"/>
      <c r="FG60" s="59"/>
      <c r="FH60" s="59"/>
    </row>
    <row r="61" spans="1:164" s="8" customFormat="1" ht="15" customHeight="1" x14ac:dyDescent="0.25">
      <c r="A61" s="200" t="s">
        <v>221</v>
      </c>
      <c r="B61" s="92">
        <v>2009</v>
      </c>
      <c r="C61" s="259" t="s">
        <v>1062</v>
      </c>
      <c r="D61" s="102" t="s">
        <v>1063</v>
      </c>
      <c r="E61" s="123">
        <v>75</v>
      </c>
      <c r="F61" s="114">
        <v>19</v>
      </c>
      <c r="G61" s="188" t="s">
        <v>832</v>
      </c>
      <c r="H61" s="188" t="s">
        <v>832</v>
      </c>
      <c r="I61" s="146" t="s">
        <v>832</v>
      </c>
      <c r="J61" s="82">
        <v>0</v>
      </c>
      <c r="K61" s="95">
        <v>1</v>
      </c>
      <c r="L61" s="95">
        <v>1</v>
      </c>
      <c r="M61" s="95">
        <v>1</v>
      </c>
      <c r="N61" s="95">
        <v>1</v>
      </c>
      <c r="O61" s="35">
        <f t="shared" si="11"/>
        <v>1</v>
      </c>
      <c r="P61" s="35">
        <f t="shared" si="12"/>
        <v>1</v>
      </c>
      <c r="Q61" s="35">
        <f t="shared" si="13"/>
        <v>1</v>
      </c>
      <c r="R61" s="125">
        <f t="shared" si="14"/>
        <v>1</v>
      </c>
      <c r="S61" s="105">
        <v>2009</v>
      </c>
      <c r="T61" s="195" t="s">
        <v>161</v>
      </c>
      <c r="U61" s="195" t="s">
        <v>162</v>
      </c>
      <c r="V61" s="152" t="s">
        <v>2</v>
      </c>
      <c r="W61" s="233"/>
      <c r="X61" s="195"/>
      <c r="Y61" s="149" t="s">
        <v>34</v>
      </c>
      <c r="Z61" s="63" t="str">
        <f>VLOOKUP(Y61,Listings!$J$3:$O$57,2,FALSE)</f>
        <v>HCFC</v>
      </c>
      <c r="AA61" s="195"/>
      <c r="AB61" s="59">
        <f>VLOOKUP(Y61,Listings!$J$3:$O$57,5,FALSE)</f>
        <v>183.67</v>
      </c>
      <c r="AC61" s="59">
        <f>VLOOKUP(Y61,Listings!$J$3:$O$57,6,FALSE)</f>
        <v>36.72</v>
      </c>
      <c r="AD61" s="188">
        <f>VLOOKUP(Y61,Listings!$J$3:$L$57,3,FALSE)</f>
        <v>0.35639999999999999</v>
      </c>
      <c r="AE61" s="108" t="str">
        <f t="shared" si="17"/>
        <v>Dry</v>
      </c>
      <c r="AF61" s="133">
        <v>102</v>
      </c>
      <c r="AG61" s="159">
        <v>165</v>
      </c>
      <c r="AH61" s="159">
        <v>2</v>
      </c>
      <c r="AI61" s="159">
        <v>69</v>
      </c>
      <c r="AJ61" s="159"/>
      <c r="AK61" s="159"/>
      <c r="AL61" s="159"/>
      <c r="AM61" s="159"/>
      <c r="AN61" s="159">
        <v>5.45</v>
      </c>
      <c r="AO61" s="159">
        <v>11.12</v>
      </c>
      <c r="AP61" s="159">
        <v>1.38</v>
      </c>
      <c r="AQ61" s="159">
        <v>2.66</v>
      </c>
      <c r="AR61" s="189" t="s">
        <v>408</v>
      </c>
      <c r="AS61" s="195"/>
      <c r="AT61" s="137">
        <v>163</v>
      </c>
      <c r="AU61" s="195"/>
      <c r="AV61" s="195"/>
      <c r="AW61" s="195"/>
      <c r="AX61" s="195"/>
      <c r="AY61" s="195" t="s">
        <v>50</v>
      </c>
      <c r="AZ61" s="154" t="s">
        <v>287</v>
      </c>
      <c r="BA61" s="195"/>
      <c r="BB61" s="195"/>
      <c r="BC61" s="195"/>
      <c r="BD61" s="195"/>
      <c r="BE61" s="195"/>
      <c r="BF61" s="195"/>
      <c r="BG61" s="195" t="s">
        <v>32</v>
      </c>
      <c r="BH61" s="149"/>
      <c r="BI61" s="195"/>
      <c r="BJ61" s="195"/>
      <c r="BK61" s="195"/>
      <c r="BL61" s="195"/>
      <c r="BM61" s="195"/>
      <c r="BN61" s="195"/>
      <c r="BO61" s="195"/>
      <c r="BP61" s="195"/>
      <c r="BQ61" s="195"/>
      <c r="BR61" s="195"/>
      <c r="BS61" s="195"/>
      <c r="BT61" s="155">
        <f>1-293/(273+AT61)</f>
        <v>0.32798165137614677</v>
      </c>
      <c r="BU61" s="149" t="s">
        <v>27</v>
      </c>
      <c r="BV61" s="195" t="s">
        <v>62</v>
      </c>
      <c r="BW61" s="152" t="s">
        <v>46</v>
      </c>
      <c r="BX61" s="233"/>
      <c r="BY61" s="195"/>
      <c r="BZ61" s="195">
        <v>4.4999999999999998E-2</v>
      </c>
      <c r="CA61" s="195">
        <v>8.5999999999999993E-2</v>
      </c>
      <c r="CB61" s="195"/>
      <c r="CC61" s="195"/>
      <c r="CD61" s="195"/>
      <c r="CE61" s="195"/>
      <c r="CF61" s="199">
        <f>CA61/1475*(AO61-IF(ISBLANK(AP61),AQ61,AP61))*100</f>
        <v>5.6789152542372864E-2</v>
      </c>
      <c r="CG61" s="195"/>
      <c r="CH61" s="195"/>
      <c r="CI61" s="195"/>
      <c r="CJ61" s="149" t="s">
        <v>25</v>
      </c>
      <c r="CK61" s="233"/>
      <c r="CL61" s="195"/>
      <c r="CM61" s="233" t="s">
        <v>223</v>
      </c>
      <c r="CN61" s="195"/>
      <c r="CO61" s="233"/>
      <c r="CP61" s="149" t="s">
        <v>43</v>
      </c>
      <c r="CQ61" s="195" t="s">
        <v>334</v>
      </c>
      <c r="CR61" s="195" t="s">
        <v>41</v>
      </c>
      <c r="CS61" s="233"/>
      <c r="CT61" s="195"/>
      <c r="CU61" s="195"/>
      <c r="CV61" s="159">
        <v>4.05</v>
      </c>
      <c r="CW61" s="155">
        <v>147.98699999999999</v>
      </c>
      <c r="CX61" s="195">
        <v>36.54</v>
      </c>
      <c r="CY61" s="195">
        <v>1771</v>
      </c>
      <c r="CZ61" s="195">
        <v>2660</v>
      </c>
      <c r="DA61" s="195">
        <v>2.7</v>
      </c>
      <c r="DB61" s="195">
        <v>5.5</v>
      </c>
      <c r="DC61" s="195"/>
      <c r="DD61" s="195"/>
      <c r="DE61" s="195">
        <v>0.38200000000000001</v>
      </c>
      <c r="DF61" s="195">
        <v>1.82</v>
      </c>
      <c r="DG61" s="195"/>
      <c r="DH61" s="195"/>
      <c r="DI61" s="54">
        <f>IF(ISNUMBER(DD61),DD61,IF(ISNUMBER(DF61),DF61*DW61,""))</f>
        <v>1.2990841921398832</v>
      </c>
      <c r="DJ61" s="190">
        <f t="shared" si="20"/>
        <v>1.2990841921398832</v>
      </c>
      <c r="DK61" s="108"/>
      <c r="DL61" s="108"/>
      <c r="DM61" s="195">
        <v>0.42399999999999999</v>
      </c>
      <c r="DN61" s="195">
        <v>0.68</v>
      </c>
      <c r="DO61" s="195"/>
      <c r="DP61" s="195"/>
      <c r="DQ61" s="195"/>
      <c r="DR61" s="195"/>
      <c r="DS61" s="108"/>
      <c r="DT61" s="108"/>
      <c r="DU61" s="195"/>
      <c r="DV61" s="195"/>
      <c r="DW61" s="54">
        <f t="shared" si="19"/>
        <v>0.71378252315378199</v>
      </c>
      <c r="DX61" s="195">
        <v>1.0669999999999999</v>
      </c>
      <c r="DY61" s="195">
        <v>1.3360000000000001</v>
      </c>
      <c r="DZ61" s="233"/>
      <c r="EA61" s="149" t="s">
        <v>25</v>
      </c>
      <c r="EB61" s="233"/>
      <c r="EC61" s="195"/>
      <c r="ED61" s="233" t="s">
        <v>222</v>
      </c>
      <c r="EE61" s="195"/>
      <c r="EF61" s="195"/>
      <c r="EG61" s="149"/>
      <c r="EH61" s="195"/>
      <c r="EI61" s="195"/>
      <c r="EJ61" s="195"/>
      <c r="EK61" s="195"/>
      <c r="EL61" s="194" t="s">
        <v>416</v>
      </c>
      <c r="EM61" s="128" t="s">
        <v>376</v>
      </c>
      <c r="EN61" s="233"/>
      <c r="EO61" s="149" t="s">
        <v>63</v>
      </c>
      <c r="EP61" s="233"/>
      <c r="EQ61" s="195"/>
      <c r="ER61" s="227"/>
      <c r="ES61" s="195"/>
      <c r="ET61" s="195"/>
      <c r="EU61" s="195"/>
      <c r="EV61" s="233"/>
      <c r="EW61" s="195"/>
      <c r="EX61" s="195"/>
      <c r="FA61" s="58"/>
      <c r="FB61" s="58"/>
      <c r="FC61" s="58"/>
      <c r="FD61" s="58"/>
      <c r="FE61" s="58"/>
      <c r="FF61" s="58"/>
      <c r="FG61" s="58"/>
      <c r="FH61" s="58"/>
    </row>
    <row r="62" spans="1:164" s="7" customFormat="1" ht="15" customHeight="1" x14ac:dyDescent="0.25">
      <c r="A62" s="200" t="s">
        <v>47</v>
      </c>
      <c r="B62" s="92">
        <v>2008</v>
      </c>
      <c r="C62" s="101" t="s">
        <v>1244</v>
      </c>
      <c r="D62" s="102" t="s">
        <v>1245</v>
      </c>
      <c r="E62" s="146">
        <v>168</v>
      </c>
      <c r="F62" s="114">
        <v>19</v>
      </c>
      <c r="G62" s="188" t="s">
        <v>832</v>
      </c>
      <c r="H62" s="188" t="s">
        <v>832</v>
      </c>
      <c r="I62" s="188" t="s">
        <v>832</v>
      </c>
      <c r="J62" s="216">
        <v>0</v>
      </c>
      <c r="K62" s="146">
        <v>1</v>
      </c>
      <c r="L62" s="146">
        <v>1</v>
      </c>
      <c r="M62" s="146">
        <v>1</v>
      </c>
      <c r="N62" s="146">
        <v>1</v>
      </c>
      <c r="O62" s="35">
        <f t="shared" si="11"/>
        <v>1</v>
      </c>
      <c r="P62" s="35">
        <f t="shared" si="12"/>
        <v>1</v>
      </c>
      <c r="Q62" s="35">
        <f t="shared" si="13"/>
        <v>1</v>
      </c>
      <c r="R62" s="125">
        <f t="shared" si="14"/>
        <v>1</v>
      </c>
      <c r="S62" s="105">
        <v>2008</v>
      </c>
      <c r="T62" s="194" t="s">
        <v>161</v>
      </c>
      <c r="U62" s="194" t="s">
        <v>162</v>
      </c>
      <c r="V62" s="194" t="s">
        <v>4</v>
      </c>
      <c r="W62" s="234"/>
      <c r="X62" s="190"/>
      <c r="Y62" s="196" t="s">
        <v>34</v>
      </c>
      <c r="Z62" s="63" t="str">
        <f>VLOOKUP(Y62,Listings!$J$3:$O$57,2,FALSE)</f>
        <v>HCFC</v>
      </c>
      <c r="AA62" s="194"/>
      <c r="AB62" s="59">
        <f>VLOOKUP(Y62,Listings!$J$3:$O$57,5,FALSE)</f>
        <v>183.67</v>
      </c>
      <c r="AC62" s="59">
        <f>VLOOKUP(Y62,Listings!$J$3:$O$57,6,FALSE)</f>
        <v>36.72</v>
      </c>
      <c r="AD62" s="51">
        <f>VLOOKUP(Y62,Listings!$J$3:$L$57,3,FALSE)</f>
        <v>0.35639999999999999</v>
      </c>
      <c r="AE62" s="195" t="str">
        <f t="shared" si="17"/>
        <v>Dry</v>
      </c>
      <c r="AF62" s="132"/>
      <c r="AG62" s="144">
        <v>165</v>
      </c>
      <c r="AH62" s="197"/>
      <c r="AI62" s="197"/>
      <c r="AJ62" s="197"/>
      <c r="AK62" s="197"/>
      <c r="AL62" s="197"/>
      <c r="AM62" s="197"/>
      <c r="AN62" s="197"/>
      <c r="AO62" s="137">
        <v>11</v>
      </c>
      <c r="AP62" s="197">
        <v>1.4</v>
      </c>
      <c r="AQ62" s="197">
        <v>2.65</v>
      </c>
      <c r="AR62" s="196" t="s">
        <v>408</v>
      </c>
      <c r="AS62" s="194">
        <v>101</v>
      </c>
      <c r="AT62" s="194">
        <v>163.19999999999999</v>
      </c>
      <c r="AU62" s="194">
        <v>12</v>
      </c>
      <c r="AV62" s="194">
        <v>22</v>
      </c>
      <c r="AW62" s="194">
        <v>7.0999999999999994E-2</v>
      </c>
      <c r="AX62" s="194">
        <v>0.9</v>
      </c>
      <c r="AY62" s="194" t="s">
        <v>50</v>
      </c>
      <c r="AZ62" s="196" t="s">
        <v>287</v>
      </c>
      <c r="BA62" s="194">
        <v>13.2</v>
      </c>
      <c r="BB62" s="194">
        <v>15</v>
      </c>
      <c r="BC62" s="190"/>
      <c r="BD62" s="190"/>
      <c r="BE62" s="190">
        <v>0.13</v>
      </c>
      <c r="BF62" s="190">
        <v>0.7</v>
      </c>
      <c r="BG62" s="194" t="s">
        <v>32</v>
      </c>
      <c r="BH62" s="196"/>
      <c r="BI62" s="194"/>
      <c r="BJ62" s="194"/>
      <c r="BK62" s="194"/>
      <c r="BL62" s="194"/>
      <c r="BM62" s="194"/>
      <c r="BN62" s="194"/>
      <c r="BO62" s="194"/>
      <c r="BP62" s="194"/>
      <c r="BQ62" s="194"/>
      <c r="BR62" s="194"/>
      <c r="BS62" s="194"/>
      <c r="BT62" s="155">
        <f>1-(273+IF(ISBLANK(BA62), IF(ISBLANK(BB62),1000,BB62),BA62))/(273+AT62)</f>
        <v>0.34387895460797802</v>
      </c>
      <c r="BU62" s="151" t="s">
        <v>27</v>
      </c>
      <c r="BV62" s="152" t="s">
        <v>62</v>
      </c>
      <c r="BW62" s="152" t="s">
        <v>46</v>
      </c>
      <c r="BX62" s="234"/>
      <c r="BY62" s="194"/>
      <c r="BZ62" s="194">
        <v>4.4999999999999998E-2</v>
      </c>
      <c r="CA62" s="194">
        <v>8.5999999999999993E-2</v>
      </c>
      <c r="CB62" s="194"/>
      <c r="CC62" s="194"/>
      <c r="CD62" s="194"/>
      <c r="CE62" s="194"/>
      <c r="CF62" s="194"/>
      <c r="CG62" s="194"/>
      <c r="CH62" s="194"/>
      <c r="CI62" s="194"/>
      <c r="CJ62" s="151" t="s">
        <v>25</v>
      </c>
      <c r="CK62" s="234"/>
      <c r="CL62" s="194"/>
      <c r="CM62" s="234"/>
      <c r="CN62" s="194"/>
      <c r="CO62" s="234"/>
      <c r="CP62" s="196" t="s">
        <v>43</v>
      </c>
      <c r="CQ62" s="152" t="s">
        <v>334</v>
      </c>
      <c r="CR62" s="152" t="s">
        <v>41</v>
      </c>
      <c r="CS62" s="234"/>
      <c r="CT62" s="194"/>
      <c r="CU62" s="194"/>
      <c r="CV62" s="197"/>
      <c r="CW62" s="190"/>
      <c r="CX62" s="190"/>
      <c r="CY62" s="194">
        <v>1771</v>
      </c>
      <c r="CZ62" s="194">
        <v>2660</v>
      </c>
      <c r="DA62" s="194">
        <v>2.7</v>
      </c>
      <c r="DB62" s="194">
        <v>5.4</v>
      </c>
      <c r="DC62" s="194"/>
      <c r="DD62" s="194"/>
      <c r="DE62" s="194">
        <v>0.38</v>
      </c>
      <c r="DF62" s="194">
        <v>1.82</v>
      </c>
      <c r="DG62" s="194"/>
      <c r="DH62" s="194"/>
      <c r="DI62" s="190">
        <f>IF(ISNUMBER(DD62),DD62,IF(ISNUMBER(DF62),DF62*DW62,""))</f>
        <v>1.2990841921398832</v>
      </c>
      <c r="DJ62" s="190">
        <f t="shared" si="20"/>
        <v>1.2990841921398832</v>
      </c>
      <c r="DK62" s="194"/>
      <c r="DL62" s="194"/>
      <c r="DM62" s="194">
        <v>0.43</v>
      </c>
      <c r="DN62" s="194">
        <v>0.68</v>
      </c>
      <c r="DO62" s="194"/>
      <c r="DP62" s="194"/>
      <c r="DQ62" s="194"/>
      <c r="DR62" s="194"/>
      <c r="DS62" s="194"/>
      <c r="DT62" s="194"/>
      <c r="DU62" s="194"/>
      <c r="DV62" s="194"/>
      <c r="DW62" s="54">
        <f t="shared" si="19"/>
        <v>0.71378252315378199</v>
      </c>
      <c r="DX62" s="194"/>
      <c r="DY62" s="194"/>
      <c r="DZ62" s="234"/>
      <c r="EA62" s="151" t="s">
        <v>25</v>
      </c>
      <c r="EB62" s="234"/>
      <c r="EC62" s="194"/>
      <c r="ED62" s="234"/>
      <c r="EE62" s="194"/>
      <c r="EF62" s="194"/>
      <c r="EG62" s="196"/>
      <c r="EH62" s="194"/>
      <c r="EI62" s="194"/>
      <c r="EJ62" s="194"/>
      <c r="EK62" s="194"/>
      <c r="EL62" s="162" t="s">
        <v>416</v>
      </c>
      <c r="EM62" s="241" t="s">
        <v>376</v>
      </c>
      <c r="EN62" s="234"/>
      <c r="EO62" s="196" t="s">
        <v>63</v>
      </c>
      <c r="EP62" s="234"/>
      <c r="EQ62" s="194"/>
      <c r="ER62" s="228"/>
      <c r="ES62" s="194"/>
      <c r="ET62" s="194"/>
      <c r="EU62" s="194"/>
      <c r="EV62" s="234"/>
      <c r="EW62" s="194"/>
      <c r="EX62" s="194" t="s">
        <v>382</v>
      </c>
      <c r="FA62" s="59"/>
      <c r="FB62" s="59"/>
      <c r="FC62" s="59"/>
      <c r="FD62" s="59"/>
      <c r="FE62" s="59"/>
      <c r="FF62" s="59"/>
      <c r="FG62" s="59"/>
      <c r="FH62" s="59"/>
    </row>
    <row r="63" spans="1:164" s="11" customFormat="1" ht="15" customHeight="1" x14ac:dyDescent="0.25">
      <c r="A63" s="200" t="s">
        <v>87</v>
      </c>
      <c r="B63" s="92">
        <v>2011</v>
      </c>
      <c r="C63" s="259" t="s">
        <v>960</v>
      </c>
      <c r="D63" s="102" t="s">
        <v>961</v>
      </c>
      <c r="E63" s="123">
        <v>23</v>
      </c>
      <c r="F63" s="114">
        <v>20</v>
      </c>
      <c r="G63" s="188" t="s">
        <v>832</v>
      </c>
      <c r="H63" s="188" t="s">
        <v>832</v>
      </c>
      <c r="I63" s="146" t="s">
        <v>832</v>
      </c>
      <c r="J63" s="216">
        <v>0</v>
      </c>
      <c r="K63" s="146">
        <v>0</v>
      </c>
      <c r="L63" s="146">
        <v>0</v>
      </c>
      <c r="M63" s="146">
        <v>0</v>
      </c>
      <c r="N63" s="146">
        <v>0</v>
      </c>
      <c r="O63" s="35">
        <f t="shared" si="11"/>
        <v>0</v>
      </c>
      <c r="P63" s="35">
        <f t="shared" si="12"/>
        <v>0</v>
      </c>
      <c r="Q63" s="35">
        <f t="shared" si="13"/>
        <v>0</v>
      </c>
      <c r="R63" s="125">
        <f t="shared" si="14"/>
        <v>0</v>
      </c>
      <c r="S63" s="105">
        <v>2011</v>
      </c>
      <c r="T63" s="108" t="s">
        <v>160</v>
      </c>
      <c r="U63" s="195" t="s">
        <v>675</v>
      </c>
      <c r="V63" s="195" t="s">
        <v>408</v>
      </c>
      <c r="W63" s="235"/>
      <c r="X63" s="195"/>
      <c r="Y63" s="157" t="s">
        <v>34</v>
      </c>
      <c r="Z63" s="63" t="str">
        <f>VLOOKUP(Y63,Listings!$J$3:$O$57,2,FALSE)</f>
        <v>HCFC</v>
      </c>
      <c r="AA63" s="108"/>
      <c r="AB63" s="59">
        <f>VLOOKUP(Y63,Listings!$J$3:$O$57,5,FALSE)</f>
        <v>183.67</v>
      </c>
      <c r="AC63" s="59">
        <f>VLOOKUP(Y63,Listings!$J$3:$O$57,6,FALSE)</f>
        <v>36.72</v>
      </c>
      <c r="AD63" s="51">
        <f>VLOOKUP(Y63,Listings!$J$3:$L$57,3,FALSE)</f>
        <v>0.35639999999999999</v>
      </c>
      <c r="AE63" s="108" t="str">
        <f t="shared" si="17"/>
        <v>Dry</v>
      </c>
      <c r="AF63" s="136">
        <v>93</v>
      </c>
      <c r="AG63" s="164">
        <v>101</v>
      </c>
      <c r="AH63" s="190"/>
      <c r="AI63" s="164">
        <v>24</v>
      </c>
      <c r="AJ63" s="164"/>
      <c r="AK63" s="164"/>
      <c r="AL63" s="164"/>
      <c r="AM63" s="164"/>
      <c r="AN63" s="143">
        <v>2.7</v>
      </c>
      <c r="AO63" s="159">
        <v>4.55</v>
      </c>
      <c r="AP63" s="159">
        <v>1.0249999999999999</v>
      </c>
      <c r="AQ63" s="164">
        <v>1.07</v>
      </c>
      <c r="AR63" s="189" t="s">
        <v>408</v>
      </c>
      <c r="AS63" s="195"/>
      <c r="AT63" s="195">
        <v>106</v>
      </c>
      <c r="AU63" s="108"/>
      <c r="AV63" s="195">
        <v>18</v>
      </c>
      <c r="AW63" s="190"/>
      <c r="AX63" s="195">
        <v>1.85</v>
      </c>
      <c r="AY63" s="108" t="s">
        <v>39</v>
      </c>
      <c r="AZ63" s="157" t="s">
        <v>148</v>
      </c>
      <c r="BA63" s="108"/>
      <c r="BB63" s="195">
        <v>26</v>
      </c>
      <c r="BC63" s="190"/>
      <c r="BD63" s="195">
        <v>16.8</v>
      </c>
      <c r="BE63" s="194"/>
      <c r="BF63" s="108">
        <v>1.67</v>
      </c>
      <c r="BG63" s="108" t="s">
        <v>32</v>
      </c>
      <c r="BH63" s="157"/>
      <c r="BI63" s="108"/>
      <c r="BJ63" s="108"/>
      <c r="BK63" s="195">
        <v>3.5000000000000003E-2</v>
      </c>
      <c r="BL63" s="195">
        <v>6.8000000000000005E-2</v>
      </c>
      <c r="BM63" s="195" t="s">
        <v>289</v>
      </c>
      <c r="BN63" s="195"/>
      <c r="BO63" s="195"/>
      <c r="BP63" s="195"/>
      <c r="BQ63" s="195"/>
      <c r="BR63" s="108">
        <v>0.03</v>
      </c>
      <c r="BS63" s="108"/>
      <c r="BT63" s="155">
        <v>0.21108179419525064</v>
      </c>
      <c r="BU63" s="157" t="s">
        <v>80</v>
      </c>
      <c r="BV63" s="195" t="s">
        <v>62</v>
      </c>
      <c r="BW63" s="108" t="s">
        <v>46</v>
      </c>
      <c r="BX63" s="235" t="s">
        <v>89</v>
      </c>
      <c r="BY63" s="174">
        <v>1.5</v>
      </c>
      <c r="BZ63" s="195">
        <v>6.25E-2</v>
      </c>
      <c r="CA63" s="108">
        <v>8.3000000000000004E-2</v>
      </c>
      <c r="CB63" s="195"/>
      <c r="CC63" s="108"/>
      <c r="CD63" s="108"/>
      <c r="CE63" s="108">
        <v>0.14000000000000001</v>
      </c>
      <c r="CF63" s="155">
        <v>2.5499999999999998E-2</v>
      </c>
      <c r="CG63" s="108"/>
      <c r="CH63" s="155">
        <v>0.18214285714285711</v>
      </c>
      <c r="CI63" s="108" t="s">
        <v>893</v>
      </c>
      <c r="CJ63" s="157" t="s">
        <v>25</v>
      </c>
      <c r="CK63" s="235"/>
      <c r="CL63" s="108">
        <v>9.7439999999999998</v>
      </c>
      <c r="CM63" s="235" t="s">
        <v>878</v>
      </c>
      <c r="CN63" s="108"/>
      <c r="CO63" s="235"/>
      <c r="CP63" s="149" t="s">
        <v>36</v>
      </c>
      <c r="CQ63" s="152" t="s">
        <v>332</v>
      </c>
      <c r="CR63" s="195" t="s">
        <v>40</v>
      </c>
      <c r="CS63" s="235"/>
      <c r="CT63" s="108">
        <v>3.75</v>
      </c>
      <c r="CU63" s="108"/>
      <c r="CV63" s="164"/>
      <c r="CW63" s="195"/>
      <c r="CX63" s="195"/>
      <c r="CY63" s="108">
        <v>10000</v>
      </c>
      <c r="CZ63" s="108">
        <v>25000</v>
      </c>
      <c r="DA63" s="108"/>
      <c r="DB63" s="108"/>
      <c r="DC63" s="190"/>
      <c r="DD63" s="155">
        <v>0.68</v>
      </c>
      <c r="DE63" s="108"/>
      <c r="DF63" s="108"/>
      <c r="DG63" s="190"/>
      <c r="DH63" s="108">
        <v>1.36</v>
      </c>
      <c r="DI63" s="54">
        <f>IF(ISNUMBER(DD63),DD63,IF(ISNUMBER(DF63),DF63*DW63,""))</f>
        <v>0.68</v>
      </c>
      <c r="DJ63" s="54">
        <f t="shared" si="20"/>
        <v>0.68</v>
      </c>
      <c r="DK63" s="190"/>
      <c r="DL63" s="179">
        <v>0.3125</v>
      </c>
      <c r="DM63" s="108"/>
      <c r="DN63" s="108"/>
      <c r="DO63" s="108">
        <v>0.45</v>
      </c>
      <c r="DP63" s="108">
        <v>0.625</v>
      </c>
      <c r="DQ63" s="190"/>
      <c r="DR63" s="155">
        <v>0.5</v>
      </c>
      <c r="DS63" s="108"/>
      <c r="DT63" s="108"/>
      <c r="DU63" s="108"/>
      <c r="DV63" s="108"/>
      <c r="DW63" s="190" t="str">
        <f t="shared" si="19"/>
        <v/>
      </c>
      <c r="DX63" s="108"/>
      <c r="DY63" s="108"/>
      <c r="DZ63" s="235" t="s">
        <v>855</v>
      </c>
      <c r="EA63" s="157" t="s">
        <v>25</v>
      </c>
      <c r="EB63" s="235"/>
      <c r="EC63" s="108">
        <v>11.8</v>
      </c>
      <c r="ED63" s="235" t="s">
        <v>845</v>
      </c>
      <c r="EE63" s="108"/>
      <c r="EF63" s="108"/>
      <c r="EG63" s="157"/>
      <c r="EH63" s="108"/>
      <c r="EI63" s="108"/>
      <c r="EJ63" s="108"/>
      <c r="EK63" s="108"/>
      <c r="EL63" s="194" t="s">
        <v>408</v>
      </c>
      <c r="EM63" s="242" t="s">
        <v>408</v>
      </c>
      <c r="EN63" s="235"/>
      <c r="EO63" s="157" t="s">
        <v>63</v>
      </c>
      <c r="EP63" s="235"/>
      <c r="EQ63" s="108"/>
      <c r="ER63" s="229"/>
      <c r="ES63" s="108"/>
      <c r="ET63" s="108"/>
      <c r="EU63" s="108"/>
      <c r="EV63" s="235" t="s">
        <v>382</v>
      </c>
      <c r="EW63" s="108" t="s">
        <v>382</v>
      </c>
      <c r="EX63" s="108" t="s">
        <v>382</v>
      </c>
      <c r="FA63" s="62"/>
      <c r="FB63" s="62"/>
      <c r="FC63" s="62"/>
      <c r="FD63" s="62"/>
      <c r="FE63" s="62"/>
      <c r="FF63" s="62"/>
      <c r="FG63" s="62"/>
      <c r="FH63" s="62"/>
    </row>
    <row r="64" spans="1:164" s="11" customFormat="1" ht="15" customHeight="1" x14ac:dyDescent="0.25">
      <c r="A64" s="200" t="s">
        <v>259</v>
      </c>
      <c r="B64" s="92">
        <v>2013</v>
      </c>
      <c r="C64" s="101" t="s">
        <v>991</v>
      </c>
      <c r="D64" s="102" t="s">
        <v>992</v>
      </c>
      <c r="E64" s="123">
        <v>39</v>
      </c>
      <c r="F64" s="114">
        <v>20</v>
      </c>
      <c r="G64" s="188" t="s">
        <v>832</v>
      </c>
      <c r="H64" s="188" t="s">
        <v>832</v>
      </c>
      <c r="I64" s="146" t="s">
        <v>832</v>
      </c>
      <c r="J64" s="216">
        <v>0</v>
      </c>
      <c r="K64" s="146">
        <v>1</v>
      </c>
      <c r="L64" s="39">
        <v>1</v>
      </c>
      <c r="M64" s="39">
        <v>1</v>
      </c>
      <c r="N64" s="39">
        <v>1</v>
      </c>
      <c r="O64" s="35">
        <f t="shared" si="11"/>
        <v>1</v>
      </c>
      <c r="P64" s="35">
        <f t="shared" si="12"/>
        <v>1</v>
      </c>
      <c r="Q64" s="35">
        <f t="shared" si="13"/>
        <v>1</v>
      </c>
      <c r="R64" s="125">
        <f t="shared" si="14"/>
        <v>1</v>
      </c>
      <c r="S64" s="105">
        <v>2013</v>
      </c>
      <c r="T64" s="195" t="s">
        <v>160</v>
      </c>
      <c r="U64" s="195" t="s">
        <v>675</v>
      </c>
      <c r="V64" s="195" t="s">
        <v>408</v>
      </c>
      <c r="W64" s="233"/>
      <c r="X64" s="195"/>
      <c r="Y64" s="157" t="s">
        <v>34</v>
      </c>
      <c r="Z64" s="63" t="str">
        <f>VLOOKUP(Y64,Listings!$J$3:$O$57,2,FALSE)</f>
        <v>HCFC</v>
      </c>
      <c r="AA64" s="108"/>
      <c r="AB64" s="59">
        <f>VLOOKUP(Y64,Listings!$J$3:$O$57,5,FALSE)</f>
        <v>183.67</v>
      </c>
      <c r="AC64" s="59">
        <f>VLOOKUP(Y64,Listings!$J$3:$O$57,6,FALSE)</f>
        <v>36.72</v>
      </c>
      <c r="AD64" s="188">
        <f>VLOOKUP(Y64,Listings!$J$3:$L$57,3,FALSE)</f>
        <v>0.35639999999999999</v>
      </c>
      <c r="AE64" s="108" t="str">
        <f t="shared" si="17"/>
        <v>Dry</v>
      </c>
      <c r="AF64" s="157">
        <v>82</v>
      </c>
      <c r="AG64" s="159">
        <v>97</v>
      </c>
      <c r="AH64" s="108"/>
      <c r="AI64" s="108"/>
      <c r="AJ64" s="190"/>
      <c r="AK64" s="108">
        <v>20</v>
      </c>
      <c r="AL64" s="108"/>
      <c r="AM64" s="108"/>
      <c r="AN64" s="134">
        <v>3.16</v>
      </c>
      <c r="AO64" s="159">
        <v>6</v>
      </c>
      <c r="AP64" s="144">
        <v>0.6</v>
      </c>
      <c r="AQ64" s="164">
        <v>0.75</v>
      </c>
      <c r="AR64" s="189" t="s">
        <v>408</v>
      </c>
      <c r="AS64" s="108"/>
      <c r="AT64" s="137">
        <v>106</v>
      </c>
      <c r="AU64" s="195"/>
      <c r="AV64" s="195"/>
      <c r="AW64" s="195"/>
      <c r="AX64" s="195"/>
      <c r="AY64" s="108" t="s">
        <v>39</v>
      </c>
      <c r="AZ64" s="157" t="s">
        <v>148</v>
      </c>
      <c r="BA64" s="195"/>
      <c r="BB64" s="195"/>
      <c r="BC64" s="195"/>
      <c r="BD64" s="195"/>
      <c r="BE64" s="108"/>
      <c r="BF64" s="108"/>
      <c r="BG64" s="108" t="s">
        <v>32</v>
      </c>
      <c r="BH64" s="157"/>
      <c r="BI64" s="108"/>
      <c r="BJ64" s="108"/>
      <c r="BK64" s="108"/>
      <c r="BL64" s="195">
        <v>7.0999999999999994E-2</v>
      </c>
      <c r="BM64" s="200" t="s">
        <v>299</v>
      </c>
      <c r="BN64" s="195"/>
      <c r="BO64" s="195"/>
      <c r="BP64" s="195"/>
      <c r="BQ64" s="108"/>
      <c r="BR64" s="108"/>
      <c r="BS64" s="108"/>
      <c r="BT64" s="206">
        <f>1-293/(273+AT64)</f>
        <v>0.22691292875989444</v>
      </c>
      <c r="BU64" s="151" t="s">
        <v>80</v>
      </c>
      <c r="BV64" s="152" t="s">
        <v>62</v>
      </c>
      <c r="BW64" s="152" t="s">
        <v>46</v>
      </c>
      <c r="BX64" s="237" t="s">
        <v>236</v>
      </c>
      <c r="BY64" s="108"/>
      <c r="BZ64" s="195">
        <v>6.3500000000000001E-2</v>
      </c>
      <c r="CA64" s="108">
        <v>0.12</v>
      </c>
      <c r="CB64" s="108"/>
      <c r="CC64" s="108"/>
      <c r="CD64" s="108"/>
      <c r="CE64" s="108"/>
      <c r="CF64" s="199">
        <f>CA64/1475*(AO64-IF(ISBLANK(AP64),AQ64,AP64))*100</f>
        <v>4.3932203389830511E-2</v>
      </c>
      <c r="CG64" s="108"/>
      <c r="CH64" s="108"/>
      <c r="CI64" s="108"/>
      <c r="CJ64" s="151" t="s">
        <v>25</v>
      </c>
      <c r="CK64" s="235"/>
      <c r="CL64" s="195"/>
      <c r="CM64" s="233"/>
      <c r="CN64" s="108"/>
      <c r="CO64" s="235"/>
      <c r="CP64" s="151" t="s">
        <v>36</v>
      </c>
      <c r="CQ64" s="152" t="s">
        <v>332</v>
      </c>
      <c r="CR64" s="152" t="s">
        <v>40</v>
      </c>
      <c r="CS64" s="235" t="s">
        <v>112</v>
      </c>
      <c r="CT64" s="108"/>
      <c r="CU64" s="108"/>
      <c r="CV64" s="164"/>
      <c r="CW64" s="195"/>
      <c r="CX64" s="195"/>
      <c r="CY64" s="108">
        <v>14500</v>
      </c>
      <c r="CZ64" s="108">
        <v>21000</v>
      </c>
      <c r="DA64" s="108"/>
      <c r="DB64" s="195"/>
      <c r="DC64" s="195"/>
      <c r="DD64" s="195"/>
      <c r="DE64" s="195"/>
      <c r="DF64" s="108"/>
      <c r="DG64" s="190"/>
      <c r="DH64" s="155">
        <v>2.4239999999999999</v>
      </c>
      <c r="DI64" s="167">
        <v>0.76</v>
      </c>
      <c r="DJ64" s="190">
        <f t="shared" si="20"/>
        <v>0.76</v>
      </c>
      <c r="DK64" s="195"/>
      <c r="DL64" s="195"/>
      <c r="DM64" s="108"/>
      <c r="DN64" s="108"/>
      <c r="DO64" s="108"/>
      <c r="DP64" s="108"/>
      <c r="DQ64" s="108"/>
      <c r="DR64" s="108"/>
      <c r="DS64" s="195"/>
      <c r="DT64" s="195"/>
      <c r="DU64" s="108"/>
      <c r="DV64" s="108"/>
      <c r="DW64" s="190" t="str">
        <f t="shared" si="19"/>
        <v/>
      </c>
      <c r="DX64" s="108"/>
      <c r="DY64" s="108"/>
      <c r="DZ64" s="235" t="s">
        <v>38</v>
      </c>
      <c r="EA64" s="151" t="s">
        <v>25</v>
      </c>
      <c r="EB64" s="235"/>
      <c r="EC64" s="195"/>
      <c r="ED64" s="233"/>
      <c r="EE64" s="108"/>
      <c r="EF64" s="108"/>
      <c r="EG64" s="157"/>
      <c r="EH64" s="108"/>
      <c r="EI64" s="108"/>
      <c r="EJ64" s="108"/>
      <c r="EK64" s="108"/>
      <c r="EL64" s="194" t="s">
        <v>408</v>
      </c>
      <c r="EM64" s="242" t="s">
        <v>408</v>
      </c>
      <c r="EN64" s="235"/>
      <c r="EO64" s="157" t="s">
        <v>63</v>
      </c>
      <c r="EP64" s="235"/>
      <c r="EQ64" s="108"/>
      <c r="ER64" s="229"/>
      <c r="ES64" s="108"/>
      <c r="ET64" s="108"/>
      <c r="EU64" s="108"/>
      <c r="EV64" s="233" t="s">
        <v>382</v>
      </c>
      <c r="EW64" s="108" t="s">
        <v>382</v>
      </c>
      <c r="EX64" s="108" t="s">
        <v>384</v>
      </c>
      <c r="FA64" s="62"/>
      <c r="FB64" s="62"/>
      <c r="FC64" s="62"/>
      <c r="FD64" s="62"/>
      <c r="FE64" s="62"/>
      <c r="FF64" s="62"/>
      <c r="FG64" s="62"/>
      <c r="FH64" s="62"/>
    </row>
    <row r="65" spans="1:164" s="6" customFormat="1" ht="15" customHeight="1" x14ac:dyDescent="0.25">
      <c r="A65" s="200" t="s">
        <v>259</v>
      </c>
      <c r="B65" s="92">
        <v>2012</v>
      </c>
      <c r="C65" s="259" t="s">
        <v>1070</v>
      </c>
      <c r="D65" s="102" t="s">
        <v>1071</v>
      </c>
      <c r="E65" s="123">
        <v>79</v>
      </c>
      <c r="F65" s="114">
        <v>20</v>
      </c>
      <c r="G65" s="188" t="s">
        <v>832</v>
      </c>
      <c r="H65" s="188" t="s">
        <v>832</v>
      </c>
      <c r="I65" s="146" t="s">
        <v>832</v>
      </c>
      <c r="J65" s="216">
        <v>0</v>
      </c>
      <c r="K65" s="146">
        <v>1</v>
      </c>
      <c r="L65" s="146">
        <v>1</v>
      </c>
      <c r="M65" s="146">
        <v>1</v>
      </c>
      <c r="N65" s="146">
        <v>1</v>
      </c>
      <c r="O65" s="35">
        <f t="shared" si="11"/>
        <v>1</v>
      </c>
      <c r="P65" s="35">
        <f t="shared" si="12"/>
        <v>1</v>
      </c>
      <c r="Q65" s="35">
        <f t="shared" si="13"/>
        <v>1</v>
      </c>
      <c r="R65" s="125">
        <f t="shared" si="14"/>
        <v>1</v>
      </c>
      <c r="S65" s="105">
        <v>2012</v>
      </c>
      <c r="T65" s="195" t="s">
        <v>160</v>
      </c>
      <c r="U65" s="195" t="s">
        <v>675</v>
      </c>
      <c r="V65" s="195" t="s">
        <v>408</v>
      </c>
      <c r="W65" s="234"/>
      <c r="X65" s="195"/>
      <c r="Y65" s="149" t="s">
        <v>34</v>
      </c>
      <c r="Z65" s="63" t="str">
        <f>VLOOKUP(Y65,Listings!$J$3:$O$57,2,FALSE)</f>
        <v>HCFC</v>
      </c>
      <c r="AA65" s="195"/>
      <c r="AB65" s="59">
        <f>VLOOKUP(Y65,Listings!$J$3:$O$57,5,FALSE)</f>
        <v>183.67</v>
      </c>
      <c r="AC65" s="59">
        <f>VLOOKUP(Y65,Listings!$J$3:$O$57,6,FALSE)</f>
        <v>36.72</v>
      </c>
      <c r="AD65" s="188">
        <f>VLOOKUP(Y65,Listings!$J$3:$L$57,3,FALSE)</f>
        <v>0.35639999999999999</v>
      </c>
      <c r="AE65" s="108" t="str">
        <f t="shared" si="17"/>
        <v>Dry</v>
      </c>
      <c r="AF65" s="133">
        <v>70.099999999999994</v>
      </c>
      <c r="AG65" s="159">
        <v>99.5</v>
      </c>
      <c r="AH65" s="159">
        <v>9.1999999999999993</v>
      </c>
      <c r="AI65" s="159">
        <v>11.6</v>
      </c>
      <c r="AJ65" s="159">
        <v>4</v>
      </c>
      <c r="AK65" s="159">
        <v>6</v>
      </c>
      <c r="AL65" s="159"/>
      <c r="AM65" s="159"/>
      <c r="AN65" s="159">
        <v>3.1</v>
      </c>
      <c r="AO65" s="159">
        <v>6.1</v>
      </c>
      <c r="AP65" s="159">
        <v>0.6</v>
      </c>
      <c r="AQ65" s="159">
        <v>0.7</v>
      </c>
      <c r="AR65" s="189" t="s">
        <v>408</v>
      </c>
      <c r="AS65" s="195">
        <v>74</v>
      </c>
      <c r="AT65" s="195">
        <v>106</v>
      </c>
      <c r="AU65" s="195">
        <v>12.25</v>
      </c>
      <c r="AV65" s="195">
        <v>25.8</v>
      </c>
      <c r="AW65" s="190"/>
      <c r="AX65" s="195">
        <v>1.8</v>
      </c>
      <c r="AY65" s="195" t="s">
        <v>39</v>
      </c>
      <c r="AZ65" s="149" t="s">
        <v>148</v>
      </c>
      <c r="BA65" s="195">
        <v>3</v>
      </c>
      <c r="BB65" s="195">
        <v>4</v>
      </c>
      <c r="BC65" s="195">
        <v>11.6</v>
      </c>
      <c r="BD65" s="195">
        <v>23.5</v>
      </c>
      <c r="BE65" s="190"/>
      <c r="BF65" s="195">
        <v>2.12</v>
      </c>
      <c r="BG65" s="195" t="s">
        <v>32</v>
      </c>
      <c r="BH65" s="149"/>
      <c r="BI65" s="195"/>
      <c r="BJ65" s="195"/>
      <c r="BK65" s="195">
        <v>4.5999999999999999E-2</v>
      </c>
      <c r="BL65" s="195">
        <v>8.2000000000000003E-2</v>
      </c>
      <c r="BM65" s="200" t="s">
        <v>289</v>
      </c>
      <c r="BN65" s="195">
        <v>0.31</v>
      </c>
      <c r="BO65" s="195">
        <v>0.4</v>
      </c>
      <c r="BP65" s="195" t="s">
        <v>315</v>
      </c>
      <c r="BQ65" s="195"/>
      <c r="BR65" s="195"/>
      <c r="BS65" s="195"/>
      <c r="BT65" s="155">
        <v>0.26912928759894461</v>
      </c>
      <c r="BU65" s="149" t="s">
        <v>80</v>
      </c>
      <c r="BV65" s="195" t="s">
        <v>62</v>
      </c>
      <c r="BW65" s="195" t="s">
        <v>46</v>
      </c>
      <c r="BX65" s="233" t="s">
        <v>236</v>
      </c>
      <c r="BY65" s="174">
        <v>1.5</v>
      </c>
      <c r="BZ65" s="195">
        <v>5.7000000000000002E-2</v>
      </c>
      <c r="CA65" s="195">
        <v>0.11</v>
      </c>
      <c r="CB65" s="195"/>
      <c r="CC65" s="195"/>
      <c r="CD65" s="195"/>
      <c r="CE65" s="195">
        <v>0.25</v>
      </c>
      <c r="CF65" s="155">
        <v>3.95E-2</v>
      </c>
      <c r="CG65" s="195"/>
      <c r="CH65" s="155">
        <v>0.158</v>
      </c>
      <c r="CI65" s="195" t="s">
        <v>894</v>
      </c>
      <c r="CJ65" s="151" t="s">
        <v>25</v>
      </c>
      <c r="CK65" s="235"/>
      <c r="CL65" s="195"/>
      <c r="CM65" s="233"/>
      <c r="CN65" s="195"/>
      <c r="CO65" s="233"/>
      <c r="CP65" s="149" t="s">
        <v>36</v>
      </c>
      <c r="CQ65" s="195" t="s">
        <v>332</v>
      </c>
      <c r="CR65" s="195" t="s">
        <v>40</v>
      </c>
      <c r="CS65" s="233"/>
      <c r="CT65" s="195"/>
      <c r="CU65" s="195"/>
      <c r="CV65" s="159"/>
      <c r="CW65" s="195"/>
      <c r="CX65" s="195"/>
      <c r="CY65" s="195">
        <v>15000</v>
      </c>
      <c r="CZ65" s="195">
        <v>44000</v>
      </c>
      <c r="DA65" s="195"/>
      <c r="DB65" s="195"/>
      <c r="DC65" s="195"/>
      <c r="DD65" s="195">
        <v>0.76</v>
      </c>
      <c r="DE65" s="195"/>
      <c r="DF65" s="195"/>
      <c r="DG65" s="195">
        <v>0.7</v>
      </c>
      <c r="DH65" s="195">
        <v>2.4</v>
      </c>
      <c r="DI65" s="190">
        <f>IF(ISNUMBER(DD65),DD65,IF(ISNUMBER(DF65),DF65*DW65,""))</f>
        <v>0.76</v>
      </c>
      <c r="DJ65" s="190">
        <f t="shared" si="20"/>
        <v>0.76</v>
      </c>
      <c r="DK65" s="190"/>
      <c r="DL65" s="155">
        <v>0.22440000000000002</v>
      </c>
      <c r="DM65" s="195"/>
      <c r="DN65" s="195"/>
      <c r="DO65" s="195">
        <v>0.54</v>
      </c>
      <c r="DP65" s="195">
        <v>0.68</v>
      </c>
      <c r="DQ65" s="190"/>
      <c r="DR65" s="155">
        <v>0.33</v>
      </c>
      <c r="DS65" s="108"/>
      <c r="DT65" s="108"/>
      <c r="DU65" s="195"/>
      <c r="DV65" s="195"/>
      <c r="DW65" s="190" t="str">
        <f t="shared" si="19"/>
        <v/>
      </c>
      <c r="DX65" s="195"/>
      <c r="DY65" s="195"/>
      <c r="DZ65" s="233" t="s">
        <v>235</v>
      </c>
      <c r="EA65" s="151" t="s">
        <v>25</v>
      </c>
      <c r="EB65" s="233"/>
      <c r="EC65" s="195"/>
      <c r="ED65" s="233"/>
      <c r="EE65" s="195"/>
      <c r="EF65" s="195"/>
      <c r="EG65" s="149"/>
      <c r="EH65" s="195"/>
      <c r="EI65" s="195"/>
      <c r="EJ65" s="195"/>
      <c r="EK65" s="195"/>
      <c r="EL65" s="194" t="s">
        <v>408</v>
      </c>
      <c r="EM65" s="242" t="s">
        <v>408</v>
      </c>
      <c r="EN65" s="233"/>
      <c r="EO65" s="149" t="s">
        <v>63</v>
      </c>
      <c r="EP65" s="233"/>
      <c r="EQ65" s="195"/>
      <c r="ER65" s="227"/>
      <c r="ES65" s="195"/>
      <c r="ET65" s="195"/>
      <c r="EU65" s="195"/>
      <c r="EV65" s="233" t="s">
        <v>382</v>
      </c>
      <c r="EW65" s="195" t="s">
        <v>382</v>
      </c>
      <c r="EX65" s="195" t="s">
        <v>384</v>
      </c>
      <c r="FA65" s="43"/>
      <c r="FB65" s="43"/>
      <c r="FC65" s="43"/>
      <c r="FD65" s="43"/>
      <c r="FE65" s="43"/>
      <c r="FF65" s="43"/>
      <c r="FG65" s="43"/>
      <c r="FH65" s="43"/>
    </row>
    <row r="66" spans="1:164" ht="15" customHeight="1" x14ac:dyDescent="0.25">
      <c r="A66" s="200" t="s">
        <v>53</v>
      </c>
      <c r="B66" s="92">
        <v>2011</v>
      </c>
      <c r="C66" s="101" t="s">
        <v>927</v>
      </c>
      <c r="D66" s="102" t="s">
        <v>928</v>
      </c>
      <c r="E66" s="123">
        <v>6</v>
      </c>
      <c r="F66" s="116">
        <v>21</v>
      </c>
      <c r="G66" s="146" t="s">
        <v>833</v>
      </c>
      <c r="H66" s="146" t="s">
        <v>832</v>
      </c>
      <c r="I66" s="146" t="s">
        <v>832</v>
      </c>
      <c r="J66" s="216">
        <v>0</v>
      </c>
      <c r="K66" s="95">
        <v>1</v>
      </c>
      <c r="L66" s="39">
        <v>0</v>
      </c>
      <c r="M66" s="39">
        <v>1</v>
      </c>
      <c r="N66" s="39">
        <v>1</v>
      </c>
      <c r="O66" s="35">
        <f t="shared" si="11"/>
        <v>0</v>
      </c>
      <c r="P66" s="35">
        <f t="shared" si="12"/>
        <v>1</v>
      </c>
      <c r="Q66" s="35">
        <f t="shared" si="13"/>
        <v>1</v>
      </c>
      <c r="R66" s="125">
        <f t="shared" si="14"/>
        <v>0</v>
      </c>
      <c r="S66" s="105">
        <v>2011</v>
      </c>
      <c r="T66" s="190" t="s">
        <v>160</v>
      </c>
      <c r="U66" s="194" t="s">
        <v>673</v>
      </c>
      <c r="V66" s="190" t="s">
        <v>2</v>
      </c>
      <c r="W66" s="234"/>
      <c r="X66" s="194"/>
      <c r="Y66" s="189" t="s">
        <v>54</v>
      </c>
      <c r="Z66" s="63" t="str">
        <f>VLOOKUP(Y66,Listings!$J$3:$O$57,2,FALSE)</f>
        <v>Hydrocarbons</v>
      </c>
      <c r="AA66" s="190"/>
      <c r="AB66" s="59">
        <f>VLOOKUP(Y66,Listings!$J$3:$O$57,5,FALSE)</f>
        <v>134.667</v>
      </c>
      <c r="AC66" s="59">
        <f>VLOOKUP(Y66,Listings!$J$3:$O$57,6,FALSE)</f>
        <v>36.29</v>
      </c>
      <c r="AD66" s="51">
        <f>VLOOKUP(Y66,Listings!$J$3:$L$57,3,FALSE)</f>
        <v>0.94799999999999995</v>
      </c>
      <c r="AE66" s="190" t="str">
        <f t="shared" si="17"/>
        <v>Dry</v>
      </c>
      <c r="AF66" s="189"/>
      <c r="AG66" s="144">
        <v>91.2</v>
      </c>
      <c r="AH66" s="190"/>
      <c r="AI66" s="190"/>
      <c r="AJ66" s="190"/>
      <c r="AK66" s="190"/>
      <c r="AL66" s="190"/>
      <c r="AM66" s="190"/>
      <c r="AN66" s="190"/>
      <c r="AO66" s="144">
        <v>2.1</v>
      </c>
      <c r="AP66" s="139"/>
      <c r="AQ66" s="167">
        <v>1.2</v>
      </c>
      <c r="AR66" s="154" t="s">
        <v>62</v>
      </c>
      <c r="AS66" s="190"/>
      <c r="AT66" s="137">
        <v>98</v>
      </c>
      <c r="AU66" s="190"/>
      <c r="AV66" s="190"/>
      <c r="AW66" s="190"/>
      <c r="AX66" s="190"/>
      <c r="AY66" s="162" t="s">
        <v>32</v>
      </c>
      <c r="AZ66" s="154" t="s">
        <v>287</v>
      </c>
      <c r="BA66" s="190"/>
      <c r="BB66" s="190"/>
      <c r="BC66" s="190"/>
      <c r="BD66" s="190"/>
      <c r="BE66" s="190"/>
      <c r="BF66" s="190"/>
      <c r="BG66" s="162" t="s">
        <v>32</v>
      </c>
      <c r="BH66" s="189"/>
      <c r="BI66" s="190"/>
      <c r="BJ66" s="190"/>
      <c r="BK66" s="190"/>
      <c r="BL66" s="190">
        <v>2.4E-2</v>
      </c>
      <c r="BM66" s="190"/>
      <c r="BN66" s="195"/>
      <c r="BO66" s="195"/>
      <c r="BP66" s="195"/>
      <c r="BQ66" s="190"/>
      <c r="BR66" s="190"/>
      <c r="BS66" s="190"/>
      <c r="BT66" s="206">
        <f>1-293/(273+AT66)</f>
        <v>0.21024258760107817</v>
      </c>
      <c r="BU66" s="149" t="s">
        <v>408</v>
      </c>
      <c r="BV66" s="195" t="s">
        <v>408</v>
      </c>
      <c r="BW66" s="195" t="s">
        <v>408</v>
      </c>
      <c r="BX66" s="231"/>
      <c r="BY66" s="190"/>
      <c r="BZ66" s="190"/>
      <c r="CA66" s="190"/>
      <c r="CB66" s="190"/>
      <c r="CC66" s="190"/>
      <c r="CD66" s="190"/>
      <c r="CE66" s="190"/>
      <c r="CF66" s="190"/>
      <c r="CG66" s="190"/>
      <c r="CH66" s="190"/>
      <c r="CI66" s="190"/>
      <c r="CJ66" s="157" t="s">
        <v>408</v>
      </c>
      <c r="CK66" s="231"/>
      <c r="CL66" s="190"/>
      <c r="CM66" s="231"/>
      <c r="CN66" s="190"/>
      <c r="CO66" s="231"/>
      <c r="CP66" s="189" t="s">
        <v>28</v>
      </c>
      <c r="CQ66" s="195" t="s">
        <v>408</v>
      </c>
      <c r="CR66" s="148" t="s">
        <v>408</v>
      </c>
      <c r="CS66" s="231"/>
      <c r="CT66" s="190"/>
      <c r="CU66" s="190"/>
      <c r="CV66" s="190"/>
      <c r="CW66" s="190"/>
      <c r="CX66" s="190"/>
      <c r="CY66" s="108"/>
      <c r="CZ66" s="194">
        <v>4589</v>
      </c>
      <c r="DA66" s="190"/>
      <c r="DB66" s="190"/>
      <c r="DC66" s="108"/>
      <c r="DD66" s="194">
        <v>0.74</v>
      </c>
      <c r="DE66" s="190"/>
      <c r="DF66" s="190"/>
      <c r="DG66" s="190"/>
      <c r="DH66" s="190"/>
      <c r="DI66" s="54">
        <f>IF(ISNUMBER(DD66),DD66,IF(ISNUMBER(DF66),DF66*DW66,""))</f>
        <v>0.74</v>
      </c>
      <c r="DJ66" s="54">
        <f t="shared" si="20"/>
        <v>0.74</v>
      </c>
      <c r="DK66" s="190"/>
      <c r="DL66" s="190"/>
      <c r="DM66" s="190"/>
      <c r="DN66" s="190"/>
      <c r="DO66" s="190"/>
      <c r="DP66" s="190"/>
      <c r="DQ66" s="190"/>
      <c r="DR66" s="190"/>
      <c r="DS66" s="190"/>
      <c r="DT66" s="190"/>
      <c r="DU66" s="190"/>
      <c r="DV66" s="190"/>
      <c r="DW66" s="54" t="str">
        <f t="shared" si="19"/>
        <v/>
      </c>
      <c r="DX66" s="190"/>
      <c r="DY66" s="190"/>
      <c r="DZ66" s="231"/>
      <c r="EA66" s="157" t="s">
        <v>408</v>
      </c>
      <c r="EB66" s="231"/>
      <c r="EC66" s="190"/>
      <c r="ED66" s="231"/>
      <c r="EE66" s="190"/>
      <c r="EF66" s="190"/>
      <c r="EG66" s="189"/>
      <c r="EH66" s="190"/>
      <c r="EI66" s="190"/>
      <c r="EJ66" s="190"/>
      <c r="EK66" s="190"/>
      <c r="EL66" s="194" t="s">
        <v>408</v>
      </c>
      <c r="EM66" s="242" t="s">
        <v>408</v>
      </c>
      <c r="EN66" s="231"/>
      <c r="EO66" s="154" t="s">
        <v>63</v>
      </c>
      <c r="EP66" s="231"/>
      <c r="EQ66" s="190"/>
      <c r="ER66" s="226"/>
      <c r="ES66" s="190"/>
      <c r="ET66" s="190"/>
      <c r="EU66" s="190"/>
      <c r="EV66" s="231"/>
      <c r="EW66" s="162" t="s">
        <v>382</v>
      </c>
      <c r="EX66" s="162" t="s">
        <v>382</v>
      </c>
    </row>
    <row r="67" spans="1:164" s="2" customFormat="1" ht="15" customHeight="1" x14ac:dyDescent="0.25">
      <c r="A67" s="200" t="s">
        <v>53</v>
      </c>
      <c r="B67" s="92">
        <v>2007</v>
      </c>
      <c r="C67" s="101" t="s">
        <v>950</v>
      </c>
      <c r="D67" s="102" t="s">
        <v>951</v>
      </c>
      <c r="E67" s="123">
        <v>18</v>
      </c>
      <c r="F67" s="116">
        <v>21</v>
      </c>
      <c r="G67" s="146" t="s">
        <v>832</v>
      </c>
      <c r="H67" s="213" t="s">
        <v>832</v>
      </c>
      <c r="I67" s="213" t="s">
        <v>832</v>
      </c>
      <c r="J67" s="116">
        <v>0</v>
      </c>
      <c r="K67" s="213">
        <v>0</v>
      </c>
      <c r="L67" s="213">
        <v>0</v>
      </c>
      <c r="M67" s="213">
        <v>0</v>
      </c>
      <c r="N67" s="213">
        <v>0</v>
      </c>
      <c r="O67" s="35">
        <f t="shared" si="11"/>
        <v>0</v>
      </c>
      <c r="P67" s="35">
        <f t="shared" si="12"/>
        <v>0</v>
      </c>
      <c r="Q67" s="35">
        <f t="shared" si="13"/>
        <v>0</v>
      </c>
      <c r="R67" s="125">
        <f t="shared" si="14"/>
        <v>0</v>
      </c>
      <c r="S67" s="105">
        <v>2007</v>
      </c>
      <c r="T67" s="190" t="s">
        <v>160</v>
      </c>
      <c r="U67" s="194" t="s">
        <v>673</v>
      </c>
      <c r="V67" s="190" t="s">
        <v>2</v>
      </c>
      <c r="W67" s="231"/>
      <c r="X67" s="194"/>
      <c r="Y67" s="189" t="s">
        <v>77</v>
      </c>
      <c r="Z67" s="63" t="str">
        <f>VLOOKUP(Y67,Listings!$J$3:$O$57,2,FALSE)</f>
        <v>HCFC</v>
      </c>
      <c r="AA67" s="190"/>
      <c r="AB67" s="59">
        <f>VLOOKUP(Y67,Listings!$J$3:$O$57,5,FALSE)</f>
        <v>137.11000000000001</v>
      </c>
      <c r="AC67" s="59">
        <f>VLOOKUP(Y67,Listings!$J$3:$O$57,6,FALSE)</f>
        <v>40.549999999999997</v>
      </c>
      <c r="AD67" s="51">
        <f>VLOOKUP(Y67,Listings!$J$3:$L$57,3,FALSE)</f>
        <v>-7.3999999999999996E-2</v>
      </c>
      <c r="AE67" s="190" t="str">
        <f t="shared" si="17"/>
        <v>Isentropic</v>
      </c>
      <c r="AF67" s="157"/>
      <c r="AG67" s="190">
        <v>91.2</v>
      </c>
      <c r="AH67" s="190"/>
      <c r="AI67" s="190"/>
      <c r="AJ67" s="190"/>
      <c r="AK67" s="190"/>
      <c r="AL67" s="190"/>
      <c r="AM67" s="190"/>
      <c r="AN67" s="190"/>
      <c r="AO67" s="138">
        <v>2.1</v>
      </c>
      <c r="AP67" s="190"/>
      <c r="AQ67" s="190">
        <v>1.2</v>
      </c>
      <c r="AR67" s="189" t="s">
        <v>62</v>
      </c>
      <c r="AS67" s="190"/>
      <c r="AT67" s="190">
        <v>98</v>
      </c>
      <c r="AU67" s="148"/>
      <c r="AV67" s="190"/>
      <c r="AW67" s="190"/>
      <c r="AX67" s="190"/>
      <c r="AY67" s="190" t="s">
        <v>32</v>
      </c>
      <c r="AZ67" s="196" t="s">
        <v>287</v>
      </c>
      <c r="BA67" s="194"/>
      <c r="BB67" s="194"/>
      <c r="BC67" s="194"/>
      <c r="BD67" s="194"/>
      <c r="BE67" s="190"/>
      <c r="BF67" s="190"/>
      <c r="BG67" s="190" t="s">
        <v>32</v>
      </c>
      <c r="BH67" s="189"/>
      <c r="BI67" s="190"/>
      <c r="BJ67" s="190"/>
      <c r="BK67" s="108"/>
      <c r="BL67" s="194">
        <v>1.4999999999999999E-2</v>
      </c>
      <c r="BM67" s="194" t="s">
        <v>299</v>
      </c>
      <c r="BN67" s="195"/>
      <c r="BO67" s="195"/>
      <c r="BP67" s="195"/>
      <c r="BQ67" s="190"/>
      <c r="BR67" s="190"/>
      <c r="BS67" s="190"/>
      <c r="BT67" s="206">
        <f>1-293/(273+AT67)</f>
        <v>0.21024258760107817</v>
      </c>
      <c r="BU67" s="149" t="s">
        <v>408</v>
      </c>
      <c r="BV67" s="195" t="s">
        <v>408</v>
      </c>
      <c r="BW67" s="195" t="s">
        <v>408</v>
      </c>
      <c r="BX67" s="231"/>
      <c r="BY67" s="190"/>
      <c r="BZ67" s="194"/>
      <c r="CA67" s="190"/>
      <c r="CB67" s="190"/>
      <c r="CC67" s="170"/>
      <c r="CD67" s="190"/>
      <c r="CE67" s="190"/>
      <c r="CF67" s="190"/>
      <c r="CG67" s="190"/>
      <c r="CH67" s="190"/>
      <c r="CI67" s="190"/>
      <c r="CJ67" s="157" t="s">
        <v>408</v>
      </c>
      <c r="CK67" s="231"/>
      <c r="CL67" s="190"/>
      <c r="CM67" s="231"/>
      <c r="CN67" s="190"/>
      <c r="CO67" s="231"/>
      <c r="CP67" s="154" t="s">
        <v>28</v>
      </c>
      <c r="CQ67" s="195" t="s">
        <v>408</v>
      </c>
      <c r="CR67" s="148" t="s">
        <v>408</v>
      </c>
      <c r="CS67" s="231"/>
      <c r="CT67" s="190"/>
      <c r="CU67" s="190"/>
      <c r="CV67" s="190"/>
      <c r="CW67" s="190"/>
      <c r="CX67" s="190"/>
      <c r="CY67" s="190"/>
      <c r="CZ67" s="190"/>
      <c r="DA67" s="190"/>
      <c r="DB67" s="190"/>
      <c r="DC67" s="194"/>
      <c r="DD67" s="194"/>
      <c r="DE67" s="190"/>
      <c r="DF67" s="190"/>
      <c r="DG67" s="195"/>
      <c r="DH67" s="194"/>
      <c r="DI67" s="167">
        <v>0.74</v>
      </c>
      <c r="DJ67" s="167">
        <v>0.74</v>
      </c>
      <c r="DK67" s="194"/>
      <c r="DL67" s="194"/>
      <c r="DM67" s="190"/>
      <c r="DN67" s="190"/>
      <c r="DO67" s="190"/>
      <c r="DP67" s="190"/>
      <c r="DQ67" s="190"/>
      <c r="DR67" s="190"/>
      <c r="DS67" s="190"/>
      <c r="DT67" s="190"/>
      <c r="DU67" s="190"/>
      <c r="DV67" s="190"/>
      <c r="DW67" s="54" t="str">
        <f t="shared" si="19"/>
        <v/>
      </c>
      <c r="DX67" s="190"/>
      <c r="DY67" s="190"/>
      <c r="DZ67" s="251"/>
      <c r="EA67" s="157" t="s">
        <v>408</v>
      </c>
      <c r="EB67" s="231"/>
      <c r="EC67" s="190"/>
      <c r="ED67" s="231"/>
      <c r="EE67" s="190"/>
      <c r="EF67" s="190"/>
      <c r="EG67" s="189"/>
      <c r="EH67" s="190"/>
      <c r="EI67" s="190"/>
      <c r="EJ67" s="190"/>
      <c r="EK67" s="190"/>
      <c r="EL67" s="194" t="s">
        <v>408</v>
      </c>
      <c r="EM67" s="242" t="s">
        <v>408</v>
      </c>
      <c r="EN67" s="231"/>
      <c r="EO67" s="189" t="s">
        <v>63</v>
      </c>
      <c r="EP67" s="231"/>
      <c r="EQ67" s="190"/>
      <c r="ER67" s="226"/>
      <c r="ES67" s="190"/>
      <c r="ET67" s="190"/>
      <c r="EU67" s="190"/>
      <c r="EV67" s="231"/>
      <c r="EW67" s="190" t="s">
        <v>382</v>
      </c>
      <c r="EX67" s="194" t="s">
        <v>382</v>
      </c>
      <c r="FA67" s="63"/>
      <c r="FB67" s="63"/>
      <c r="FC67" s="63"/>
      <c r="FD67" s="63"/>
      <c r="FE67" s="63"/>
      <c r="FF67" s="63"/>
      <c r="FG67" s="63"/>
      <c r="FH67" s="63"/>
    </row>
    <row r="68" spans="1:164" s="2" customFormat="1" ht="15" customHeight="1" x14ac:dyDescent="0.25">
      <c r="A68" s="200" t="s">
        <v>912</v>
      </c>
      <c r="B68" s="92">
        <v>2010</v>
      </c>
      <c r="C68" s="101" t="s">
        <v>1098</v>
      </c>
      <c r="D68" s="102" t="s">
        <v>1099</v>
      </c>
      <c r="E68" s="123">
        <v>93</v>
      </c>
      <c r="F68" s="114">
        <v>22</v>
      </c>
      <c r="G68" s="188" t="s">
        <v>832</v>
      </c>
      <c r="H68" s="188" t="s">
        <v>832</v>
      </c>
      <c r="I68" s="146" t="s">
        <v>832</v>
      </c>
      <c r="J68" s="216">
        <v>0</v>
      </c>
      <c r="K68" s="39">
        <v>0</v>
      </c>
      <c r="L68" s="39">
        <v>0</v>
      </c>
      <c r="M68" s="39">
        <v>0</v>
      </c>
      <c r="N68" s="39">
        <v>0</v>
      </c>
      <c r="O68" s="35">
        <f t="shared" ref="O68:O99" si="21">K68*L68</f>
        <v>0</v>
      </c>
      <c r="P68" s="35">
        <f t="shared" ref="P68:P99" si="22">K68*M68</f>
        <v>0</v>
      </c>
      <c r="Q68" s="35">
        <f t="shared" ref="Q68:Q99" si="23">N68*K68</f>
        <v>0</v>
      </c>
      <c r="R68" s="125">
        <f t="shared" ref="R68:R99" si="24">L68*M68*K68</f>
        <v>0</v>
      </c>
      <c r="S68" s="105">
        <v>2010</v>
      </c>
      <c r="T68" s="195" t="s">
        <v>160</v>
      </c>
      <c r="U68" s="195" t="s">
        <v>178</v>
      </c>
      <c r="V68" s="195" t="s">
        <v>4</v>
      </c>
      <c r="W68" s="235"/>
      <c r="X68" s="195"/>
      <c r="Y68" s="149" t="s">
        <v>26</v>
      </c>
      <c r="Z68" s="63" t="str">
        <f>VLOOKUP(Y68,Listings!$J$3:$O$57,2,FALSE)</f>
        <v>HFC</v>
      </c>
      <c r="AA68" s="195"/>
      <c r="AB68" s="59">
        <f>VLOOKUP(Y68,Listings!$J$3:$O$57,5,FALSE)</f>
        <v>154.01</v>
      </c>
      <c r="AC68" s="59">
        <f>VLOOKUP(Y68,Listings!$J$3:$O$57,6,FALSE)</f>
        <v>36.51</v>
      </c>
      <c r="AD68" s="51">
        <f>VLOOKUP(Y68,Listings!$J$3:$L$57,3,FALSE)</f>
        <v>0.49580000000000002</v>
      </c>
      <c r="AE68" s="108" t="str">
        <f t="shared" si="17"/>
        <v>Dry</v>
      </c>
      <c r="AF68" s="157"/>
      <c r="AG68" s="159">
        <v>78</v>
      </c>
      <c r="AH68" s="159"/>
      <c r="AI68" s="159"/>
      <c r="AJ68" s="159">
        <v>14</v>
      </c>
      <c r="AK68" s="159">
        <v>17</v>
      </c>
      <c r="AL68" s="190"/>
      <c r="AM68" s="145">
        <v>16</v>
      </c>
      <c r="AN68" s="195"/>
      <c r="AO68" s="159">
        <v>6.7</v>
      </c>
      <c r="AP68" s="159"/>
      <c r="AQ68" s="159">
        <v>1.9</v>
      </c>
      <c r="AR68" s="149" t="s">
        <v>368</v>
      </c>
      <c r="AS68" s="195"/>
      <c r="AT68" s="137">
        <v>90</v>
      </c>
      <c r="AU68" s="108"/>
      <c r="AV68" s="195">
        <v>38.36</v>
      </c>
      <c r="AW68" s="195"/>
      <c r="AX68" s="195"/>
      <c r="AY68" s="195" t="s">
        <v>372</v>
      </c>
      <c r="AZ68" s="149" t="s">
        <v>148</v>
      </c>
      <c r="BA68" s="190"/>
      <c r="BB68" s="195">
        <v>14</v>
      </c>
      <c r="BC68" s="190"/>
      <c r="BD68" s="195">
        <v>35.590000000000003</v>
      </c>
      <c r="BE68" s="195"/>
      <c r="BF68" s="195"/>
      <c r="BG68" s="195" t="s">
        <v>32</v>
      </c>
      <c r="BH68" s="149"/>
      <c r="BI68" s="195"/>
      <c r="BJ68" s="195"/>
      <c r="BK68" s="108"/>
      <c r="BL68" s="195"/>
      <c r="BM68" s="195"/>
      <c r="BN68" s="195"/>
      <c r="BO68" s="195"/>
      <c r="BP68" s="195"/>
      <c r="BQ68" s="195"/>
      <c r="BR68" s="195"/>
      <c r="BS68" s="195"/>
      <c r="BT68" s="195">
        <v>0.23899999999999999</v>
      </c>
      <c r="BU68" s="149" t="s">
        <v>27</v>
      </c>
      <c r="BV68" s="195" t="s">
        <v>62</v>
      </c>
      <c r="BW68" s="195" t="s">
        <v>46</v>
      </c>
      <c r="BX68" s="237" t="s">
        <v>100</v>
      </c>
      <c r="BY68" s="195">
        <v>1.5</v>
      </c>
      <c r="BZ68" s="195"/>
      <c r="CA68" s="195"/>
      <c r="CB68" s="195"/>
      <c r="CC68" s="195"/>
      <c r="CD68" s="195"/>
      <c r="CE68" s="195">
        <v>0.3</v>
      </c>
      <c r="CF68" s="195"/>
      <c r="CG68" s="195"/>
      <c r="CH68" s="195"/>
      <c r="CI68" s="195"/>
      <c r="CJ68" s="151" t="s">
        <v>25</v>
      </c>
      <c r="CK68" s="233"/>
      <c r="CL68" s="195"/>
      <c r="CM68" s="233"/>
      <c r="CN68" s="195"/>
      <c r="CO68" s="233"/>
      <c r="CP68" s="149" t="s">
        <v>777</v>
      </c>
      <c r="CQ68" s="195" t="s">
        <v>102</v>
      </c>
      <c r="CR68" s="195" t="s">
        <v>40</v>
      </c>
      <c r="CS68" s="233"/>
      <c r="CT68" s="195"/>
      <c r="CU68" s="195">
        <v>2</v>
      </c>
      <c r="CV68" s="159"/>
      <c r="CW68" s="195"/>
      <c r="CX68" s="195"/>
      <c r="CY68" s="195">
        <v>800</v>
      </c>
      <c r="CZ68" s="195">
        <v>900</v>
      </c>
      <c r="DA68" s="195"/>
      <c r="DB68" s="195"/>
      <c r="DC68" s="195"/>
      <c r="DD68" s="195"/>
      <c r="DE68" s="190"/>
      <c r="DF68" s="182"/>
      <c r="DG68" s="194"/>
      <c r="DH68" s="195">
        <v>1.73</v>
      </c>
      <c r="DI68" s="54" t="str">
        <f t="shared" ref="DI68:DI90" si="25">IF(ISNUMBER(DD68),DD68,IF(ISNUMBER(DF68),DF68*DW68,""))</f>
        <v/>
      </c>
      <c r="DJ68" s="54">
        <f>IF(ISNUMBER(DI68),DI68,IF(ISNUMBER(DH68),DH68,""))</f>
        <v>1.73</v>
      </c>
      <c r="DK68" s="195"/>
      <c r="DL68" s="195"/>
      <c r="DM68" s="190"/>
      <c r="DN68" s="211"/>
      <c r="DO68" s="190"/>
      <c r="DP68" s="195"/>
      <c r="DQ68" s="195"/>
      <c r="DR68" s="195"/>
      <c r="DS68" s="190"/>
      <c r="DT68" s="171"/>
      <c r="DU68" s="171"/>
      <c r="DV68" s="195"/>
      <c r="DW68" s="190" t="str">
        <f t="shared" si="19"/>
        <v/>
      </c>
      <c r="DX68" s="195"/>
      <c r="DY68" s="195"/>
      <c r="DZ68" s="233"/>
      <c r="EA68" s="157" t="s">
        <v>408</v>
      </c>
      <c r="EB68" s="233"/>
      <c r="EC68" s="195"/>
      <c r="ED68" s="233"/>
      <c r="EE68" s="195"/>
      <c r="EF68" s="195"/>
      <c r="EG68" s="154" t="s">
        <v>63</v>
      </c>
      <c r="EH68" s="152" t="s">
        <v>63</v>
      </c>
      <c r="EI68" s="152" t="s">
        <v>63</v>
      </c>
      <c r="EJ68" s="152" t="s">
        <v>63</v>
      </c>
      <c r="EK68" s="152" t="s">
        <v>63</v>
      </c>
      <c r="EL68" s="160" t="s">
        <v>1357</v>
      </c>
      <c r="EM68" s="240" t="s">
        <v>44</v>
      </c>
      <c r="EN68" s="233"/>
      <c r="EO68" s="149" t="s">
        <v>63</v>
      </c>
      <c r="EP68" s="233"/>
      <c r="EQ68" s="195"/>
      <c r="ER68" s="227"/>
      <c r="ES68" s="195"/>
      <c r="ET68" s="195"/>
      <c r="EU68" s="195"/>
      <c r="EV68" s="233"/>
      <c r="EW68" s="195" t="s">
        <v>382</v>
      </c>
      <c r="EX68" s="195" t="s">
        <v>382</v>
      </c>
      <c r="FA68" s="63"/>
      <c r="FB68" s="63"/>
      <c r="FC68" s="63"/>
      <c r="FD68" s="63"/>
      <c r="FE68" s="63"/>
      <c r="FF68" s="63"/>
      <c r="FG68" s="63"/>
      <c r="FH68" s="63"/>
    </row>
    <row r="69" spans="1:164" s="13" customFormat="1" ht="15" customHeight="1" x14ac:dyDescent="0.25">
      <c r="A69" s="148" t="s">
        <v>651</v>
      </c>
      <c r="B69" s="92">
        <v>2013</v>
      </c>
      <c r="C69" s="101" t="s">
        <v>980</v>
      </c>
      <c r="D69" s="102" t="s">
        <v>981</v>
      </c>
      <c r="E69" s="123">
        <v>33</v>
      </c>
      <c r="F69" s="114">
        <v>22</v>
      </c>
      <c r="G69" s="188" t="s">
        <v>832</v>
      </c>
      <c r="H69" s="188" t="s">
        <v>832</v>
      </c>
      <c r="I69" s="146" t="s">
        <v>833</v>
      </c>
      <c r="J69" s="216">
        <v>0</v>
      </c>
      <c r="K69" s="39">
        <v>1</v>
      </c>
      <c r="L69" s="39">
        <v>1</v>
      </c>
      <c r="M69" s="39">
        <v>1</v>
      </c>
      <c r="N69" s="39">
        <v>0</v>
      </c>
      <c r="O69" s="35">
        <f t="shared" si="21"/>
        <v>1</v>
      </c>
      <c r="P69" s="35">
        <f t="shared" si="22"/>
        <v>1</v>
      </c>
      <c r="Q69" s="35">
        <f t="shared" si="23"/>
        <v>0</v>
      </c>
      <c r="R69" s="125">
        <f t="shared" si="24"/>
        <v>1</v>
      </c>
      <c r="S69" s="105">
        <v>2013</v>
      </c>
      <c r="T69" s="108" t="s">
        <v>160</v>
      </c>
      <c r="U69" s="108" t="s">
        <v>178</v>
      </c>
      <c r="V69" s="108" t="s">
        <v>4</v>
      </c>
      <c r="W69" s="235"/>
      <c r="X69" s="195"/>
      <c r="Y69" s="157" t="s">
        <v>26</v>
      </c>
      <c r="Z69" s="63" t="str">
        <f>VLOOKUP(Y69,Listings!$J$3:$O$57,2,FALSE)</f>
        <v>HFC</v>
      </c>
      <c r="AA69" s="108"/>
      <c r="AB69" s="59">
        <f>VLOOKUP(Y69,Listings!$J$3:$O$57,5,FALSE)</f>
        <v>154.01</v>
      </c>
      <c r="AC69" s="59">
        <f>VLOOKUP(Y69,Listings!$J$3:$O$57,6,FALSE)</f>
        <v>36.51</v>
      </c>
      <c r="AD69" s="188">
        <f>VLOOKUP(Y69,Listings!$J$3:$L$57,3,FALSE)</f>
        <v>0.49580000000000002</v>
      </c>
      <c r="AE69" s="108" t="str">
        <f t="shared" si="17"/>
        <v>Dry</v>
      </c>
      <c r="AF69" s="136">
        <v>76.5</v>
      </c>
      <c r="AG69" s="164">
        <v>87.7</v>
      </c>
      <c r="AH69" s="164"/>
      <c r="AI69" s="164"/>
      <c r="AJ69" s="164"/>
      <c r="AK69" s="164"/>
      <c r="AL69" s="164"/>
      <c r="AM69" s="164"/>
      <c r="AN69" s="159">
        <v>6.22</v>
      </c>
      <c r="AO69" s="159">
        <v>8.35</v>
      </c>
      <c r="AP69" s="164">
        <v>1.1499999999999999</v>
      </c>
      <c r="AQ69" s="164">
        <v>1.85</v>
      </c>
      <c r="AR69" s="157" t="s">
        <v>62</v>
      </c>
      <c r="AS69" s="108"/>
      <c r="AT69" s="195">
        <v>90</v>
      </c>
      <c r="AU69" s="195"/>
      <c r="AV69" s="195"/>
      <c r="AW69" s="195"/>
      <c r="AX69" s="195"/>
      <c r="AY69" s="108" t="s">
        <v>32</v>
      </c>
      <c r="AZ69" s="157" t="s">
        <v>148</v>
      </c>
      <c r="BA69" s="195"/>
      <c r="BB69" s="195"/>
      <c r="BC69" s="195"/>
      <c r="BD69" s="195"/>
      <c r="BE69" s="108"/>
      <c r="BF69" s="108"/>
      <c r="BG69" s="108" t="s">
        <v>32</v>
      </c>
      <c r="BH69" s="157"/>
      <c r="BI69" s="108"/>
      <c r="BJ69" s="108"/>
      <c r="BK69" s="195">
        <v>0.05</v>
      </c>
      <c r="BL69" s="195">
        <v>0.06</v>
      </c>
      <c r="BM69" s="195" t="s">
        <v>299</v>
      </c>
      <c r="BN69" s="195"/>
      <c r="BO69" s="195"/>
      <c r="BP69" s="195"/>
      <c r="BQ69" s="179">
        <v>2.46E-2</v>
      </c>
      <c r="BR69" s="206">
        <f>BQ69*DW69</f>
        <v>1.5555534161424227E-2</v>
      </c>
      <c r="BS69" s="108"/>
      <c r="BT69" s="206">
        <f>1-293/(273+AT69)</f>
        <v>0.19283746556473824</v>
      </c>
      <c r="BU69" s="157" t="s">
        <v>27</v>
      </c>
      <c r="BV69" s="108" t="s">
        <v>62</v>
      </c>
      <c r="BW69" s="108" t="s">
        <v>46</v>
      </c>
      <c r="BX69" s="235" t="s">
        <v>100</v>
      </c>
      <c r="BY69" s="174">
        <v>1.5</v>
      </c>
      <c r="BZ69" s="195">
        <v>7.7999999999999999E-4</v>
      </c>
      <c r="CA69" s="108">
        <v>1.9499999999999999E-3</v>
      </c>
      <c r="CB69" s="108"/>
      <c r="CC69" s="108"/>
      <c r="CD69" s="108"/>
      <c r="CE69" s="108"/>
      <c r="CF69" s="199">
        <f>CA69/1338*(AO69-IF(ISBLANK(AP69),AQ69,AP69))*100</f>
        <v>1.0493273542600897E-3</v>
      </c>
      <c r="CG69" s="108"/>
      <c r="CH69" s="108"/>
      <c r="CI69" s="108"/>
      <c r="CJ69" s="157" t="s">
        <v>25</v>
      </c>
      <c r="CK69" s="235" t="s">
        <v>101</v>
      </c>
      <c r="CL69" s="108"/>
      <c r="CM69" s="235"/>
      <c r="CN69" s="108"/>
      <c r="CO69" s="235"/>
      <c r="CP69" s="157" t="s">
        <v>777</v>
      </c>
      <c r="CQ69" s="108" t="s">
        <v>102</v>
      </c>
      <c r="CR69" s="108" t="s">
        <v>40</v>
      </c>
      <c r="CS69" s="235"/>
      <c r="CT69" s="108"/>
      <c r="CU69" s="108"/>
      <c r="CV69" s="164"/>
      <c r="CW69" s="195"/>
      <c r="CX69" s="195"/>
      <c r="CY69" s="195">
        <v>300</v>
      </c>
      <c r="CZ69" s="108">
        <v>800</v>
      </c>
      <c r="DA69" s="108"/>
      <c r="DB69" s="108"/>
      <c r="DC69" s="108"/>
      <c r="DD69" s="108"/>
      <c r="DE69" s="108">
        <v>0.05</v>
      </c>
      <c r="DF69" s="108">
        <v>0.35</v>
      </c>
      <c r="DG69" s="108"/>
      <c r="DH69" s="108"/>
      <c r="DI69" s="54">
        <f t="shared" si="25"/>
        <v>0.22131857546741784</v>
      </c>
      <c r="DJ69" s="54">
        <f>IF(ISNUMBER(DI69),DI69,IF(ISNUMBER(DH69),DH69,""))</f>
        <v>0.22131857546741784</v>
      </c>
      <c r="DK69" s="195"/>
      <c r="DL69" s="195"/>
      <c r="DM69" s="155">
        <v>5.7000000000000002E-2</v>
      </c>
      <c r="DN69" s="155">
        <v>0.16700000000000001</v>
      </c>
      <c r="DO69" s="108">
        <v>0.38</v>
      </c>
      <c r="DP69" s="108">
        <v>0.42</v>
      </c>
      <c r="DQ69" s="108"/>
      <c r="DR69" s="108"/>
      <c r="DS69" s="108">
        <v>0.15</v>
      </c>
      <c r="DT69" s="108">
        <v>0.44</v>
      </c>
      <c r="DU69" s="195"/>
      <c r="DV69" s="195"/>
      <c r="DW69" s="190">
        <f t="shared" si="19"/>
        <v>0.63233878704976532</v>
      </c>
      <c r="DX69" s="108"/>
      <c r="DY69" s="108"/>
      <c r="DZ69" s="235"/>
      <c r="EA69" s="157" t="s">
        <v>408</v>
      </c>
      <c r="EB69" s="235"/>
      <c r="EC69" s="108"/>
      <c r="ED69" s="235"/>
      <c r="EE69" s="108"/>
      <c r="EF69" s="108"/>
      <c r="EG69" s="189" t="s">
        <v>63</v>
      </c>
      <c r="EH69" s="195" t="s">
        <v>63</v>
      </c>
      <c r="EI69" s="195" t="s">
        <v>63</v>
      </c>
      <c r="EJ69" s="195" t="s">
        <v>63</v>
      </c>
      <c r="EK69" s="195" t="s">
        <v>63</v>
      </c>
      <c r="EL69" s="200" t="s">
        <v>1357</v>
      </c>
      <c r="EM69" s="220" t="s">
        <v>44</v>
      </c>
      <c r="EN69" s="235"/>
      <c r="EO69" s="157" t="s">
        <v>63</v>
      </c>
      <c r="EP69" s="235"/>
      <c r="EQ69" s="108"/>
      <c r="ER69" s="229"/>
      <c r="ES69" s="108"/>
      <c r="ET69" s="108"/>
      <c r="EU69" s="108"/>
      <c r="EV69" s="235"/>
      <c r="EW69" s="108" t="s">
        <v>382</v>
      </c>
      <c r="EX69" s="108" t="s">
        <v>382</v>
      </c>
      <c r="FA69" s="83"/>
      <c r="FB69" s="83"/>
      <c r="FC69" s="83"/>
      <c r="FD69" s="83"/>
      <c r="FE69" s="83"/>
      <c r="FF69" s="83"/>
      <c r="FG69" s="83"/>
      <c r="FH69" s="83"/>
    </row>
    <row r="70" spans="1:164" s="2" customFormat="1" ht="15" customHeight="1" x14ac:dyDescent="0.25">
      <c r="A70" s="200" t="s">
        <v>260</v>
      </c>
      <c r="B70" s="92">
        <v>2013</v>
      </c>
      <c r="C70" s="101" t="s">
        <v>919</v>
      </c>
      <c r="D70" s="102" t="s">
        <v>920</v>
      </c>
      <c r="E70" s="123">
        <v>2</v>
      </c>
      <c r="F70" s="114">
        <v>23</v>
      </c>
      <c r="G70" s="188" t="s">
        <v>832</v>
      </c>
      <c r="H70" s="188" t="s">
        <v>832</v>
      </c>
      <c r="I70" s="146" t="s">
        <v>832</v>
      </c>
      <c r="J70" s="216">
        <v>0</v>
      </c>
      <c r="K70" s="146">
        <v>0</v>
      </c>
      <c r="L70" s="146">
        <v>0</v>
      </c>
      <c r="M70" s="146">
        <v>0</v>
      </c>
      <c r="N70" s="146">
        <v>0</v>
      </c>
      <c r="O70" s="35">
        <f t="shared" si="21"/>
        <v>0</v>
      </c>
      <c r="P70" s="35">
        <f t="shared" si="22"/>
        <v>0</v>
      </c>
      <c r="Q70" s="35">
        <f t="shared" si="23"/>
        <v>0</v>
      </c>
      <c r="R70" s="125">
        <f t="shared" si="24"/>
        <v>0</v>
      </c>
      <c r="S70" s="105">
        <v>2013</v>
      </c>
      <c r="T70" s="108" t="s">
        <v>160</v>
      </c>
      <c r="U70" s="108" t="s">
        <v>672</v>
      </c>
      <c r="V70" s="108" t="s">
        <v>3</v>
      </c>
      <c r="W70" s="233"/>
      <c r="X70" s="195"/>
      <c r="Y70" s="157" t="s">
        <v>34</v>
      </c>
      <c r="Z70" s="63" t="str">
        <f>VLOOKUP(Y70,Listings!$J$3:$O$57,2,FALSE)</f>
        <v>HCFC</v>
      </c>
      <c r="AA70" s="108"/>
      <c r="AB70" s="59">
        <f>VLOOKUP(Y70,Listings!$J$3:$O$57,5,FALSE)</f>
        <v>183.67</v>
      </c>
      <c r="AC70" s="59">
        <f>VLOOKUP(Y70,Listings!$J$3:$O$57,6,FALSE)</f>
        <v>36.72</v>
      </c>
      <c r="AD70" s="188">
        <f>VLOOKUP(Y70,Listings!$J$3:$L$57,3,FALSE)</f>
        <v>0.35639999999999999</v>
      </c>
      <c r="AE70" s="108" t="str">
        <f t="shared" si="17"/>
        <v>Dry</v>
      </c>
      <c r="AF70" s="196"/>
      <c r="AG70" s="108">
        <v>119.45000000000005</v>
      </c>
      <c r="AH70" s="108"/>
      <c r="AI70" s="108"/>
      <c r="AJ70" s="190"/>
      <c r="AK70" s="108">
        <v>15</v>
      </c>
      <c r="AL70" s="108"/>
      <c r="AM70" s="108"/>
      <c r="AN70" s="164">
        <v>4</v>
      </c>
      <c r="AO70" s="164">
        <v>11</v>
      </c>
      <c r="AP70" s="164">
        <v>1.5</v>
      </c>
      <c r="AQ70" s="108">
        <v>1.75</v>
      </c>
      <c r="AR70" s="157" t="s">
        <v>62</v>
      </c>
      <c r="AS70" s="190"/>
      <c r="AT70" s="108">
        <v>130</v>
      </c>
      <c r="AU70" s="194"/>
      <c r="AV70" s="108">
        <v>76.06</v>
      </c>
      <c r="AW70" s="108"/>
      <c r="AX70" s="108"/>
      <c r="AY70" s="108" t="s">
        <v>39</v>
      </c>
      <c r="AZ70" s="149" t="s">
        <v>148</v>
      </c>
      <c r="BA70" s="108"/>
      <c r="BB70" s="108"/>
      <c r="BC70" s="190"/>
      <c r="BD70" s="108">
        <v>9.89</v>
      </c>
      <c r="BE70" s="190"/>
      <c r="BF70" s="108"/>
      <c r="BG70" s="108" t="s">
        <v>32</v>
      </c>
      <c r="BH70" s="157"/>
      <c r="BI70" s="108"/>
      <c r="BJ70" s="108"/>
      <c r="BK70" s="108"/>
      <c r="BL70" s="108">
        <v>7.9799999999999996E-2</v>
      </c>
      <c r="BM70" s="200" t="s">
        <v>289</v>
      </c>
      <c r="BN70" s="108"/>
      <c r="BO70" s="108"/>
      <c r="BP70" s="195"/>
      <c r="BQ70" s="108"/>
      <c r="BR70" s="108"/>
      <c r="BS70" s="108"/>
      <c r="BT70" s="155">
        <f>1-293/(273+AT70)</f>
        <v>0.27295285359801491</v>
      </c>
      <c r="BU70" s="157" t="s">
        <v>27</v>
      </c>
      <c r="BV70" s="195" t="s">
        <v>408</v>
      </c>
      <c r="BW70" s="108" t="s">
        <v>38</v>
      </c>
      <c r="BX70" s="235"/>
      <c r="BY70" s="108"/>
      <c r="BZ70" s="108">
        <v>0.40300000000000002</v>
      </c>
      <c r="CA70" s="108">
        <v>0.49166666666666664</v>
      </c>
      <c r="CB70" s="108"/>
      <c r="CC70" s="170"/>
      <c r="CD70" s="170"/>
      <c r="CE70" s="108"/>
      <c r="CF70" s="155">
        <v>0.13500000000000001</v>
      </c>
      <c r="CG70" s="108"/>
      <c r="CH70" s="108"/>
      <c r="CI70" s="108"/>
      <c r="CJ70" s="157" t="s">
        <v>408</v>
      </c>
      <c r="CK70" s="235"/>
      <c r="CL70" s="108"/>
      <c r="CM70" s="235"/>
      <c r="CN70" s="108"/>
      <c r="CO70" s="235"/>
      <c r="CP70" s="157" t="s">
        <v>37</v>
      </c>
      <c r="CQ70" s="108" t="s">
        <v>334</v>
      </c>
      <c r="CR70" s="148" t="s">
        <v>408</v>
      </c>
      <c r="CS70" s="235"/>
      <c r="CT70" s="108">
        <v>10</v>
      </c>
      <c r="CU70" s="108"/>
      <c r="CV70" s="164"/>
      <c r="CW70" s="195"/>
      <c r="CX70" s="195"/>
      <c r="CY70" s="108">
        <v>1600</v>
      </c>
      <c r="CZ70" s="108">
        <v>3000</v>
      </c>
      <c r="DA70" s="108"/>
      <c r="DB70" s="108"/>
      <c r="DC70" s="195"/>
      <c r="DD70" s="195"/>
      <c r="DE70" s="108"/>
      <c r="DF70" s="108"/>
      <c r="DG70" s="190"/>
      <c r="DH70" s="108">
        <v>6.07</v>
      </c>
      <c r="DI70" s="190" t="str">
        <f t="shared" si="25"/>
        <v/>
      </c>
      <c r="DJ70" s="190">
        <f>IF(ISNUMBER(DI70),DI70,IF(ISNUMBER(DH70),DH70,""))</f>
        <v>6.07</v>
      </c>
      <c r="DK70" s="108"/>
      <c r="DL70" s="108"/>
      <c r="DM70" s="170"/>
      <c r="DN70" s="170"/>
      <c r="DO70" s="190"/>
      <c r="DP70" s="108">
        <v>0.58530000000000004</v>
      </c>
      <c r="DQ70" s="190"/>
      <c r="DR70" s="170"/>
      <c r="DS70" s="108"/>
      <c r="DT70" s="108"/>
      <c r="DU70" s="170"/>
      <c r="DV70" s="170"/>
      <c r="DW70" s="54" t="str">
        <f t="shared" si="19"/>
        <v/>
      </c>
      <c r="DX70" s="108"/>
      <c r="DY70" s="108"/>
      <c r="DZ70" s="235"/>
      <c r="EA70" s="157" t="s">
        <v>25</v>
      </c>
      <c r="EB70" s="235"/>
      <c r="EC70" s="108">
        <v>11.21</v>
      </c>
      <c r="ED70" s="235" t="s">
        <v>845</v>
      </c>
      <c r="EE70" s="108"/>
      <c r="EF70" s="108"/>
      <c r="EG70" s="203" t="s">
        <v>63</v>
      </c>
      <c r="EH70" s="108" t="s">
        <v>44</v>
      </c>
      <c r="EI70" s="195" t="s">
        <v>44</v>
      </c>
      <c r="EJ70" s="194" t="s">
        <v>63</v>
      </c>
      <c r="EK70" s="194" t="s">
        <v>63</v>
      </c>
      <c r="EL70" s="148" t="s">
        <v>644</v>
      </c>
      <c r="EM70" s="128" t="s">
        <v>44</v>
      </c>
      <c r="EN70" s="236"/>
      <c r="EO70" s="157" t="s">
        <v>25</v>
      </c>
      <c r="EP70" s="235"/>
      <c r="EQ70" s="195"/>
      <c r="ER70" s="229"/>
      <c r="ES70" s="108"/>
      <c r="ET70" s="108"/>
      <c r="EU70" s="195" t="s">
        <v>382</v>
      </c>
      <c r="EV70" s="233" t="s">
        <v>382</v>
      </c>
      <c r="EW70" s="195" t="s">
        <v>382</v>
      </c>
      <c r="EX70" s="108" t="s">
        <v>383</v>
      </c>
      <c r="FA70" s="63"/>
      <c r="FB70" s="63"/>
      <c r="FC70" s="63"/>
      <c r="FD70" s="63"/>
      <c r="FE70" s="63"/>
      <c r="FF70" s="63"/>
      <c r="FG70" s="63"/>
      <c r="FH70" s="63"/>
    </row>
    <row r="71" spans="1:164" s="2" customFormat="1" ht="15" customHeight="1" x14ac:dyDescent="0.25">
      <c r="A71" s="200" t="s">
        <v>260</v>
      </c>
      <c r="B71" s="92">
        <v>2012</v>
      </c>
      <c r="C71" s="259" t="s">
        <v>974</v>
      </c>
      <c r="D71" s="102" t="s">
        <v>975</v>
      </c>
      <c r="E71" s="123">
        <v>30</v>
      </c>
      <c r="F71" s="114">
        <v>23</v>
      </c>
      <c r="G71" s="188" t="s">
        <v>832</v>
      </c>
      <c r="H71" s="188" t="s">
        <v>832</v>
      </c>
      <c r="I71" s="146" t="s">
        <v>832</v>
      </c>
      <c r="J71" s="216">
        <v>0</v>
      </c>
      <c r="K71" s="146">
        <v>1</v>
      </c>
      <c r="L71" s="146">
        <v>1</v>
      </c>
      <c r="M71" s="146">
        <v>1</v>
      </c>
      <c r="N71" s="146">
        <v>1</v>
      </c>
      <c r="O71" s="35">
        <f t="shared" si="21"/>
        <v>1</v>
      </c>
      <c r="P71" s="35">
        <f t="shared" si="22"/>
        <v>1</v>
      </c>
      <c r="Q71" s="35">
        <f t="shared" si="23"/>
        <v>1</v>
      </c>
      <c r="R71" s="125">
        <f t="shared" si="24"/>
        <v>1</v>
      </c>
      <c r="S71" s="105">
        <v>2012</v>
      </c>
      <c r="T71" s="108" t="s">
        <v>160</v>
      </c>
      <c r="U71" s="108" t="s">
        <v>672</v>
      </c>
      <c r="V71" s="152" t="s">
        <v>3</v>
      </c>
      <c r="W71" s="235"/>
      <c r="X71" s="195"/>
      <c r="Y71" s="157" t="s">
        <v>34</v>
      </c>
      <c r="Z71" s="63" t="str">
        <f>VLOOKUP(Y71,Listings!$J$3:$O$57,2,FALSE)</f>
        <v>HCFC</v>
      </c>
      <c r="AA71" s="108"/>
      <c r="AB71" s="59">
        <f>VLOOKUP(Y71,Listings!$J$3:$O$57,5,FALSE)</f>
        <v>183.67</v>
      </c>
      <c r="AC71" s="59">
        <f>VLOOKUP(Y71,Listings!$J$3:$O$57,6,FALSE)</f>
        <v>36.72</v>
      </c>
      <c r="AD71" s="51">
        <f>VLOOKUP(Y71,Listings!$J$3:$L$57,3,FALSE)</f>
        <v>0.35639999999999999</v>
      </c>
      <c r="AE71" s="108" t="str">
        <f t="shared" si="17"/>
        <v>Dry</v>
      </c>
      <c r="AF71" s="136">
        <v>80</v>
      </c>
      <c r="AG71" s="164">
        <v>150</v>
      </c>
      <c r="AH71" s="164"/>
      <c r="AI71" s="164"/>
      <c r="AJ71" s="164"/>
      <c r="AK71" s="164"/>
      <c r="AL71" s="164"/>
      <c r="AM71" s="164"/>
      <c r="AN71" s="159">
        <v>6</v>
      </c>
      <c r="AO71" s="164">
        <v>15</v>
      </c>
      <c r="AP71" s="144">
        <v>1.3</v>
      </c>
      <c r="AQ71" s="144">
        <v>1.75</v>
      </c>
      <c r="AR71" s="151" t="s">
        <v>62</v>
      </c>
      <c r="AS71" s="108"/>
      <c r="AT71" s="137">
        <v>130</v>
      </c>
      <c r="AU71" s="195"/>
      <c r="AV71" s="195"/>
      <c r="AW71" s="195"/>
      <c r="AX71" s="195"/>
      <c r="AY71" s="152" t="s">
        <v>39</v>
      </c>
      <c r="AZ71" s="151" t="s">
        <v>148</v>
      </c>
      <c r="BA71" s="195"/>
      <c r="BB71" s="195"/>
      <c r="BC71" s="195"/>
      <c r="BD71" s="195"/>
      <c r="BE71" s="108"/>
      <c r="BF71" s="108"/>
      <c r="BG71" s="152" t="s">
        <v>32</v>
      </c>
      <c r="BH71" s="157"/>
      <c r="BI71" s="108"/>
      <c r="BJ71" s="108"/>
      <c r="BK71" s="195"/>
      <c r="BL71" s="195"/>
      <c r="BM71" s="108"/>
      <c r="BN71" s="195"/>
      <c r="BO71" s="195"/>
      <c r="BP71" s="195"/>
      <c r="BQ71" s="108"/>
      <c r="BR71" s="108"/>
      <c r="BS71" s="108"/>
      <c r="BT71" s="155">
        <f>1-293/(273+AT71)</f>
        <v>0.27295285359801491</v>
      </c>
      <c r="BU71" s="151" t="s">
        <v>27</v>
      </c>
      <c r="BV71" s="152" t="s">
        <v>408</v>
      </c>
      <c r="BW71" s="152" t="s">
        <v>38</v>
      </c>
      <c r="BX71" s="235"/>
      <c r="BY71" s="108"/>
      <c r="BZ71" s="195"/>
      <c r="CA71" s="108"/>
      <c r="CB71" s="108"/>
      <c r="CC71" s="108"/>
      <c r="CD71" s="108"/>
      <c r="CE71" s="108"/>
      <c r="CF71" s="108"/>
      <c r="CG71" s="108"/>
      <c r="CH71" s="108"/>
      <c r="CI71" s="108"/>
      <c r="CJ71" s="157" t="s">
        <v>408</v>
      </c>
      <c r="CK71" s="235"/>
      <c r="CL71" s="108"/>
      <c r="CM71" s="235"/>
      <c r="CN71" s="108"/>
      <c r="CO71" s="235"/>
      <c r="CP71" s="157" t="s">
        <v>37</v>
      </c>
      <c r="CQ71" s="152" t="s">
        <v>334</v>
      </c>
      <c r="CR71" s="148" t="s">
        <v>408</v>
      </c>
      <c r="CS71" s="235"/>
      <c r="CT71" s="108">
        <v>10</v>
      </c>
      <c r="CU71" s="108"/>
      <c r="CV71" s="164"/>
      <c r="CW71" s="195"/>
      <c r="CX71" s="195"/>
      <c r="CY71" s="195"/>
      <c r="CZ71" s="195">
        <v>3010</v>
      </c>
      <c r="DA71" s="190"/>
      <c r="DB71" s="108">
        <v>11</v>
      </c>
      <c r="DC71" s="108"/>
      <c r="DD71" s="195"/>
      <c r="DE71" s="108"/>
      <c r="DF71" s="108"/>
      <c r="DG71" s="190"/>
      <c r="DH71" s="195">
        <v>6.57</v>
      </c>
      <c r="DI71" s="54" t="str">
        <f t="shared" si="25"/>
        <v/>
      </c>
      <c r="DJ71" s="54">
        <f>IF(ISNUMBER(DI71),DI71,IF(ISNUMBER(DH71),DH71,""))</f>
        <v>6.57</v>
      </c>
      <c r="DK71" s="195"/>
      <c r="DL71" s="195"/>
      <c r="DM71" s="108"/>
      <c r="DN71" s="108"/>
      <c r="DO71" s="190"/>
      <c r="DP71" s="195">
        <v>0.53</v>
      </c>
      <c r="DQ71" s="108"/>
      <c r="DR71" s="108"/>
      <c r="DS71" s="108"/>
      <c r="DT71" s="108"/>
      <c r="DU71" s="108"/>
      <c r="DV71" s="108"/>
      <c r="DW71" s="190" t="str">
        <f t="shared" si="19"/>
        <v/>
      </c>
      <c r="DX71" s="108"/>
      <c r="DY71" s="108"/>
      <c r="DZ71" s="235"/>
      <c r="EA71" s="151" t="s">
        <v>25</v>
      </c>
      <c r="EB71" s="235"/>
      <c r="EC71" s="195"/>
      <c r="ED71" s="233"/>
      <c r="EE71" s="108"/>
      <c r="EF71" s="108"/>
      <c r="EG71" s="154" t="s">
        <v>63</v>
      </c>
      <c r="EH71" s="162" t="s">
        <v>44</v>
      </c>
      <c r="EI71" s="152" t="s">
        <v>44</v>
      </c>
      <c r="EJ71" s="162" t="s">
        <v>63</v>
      </c>
      <c r="EK71" s="162" t="s">
        <v>63</v>
      </c>
      <c r="EL71" s="160" t="s">
        <v>644</v>
      </c>
      <c r="EM71" s="241" t="s">
        <v>44</v>
      </c>
      <c r="EN71" s="236"/>
      <c r="EO71" s="151" t="s">
        <v>25</v>
      </c>
      <c r="EP71" s="235"/>
      <c r="EQ71" s="108"/>
      <c r="ER71" s="229"/>
      <c r="ES71" s="108"/>
      <c r="ET71" s="108"/>
      <c r="EU71" s="108"/>
      <c r="EV71" s="235"/>
      <c r="EW71" s="108"/>
      <c r="EX71" s="108"/>
      <c r="FA71" s="63"/>
      <c r="FB71" s="63"/>
      <c r="FC71" s="63"/>
      <c r="FD71" s="63"/>
      <c r="FE71" s="63"/>
      <c r="FF71" s="63"/>
      <c r="FG71" s="63"/>
      <c r="FH71" s="63"/>
    </row>
    <row r="72" spans="1:164" s="2" customFormat="1" ht="15" customHeight="1" x14ac:dyDescent="0.25">
      <c r="A72" s="200" t="s">
        <v>260</v>
      </c>
      <c r="B72" s="92">
        <v>2015</v>
      </c>
      <c r="C72" s="259" t="s">
        <v>1202</v>
      </c>
      <c r="D72" s="102" t="s">
        <v>1203</v>
      </c>
      <c r="E72" s="123">
        <v>146</v>
      </c>
      <c r="F72" s="216">
        <v>23</v>
      </c>
      <c r="G72" s="146" t="s">
        <v>832</v>
      </c>
      <c r="H72" s="146" t="s">
        <v>832</v>
      </c>
      <c r="I72" s="146" t="s">
        <v>832</v>
      </c>
      <c r="J72" s="216">
        <v>0</v>
      </c>
      <c r="K72" s="146">
        <v>1</v>
      </c>
      <c r="L72" s="146">
        <v>1</v>
      </c>
      <c r="M72" s="146">
        <v>1</v>
      </c>
      <c r="N72" s="146">
        <v>1</v>
      </c>
      <c r="O72" s="35">
        <f t="shared" si="21"/>
        <v>1</v>
      </c>
      <c r="P72" s="35">
        <f t="shared" si="22"/>
        <v>1</v>
      </c>
      <c r="Q72" s="35">
        <f t="shared" si="23"/>
        <v>1</v>
      </c>
      <c r="R72" s="125">
        <f t="shared" si="24"/>
        <v>1</v>
      </c>
      <c r="S72" s="105">
        <v>2015</v>
      </c>
      <c r="T72" s="194" t="s">
        <v>160</v>
      </c>
      <c r="U72" s="108" t="s">
        <v>672</v>
      </c>
      <c r="V72" s="152" t="s">
        <v>3</v>
      </c>
      <c r="W72" s="233"/>
      <c r="X72" s="194"/>
      <c r="Y72" s="196" t="s">
        <v>34</v>
      </c>
      <c r="Z72" s="63" t="str">
        <f>VLOOKUP(Y72,Listings!$J$3:$O$57,2,FALSE)</f>
        <v>HCFC</v>
      </c>
      <c r="AA72" s="194"/>
      <c r="AB72" s="59">
        <f>VLOOKUP(Y72,Listings!$J$3:$O$57,5,FALSE)</f>
        <v>183.67</v>
      </c>
      <c r="AC72" s="59">
        <f>VLOOKUP(Y72,Listings!$J$3:$O$57,6,FALSE)</f>
        <v>36.72</v>
      </c>
      <c r="AD72" s="188">
        <f>VLOOKUP(Y72,Listings!$J$3:$L$57,3,FALSE)</f>
        <v>0.35639999999999999</v>
      </c>
      <c r="AE72" s="195" t="str">
        <f t="shared" si="17"/>
        <v>Dry</v>
      </c>
      <c r="AF72" s="132">
        <v>79</v>
      </c>
      <c r="AG72" s="197">
        <v>122</v>
      </c>
      <c r="AH72" s="197"/>
      <c r="AI72" s="197"/>
      <c r="AJ72" s="197">
        <v>16</v>
      </c>
      <c r="AK72" s="197">
        <v>17</v>
      </c>
      <c r="AL72" s="197"/>
      <c r="AM72" s="197"/>
      <c r="AN72" s="197">
        <v>4.54</v>
      </c>
      <c r="AO72" s="197">
        <v>10.8</v>
      </c>
      <c r="AP72" s="197">
        <v>1.3</v>
      </c>
      <c r="AQ72" s="197">
        <v>1.5</v>
      </c>
      <c r="AR72" s="196" t="s">
        <v>62</v>
      </c>
      <c r="AS72" s="194">
        <v>85</v>
      </c>
      <c r="AT72" s="194">
        <v>130</v>
      </c>
      <c r="AU72" s="194"/>
      <c r="AV72" s="194"/>
      <c r="AW72" s="194"/>
      <c r="AX72" s="194"/>
      <c r="AY72" s="194" t="s">
        <v>39</v>
      </c>
      <c r="AZ72" s="196" t="s">
        <v>148</v>
      </c>
      <c r="BA72" s="194"/>
      <c r="BB72" s="194"/>
      <c r="BC72" s="194"/>
      <c r="BD72" s="194"/>
      <c r="BE72" s="194"/>
      <c r="BF72" s="194"/>
      <c r="BG72" s="194" t="s">
        <v>32</v>
      </c>
      <c r="BH72" s="196"/>
      <c r="BI72" s="194"/>
      <c r="BJ72" s="194"/>
      <c r="BK72" s="194">
        <v>3.9199999999999999E-2</v>
      </c>
      <c r="BL72" s="194">
        <v>4.82E-2</v>
      </c>
      <c r="BM72" s="194" t="s">
        <v>289</v>
      </c>
      <c r="BN72" s="194"/>
      <c r="BO72" s="194"/>
      <c r="BP72" s="194"/>
      <c r="BQ72" s="194"/>
      <c r="BR72" s="194"/>
      <c r="BS72" s="194"/>
      <c r="BT72" s="155">
        <f>1-293/(273+AT72)</f>
        <v>0.27295285359801491</v>
      </c>
      <c r="BU72" s="196" t="s">
        <v>27</v>
      </c>
      <c r="BV72" s="195" t="s">
        <v>408</v>
      </c>
      <c r="BW72" s="195" t="s">
        <v>38</v>
      </c>
      <c r="BX72" s="234"/>
      <c r="BY72" s="194"/>
      <c r="BZ72" s="194"/>
      <c r="CA72" s="194"/>
      <c r="CB72" s="194"/>
      <c r="CC72" s="194"/>
      <c r="CD72" s="194"/>
      <c r="CE72" s="194"/>
      <c r="CF72" s="194"/>
      <c r="CG72" s="194"/>
      <c r="CH72" s="194"/>
      <c r="CI72" s="194"/>
      <c r="CJ72" s="196" t="s">
        <v>408</v>
      </c>
      <c r="CK72" s="234"/>
      <c r="CL72" s="194"/>
      <c r="CM72" s="234"/>
      <c r="CN72" s="194"/>
      <c r="CO72" s="234"/>
      <c r="CP72" s="196" t="s">
        <v>37</v>
      </c>
      <c r="CQ72" s="152" t="s">
        <v>334</v>
      </c>
      <c r="CR72" s="200" t="s">
        <v>408</v>
      </c>
      <c r="CS72" s="234"/>
      <c r="CT72" s="194"/>
      <c r="CU72" s="194"/>
      <c r="CV72" s="197"/>
      <c r="CW72" s="194"/>
      <c r="CX72" s="194"/>
      <c r="CY72" s="194"/>
      <c r="CZ72" s="194">
        <v>2850</v>
      </c>
      <c r="DA72" s="194"/>
      <c r="DB72" s="194"/>
      <c r="DC72" s="194"/>
      <c r="DD72" s="194"/>
      <c r="DE72" s="194"/>
      <c r="DF72" s="194"/>
      <c r="DG72" s="194"/>
      <c r="DH72" s="194"/>
      <c r="DI72" s="54" t="str">
        <f t="shared" si="25"/>
        <v/>
      </c>
      <c r="DJ72" s="167">
        <v>6.57</v>
      </c>
      <c r="DK72" s="194"/>
      <c r="DL72" s="194"/>
      <c r="DM72" s="194"/>
      <c r="DN72" s="194"/>
      <c r="DO72" s="194">
        <v>0.35</v>
      </c>
      <c r="DP72" s="194">
        <v>0.75</v>
      </c>
      <c r="DQ72" s="194"/>
      <c r="DR72" s="194"/>
      <c r="DS72" s="194"/>
      <c r="DT72" s="200"/>
      <c r="DU72" s="194"/>
      <c r="DV72" s="194"/>
      <c r="DW72" s="190" t="str">
        <f t="shared" si="19"/>
        <v/>
      </c>
      <c r="DX72" s="194"/>
      <c r="DY72" s="194"/>
      <c r="DZ72" s="234" t="s">
        <v>863</v>
      </c>
      <c r="EA72" s="196" t="s">
        <v>25</v>
      </c>
      <c r="EB72" s="234"/>
      <c r="EC72" s="194">
        <v>11.21</v>
      </c>
      <c r="ED72" s="234" t="s">
        <v>481</v>
      </c>
      <c r="EE72" s="194"/>
      <c r="EF72" s="194"/>
      <c r="EG72" s="196" t="s">
        <v>63</v>
      </c>
      <c r="EH72" s="194" t="s">
        <v>44</v>
      </c>
      <c r="EI72" s="195" t="s">
        <v>44</v>
      </c>
      <c r="EJ72" s="194" t="s">
        <v>63</v>
      </c>
      <c r="EK72" s="194" t="s">
        <v>63</v>
      </c>
      <c r="EL72" s="148" t="s">
        <v>644</v>
      </c>
      <c r="EM72" s="244" t="s">
        <v>44</v>
      </c>
      <c r="EN72" s="236"/>
      <c r="EO72" s="196" t="s">
        <v>25</v>
      </c>
      <c r="EP72" s="234"/>
      <c r="EQ72" s="194"/>
      <c r="ER72" s="227"/>
      <c r="ES72" s="194"/>
      <c r="ET72" s="194"/>
      <c r="EU72" s="194" t="s">
        <v>382</v>
      </c>
      <c r="EV72" s="234"/>
      <c r="EW72" s="194" t="s">
        <v>382</v>
      </c>
      <c r="EX72" s="194" t="s">
        <v>382</v>
      </c>
      <c r="FA72" s="63"/>
      <c r="FB72" s="63"/>
      <c r="FC72" s="63"/>
      <c r="FD72" s="63"/>
      <c r="FE72" s="63"/>
      <c r="FF72" s="63"/>
      <c r="FG72" s="63"/>
      <c r="FH72" s="63"/>
    </row>
    <row r="73" spans="1:164" s="2" customFormat="1" ht="15" customHeight="1" x14ac:dyDescent="0.25">
      <c r="A73" s="200" t="s">
        <v>260</v>
      </c>
      <c r="B73" s="92">
        <v>2013</v>
      </c>
      <c r="C73" s="101" t="s">
        <v>1204</v>
      </c>
      <c r="D73" s="102" t="s">
        <v>1205</v>
      </c>
      <c r="E73" s="93">
        <v>147</v>
      </c>
      <c r="F73" s="216">
        <v>23</v>
      </c>
      <c r="G73" s="146" t="s">
        <v>832</v>
      </c>
      <c r="H73" s="146" t="s">
        <v>832</v>
      </c>
      <c r="I73" s="146" t="s">
        <v>832</v>
      </c>
      <c r="J73" s="216">
        <v>0</v>
      </c>
      <c r="K73" s="146">
        <v>1</v>
      </c>
      <c r="L73" s="146">
        <v>1</v>
      </c>
      <c r="M73" s="146">
        <v>1</v>
      </c>
      <c r="N73" s="146">
        <v>1</v>
      </c>
      <c r="O73" s="35">
        <f t="shared" si="21"/>
        <v>1</v>
      </c>
      <c r="P73" s="35">
        <f t="shared" si="22"/>
        <v>1</v>
      </c>
      <c r="Q73" s="35">
        <f t="shared" si="23"/>
        <v>1</v>
      </c>
      <c r="R73" s="125">
        <f t="shared" si="24"/>
        <v>1</v>
      </c>
      <c r="S73" s="105">
        <v>2013</v>
      </c>
      <c r="T73" s="194" t="s">
        <v>160</v>
      </c>
      <c r="U73" s="108" t="s">
        <v>672</v>
      </c>
      <c r="V73" s="152" t="s">
        <v>3</v>
      </c>
      <c r="W73" s="233"/>
      <c r="X73" s="195"/>
      <c r="Y73" s="196" t="s">
        <v>34</v>
      </c>
      <c r="Z73" s="63" t="str">
        <f>VLOOKUP(Y73,Listings!$J$3:$O$57,2,FALSE)</f>
        <v>HCFC</v>
      </c>
      <c r="AA73" s="194"/>
      <c r="AB73" s="59">
        <f>VLOOKUP(Y73,Listings!$J$3:$O$57,5,FALSE)</f>
        <v>183.67</v>
      </c>
      <c r="AC73" s="59">
        <f>VLOOKUP(Y73,Listings!$J$3:$O$57,6,FALSE)</f>
        <v>36.72</v>
      </c>
      <c r="AD73" s="188">
        <f>VLOOKUP(Y73,Listings!$J$3:$L$57,3,FALSE)</f>
        <v>0.35639999999999999</v>
      </c>
      <c r="AE73" s="195" t="str">
        <f t="shared" si="17"/>
        <v>Dry</v>
      </c>
      <c r="AF73" s="132"/>
      <c r="AG73" s="197">
        <v>105</v>
      </c>
      <c r="AH73" s="197">
        <v>10</v>
      </c>
      <c r="AI73" s="197">
        <v>20</v>
      </c>
      <c r="AJ73" s="197"/>
      <c r="AK73" s="197"/>
      <c r="AL73" s="197"/>
      <c r="AM73" s="197"/>
      <c r="AN73" s="197">
        <v>5.2</v>
      </c>
      <c r="AO73" s="197">
        <v>8</v>
      </c>
      <c r="AP73" s="144">
        <v>1.3</v>
      </c>
      <c r="AQ73" s="144">
        <v>1.75</v>
      </c>
      <c r="AR73" s="196" t="s">
        <v>62</v>
      </c>
      <c r="AS73" s="194"/>
      <c r="AT73" s="137">
        <v>130</v>
      </c>
      <c r="AU73" s="194"/>
      <c r="AV73" s="194"/>
      <c r="AW73" s="194"/>
      <c r="AX73" s="194"/>
      <c r="AY73" s="194" t="s">
        <v>39</v>
      </c>
      <c r="AZ73" s="196" t="s">
        <v>148</v>
      </c>
      <c r="BA73" s="194"/>
      <c r="BB73" s="194">
        <v>20</v>
      </c>
      <c r="BC73" s="194"/>
      <c r="BD73" s="194"/>
      <c r="BE73" s="194">
        <v>0.16666666666666666</v>
      </c>
      <c r="BF73" s="194">
        <v>1.3333333333333333</v>
      </c>
      <c r="BG73" s="194" t="s">
        <v>32</v>
      </c>
      <c r="BH73" s="196"/>
      <c r="BI73" s="194"/>
      <c r="BJ73" s="194"/>
      <c r="BK73" s="194"/>
      <c r="BL73" s="194">
        <v>0.09</v>
      </c>
      <c r="BM73" s="194" t="s">
        <v>289</v>
      </c>
      <c r="BN73" s="194"/>
      <c r="BO73" s="194"/>
      <c r="BP73" s="194"/>
      <c r="BQ73" s="194"/>
      <c r="BR73" s="194"/>
      <c r="BS73" s="194"/>
      <c r="BT73" s="199">
        <f>1-(273+BB73)/(273+AT73)</f>
        <v>0.27295285359801491</v>
      </c>
      <c r="BU73" s="196" t="s">
        <v>27</v>
      </c>
      <c r="BV73" s="195" t="s">
        <v>408</v>
      </c>
      <c r="BW73" s="162" t="s">
        <v>38</v>
      </c>
      <c r="BX73" s="234"/>
      <c r="BY73" s="194"/>
      <c r="BZ73" s="194"/>
      <c r="CA73" s="194"/>
      <c r="CB73" s="194"/>
      <c r="CC73" s="194"/>
      <c r="CD73" s="194"/>
      <c r="CE73" s="194"/>
      <c r="CF73" s="194"/>
      <c r="CG73" s="194"/>
      <c r="CH73" s="194"/>
      <c r="CI73" s="194"/>
      <c r="CJ73" s="196" t="s">
        <v>408</v>
      </c>
      <c r="CK73" s="234"/>
      <c r="CL73" s="194"/>
      <c r="CM73" s="234"/>
      <c r="CN73" s="194"/>
      <c r="CO73" s="234"/>
      <c r="CP73" s="196" t="s">
        <v>37</v>
      </c>
      <c r="CQ73" s="152" t="s">
        <v>334</v>
      </c>
      <c r="CR73" s="200" t="s">
        <v>408</v>
      </c>
      <c r="CS73" s="234"/>
      <c r="CT73" s="194">
        <v>10</v>
      </c>
      <c r="CU73" s="194"/>
      <c r="CV73" s="197"/>
      <c r="CW73" s="194"/>
      <c r="CX73" s="194"/>
      <c r="CY73" s="194"/>
      <c r="CZ73" s="194"/>
      <c r="DA73" s="194"/>
      <c r="DB73" s="194"/>
      <c r="DC73" s="194"/>
      <c r="DD73" s="194"/>
      <c r="DE73" s="194"/>
      <c r="DF73" s="194"/>
      <c r="DG73" s="194"/>
      <c r="DH73" s="194"/>
      <c r="DI73" s="190" t="str">
        <f t="shared" si="25"/>
        <v/>
      </c>
      <c r="DJ73" s="167">
        <v>6.57</v>
      </c>
      <c r="DK73" s="194"/>
      <c r="DL73" s="194"/>
      <c r="DM73" s="194"/>
      <c r="DN73" s="194"/>
      <c r="DO73" s="194"/>
      <c r="DP73" s="194">
        <v>0.6</v>
      </c>
      <c r="DQ73" s="194"/>
      <c r="DR73" s="194"/>
      <c r="DS73" s="194"/>
      <c r="DT73" s="200"/>
      <c r="DU73" s="194"/>
      <c r="DV73" s="194"/>
      <c r="DW73" s="54" t="str">
        <f t="shared" si="19"/>
        <v/>
      </c>
      <c r="DX73" s="194"/>
      <c r="DY73" s="194"/>
      <c r="DZ73" s="234" t="s">
        <v>613</v>
      </c>
      <c r="EA73" s="196" t="s">
        <v>25</v>
      </c>
      <c r="EB73" s="234"/>
      <c r="EC73" s="194">
        <v>11.21</v>
      </c>
      <c r="ED73" s="234" t="s">
        <v>481</v>
      </c>
      <c r="EE73" s="194"/>
      <c r="EF73" s="194"/>
      <c r="EG73" s="196" t="s">
        <v>63</v>
      </c>
      <c r="EH73" s="194" t="s">
        <v>44</v>
      </c>
      <c r="EI73" s="195" t="s">
        <v>44</v>
      </c>
      <c r="EJ73" s="194" t="s">
        <v>63</v>
      </c>
      <c r="EK73" s="194" t="s">
        <v>63</v>
      </c>
      <c r="EL73" s="148" t="s">
        <v>644</v>
      </c>
      <c r="EM73" s="244" t="s">
        <v>44</v>
      </c>
      <c r="EN73" s="236"/>
      <c r="EO73" s="196" t="s">
        <v>25</v>
      </c>
      <c r="EP73" s="234"/>
      <c r="EQ73" s="194"/>
      <c r="ER73" s="227"/>
      <c r="ES73" s="194"/>
      <c r="ET73" s="194"/>
      <c r="EU73" s="194" t="s">
        <v>382</v>
      </c>
      <c r="EV73" s="234"/>
      <c r="EW73" s="194" t="s">
        <v>382</v>
      </c>
      <c r="EX73" s="194" t="s">
        <v>382</v>
      </c>
      <c r="FA73" s="63"/>
      <c r="FB73" s="63"/>
      <c r="FC73" s="63"/>
      <c r="FD73" s="63"/>
      <c r="FE73" s="63"/>
      <c r="FF73" s="63"/>
      <c r="FG73" s="63"/>
      <c r="FH73" s="63"/>
    </row>
    <row r="74" spans="1:164" s="2" customFormat="1" ht="15" customHeight="1" x14ac:dyDescent="0.25">
      <c r="A74" s="200" t="s">
        <v>91</v>
      </c>
      <c r="B74" s="92">
        <v>2007</v>
      </c>
      <c r="C74" s="101" t="s">
        <v>1033</v>
      </c>
      <c r="D74" s="102" t="s">
        <v>1034</v>
      </c>
      <c r="E74" s="123">
        <v>60</v>
      </c>
      <c r="F74" s="216">
        <v>24</v>
      </c>
      <c r="G74" s="188" t="s">
        <v>832</v>
      </c>
      <c r="H74" s="146" t="s">
        <v>832</v>
      </c>
      <c r="I74" s="146" t="s">
        <v>832</v>
      </c>
      <c r="J74" s="216">
        <v>0</v>
      </c>
      <c r="K74" s="146">
        <v>0</v>
      </c>
      <c r="L74" s="146">
        <v>0</v>
      </c>
      <c r="M74" s="146">
        <v>0</v>
      </c>
      <c r="N74" s="146">
        <v>0</v>
      </c>
      <c r="O74" s="35">
        <f t="shared" si="21"/>
        <v>0</v>
      </c>
      <c r="P74" s="35">
        <f t="shared" si="22"/>
        <v>0</v>
      </c>
      <c r="Q74" s="35">
        <f t="shared" si="23"/>
        <v>0</v>
      </c>
      <c r="R74" s="125">
        <f t="shared" si="24"/>
        <v>0</v>
      </c>
      <c r="S74" s="105">
        <v>2007</v>
      </c>
      <c r="T74" s="195" t="s">
        <v>185</v>
      </c>
      <c r="U74" s="195" t="s">
        <v>186</v>
      </c>
      <c r="V74" s="195" t="s">
        <v>4</v>
      </c>
      <c r="W74" s="233" t="s">
        <v>907</v>
      </c>
      <c r="X74" s="195"/>
      <c r="Y74" s="149" t="s">
        <v>75</v>
      </c>
      <c r="Z74" s="63" t="str">
        <f>VLOOKUP(Y74,Listings!$J$3:$O$57,2,FALSE)</f>
        <v>HFC</v>
      </c>
      <c r="AA74" s="195"/>
      <c r="AB74" s="59">
        <f>VLOOKUP(Y74,Listings!$J$3:$O$57,5,FALSE)</f>
        <v>101.06</v>
      </c>
      <c r="AC74" s="59">
        <f>VLOOKUP(Y74,Listings!$J$3:$O$57,6,FALSE)</f>
        <v>40.592799999999997</v>
      </c>
      <c r="AD74" s="188">
        <f>VLOOKUP(Y74,Listings!$J$3:$L$57,3,FALSE)</f>
        <v>-0.40899999999999997</v>
      </c>
      <c r="AE74" s="108" t="str">
        <f t="shared" si="17"/>
        <v>Wet</v>
      </c>
      <c r="AF74" s="133"/>
      <c r="AG74" s="159"/>
      <c r="AH74" s="159"/>
      <c r="AI74" s="159"/>
      <c r="AJ74" s="159"/>
      <c r="AK74" s="159"/>
      <c r="AL74" s="159"/>
      <c r="AM74" s="159"/>
      <c r="AN74" s="218"/>
      <c r="AO74" s="159">
        <v>22</v>
      </c>
      <c r="AP74" s="159"/>
      <c r="AQ74" s="159">
        <v>9</v>
      </c>
      <c r="AR74" s="149" t="s">
        <v>62</v>
      </c>
      <c r="AS74" s="195">
        <v>65</v>
      </c>
      <c r="AT74" s="195">
        <v>70</v>
      </c>
      <c r="AU74" s="195"/>
      <c r="AV74" s="195">
        <v>100</v>
      </c>
      <c r="AW74" s="195"/>
      <c r="AX74" s="195"/>
      <c r="AY74" s="195" t="s">
        <v>32</v>
      </c>
      <c r="AZ74" s="149" t="s">
        <v>359</v>
      </c>
      <c r="BA74" s="195">
        <v>25</v>
      </c>
      <c r="BB74" s="195">
        <v>33</v>
      </c>
      <c r="BC74" s="195"/>
      <c r="BD74" s="195"/>
      <c r="BE74" s="195"/>
      <c r="BF74" s="195"/>
      <c r="BG74" s="195" t="s">
        <v>154</v>
      </c>
      <c r="BH74" s="149"/>
      <c r="BI74" s="195"/>
      <c r="BJ74" s="195"/>
      <c r="BK74" s="195">
        <v>0.02</v>
      </c>
      <c r="BL74" s="195">
        <v>0.04</v>
      </c>
      <c r="BM74" s="195" t="s">
        <v>291</v>
      </c>
      <c r="BN74" s="195"/>
      <c r="BO74" s="195"/>
      <c r="BP74" s="195"/>
      <c r="BQ74" s="195">
        <v>0.04</v>
      </c>
      <c r="BR74" s="206">
        <f>BQ74*DW74</f>
        <v>2.8786451431265028E-2</v>
      </c>
      <c r="BS74" s="195"/>
      <c r="BT74" s="155">
        <v>0.13119533527696792</v>
      </c>
      <c r="BU74" s="157" t="s">
        <v>27</v>
      </c>
      <c r="BV74" s="152" t="s">
        <v>62</v>
      </c>
      <c r="BW74" s="152" t="s">
        <v>46</v>
      </c>
      <c r="BX74" s="233"/>
      <c r="BY74" s="195">
        <v>1.8</v>
      </c>
      <c r="BZ74" s="195">
        <v>0.12</v>
      </c>
      <c r="CA74" s="195">
        <v>0.35</v>
      </c>
      <c r="CB74" s="195"/>
      <c r="CC74" s="195"/>
      <c r="CD74" s="195"/>
      <c r="CE74" s="195"/>
      <c r="CF74" s="195">
        <v>0.35</v>
      </c>
      <c r="CG74" s="195"/>
      <c r="CH74" s="195"/>
      <c r="CI74" s="195"/>
      <c r="CJ74" s="149" t="s">
        <v>25</v>
      </c>
      <c r="CK74" s="233" t="s">
        <v>153</v>
      </c>
      <c r="CL74" s="155">
        <v>5.2</v>
      </c>
      <c r="CM74" s="233" t="s">
        <v>238</v>
      </c>
      <c r="CN74" s="195"/>
      <c r="CO74" s="233"/>
      <c r="CP74" s="149" t="s">
        <v>43</v>
      </c>
      <c r="CQ74" s="195" t="s">
        <v>62</v>
      </c>
      <c r="CR74" s="195" t="s">
        <v>41</v>
      </c>
      <c r="CS74" s="233" t="s">
        <v>677</v>
      </c>
      <c r="CT74" s="195"/>
      <c r="CU74" s="195"/>
      <c r="CV74" s="159"/>
      <c r="CW74" s="195"/>
      <c r="CX74" s="195"/>
      <c r="CY74" s="195">
        <v>0</v>
      </c>
      <c r="CZ74" s="195">
        <v>4000</v>
      </c>
      <c r="DA74" s="195"/>
      <c r="DB74" s="195"/>
      <c r="DC74" s="195"/>
      <c r="DD74" s="195"/>
      <c r="DE74" s="195">
        <v>0</v>
      </c>
      <c r="DF74" s="195">
        <v>2.0499999999999998</v>
      </c>
      <c r="DG74" s="195"/>
      <c r="DH74" s="195"/>
      <c r="DI74" s="190">
        <f t="shared" si="25"/>
        <v>1.4753056358523324</v>
      </c>
      <c r="DJ74" s="190">
        <f t="shared" ref="DJ74:DJ114" si="26">IF(ISNUMBER(DI74),DI74,IF(ISNUMBER(DH74),DH74,""))</f>
        <v>1.4753056358523324</v>
      </c>
      <c r="DK74" s="195"/>
      <c r="DL74" s="195"/>
      <c r="DM74" s="195">
        <v>0</v>
      </c>
      <c r="DN74" s="195">
        <v>0.65</v>
      </c>
      <c r="DO74" s="195"/>
      <c r="DP74" s="195"/>
      <c r="DQ74" s="195"/>
      <c r="DR74" s="195"/>
      <c r="DS74" s="195"/>
      <c r="DT74" s="195"/>
      <c r="DU74" s="195"/>
      <c r="DV74" s="195"/>
      <c r="DW74" s="54">
        <f t="shared" si="19"/>
        <v>0.71966128578162569</v>
      </c>
      <c r="DX74" s="195"/>
      <c r="DY74" s="195"/>
      <c r="DZ74" s="233"/>
      <c r="EA74" s="149" t="s">
        <v>25</v>
      </c>
      <c r="EB74" s="233" t="s">
        <v>153</v>
      </c>
      <c r="EC74" s="155">
        <v>2.6</v>
      </c>
      <c r="ED74" s="233"/>
      <c r="EE74" s="195"/>
      <c r="EF74" s="195"/>
      <c r="EG74" s="149"/>
      <c r="EH74" s="195"/>
      <c r="EI74" s="195"/>
      <c r="EJ74" s="195"/>
      <c r="EK74" s="195"/>
      <c r="EL74" s="194" t="s">
        <v>408</v>
      </c>
      <c r="EM74" s="242" t="s">
        <v>408</v>
      </c>
      <c r="EN74" s="233"/>
      <c r="EO74" s="149" t="s">
        <v>63</v>
      </c>
      <c r="EP74" s="233"/>
      <c r="EQ74" s="195"/>
      <c r="ER74" s="227"/>
      <c r="ES74" s="195"/>
      <c r="ET74" s="195"/>
      <c r="EU74" s="195"/>
      <c r="EV74" s="233"/>
      <c r="EW74" s="195"/>
      <c r="EX74" s="195" t="s">
        <v>382</v>
      </c>
      <c r="FA74" s="63"/>
      <c r="FB74" s="63"/>
      <c r="FC74" s="63"/>
      <c r="FD74" s="63"/>
      <c r="FE74" s="63"/>
      <c r="FF74" s="63"/>
      <c r="FG74" s="63"/>
      <c r="FH74" s="63"/>
    </row>
    <row r="75" spans="1:164" s="2" customFormat="1" ht="15" customHeight="1" x14ac:dyDescent="0.25">
      <c r="A75" s="200" t="s">
        <v>91</v>
      </c>
      <c r="B75" s="92">
        <v>2009</v>
      </c>
      <c r="C75" s="101" t="s">
        <v>964</v>
      </c>
      <c r="D75" s="102" t="s">
        <v>965</v>
      </c>
      <c r="E75" s="123">
        <v>25</v>
      </c>
      <c r="F75" s="114">
        <v>24</v>
      </c>
      <c r="G75" s="188" t="s">
        <v>832</v>
      </c>
      <c r="H75" s="188" t="s">
        <v>832</v>
      </c>
      <c r="I75" s="146" t="s">
        <v>832</v>
      </c>
      <c r="J75" s="216">
        <v>0</v>
      </c>
      <c r="K75" s="146">
        <v>1</v>
      </c>
      <c r="L75" s="146">
        <v>1</v>
      </c>
      <c r="M75" s="146">
        <v>1</v>
      </c>
      <c r="N75" s="146">
        <v>1</v>
      </c>
      <c r="O75" s="35">
        <f t="shared" si="21"/>
        <v>1</v>
      </c>
      <c r="P75" s="35">
        <f t="shared" si="22"/>
        <v>1</v>
      </c>
      <c r="Q75" s="35">
        <f t="shared" si="23"/>
        <v>1</v>
      </c>
      <c r="R75" s="125">
        <f t="shared" si="24"/>
        <v>1</v>
      </c>
      <c r="S75" s="105">
        <v>2009</v>
      </c>
      <c r="T75" s="108" t="s">
        <v>185</v>
      </c>
      <c r="U75" s="108" t="s">
        <v>186</v>
      </c>
      <c r="V75" s="108" t="s">
        <v>4</v>
      </c>
      <c r="W75" s="233" t="s">
        <v>907</v>
      </c>
      <c r="X75" s="195"/>
      <c r="Y75" s="157" t="s">
        <v>75</v>
      </c>
      <c r="Z75" s="63" t="str">
        <f>VLOOKUP(Y75,Listings!$J$3:$O$57,2,FALSE)</f>
        <v>HFC</v>
      </c>
      <c r="AA75" s="108"/>
      <c r="AB75" s="59">
        <f>VLOOKUP(Y75,Listings!$J$3:$O$57,5,FALSE)</f>
        <v>101.06</v>
      </c>
      <c r="AC75" s="59">
        <f>VLOOKUP(Y75,Listings!$J$3:$O$57,6,FALSE)</f>
        <v>40.592799999999997</v>
      </c>
      <c r="AD75" s="51">
        <f>VLOOKUP(Y75,Listings!$J$3:$L$57,3,FALSE)</f>
        <v>-0.40899999999999997</v>
      </c>
      <c r="AE75" s="108" t="str">
        <f t="shared" si="17"/>
        <v>Wet</v>
      </c>
      <c r="AF75" s="136"/>
      <c r="AG75" s="164"/>
      <c r="AH75" s="164"/>
      <c r="AI75" s="164"/>
      <c r="AJ75" s="164"/>
      <c r="AK75" s="164"/>
      <c r="AL75" s="164"/>
      <c r="AM75" s="164"/>
      <c r="AN75" s="164"/>
      <c r="AO75" s="164"/>
      <c r="AP75" s="164"/>
      <c r="AQ75" s="164"/>
      <c r="AR75" s="157" t="s">
        <v>62</v>
      </c>
      <c r="AS75" s="195">
        <v>36</v>
      </c>
      <c r="AT75" s="108">
        <v>60</v>
      </c>
      <c r="AU75" s="195">
        <v>7</v>
      </c>
      <c r="AV75" s="195">
        <v>36</v>
      </c>
      <c r="AW75" s="190"/>
      <c r="AX75" s="195">
        <v>3.33</v>
      </c>
      <c r="AY75" s="108" t="s">
        <v>32</v>
      </c>
      <c r="AZ75" s="149" t="s">
        <v>359</v>
      </c>
      <c r="BA75" s="195"/>
      <c r="BB75" s="195"/>
      <c r="BC75" s="195"/>
      <c r="BD75" s="195"/>
      <c r="BE75" s="108"/>
      <c r="BF75" s="108"/>
      <c r="BG75" s="108" t="s">
        <v>154</v>
      </c>
      <c r="BH75" s="157"/>
      <c r="BI75" s="108"/>
      <c r="BJ75" s="108"/>
      <c r="BK75" s="195">
        <v>3.5000000000000003E-2</v>
      </c>
      <c r="BL75" s="195">
        <v>0.05</v>
      </c>
      <c r="BM75" s="195" t="s">
        <v>289</v>
      </c>
      <c r="BN75" s="195"/>
      <c r="BO75" s="195"/>
      <c r="BP75" s="195"/>
      <c r="BQ75" s="108"/>
      <c r="BR75" s="108"/>
      <c r="BS75" s="108"/>
      <c r="BT75" s="206">
        <f>1-293/(273+AT75)</f>
        <v>0.12012012012012008</v>
      </c>
      <c r="BU75" s="157" t="s">
        <v>27</v>
      </c>
      <c r="BV75" s="108" t="s">
        <v>62</v>
      </c>
      <c r="BW75" s="108" t="s">
        <v>46</v>
      </c>
      <c r="BX75" s="235"/>
      <c r="BY75" s="108"/>
      <c r="BZ75" s="195"/>
      <c r="CA75" s="195">
        <v>0.55500000000000005</v>
      </c>
      <c r="CB75" s="108"/>
      <c r="CC75" s="108"/>
      <c r="CD75" s="108"/>
      <c r="CE75" s="108"/>
      <c r="CF75" s="108"/>
      <c r="CG75" s="108"/>
      <c r="CH75" s="108"/>
      <c r="CI75" s="108"/>
      <c r="CJ75" s="151" t="s">
        <v>25</v>
      </c>
      <c r="CK75" s="235"/>
      <c r="CL75" s="108"/>
      <c r="CM75" s="235" t="s">
        <v>882</v>
      </c>
      <c r="CN75" s="108"/>
      <c r="CO75" s="235"/>
      <c r="CP75" s="151" t="s">
        <v>43</v>
      </c>
      <c r="CQ75" s="194" t="s">
        <v>344</v>
      </c>
      <c r="CR75" s="148" t="s">
        <v>408</v>
      </c>
      <c r="CS75" s="235"/>
      <c r="CT75" s="108"/>
      <c r="CU75" s="108">
        <v>2</v>
      </c>
      <c r="CV75" s="164"/>
      <c r="CW75" s="195"/>
      <c r="CX75" s="195"/>
      <c r="CY75" s="195">
        <v>800</v>
      </c>
      <c r="CZ75" s="108">
        <v>2500</v>
      </c>
      <c r="DA75" s="108"/>
      <c r="DB75" s="108"/>
      <c r="DC75" s="195"/>
      <c r="DD75" s="195"/>
      <c r="DE75" s="108">
        <v>0.2</v>
      </c>
      <c r="DF75" s="108">
        <v>0.95</v>
      </c>
      <c r="DG75" s="108"/>
      <c r="DH75" s="108"/>
      <c r="DI75" s="190">
        <f t="shared" si="25"/>
        <v>0.64758280569439231</v>
      </c>
      <c r="DJ75" s="190">
        <f t="shared" si="26"/>
        <v>0.64758280569439231</v>
      </c>
      <c r="DK75" s="195"/>
      <c r="DL75" s="195"/>
      <c r="DM75" s="108">
        <v>0.3</v>
      </c>
      <c r="DN75" s="108">
        <v>0.5</v>
      </c>
      <c r="DO75" s="108"/>
      <c r="DP75" s="108"/>
      <c r="DQ75" s="108"/>
      <c r="DR75" s="108"/>
      <c r="DS75" s="108"/>
      <c r="DT75" s="108"/>
      <c r="DU75" s="108"/>
      <c r="DV75" s="108"/>
      <c r="DW75" s="54">
        <f t="shared" si="19"/>
        <v>0.68166611125725507</v>
      </c>
      <c r="DX75" s="108"/>
      <c r="DY75" s="108"/>
      <c r="DZ75" s="235"/>
      <c r="EA75" s="151" t="s">
        <v>25</v>
      </c>
      <c r="EB75" s="235"/>
      <c r="EC75" s="108"/>
      <c r="ED75" s="235"/>
      <c r="EE75" s="108"/>
      <c r="EF75" s="108"/>
      <c r="EG75" s="157"/>
      <c r="EH75" s="108"/>
      <c r="EI75" s="108"/>
      <c r="EJ75" s="108"/>
      <c r="EK75" s="108"/>
      <c r="EL75" s="194" t="s">
        <v>408</v>
      </c>
      <c r="EM75" s="242" t="s">
        <v>408</v>
      </c>
      <c r="EN75" s="235"/>
      <c r="EO75" s="157" t="s">
        <v>63</v>
      </c>
      <c r="EP75" s="235"/>
      <c r="EQ75" s="108"/>
      <c r="ER75" s="229"/>
      <c r="ES75" s="108"/>
      <c r="ET75" s="108"/>
      <c r="EU75" s="108"/>
      <c r="EV75" s="235"/>
      <c r="EW75" s="108"/>
      <c r="EX75" s="195" t="s">
        <v>382</v>
      </c>
      <c r="FA75" s="63"/>
      <c r="FB75" s="63"/>
      <c r="FC75" s="63"/>
      <c r="FD75" s="63"/>
      <c r="FE75" s="63"/>
      <c r="FF75" s="63"/>
      <c r="FG75" s="63"/>
      <c r="FH75" s="63"/>
    </row>
    <row r="76" spans="1:164" s="2" customFormat="1" ht="15" customHeight="1" x14ac:dyDescent="0.25">
      <c r="A76" s="200" t="s">
        <v>91</v>
      </c>
      <c r="B76" s="92">
        <v>2009</v>
      </c>
      <c r="C76" s="259" t="s">
        <v>1005</v>
      </c>
      <c r="D76" s="102" t="s">
        <v>1006</v>
      </c>
      <c r="E76" s="123">
        <v>46</v>
      </c>
      <c r="F76" s="122">
        <v>24</v>
      </c>
      <c r="G76" s="188" t="s">
        <v>832</v>
      </c>
      <c r="H76" s="212" t="s">
        <v>832</v>
      </c>
      <c r="I76" s="213" t="s">
        <v>833</v>
      </c>
      <c r="J76" s="116">
        <v>0</v>
      </c>
      <c r="K76" s="213">
        <v>1</v>
      </c>
      <c r="L76" s="213">
        <v>1</v>
      </c>
      <c r="M76" s="213">
        <v>1</v>
      </c>
      <c r="N76" s="213">
        <v>0</v>
      </c>
      <c r="O76" s="35">
        <f t="shared" si="21"/>
        <v>1</v>
      </c>
      <c r="P76" s="35">
        <f t="shared" si="22"/>
        <v>1</v>
      </c>
      <c r="Q76" s="35">
        <f t="shared" si="23"/>
        <v>0</v>
      </c>
      <c r="R76" s="125">
        <f t="shared" si="24"/>
        <v>1</v>
      </c>
      <c r="S76" s="105">
        <v>2009</v>
      </c>
      <c r="T76" s="194" t="s">
        <v>185</v>
      </c>
      <c r="U76" s="194" t="s">
        <v>186</v>
      </c>
      <c r="V76" s="190" t="s">
        <v>4</v>
      </c>
      <c r="W76" s="233" t="s">
        <v>907</v>
      </c>
      <c r="X76" s="194"/>
      <c r="Y76" s="189" t="s">
        <v>75</v>
      </c>
      <c r="Z76" s="63" t="str">
        <f>VLOOKUP(Y76,Listings!$J$3:$O$57,2,FALSE)</f>
        <v>HFC</v>
      </c>
      <c r="AA76" s="190"/>
      <c r="AB76" s="59">
        <f>VLOOKUP(Y76,Listings!$J$3:$O$57,5,FALSE)</f>
        <v>101.06</v>
      </c>
      <c r="AC76" s="59">
        <f>VLOOKUP(Y76,Listings!$J$3:$O$57,6,FALSE)</f>
        <v>40.592799999999997</v>
      </c>
      <c r="AD76" s="51">
        <f>VLOOKUP(Y76,Listings!$J$3:$L$57,3,FALSE)</f>
        <v>-0.40899999999999997</v>
      </c>
      <c r="AE76" s="190" t="str">
        <f t="shared" si="17"/>
        <v>Wet</v>
      </c>
      <c r="AF76" s="131">
        <v>40</v>
      </c>
      <c r="AG76" s="197">
        <v>76</v>
      </c>
      <c r="AH76" s="192"/>
      <c r="AI76" s="192"/>
      <c r="AJ76" s="190"/>
      <c r="AK76" s="192">
        <v>35</v>
      </c>
      <c r="AL76" s="192"/>
      <c r="AM76" s="192"/>
      <c r="AN76" s="192"/>
      <c r="AO76" s="192"/>
      <c r="AP76" s="192"/>
      <c r="AQ76" s="192"/>
      <c r="AR76" s="189" t="s">
        <v>4</v>
      </c>
      <c r="AS76" s="190">
        <v>40</v>
      </c>
      <c r="AT76" s="190">
        <v>76</v>
      </c>
      <c r="AU76" s="194">
        <v>40</v>
      </c>
      <c r="AV76" s="194">
        <v>80</v>
      </c>
      <c r="AW76" s="194"/>
      <c r="AX76" s="194"/>
      <c r="AY76" s="152" t="s">
        <v>32</v>
      </c>
      <c r="AZ76" s="149" t="s">
        <v>359</v>
      </c>
      <c r="BA76" s="194"/>
      <c r="BB76" s="194"/>
      <c r="BC76" s="190"/>
      <c r="BD76" s="194">
        <v>100</v>
      </c>
      <c r="BE76" s="190"/>
      <c r="BF76" s="190"/>
      <c r="BG76" s="190" t="s">
        <v>154</v>
      </c>
      <c r="BH76" s="189"/>
      <c r="BI76" s="190"/>
      <c r="BJ76" s="190"/>
      <c r="BK76" s="194">
        <v>5.0000000000000001E-3</v>
      </c>
      <c r="BL76" s="194">
        <v>1.4999999999999999E-2</v>
      </c>
      <c r="BM76" s="195" t="s">
        <v>283</v>
      </c>
      <c r="BN76" s="195"/>
      <c r="BO76" s="195"/>
      <c r="BP76" s="195"/>
      <c r="BQ76" s="194">
        <v>1.4999999999999999E-2</v>
      </c>
      <c r="BR76" s="206">
        <f>BQ76*DW76</f>
        <v>1.0263E-2</v>
      </c>
      <c r="BS76" s="190"/>
      <c r="BT76" s="206">
        <f>1-293/(273+AT76)</f>
        <v>0.16045845272206305</v>
      </c>
      <c r="BU76" s="151" t="s">
        <v>27</v>
      </c>
      <c r="BV76" s="108" t="s">
        <v>62</v>
      </c>
      <c r="BW76" s="108" t="s">
        <v>46</v>
      </c>
      <c r="BX76" s="231"/>
      <c r="BY76" s="190"/>
      <c r="BZ76" s="195"/>
      <c r="CA76" s="194">
        <v>0.55555555555555558</v>
      </c>
      <c r="CB76" s="190"/>
      <c r="CC76" s="168"/>
      <c r="CD76" s="168"/>
      <c r="CE76" s="190"/>
      <c r="CF76" s="190"/>
      <c r="CG76" s="190"/>
      <c r="CH76" s="190"/>
      <c r="CI76" s="190"/>
      <c r="CJ76" s="151" t="s">
        <v>25</v>
      </c>
      <c r="CK76" s="231"/>
      <c r="CL76" s="190"/>
      <c r="CM76" s="231"/>
      <c r="CN76" s="190"/>
      <c r="CO76" s="231"/>
      <c r="CP76" s="151" t="s">
        <v>43</v>
      </c>
      <c r="CQ76" s="194" t="s">
        <v>344</v>
      </c>
      <c r="CR76" s="148" t="s">
        <v>408</v>
      </c>
      <c r="CS76" s="231"/>
      <c r="CT76" s="190"/>
      <c r="CU76" s="190">
        <v>2.5</v>
      </c>
      <c r="CV76" s="192"/>
      <c r="CW76" s="194"/>
      <c r="CX76" s="194"/>
      <c r="CY76" s="190"/>
      <c r="CZ76" s="190"/>
      <c r="DA76" s="190"/>
      <c r="DB76" s="190"/>
      <c r="DC76" s="194"/>
      <c r="DD76" s="194"/>
      <c r="DE76" s="194">
        <v>0.3</v>
      </c>
      <c r="DF76" s="190">
        <v>1</v>
      </c>
      <c r="DG76" s="190"/>
      <c r="DH76" s="190"/>
      <c r="DI76" s="54">
        <f t="shared" si="25"/>
        <v>0.68420000000000003</v>
      </c>
      <c r="DJ76" s="54">
        <f t="shared" si="26"/>
        <v>0.68420000000000003</v>
      </c>
      <c r="DK76" s="194"/>
      <c r="DL76" s="194"/>
      <c r="DM76" s="190">
        <v>0.2</v>
      </c>
      <c r="DN76" s="190">
        <v>0.45</v>
      </c>
      <c r="DO76" s="190"/>
      <c r="DP76" s="190"/>
      <c r="DQ76" s="190"/>
      <c r="DR76" s="190"/>
      <c r="DS76" s="190"/>
      <c r="DT76" s="190"/>
      <c r="DU76" s="190"/>
      <c r="DV76" s="190"/>
      <c r="DW76" s="190">
        <f t="shared" si="19"/>
        <v>0.68420000000000003</v>
      </c>
      <c r="DX76" s="190"/>
      <c r="DY76" s="190"/>
      <c r="DZ76" s="231"/>
      <c r="EA76" s="151" t="s">
        <v>25</v>
      </c>
      <c r="EB76" s="231"/>
      <c r="EC76" s="190"/>
      <c r="ED76" s="231"/>
      <c r="EE76" s="190"/>
      <c r="EF76" s="190"/>
      <c r="EG76" s="189"/>
      <c r="EH76" s="190"/>
      <c r="EI76" s="190"/>
      <c r="EJ76" s="190"/>
      <c r="EK76" s="190"/>
      <c r="EL76" s="194" t="s">
        <v>408</v>
      </c>
      <c r="EM76" s="242" t="s">
        <v>408</v>
      </c>
      <c r="EN76" s="231"/>
      <c r="EO76" s="189" t="s">
        <v>63</v>
      </c>
      <c r="EP76" s="231"/>
      <c r="EQ76" s="190"/>
      <c r="ER76" s="226"/>
      <c r="ES76" s="190"/>
      <c r="ET76" s="190"/>
      <c r="EU76" s="190"/>
      <c r="EV76" s="231"/>
      <c r="EW76" s="190"/>
      <c r="EX76" s="195" t="s">
        <v>382</v>
      </c>
      <c r="FA76" s="63"/>
      <c r="FB76" s="63"/>
      <c r="FC76" s="63"/>
      <c r="FD76" s="63"/>
      <c r="FE76" s="63"/>
      <c r="FF76" s="63"/>
      <c r="FG76" s="63"/>
      <c r="FH76" s="63"/>
    </row>
    <row r="77" spans="1:164" s="2" customFormat="1" ht="15" customHeight="1" x14ac:dyDescent="0.25">
      <c r="A77" s="200" t="s">
        <v>126</v>
      </c>
      <c r="B77" s="92">
        <v>2015</v>
      </c>
      <c r="C77" s="259" t="s">
        <v>989</v>
      </c>
      <c r="D77" s="102" t="s">
        <v>990</v>
      </c>
      <c r="E77" s="146">
        <v>38</v>
      </c>
      <c r="F77" s="122">
        <v>25</v>
      </c>
      <c r="G77" s="188" t="s">
        <v>832</v>
      </c>
      <c r="H77" s="212" t="s">
        <v>832</v>
      </c>
      <c r="I77" s="213" t="s">
        <v>833</v>
      </c>
      <c r="J77" s="116">
        <v>0</v>
      </c>
      <c r="K77" s="213">
        <v>1</v>
      </c>
      <c r="L77" s="213">
        <v>1</v>
      </c>
      <c r="M77" s="213">
        <v>1</v>
      </c>
      <c r="N77" s="213">
        <v>1</v>
      </c>
      <c r="O77" s="35">
        <f t="shared" si="21"/>
        <v>1</v>
      </c>
      <c r="P77" s="35">
        <f t="shared" si="22"/>
        <v>1</v>
      </c>
      <c r="Q77" s="35">
        <f t="shared" si="23"/>
        <v>1</v>
      </c>
      <c r="R77" s="125">
        <f t="shared" si="24"/>
        <v>1</v>
      </c>
      <c r="S77" s="105">
        <v>2015</v>
      </c>
      <c r="T77" s="194" t="s">
        <v>158</v>
      </c>
      <c r="U77" s="194" t="s">
        <v>193</v>
      </c>
      <c r="V77" s="194" t="s">
        <v>31</v>
      </c>
      <c r="W77" s="231"/>
      <c r="X77" s="194"/>
      <c r="Y77" s="196" t="s">
        <v>127</v>
      </c>
      <c r="Z77" s="63" t="str">
        <f>VLOOKUP(Y77,Listings!$J$3:$O$57,2,FALSE)</f>
        <v>HFC</v>
      </c>
      <c r="AA77" s="194"/>
      <c r="AB77" s="59">
        <f>VLOOKUP(Y77,Listings!$J$3:$O$57,5,FALSE)</f>
        <v>124.92</v>
      </c>
      <c r="AC77" s="59">
        <f>VLOOKUP(Y77,Listings!$J$3:$O$57,6,FALSE)</f>
        <v>32</v>
      </c>
      <c r="AD77" s="51">
        <f>VLOOKUP(Y77,Listings!$J$3:$L$57,3,FALSE)</f>
        <v>0.64480000000000004</v>
      </c>
      <c r="AE77" s="190" t="str">
        <f t="shared" si="17"/>
        <v>Dry</v>
      </c>
      <c r="AF77" s="132">
        <v>70</v>
      </c>
      <c r="AG77" s="197">
        <v>230</v>
      </c>
      <c r="AH77" s="197"/>
      <c r="AI77" s="197"/>
      <c r="AJ77" s="197"/>
      <c r="AK77" s="197"/>
      <c r="AL77" s="197"/>
      <c r="AM77" s="197"/>
      <c r="AN77" s="197">
        <v>3</v>
      </c>
      <c r="AO77" s="197">
        <v>12</v>
      </c>
      <c r="AP77" s="197"/>
      <c r="AQ77" s="137">
        <v>3.6</v>
      </c>
      <c r="AR77" s="196" t="s">
        <v>352</v>
      </c>
      <c r="AS77" s="194">
        <v>242</v>
      </c>
      <c r="AT77" s="194">
        <v>470</v>
      </c>
      <c r="AU77" s="194">
        <v>4.5999999999999996</v>
      </c>
      <c r="AV77" s="194">
        <v>57.8</v>
      </c>
      <c r="AW77" s="194">
        <v>2.1000000000000001E-2</v>
      </c>
      <c r="AX77" s="194">
        <v>0.14199999999999999</v>
      </c>
      <c r="AY77" s="194" t="s">
        <v>358</v>
      </c>
      <c r="AZ77" s="151" t="s">
        <v>287</v>
      </c>
      <c r="BA77" s="194"/>
      <c r="BB77" s="194"/>
      <c r="BC77" s="194"/>
      <c r="BD77" s="194"/>
      <c r="BE77" s="194"/>
      <c r="BF77" s="194"/>
      <c r="BG77" s="194" t="s">
        <v>32</v>
      </c>
      <c r="BH77" s="196"/>
      <c r="BI77" s="194"/>
      <c r="BJ77" s="194"/>
      <c r="BK77" s="194"/>
      <c r="BL77" s="194"/>
      <c r="BM77" s="194"/>
      <c r="BN77" s="194"/>
      <c r="BO77" s="194"/>
      <c r="BP77" s="194"/>
      <c r="BQ77" s="194"/>
      <c r="BR77" s="194"/>
      <c r="BS77" s="194"/>
      <c r="BT77" s="206">
        <f>1-293/(273+AT77)</f>
        <v>0.60565275908479133</v>
      </c>
      <c r="BU77" s="151" t="s">
        <v>78</v>
      </c>
      <c r="BV77" s="152" t="s">
        <v>324</v>
      </c>
      <c r="BW77" s="152" t="s">
        <v>327</v>
      </c>
      <c r="BX77" s="234"/>
      <c r="BY77" s="194"/>
      <c r="BZ77" s="194">
        <v>6.5000000000000002E-2</v>
      </c>
      <c r="CA77" s="194">
        <v>0.19700000000000001</v>
      </c>
      <c r="CB77" s="194"/>
      <c r="CC77" s="194"/>
      <c r="CD77" s="194"/>
      <c r="CE77" s="194"/>
      <c r="CF77" s="194"/>
      <c r="CG77" s="194"/>
      <c r="CH77" s="194"/>
      <c r="CI77" s="194"/>
      <c r="CJ77" s="196" t="s">
        <v>25</v>
      </c>
      <c r="CK77" s="234"/>
      <c r="CL77" s="194">
        <v>4.46</v>
      </c>
      <c r="CM77" s="234" t="s">
        <v>483</v>
      </c>
      <c r="CN77" s="194">
        <v>0.95</v>
      </c>
      <c r="CO77" s="234" t="s">
        <v>128</v>
      </c>
      <c r="CP77" s="157" t="s">
        <v>78</v>
      </c>
      <c r="CQ77" s="152" t="s">
        <v>615</v>
      </c>
      <c r="CR77" s="148" t="s">
        <v>408</v>
      </c>
      <c r="CS77" s="234"/>
      <c r="CT77" s="194"/>
      <c r="CU77" s="194"/>
      <c r="CV77" s="197"/>
      <c r="CW77" s="194"/>
      <c r="CX77" s="194">
        <v>5.9</v>
      </c>
      <c r="CY77" s="194">
        <v>250</v>
      </c>
      <c r="CZ77" s="194">
        <v>6000</v>
      </c>
      <c r="DA77" s="194"/>
      <c r="DB77" s="194"/>
      <c r="DC77" s="194"/>
      <c r="DD77" s="194"/>
      <c r="DE77" s="194"/>
      <c r="DF77" s="194"/>
      <c r="DG77" s="194"/>
      <c r="DH77" s="194"/>
      <c r="DI77" s="190" t="str">
        <f t="shared" si="25"/>
        <v/>
      </c>
      <c r="DJ77" s="190" t="str">
        <f t="shared" si="26"/>
        <v/>
      </c>
      <c r="DK77" s="194"/>
      <c r="DL77" s="194"/>
      <c r="DM77" s="194"/>
      <c r="DN77" s="194"/>
      <c r="DO77" s="194"/>
      <c r="DP77" s="194"/>
      <c r="DQ77" s="194"/>
      <c r="DR77" s="194"/>
      <c r="DS77" s="190"/>
      <c r="DT77" s="190"/>
      <c r="DU77" s="194"/>
      <c r="DV77" s="194"/>
      <c r="DW77" s="54" t="str">
        <f t="shared" si="19"/>
        <v/>
      </c>
      <c r="DX77" s="190"/>
      <c r="DY77" s="171"/>
      <c r="DZ77" s="234"/>
      <c r="EA77" s="196" t="s">
        <v>25</v>
      </c>
      <c r="EB77" s="234"/>
      <c r="EC77" s="194"/>
      <c r="ED77" s="234"/>
      <c r="EE77" s="194"/>
      <c r="EF77" s="194"/>
      <c r="EG77" s="151" t="s">
        <v>63</v>
      </c>
      <c r="EH77" s="152" t="s">
        <v>63</v>
      </c>
      <c r="EI77" s="152" t="s">
        <v>63</v>
      </c>
      <c r="EJ77" s="152" t="s">
        <v>63</v>
      </c>
      <c r="EK77" s="152" t="s">
        <v>63</v>
      </c>
      <c r="EL77" s="152" t="s">
        <v>1357</v>
      </c>
      <c r="EM77" s="249">
        <v>0.05</v>
      </c>
      <c r="EN77" s="234"/>
      <c r="EO77" s="196" t="s">
        <v>25</v>
      </c>
      <c r="EP77" s="234"/>
      <c r="EQ77" s="194"/>
      <c r="ER77" s="228"/>
      <c r="ES77" s="194"/>
      <c r="ET77" s="194"/>
      <c r="EU77" s="194"/>
      <c r="EV77" s="234"/>
      <c r="EW77" s="194"/>
      <c r="EX77" s="194"/>
      <c r="FA77" s="63"/>
      <c r="FB77" s="63"/>
      <c r="FC77" s="63"/>
      <c r="FD77" s="63"/>
      <c r="FE77" s="63"/>
      <c r="FF77" s="63"/>
      <c r="FG77" s="63"/>
      <c r="FH77" s="63"/>
    </row>
    <row r="78" spans="1:164" s="2" customFormat="1" ht="15" customHeight="1" x14ac:dyDescent="0.25">
      <c r="A78" s="200" t="s">
        <v>156</v>
      </c>
      <c r="B78" s="92">
        <v>2015</v>
      </c>
      <c r="C78" s="259" t="s">
        <v>1206</v>
      </c>
      <c r="D78" s="102" t="s">
        <v>1207</v>
      </c>
      <c r="E78" s="123">
        <v>148</v>
      </c>
      <c r="F78" s="216">
        <v>25</v>
      </c>
      <c r="G78" s="146" t="s">
        <v>832</v>
      </c>
      <c r="H78" s="146" t="s">
        <v>832</v>
      </c>
      <c r="I78" s="146" t="s">
        <v>833</v>
      </c>
      <c r="J78" s="216">
        <v>0</v>
      </c>
      <c r="K78" s="146">
        <v>1</v>
      </c>
      <c r="L78" s="146">
        <v>1</v>
      </c>
      <c r="M78" s="146">
        <v>1</v>
      </c>
      <c r="N78" s="146">
        <v>0</v>
      </c>
      <c r="O78" s="35">
        <f t="shared" si="21"/>
        <v>1</v>
      </c>
      <c r="P78" s="35">
        <f t="shared" si="22"/>
        <v>1</v>
      </c>
      <c r="Q78" s="35">
        <f t="shared" si="23"/>
        <v>0</v>
      </c>
      <c r="R78" s="125">
        <f t="shared" si="24"/>
        <v>1</v>
      </c>
      <c r="S78" s="105">
        <v>2015</v>
      </c>
      <c r="T78" s="194" t="s">
        <v>158</v>
      </c>
      <c r="U78" s="194" t="s">
        <v>193</v>
      </c>
      <c r="V78" s="195" t="s">
        <v>31</v>
      </c>
      <c r="W78" s="233"/>
      <c r="X78" s="195"/>
      <c r="Y78" s="196" t="s">
        <v>127</v>
      </c>
      <c r="Z78" s="63" t="str">
        <f>VLOOKUP(Y78,Listings!$J$3:$O$57,2,FALSE)</f>
        <v>HFC</v>
      </c>
      <c r="AA78" s="194"/>
      <c r="AB78" s="59">
        <f>VLOOKUP(Y78,Listings!$J$3:$O$57,5,FALSE)</f>
        <v>124.92</v>
      </c>
      <c r="AC78" s="59">
        <f>VLOOKUP(Y78,Listings!$J$3:$O$57,6,FALSE)</f>
        <v>32</v>
      </c>
      <c r="AD78" s="188">
        <f>VLOOKUP(Y78,Listings!$J$3:$L$57,3,FALSE)</f>
        <v>0.64480000000000004</v>
      </c>
      <c r="AE78" s="195" t="str">
        <f t="shared" si="17"/>
        <v>Dry</v>
      </c>
      <c r="AF78" s="132">
        <v>73</v>
      </c>
      <c r="AG78" s="197">
        <v>120</v>
      </c>
      <c r="AH78" s="166">
        <v>13.5</v>
      </c>
      <c r="AI78" s="166">
        <v>2.7</v>
      </c>
      <c r="AJ78" s="197">
        <v>29</v>
      </c>
      <c r="AK78" s="197">
        <v>48</v>
      </c>
      <c r="AL78" s="166">
        <v>5</v>
      </c>
      <c r="AM78" s="166">
        <v>7.5</v>
      </c>
      <c r="AN78" s="197">
        <v>9.8000000000000007</v>
      </c>
      <c r="AO78" s="197">
        <v>21.9</v>
      </c>
      <c r="AP78" s="166">
        <v>4</v>
      </c>
      <c r="AQ78" s="166">
        <v>6.4</v>
      </c>
      <c r="AR78" s="196" t="s">
        <v>614</v>
      </c>
      <c r="AS78" s="194">
        <v>304</v>
      </c>
      <c r="AT78" s="194">
        <v>431</v>
      </c>
      <c r="AU78" s="194">
        <v>16.5</v>
      </c>
      <c r="AV78" s="194">
        <v>33.4</v>
      </c>
      <c r="AW78" s="194">
        <v>6.3E-2</v>
      </c>
      <c r="AX78" s="194">
        <v>0.114</v>
      </c>
      <c r="AY78" s="194" t="s">
        <v>358</v>
      </c>
      <c r="AZ78" s="151" t="s">
        <v>287</v>
      </c>
      <c r="BA78" s="194"/>
      <c r="BB78" s="194"/>
      <c r="BC78" s="194"/>
      <c r="BD78" s="194">
        <v>20</v>
      </c>
      <c r="BE78" s="194"/>
      <c r="BF78" s="194"/>
      <c r="BG78" s="194" t="s">
        <v>32</v>
      </c>
      <c r="BH78" s="196"/>
      <c r="BI78" s="194"/>
      <c r="BJ78" s="194"/>
      <c r="BK78" s="194">
        <v>3.7999999999999999E-2</v>
      </c>
      <c r="BL78" s="194">
        <v>4.8000000000000001E-2</v>
      </c>
      <c r="BM78" s="194" t="s">
        <v>314</v>
      </c>
      <c r="BN78" s="194"/>
      <c r="BO78" s="194"/>
      <c r="BP78" s="194"/>
      <c r="BQ78" s="199">
        <v>5.6599999999999998E-2</v>
      </c>
      <c r="BR78" s="206">
        <f>BQ78*DW78</f>
        <v>4.0520369139893458E-2</v>
      </c>
      <c r="BS78" s="194"/>
      <c r="BT78" s="206">
        <f>1-293/(273+AT78)</f>
        <v>0.58380681818181812</v>
      </c>
      <c r="BU78" s="196" t="s">
        <v>78</v>
      </c>
      <c r="BV78" s="152" t="s">
        <v>324</v>
      </c>
      <c r="BW78" s="108" t="s">
        <v>327</v>
      </c>
      <c r="BX78" s="234"/>
      <c r="BY78" s="194"/>
      <c r="BZ78" s="194"/>
      <c r="CA78" s="194"/>
      <c r="CB78" s="194"/>
      <c r="CC78" s="194"/>
      <c r="CD78" s="194"/>
      <c r="CE78" s="199">
        <v>0.28699999999999998</v>
      </c>
      <c r="CF78" s="199">
        <v>0.25580000000000003</v>
      </c>
      <c r="CG78" s="194"/>
      <c r="CH78" s="199">
        <v>0.9</v>
      </c>
      <c r="CI78" s="194"/>
      <c r="CJ78" s="154" t="s">
        <v>25</v>
      </c>
      <c r="CK78" s="234"/>
      <c r="CL78" s="194"/>
      <c r="CM78" s="234"/>
      <c r="CN78" s="194"/>
      <c r="CO78" s="234"/>
      <c r="CP78" s="196" t="s">
        <v>78</v>
      </c>
      <c r="CQ78" s="194" t="s">
        <v>334</v>
      </c>
      <c r="CR78" s="200" t="s">
        <v>408</v>
      </c>
      <c r="CS78" s="234"/>
      <c r="CT78" s="194"/>
      <c r="CU78" s="194"/>
      <c r="CV78" s="197"/>
      <c r="CW78" s="194"/>
      <c r="CX78" s="194"/>
      <c r="CY78" s="194"/>
      <c r="CZ78" s="194">
        <v>1500</v>
      </c>
      <c r="DA78" s="194">
        <v>2.5</v>
      </c>
      <c r="DB78" s="194">
        <v>3.4</v>
      </c>
      <c r="DC78" s="194"/>
      <c r="DD78" s="194"/>
      <c r="DE78" s="194">
        <v>0.7</v>
      </c>
      <c r="DF78" s="194">
        <v>1.9</v>
      </c>
      <c r="DG78" s="194"/>
      <c r="DH78" s="194"/>
      <c r="DI78" s="190">
        <f t="shared" si="25"/>
        <v>1.3602244057561408</v>
      </c>
      <c r="DJ78" s="190">
        <f t="shared" si="26"/>
        <v>1.3602244057561408</v>
      </c>
      <c r="DK78" s="194"/>
      <c r="DL78" s="194"/>
      <c r="DM78" s="194">
        <v>0.47499999999999998</v>
      </c>
      <c r="DN78" s="194">
        <v>0.53300000000000003</v>
      </c>
      <c r="DO78" s="194"/>
      <c r="DP78" s="194"/>
      <c r="DQ78" s="194"/>
      <c r="DR78" s="194"/>
      <c r="DS78" s="194"/>
      <c r="DT78" s="200"/>
      <c r="DU78" s="194"/>
      <c r="DV78" s="194"/>
      <c r="DW78" s="54">
        <f t="shared" si="19"/>
        <v>0.71590758197691629</v>
      </c>
      <c r="DX78" s="194"/>
      <c r="DY78" s="107"/>
      <c r="DZ78" s="234"/>
      <c r="EA78" s="154" t="s">
        <v>25</v>
      </c>
      <c r="EB78" s="234"/>
      <c r="EC78" s="194"/>
      <c r="ED78" s="234"/>
      <c r="EE78" s="194"/>
      <c r="EF78" s="194"/>
      <c r="EG78" s="149" t="s">
        <v>63</v>
      </c>
      <c r="EH78" s="195" t="s">
        <v>63</v>
      </c>
      <c r="EI78" s="195" t="s">
        <v>63</v>
      </c>
      <c r="EJ78" s="195" t="s">
        <v>63</v>
      </c>
      <c r="EK78" s="195" t="s">
        <v>63</v>
      </c>
      <c r="EL78" s="195" t="s">
        <v>1357</v>
      </c>
      <c r="EM78" s="248">
        <v>0.05</v>
      </c>
      <c r="EN78" s="234" t="s">
        <v>616</v>
      </c>
      <c r="EO78" s="154" t="s">
        <v>25</v>
      </c>
      <c r="EP78" s="234"/>
      <c r="EQ78" s="194"/>
      <c r="ER78" s="227"/>
      <c r="ES78" s="194"/>
      <c r="ET78" s="194"/>
      <c r="EU78" s="194"/>
      <c r="EV78" s="234"/>
      <c r="EW78" s="194"/>
      <c r="EX78" s="194"/>
      <c r="FA78" s="63"/>
      <c r="FB78" s="63"/>
      <c r="FC78" s="63"/>
      <c r="FD78" s="63"/>
      <c r="FE78" s="63"/>
      <c r="FF78" s="63"/>
      <c r="FG78" s="63"/>
      <c r="FH78" s="63"/>
    </row>
    <row r="79" spans="1:164" s="2" customFormat="1" ht="15" customHeight="1" x14ac:dyDescent="0.25">
      <c r="A79" s="200" t="s">
        <v>156</v>
      </c>
      <c r="B79" s="92">
        <v>2014</v>
      </c>
      <c r="C79" s="101" t="s">
        <v>1037</v>
      </c>
      <c r="D79" s="102" t="s">
        <v>1038</v>
      </c>
      <c r="E79" s="123">
        <v>62</v>
      </c>
      <c r="F79" s="114">
        <v>25</v>
      </c>
      <c r="G79" s="188" t="s">
        <v>832</v>
      </c>
      <c r="H79" s="188" t="s">
        <v>832</v>
      </c>
      <c r="I79" s="146" t="s">
        <v>832</v>
      </c>
      <c r="J79" s="216">
        <v>0</v>
      </c>
      <c r="K79" s="95">
        <v>0</v>
      </c>
      <c r="L79" s="39">
        <v>0</v>
      </c>
      <c r="M79" s="39">
        <v>0</v>
      </c>
      <c r="N79" s="39">
        <v>0</v>
      </c>
      <c r="O79" s="35">
        <f t="shared" si="21"/>
        <v>0</v>
      </c>
      <c r="P79" s="35">
        <f t="shared" si="22"/>
        <v>0</v>
      </c>
      <c r="Q79" s="35">
        <f t="shared" si="23"/>
        <v>0</v>
      </c>
      <c r="R79" s="125">
        <f t="shared" si="24"/>
        <v>0</v>
      </c>
      <c r="S79" s="105">
        <v>2014</v>
      </c>
      <c r="T79" s="195" t="s">
        <v>158</v>
      </c>
      <c r="U79" s="195" t="s">
        <v>193</v>
      </c>
      <c r="V79" s="162" t="s">
        <v>31</v>
      </c>
      <c r="W79" s="231"/>
      <c r="X79" s="195"/>
      <c r="Y79" s="157" t="s">
        <v>127</v>
      </c>
      <c r="Z79" s="63" t="str">
        <f>VLOOKUP(Y79,Listings!$J$3:$O$57,2,FALSE)</f>
        <v>HFC</v>
      </c>
      <c r="AA79" s="108"/>
      <c r="AB79" s="59">
        <f>VLOOKUP(Y79,Listings!$J$3:$O$57,5,FALSE)</f>
        <v>124.92</v>
      </c>
      <c r="AC79" s="59">
        <f>VLOOKUP(Y79,Listings!$J$3:$O$57,6,FALSE)</f>
        <v>32</v>
      </c>
      <c r="AD79" s="188">
        <f>VLOOKUP(Y79,Listings!$J$3:$L$57,3,FALSE)</f>
        <v>0.64480000000000004</v>
      </c>
      <c r="AE79" s="108" t="str">
        <f t="shared" si="17"/>
        <v>Dry</v>
      </c>
      <c r="AF79" s="136">
        <v>78.2</v>
      </c>
      <c r="AG79" s="164">
        <v>107.6</v>
      </c>
      <c r="AH79" s="164"/>
      <c r="AI79" s="164"/>
      <c r="AJ79" s="164">
        <v>28.6</v>
      </c>
      <c r="AK79" s="164">
        <v>36.1</v>
      </c>
      <c r="AL79" s="164"/>
      <c r="AM79" s="164"/>
      <c r="AN79" s="159">
        <v>8.6999999999999993</v>
      </c>
      <c r="AO79" s="164">
        <v>12.7</v>
      </c>
      <c r="AP79" s="164"/>
      <c r="AQ79" s="164">
        <v>3.6</v>
      </c>
      <c r="AR79" s="157" t="s">
        <v>378</v>
      </c>
      <c r="AS79" s="195"/>
      <c r="AT79" s="108"/>
      <c r="AU79" s="195">
        <v>9.82</v>
      </c>
      <c r="AV79" s="195">
        <v>19.079999999999998</v>
      </c>
      <c r="AW79" s="194"/>
      <c r="AX79" s="195">
        <v>1.35</v>
      </c>
      <c r="AY79" s="108" t="s">
        <v>39</v>
      </c>
      <c r="AZ79" s="149" t="s">
        <v>287</v>
      </c>
      <c r="BA79" s="195"/>
      <c r="BB79" s="195"/>
      <c r="BC79" s="195"/>
      <c r="BD79" s="195"/>
      <c r="BE79" s="108">
        <v>0.63</v>
      </c>
      <c r="BF79" s="108">
        <v>0.95</v>
      </c>
      <c r="BG79" s="108" t="s">
        <v>32</v>
      </c>
      <c r="BH79" s="157"/>
      <c r="BI79" s="108"/>
      <c r="BJ79" s="108"/>
      <c r="BK79" s="195">
        <v>5.9299999999999999E-2</v>
      </c>
      <c r="BL79" s="195">
        <v>7.5899999999999995E-2</v>
      </c>
      <c r="BM79" s="108" t="s">
        <v>281</v>
      </c>
      <c r="BN79" s="195"/>
      <c r="BO79" s="195"/>
      <c r="BP79" s="195"/>
      <c r="BQ79" s="155">
        <v>8.3500000000000005E-2</v>
      </c>
      <c r="BR79" s="206">
        <f>BQ79*DW79</f>
        <v>5.8728278461993293E-2</v>
      </c>
      <c r="BS79" s="206">
        <v>3.6585286872424405E-2</v>
      </c>
      <c r="BT79" s="155">
        <v>0.23899999999999999</v>
      </c>
      <c r="BU79" s="157" t="s">
        <v>78</v>
      </c>
      <c r="BV79" s="108" t="s">
        <v>324</v>
      </c>
      <c r="BW79" s="108" t="s">
        <v>327</v>
      </c>
      <c r="BX79" s="235"/>
      <c r="BY79" s="108"/>
      <c r="BZ79" s="195">
        <v>5.8000000000000003E-2</v>
      </c>
      <c r="CA79" s="108">
        <v>0.1086</v>
      </c>
      <c r="CB79" s="108"/>
      <c r="CC79" s="108">
        <v>0.1</v>
      </c>
      <c r="CD79" s="195">
        <v>0.314</v>
      </c>
      <c r="CE79" s="108"/>
      <c r="CF79" s="155">
        <v>7.3999999999999996E-2</v>
      </c>
      <c r="CG79" s="155">
        <v>0.27</v>
      </c>
      <c r="CH79" s="108"/>
      <c r="CI79" s="108"/>
      <c r="CJ79" s="154" t="s">
        <v>25</v>
      </c>
      <c r="CK79" s="235"/>
      <c r="CL79" s="108"/>
      <c r="CM79" s="235"/>
      <c r="CN79" s="108"/>
      <c r="CO79" s="235"/>
      <c r="CP79" s="157" t="s">
        <v>78</v>
      </c>
      <c r="CQ79" s="195" t="s">
        <v>346</v>
      </c>
      <c r="CR79" s="148" t="s">
        <v>408</v>
      </c>
      <c r="CS79" s="235"/>
      <c r="CT79" s="108"/>
      <c r="CU79" s="108"/>
      <c r="CV79" s="164"/>
      <c r="CW79" s="195"/>
      <c r="CX79" s="195"/>
      <c r="CY79" s="108"/>
      <c r="CZ79" s="195">
        <v>1540</v>
      </c>
      <c r="DA79" s="108"/>
      <c r="DB79" s="108"/>
      <c r="DC79" s="195"/>
      <c r="DD79" s="195"/>
      <c r="DE79" s="195">
        <v>0.76100000000000001</v>
      </c>
      <c r="DF79" s="108">
        <v>1.4730000000000001</v>
      </c>
      <c r="DG79" s="108"/>
      <c r="DH79" s="108"/>
      <c r="DI79" s="190">
        <f t="shared" si="25"/>
        <v>1.0360090320301332</v>
      </c>
      <c r="DJ79" s="190">
        <f t="shared" si="26"/>
        <v>1.0360090320301332</v>
      </c>
      <c r="DK79" s="195"/>
      <c r="DL79" s="195"/>
      <c r="DM79" s="108"/>
      <c r="DN79" s="108"/>
      <c r="DO79" s="108"/>
      <c r="DP79" s="108"/>
      <c r="DQ79" s="108"/>
      <c r="DR79" s="108"/>
      <c r="DS79" s="108"/>
      <c r="DT79" s="108"/>
      <c r="DU79" s="108"/>
      <c r="DV79" s="108"/>
      <c r="DW79" s="190">
        <f t="shared" si="19"/>
        <v>0.70333267619153639</v>
      </c>
      <c r="DX79" s="155">
        <v>1</v>
      </c>
      <c r="DY79" s="155">
        <v>1.3</v>
      </c>
      <c r="DZ79" s="235"/>
      <c r="EA79" s="154" t="s">
        <v>25</v>
      </c>
      <c r="EB79" s="235"/>
      <c r="EC79" s="108"/>
      <c r="ED79" s="235"/>
      <c r="EE79" s="108"/>
      <c r="EF79" s="108"/>
      <c r="EG79" s="149" t="s">
        <v>63</v>
      </c>
      <c r="EH79" s="195" t="s">
        <v>63</v>
      </c>
      <c r="EI79" s="195" t="s">
        <v>63</v>
      </c>
      <c r="EJ79" s="195" t="s">
        <v>63</v>
      </c>
      <c r="EK79" s="195" t="s">
        <v>63</v>
      </c>
      <c r="EL79" s="195" t="s">
        <v>1357</v>
      </c>
      <c r="EM79" s="248">
        <v>0.05</v>
      </c>
      <c r="EN79" s="235" t="s">
        <v>616</v>
      </c>
      <c r="EO79" s="154" t="s">
        <v>25</v>
      </c>
      <c r="EP79" s="235"/>
      <c r="EQ79" s="108"/>
      <c r="ER79" s="229"/>
      <c r="ES79" s="108"/>
      <c r="ET79" s="108"/>
      <c r="EU79" s="108"/>
      <c r="EV79" s="235"/>
      <c r="EW79" s="108"/>
      <c r="EX79" s="108"/>
      <c r="FA79" s="63"/>
      <c r="FB79" s="63"/>
      <c r="FC79" s="63"/>
      <c r="FD79" s="63"/>
      <c r="FE79" s="63"/>
      <c r="FF79" s="63"/>
      <c r="FG79" s="63"/>
      <c r="FH79" s="63"/>
    </row>
    <row r="80" spans="1:164" s="2" customFormat="1" ht="15" customHeight="1" x14ac:dyDescent="0.25">
      <c r="A80" s="200" t="s">
        <v>245</v>
      </c>
      <c r="B80" s="92">
        <v>2003</v>
      </c>
      <c r="C80" s="101" t="s">
        <v>1084</v>
      </c>
      <c r="D80" s="102" t="s">
        <v>1085</v>
      </c>
      <c r="E80" s="93">
        <v>86.2</v>
      </c>
      <c r="F80" s="114">
        <v>26</v>
      </c>
      <c r="G80" s="188" t="s">
        <v>833</v>
      </c>
      <c r="H80" s="188" t="s">
        <v>833</v>
      </c>
      <c r="I80" s="146" t="s">
        <v>833</v>
      </c>
      <c r="J80" s="216">
        <v>1</v>
      </c>
      <c r="K80" s="146">
        <v>0</v>
      </c>
      <c r="L80" s="146">
        <v>0</v>
      </c>
      <c r="M80" s="146">
        <v>0</v>
      </c>
      <c r="N80" s="146">
        <v>0</v>
      </c>
      <c r="O80" s="35">
        <f t="shared" si="21"/>
        <v>0</v>
      </c>
      <c r="P80" s="35">
        <f t="shared" si="22"/>
        <v>0</v>
      </c>
      <c r="Q80" s="35">
        <f t="shared" si="23"/>
        <v>0</v>
      </c>
      <c r="R80" s="125">
        <f t="shared" si="24"/>
        <v>0</v>
      </c>
      <c r="S80" s="105">
        <v>2003</v>
      </c>
      <c r="T80" s="195" t="s">
        <v>784</v>
      </c>
      <c r="U80" s="195" t="s">
        <v>177</v>
      </c>
      <c r="V80" s="195" t="s">
        <v>246</v>
      </c>
      <c r="W80" s="231" t="s">
        <v>405</v>
      </c>
      <c r="X80" s="195"/>
      <c r="Y80" s="149" t="s">
        <v>75</v>
      </c>
      <c r="Z80" s="63" t="str">
        <f>VLOOKUP(Y80,Listings!$J$3:$O$57,2,FALSE)</f>
        <v>HFC</v>
      </c>
      <c r="AA80" s="195"/>
      <c r="AB80" s="59">
        <f>VLOOKUP(Y80,Listings!$J$3:$O$57,5,FALSE)</f>
        <v>101.06</v>
      </c>
      <c r="AC80" s="59">
        <f>VLOOKUP(Y80,Listings!$J$3:$O$57,6,FALSE)</f>
        <v>40.592799999999997</v>
      </c>
      <c r="AD80" s="188">
        <f>VLOOKUP(Y80,Listings!$J$3:$L$57,3,FALSE)</f>
        <v>-0.40899999999999997</v>
      </c>
      <c r="AE80" s="148" t="str">
        <f t="shared" si="17"/>
        <v>Wet</v>
      </c>
      <c r="AF80" s="133"/>
      <c r="AG80" s="159"/>
      <c r="AH80" s="159"/>
      <c r="AI80" s="159"/>
      <c r="AJ80" s="159"/>
      <c r="AK80" s="159"/>
      <c r="AL80" s="159"/>
      <c r="AM80" s="159"/>
      <c r="AN80" s="159"/>
      <c r="AO80" s="159"/>
      <c r="AP80" s="159"/>
      <c r="AQ80" s="159"/>
      <c r="AR80" s="149" t="s">
        <v>395</v>
      </c>
      <c r="AS80" s="195"/>
      <c r="AT80" s="195">
        <v>82.5</v>
      </c>
      <c r="AU80" s="108"/>
      <c r="AV80" s="195">
        <v>80</v>
      </c>
      <c r="AW80" s="108"/>
      <c r="AX80" s="195"/>
      <c r="AY80" s="195" t="s">
        <v>393</v>
      </c>
      <c r="AZ80" s="149" t="s">
        <v>287</v>
      </c>
      <c r="BA80" s="195">
        <v>7</v>
      </c>
      <c r="BB80" s="195">
        <v>9</v>
      </c>
      <c r="BC80" s="195"/>
      <c r="BD80" s="195"/>
      <c r="BE80" s="195"/>
      <c r="BF80" s="108"/>
      <c r="BG80" s="195" t="s">
        <v>32</v>
      </c>
      <c r="BH80" s="149"/>
      <c r="BI80" s="195"/>
      <c r="BJ80" s="195"/>
      <c r="BK80" s="195"/>
      <c r="BL80" s="195"/>
      <c r="BM80" s="195"/>
      <c r="BN80" s="195"/>
      <c r="BO80" s="195"/>
      <c r="BP80" s="195"/>
      <c r="BQ80" s="195"/>
      <c r="BR80" s="195"/>
      <c r="BS80" s="195"/>
      <c r="BT80" s="205">
        <f>1-(273+BA80)/(273+AT80)</f>
        <v>0.21237693389592127</v>
      </c>
      <c r="BU80" s="149" t="s">
        <v>27</v>
      </c>
      <c r="BV80" s="195" t="s">
        <v>408</v>
      </c>
      <c r="BW80" s="195" t="s">
        <v>408</v>
      </c>
      <c r="BX80" s="233"/>
      <c r="BY80" s="195"/>
      <c r="BZ80" s="195"/>
      <c r="CA80" s="195"/>
      <c r="CB80" s="195"/>
      <c r="CC80" s="195"/>
      <c r="CD80" s="195"/>
      <c r="CE80" s="195"/>
      <c r="CF80" s="195"/>
      <c r="CG80" s="195"/>
      <c r="CH80" s="195"/>
      <c r="CI80" s="195"/>
      <c r="CJ80" s="149" t="s">
        <v>25</v>
      </c>
      <c r="CK80" s="233"/>
      <c r="CL80" s="195"/>
      <c r="CM80" s="233"/>
      <c r="CN80" s="195"/>
      <c r="CO80" s="233"/>
      <c r="CP80" s="149" t="s">
        <v>30</v>
      </c>
      <c r="CQ80" s="195" t="s">
        <v>408</v>
      </c>
      <c r="CR80" s="148" t="s">
        <v>408</v>
      </c>
      <c r="CS80" s="233"/>
      <c r="CT80" s="195">
        <v>8</v>
      </c>
      <c r="CU80" s="195"/>
      <c r="CV80" s="159">
        <v>2.2999999999999998</v>
      </c>
      <c r="CW80" s="195">
        <v>72</v>
      </c>
      <c r="CX80" s="155">
        <v>31.304347826086961</v>
      </c>
      <c r="CY80" s="195"/>
      <c r="CZ80" s="195"/>
      <c r="DA80" s="195"/>
      <c r="DB80" s="195"/>
      <c r="DC80" s="195"/>
      <c r="DD80" s="195"/>
      <c r="DE80" s="195"/>
      <c r="DF80" s="195"/>
      <c r="DG80" s="195"/>
      <c r="DH80" s="195"/>
      <c r="DI80" s="190" t="str">
        <f t="shared" si="25"/>
        <v/>
      </c>
      <c r="DJ80" s="190" t="str">
        <f t="shared" si="26"/>
        <v/>
      </c>
      <c r="DK80" s="195">
        <v>0.5</v>
      </c>
      <c r="DL80" s="195">
        <v>0.68</v>
      </c>
      <c r="DM80" s="195"/>
      <c r="DN80" s="195"/>
      <c r="DO80" s="108"/>
      <c r="DP80" s="108"/>
      <c r="DQ80" s="195"/>
      <c r="DR80" s="195"/>
      <c r="DS80" s="108"/>
      <c r="DT80" s="108"/>
      <c r="DU80" s="195"/>
      <c r="DV80" s="195"/>
      <c r="DW80" s="54" t="str">
        <f t="shared" si="19"/>
        <v/>
      </c>
      <c r="DX80" s="195"/>
      <c r="DY80" s="195"/>
      <c r="DZ80" s="233"/>
      <c r="EA80" s="149" t="s">
        <v>25</v>
      </c>
      <c r="EB80" s="233"/>
      <c r="EC80" s="195"/>
      <c r="ED80" s="233"/>
      <c r="EE80" s="195"/>
      <c r="EF80" s="195"/>
      <c r="EG80" s="149" t="s">
        <v>44</v>
      </c>
      <c r="EH80" s="195" t="s">
        <v>63</v>
      </c>
      <c r="EI80" s="194" t="s">
        <v>63</v>
      </c>
      <c r="EJ80" s="194" t="s">
        <v>63</v>
      </c>
      <c r="EK80" s="194" t="s">
        <v>63</v>
      </c>
      <c r="EL80" s="195" t="s">
        <v>654</v>
      </c>
      <c r="EM80" s="128" t="s">
        <v>44</v>
      </c>
      <c r="EN80" s="233"/>
      <c r="EO80" s="149" t="s">
        <v>63</v>
      </c>
      <c r="EP80" s="233"/>
      <c r="EQ80" s="195"/>
      <c r="ER80" s="227"/>
      <c r="ES80" s="195" t="s">
        <v>382</v>
      </c>
      <c r="ET80" s="195"/>
      <c r="EU80" s="195"/>
      <c r="EV80" s="233"/>
      <c r="EW80" s="195"/>
      <c r="EX80" s="195"/>
      <c r="FA80" s="63"/>
      <c r="FB80" s="63"/>
      <c r="FC80" s="63"/>
      <c r="FD80" s="63"/>
      <c r="FE80" s="63"/>
      <c r="FF80" s="63"/>
      <c r="FG80" s="63"/>
      <c r="FH80" s="63"/>
    </row>
    <row r="81" spans="1:164" ht="15" customHeight="1" x14ac:dyDescent="0.25">
      <c r="A81" s="200" t="s">
        <v>245</v>
      </c>
      <c r="B81" s="92">
        <v>2003</v>
      </c>
      <c r="C81" s="101" t="s">
        <v>1084</v>
      </c>
      <c r="D81" s="102" t="s">
        <v>1085</v>
      </c>
      <c r="E81" s="123">
        <v>86</v>
      </c>
      <c r="F81" s="114">
        <v>26</v>
      </c>
      <c r="G81" s="188" t="s">
        <v>416</v>
      </c>
      <c r="H81" s="188" t="s">
        <v>416</v>
      </c>
      <c r="I81" s="146" t="s">
        <v>416</v>
      </c>
      <c r="J81" s="216">
        <v>1</v>
      </c>
      <c r="K81" s="146">
        <v>1</v>
      </c>
      <c r="L81" s="146">
        <v>1</v>
      </c>
      <c r="M81" s="146">
        <v>1</v>
      </c>
      <c r="N81" s="146">
        <v>1</v>
      </c>
      <c r="O81" s="35">
        <f t="shared" si="21"/>
        <v>1</v>
      </c>
      <c r="P81" s="35">
        <f t="shared" si="22"/>
        <v>1</v>
      </c>
      <c r="Q81" s="35">
        <f t="shared" si="23"/>
        <v>1</v>
      </c>
      <c r="R81" s="125">
        <f t="shared" si="24"/>
        <v>1</v>
      </c>
      <c r="S81" s="105">
        <v>2003</v>
      </c>
      <c r="T81" s="195" t="s">
        <v>784</v>
      </c>
      <c r="U81" s="195" t="s">
        <v>177</v>
      </c>
      <c r="V81" s="195" t="s">
        <v>246</v>
      </c>
      <c r="W81" s="231" t="s">
        <v>405</v>
      </c>
      <c r="X81" s="195"/>
      <c r="Y81" s="130" t="s">
        <v>408</v>
      </c>
      <c r="Z81" s="63" t="s">
        <v>408</v>
      </c>
      <c r="AA81" s="195"/>
      <c r="AB81" s="59"/>
      <c r="AC81" s="59"/>
      <c r="AD81" s="256"/>
      <c r="AE81" s="222" t="s">
        <v>408</v>
      </c>
      <c r="AF81" s="133"/>
      <c r="AG81" s="159"/>
      <c r="AH81" s="159"/>
      <c r="AI81" s="159"/>
      <c r="AJ81" s="159"/>
      <c r="AK81" s="159"/>
      <c r="AL81" s="159"/>
      <c r="AM81" s="159"/>
      <c r="AN81" s="159"/>
      <c r="AO81" s="159"/>
      <c r="AP81" s="159"/>
      <c r="AQ81" s="159"/>
      <c r="AR81" s="189" t="s">
        <v>408</v>
      </c>
      <c r="AS81" s="195"/>
      <c r="AT81" s="195">
        <v>150</v>
      </c>
      <c r="AU81" s="195"/>
      <c r="AV81" s="195">
        <v>87</v>
      </c>
      <c r="AW81" s="195"/>
      <c r="AX81" s="195"/>
      <c r="AY81" s="190" t="s">
        <v>408</v>
      </c>
      <c r="AZ81" s="175" t="s">
        <v>408</v>
      </c>
      <c r="BA81" s="195"/>
      <c r="BB81" s="195"/>
      <c r="BC81" s="195"/>
      <c r="BD81" s="195"/>
      <c r="BE81" s="195"/>
      <c r="BF81" s="108"/>
      <c r="BG81" s="108" t="s">
        <v>408</v>
      </c>
      <c r="BH81" s="149">
        <v>3</v>
      </c>
      <c r="BI81" s="195">
        <v>10</v>
      </c>
      <c r="BJ81" s="195" t="s">
        <v>317</v>
      </c>
      <c r="BK81" s="195">
        <v>0.06</v>
      </c>
      <c r="BL81" s="195">
        <v>0.13700000000000001</v>
      </c>
      <c r="BM81" s="195" t="s">
        <v>301</v>
      </c>
      <c r="BN81" s="195">
        <v>0.37</v>
      </c>
      <c r="BO81" s="195">
        <v>0.5726</v>
      </c>
      <c r="BP81" s="195" t="s">
        <v>896</v>
      </c>
      <c r="BQ81" s="195"/>
      <c r="BR81" s="195"/>
      <c r="BS81" s="195">
        <v>0.13700000000000001</v>
      </c>
      <c r="BT81" s="206">
        <f>1-293/(273+AT81)</f>
        <v>0.30732860520094563</v>
      </c>
      <c r="BU81" s="149" t="s">
        <v>27</v>
      </c>
      <c r="BV81" s="195" t="s">
        <v>408</v>
      </c>
      <c r="BW81" s="195" t="s">
        <v>408</v>
      </c>
      <c r="BX81" s="233"/>
      <c r="BY81" s="195"/>
      <c r="BZ81" s="195"/>
      <c r="CA81" s="195"/>
      <c r="CB81" s="195"/>
      <c r="CC81" s="195"/>
      <c r="CD81" s="195"/>
      <c r="CE81" s="195"/>
      <c r="CF81" s="195"/>
      <c r="CG81" s="195"/>
      <c r="CH81" s="195"/>
      <c r="CI81" s="195"/>
      <c r="CJ81" s="149" t="s">
        <v>25</v>
      </c>
      <c r="CK81" s="233"/>
      <c r="CL81" s="195"/>
      <c r="CM81" s="233"/>
      <c r="CN81" s="195"/>
      <c r="CO81" s="233"/>
      <c r="CP81" s="157" t="s">
        <v>408</v>
      </c>
      <c r="CQ81" s="195" t="s">
        <v>408</v>
      </c>
      <c r="CR81" s="148" t="s">
        <v>408</v>
      </c>
      <c r="CS81" s="233"/>
      <c r="CT81" s="195"/>
      <c r="CU81" s="195"/>
      <c r="CV81" s="159"/>
      <c r="CW81" s="195"/>
      <c r="CX81" s="195"/>
      <c r="CY81" s="195"/>
      <c r="CZ81" s="195"/>
      <c r="DA81" s="195"/>
      <c r="DB81" s="195"/>
      <c r="DC81" s="195">
        <v>3</v>
      </c>
      <c r="DD81" s="195">
        <v>10</v>
      </c>
      <c r="DE81" s="195"/>
      <c r="DF81" s="195"/>
      <c r="DG81" s="195"/>
      <c r="DH81" s="195"/>
      <c r="DI81" s="190">
        <f t="shared" si="25"/>
        <v>10</v>
      </c>
      <c r="DJ81" s="190">
        <f t="shared" si="26"/>
        <v>10</v>
      </c>
      <c r="DK81" s="195"/>
      <c r="DL81" s="195"/>
      <c r="DM81" s="195"/>
      <c r="DN81" s="195"/>
      <c r="DO81" s="108"/>
      <c r="DP81" s="108"/>
      <c r="DQ81" s="195"/>
      <c r="DR81" s="195"/>
      <c r="DS81" s="108"/>
      <c r="DT81" s="108"/>
      <c r="DU81" s="195"/>
      <c r="DV81" s="195"/>
      <c r="DW81" s="54" t="str">
        <f t="shared" si="19"/>
        <v/>
      </c>
      <c r="DX81" s="195"/>
      <c r="DY81" s="195"/>
      <c r="DZ81" s="233"/>
      <c r="EA81" s="149" t="s">
        <v>25</v>
      </c>
      <c r="EB81" s="233"/>
      <c r="EC81" s="195"/>
      <c r="ED81" s="233"/>
      <c r="EE81" s="195"/>
      <c r="EF81" s="195"/>
      <c r="EG81" s="149"/>
      <c r="EH81" s="195"/>
      <c r="EI81" s="195"/>
      <c r="EJ81" s="195"/>
      <c r="EK81" s="195"/>
      <c r="EL81" s="194" t="s">
        <v>408</v>
      </c>
      <c r="EM81" s="242" t="s">
        <v>408</v>
      </c>
      <c r="EN81" s="233"/>
      <c r="EO81" s="189" t="s">
        <v>408</v>
      </c>
      <c r="EP81" s="233"/>
      <c r="EQ81" s="195"/>
      <c r="ER81" s="227"/>
      <c r="ES81" s="195"/>
      <c r="ET81" s="195"/>
      <c r="EU81" s="195"/>
      <c r="EV81" s="233"/>
      <c r="EW81" s="195"/>
      <c r="EX81" s="195"/>
    </row>
    <row r="82" spans="1:164" ht="15" customHeight="1" x14ac:dyDescent="0.25">
      <c r="A82" s="200" t="s">
        <v>245</v>
      </c>
      <c r="B82" s="92">
        <v>2003</v>
      </c>
      <c r="C82" s="101" t="s">
        <v>1084</v>
      </c>
      <c r="D82" s="102" t="s">
        <v>1085</v>
      </c>
      <c r="E82" s="123">
        <v>86.1</v>
      </c>
      <c r="F82" s="114">
        <v>26</v>
      </c>
      <c r="G82" s="188" t="s">
        <v>832</v>
      </c>
      <c r="H82" s="188" t="s">
        <v>832</v>
      </c>
      <c r="I82" s="146" t="s">
        <v>832</v>
      </c>
      <c r="J82" s="216">
        <v>0</v>
      </c>
      <c r="K82" s="95">
        <v>0</v>
      </c>
      <c r="L82" s="39">
        <v>0</v>
      </c>
      <c r="M82" s="39">
        <v>0</v>
      </c>
      <c r="N82" s="39">
        <v>0</v>
      </c>
      <c r="O82" s="35">
        <f t="shared" si="21"/>
        <v>0</v>
      </c>
      <c r="P82" s="35">
        <f t="shared" si="22"/>
        <v>0</v>
      </c>
      <c r="Q82" s="35">
        <f t="shared" si="23"/>
        <v>0</v>
      </c>
      <c r="R82" s="125">
        <f t="shared" si="24"/>
        <v>0</v>
      </c>
      <c r="S82" s="105">
        <v>2003</v>
      </c>
      <c r="T82" s="195" t="s">
        <v>784</v>
      </c>
      <c r="U82" s="195" t="s">
        <v>177</v>
      </c>
      <c r="V82" s="195" t="s">
        <v>246</v>
      </c>
      <c r="W82" s="231" t="s">
        <v>405</v>
      </c>
      <c r="X82" s="195"/>
      <c r="Y82" s="149" t="s">
        <v>34</v>
      </c>
      <c r="Z82" s="63" t="str">
        <f>VLOOKUP(Y82,Listings!$J$3:$O$57,2,FALSE)</f>
        <v>HCFC</v>
      </c>
      <c r="AA82" s="195"/>
      <c r="AB82" s="59">
        <f>VLOOKUP(Y82,Listings!$J$3:$O$57,5,FALSE)</f>
        <v>183.67</v>
      </c>
      <c r="AC82" s="59">
        <f>VLOOKUP(Y82,Listings!$J$3:$O$57,6,FALSE)</f>
        <v>36.72</v>
      </c>
      <c r="AD82" s="188">
        <f>VLOOKUP(Y82,Listings!$J$3:$L$57,3,FALSE)</f>
        <v>0.35639999999999999</v>
      </c>
      <c r="AE82" s="148" t="str">
        <f t="shared" ref="AE82:AE101" si="27">IF(ISNUMBER(AD82),IF(AD82&gt;0.25,"Dry",IF(AD82&lt;-0.25,"Wet","Isentropic")),"ERR")</f>
        <v>Dry</v>
      </c>
      <c r="AF82" s="133"/>
      <c r="AG82" s="159"/>
      <c r="AH82" s="159"/>
      <c r="AI82" s="159"/>
      <c r="AJ82" s="159"/>
      <c r="AK82" s="159"/>
      <c r="AL82" s="159"/>
      <c r="AM82" s="159"/>
      <c r="AN82" s="159"/>
      <c r="AO82" s="159"/>
      <c r="AP82" s="159"/>
      <c r="AQ82" s="159"/>
      <c r="AR82" s="149" t="s">
        <v>396</v>
      </c>
      <c r="AS82" s="195">
        <v>120</v>
      </c>
      <c r="AT82" s="195">
        <v>150</v>
      </c>
      <c r="AU82" s="195"/>
      <c r="AV82" s="195">
        <v>67</v>
      </c>
      <c r="AW82" s="108"/>
      <c r="AX82" s="195"/>
      <c r="AY82" s="195" t="s">
        <v>32</v>
      </c>
      <c r="AZ82" s="149" t="s">
        <v>394</v>
      </c>
      <c r="BA82" s="195"/>
      <c r="BB82" s="195">
        <v>68</v>
      </c>
      <c r="BC82" s="195"/>
      <c r="BD82" s="195"/>
      <c r="BE82" s="195"/>
      <c r="BF82" s="108"/>
      <c r="BG82" s="195" t="s">
        <v>75</v>
      </c>
      <c r="BH82" s="149"/>
      <c r="BI82" s="195"/>
      <c r="BJ82" s="195"/>
      <c r="BK82" s="195"/>
      <c r="BL82" s="195"/>
      <c r="BM82" s="195"/>
      <c r="BN82" s="195"/>
      <c r="BO82" s="195"/>
      <c r="BP82" s="195"/>
      <c r="BQ82" s="195"/>
      <c r="BR82" s="195"/>
      <c r="BS82" s="195"/>
      <c r="BT82" s="205">
        <f>1-(273+BB82)/(273+AT82)</f>
        <v>0.19385342789598103</v>
      </c>
      <c r="BU82" s="149" t="s">
        <v>27</v>
      </c>
      <c r="BV82" s="195" t="s">
        <v>408</v>
      </c>
      <c r="BW82" s="195" t="s">
        <v>408</v>
      </c>
      <c r="BX82" s="233"/>
      <c r="BY82" s="195"/>
      <c r="BZ82" s="195"/>
      <c r="CA82" s="195"/>
      <c r="CB82" s="195"/>
      <c r="CC82" s="195"/>
      <c r="CD82" s="195"/>
      <c r="CE82" s="195"/>
      <c r="CF82" s="195"/>
      <c r="CG82" s="195"/>
      <c r="CH82" s="195"/>
      <c r="CI82" s="195"/>
      <c r="CJ82" s="149" t="s">
        <v>25</v>
      </c>
      <c r="CK82" s="233"/>
      <c r="CL82" s="195"/>
      <c r="CM82" s="233"/>
      <c r="CN82" s="195"/>
      <c r="CO82" s="233"/>
      <c r="CP82" s="149" t="s">
        <v>30</v>
      </c>
      <c r="CQ82" s="195" t="s">
        <v>408</v>
      </c>
      <c r="CR82" s="148" t="s">
        <v>408</v>
      </c>
      <c r="CS82" s="233"/>
      <c r="CT82" s="195">
        <v>5</v>
      </c>
      <c r="CU82" s="195"/>
      <c r="CV82" s="159">
        <v>2.2999999999999998</v>
      </c>
      <c r="CW82" s="195">
        <v>53</v>
      </c>
      <c r="CX82" s="155">
        <v>23.043478260869566</v>
      </c>
      <c r="CY82" s="195"/>
      <c r="CZ82" s="195"/>
      <c r="DA82" s="195"/>
      <c r="DB82" s="195"/>
      <c r="DC82" s="195"/>
      <c r="DD82" s="195"/>
      <c r="DE82" s="195"/>
      <c r="DF82" s="195"/>
      <c r="DG82" s="195"/>
      <c r="DH82" s="195"/>
      <c r="DI82" s="190" t="str">
        <f t="shared" si="25"/>
        <v/>
      </c>
      <c r="DJ82" s="190" t="str">
        <f t="shared" si="26"/>
        <v/>
      </c>
      <c r="DK82" s="195">
        <v>0.5</v>
      </c>
      <c r="DL82" s="195">
        <v>0.68</v>
      </c>
      <c r="DM82" s="195"/>
      <c r="DN82" s="195"/>
      <c r="DO82" s="108"/>
      <c r="DP82" s="108"/>
      <c r="DQ82" s="195"/>
      <c r="DR82" s="195"/>
      <c r="DS82" s="108"/>
      <c r="DT82" s="108"/>
      <c r="DU82" s="195"/>
      <c r="DV82" s="195"/>
      <c r="DW82" s="54" t="str">
        <f t="shared" ref="DW82:DW113" si="28">IF(ISNUMBER(DF82),0.6842+LN(DF82)*0.0494,"")</f>
        <v/>
      </c>
      <c r="DX82" s="195"/>
      <c r="DY82" s="195"/>
      <c r="DZ82" s="233"/>
      <c r="EA82" s="149" t="s">
        <v>25</v>
      </c>
      <c r="EB82" s="233"/>
      <c r="EC82" s="195"/>
      <c r="ED82" s="233"/>
      <c r="EE82" s="195"/>
      <c r="EF82" s="195"/>
      <c r="EG82" s="149"/>
      <c r="EH82" s="195"/>
      <c r="EI82" s="195"/>
      <c r="EJ82" s="195"/>
      <c r="EK82" s="195"/>
      <c r="EL82" s="194" t="s">
        <v>408</v>
      </c>
      <c r="EM82" s="242" t="s">
        <v>408</v>
      </c>
      <c r="EN82" s="233"/>
      <c r="EO82" s="149" t="s">
        <v>63</v>
      </c>
      <c r="EP82" s="233"/>
      <c r="EQ82" s="195"/>
      <c r="ER82" s="227"/>
      <c r="ES82" s="195"/>
      <c r="ET82" s="195"/>
      <c r="EU82" s="195"/>
      <c r="EV82" s="233"/>
      <c r="EW82" s="195"/>
      <c r="EX82" s="195"/>
    </row>
    <row r="83" spans="1:164" s="2" customFormat="1" ht="15" customHeight="1" x14ac:dyDescent="0.25">
      <c r="A83" s="97" t="s">
        <v>143</v>
      </c>
      <c r="B83" s="92">
        <v>2013</v>
      </c>
      <c r="C83" s="259" t="s">
        <v>1025</v>
      </c>
      <c r="D83" s="102" t="s">
        <v>1026</v>
      </c>
      <c r="E83" s="123">
        <v>56</v>
      </c>
      <c r="F83" s="216">
        <v>27</v>
      </c>
      <c r="G83" s="188" t="s">
        <v>832</v>
      </c>
      <c r="H83" s="146" t="s">
        <v>832</v>
      </c>
      <c r="I83" s="213" t="s">
        <v>832</v>
      </c>
      <c r="J83" s="116">
        <v>0</v>
      </c>
      <c r="K83" s="213">
        <v>1</v>
      </c>
      <c r="L83" s="213">
        <v>1</v>
      </c>
      <c r="M83" s="213">
        <v>1</v>
      </c>
      <c r="N83" s="213">
        <v>1</v>
      </c>
      <c r="O83" s="35">
        <f t="shared" si="21"/>
        <v>1</v>
      </c>
      <c r="P83" s="35">
        <f t="shared" si="22"/>
        <v>1</v>
      </c>
      <c r="Q83" s="35">
        <f t="shared" si="23"/>
        <v>1</v>
      </c>
      <c r="R83" s="125">
        <f t="shared" si="24"/>
        <v>1</v>
      </c>
      <c r="S83" s="105">
        <v>2013</v>
      </c>
      <c r="T83" s="194" t="s">
        <v>203</v>
      </c>
      <c r="U83" s="194" t="s">
        <v>208</v>
      </c>
      <c r="V83" s="194" t="s">
        <v>3</v>
      </c>
      <c r="W83" s="235"/>
      <c r="X83" s="194"/>
      <c r="Y83" s="196" t="s">
        <v>144</v>
      </c>
      <c r="Z83" s="63" t="str">
        <f>VLOOKUP(Y83,Listings!$J$3:$O$57,2,FALSE)</f>
        <v>HFC</v>
      </c>
      <c r="AA83" s="194"/>
      <c r="AB83" s="59">
        <f>VLOOKUP(Y83,Listings!$J$3:$O$57,5,FALSE)</f>
        <v>101.75</v>
      </c>
      <c r="AC83" s="59">
        <f>VLOOKUP(Y83,Listings!$J$3:$O$57,6,FALSE)</f>
        <v>29.25</v>
      </c>
      <c r="AD83" s="188">
        <f>VLOOKUP(Y83,Listings!$J$3:$L$57,3,FALSE)</f>
        <v>0.8206</v>
      </c>
      <c r="AE83" s="190" t="str">
        <f t="shared" si="27"/>
        <v>Dry</v>
      </c>
      <c r="AF83" s="132">
        <v>48</v>
      </c>
      <c r="AG83" s="197">
        <v>66</v>
      </c>
      <c r="AH83" s="197"/>
      <c r="AI83" s="197"/>
      <c r="AJ83" s="197">
        <v>10</v>
      </c>
      <c r="AK83" s="197">
        <v>30</v>
      </c>
      <c r="AL83" s="197"/>
      <c r="AM83" s="197"/>
      <c r="AN83" s="197">
        <v>6.5</v>
      </c>
      <c r="AO83" s="197">
        <v>9.9</v>
      </c>
      <c r="AP83" s="197">
        <v>3.14</v>
      </c>
      <c r="AQ83" s="197">
        <v>5.6</v>
      </c>
      <c r="AR83" s="196" t="s">
        <v>145</v>
      </c>
      <c r="AS83" s="194">
        <v>67</v>
      </c>
      <c r="AT83" s="194">
        <v>111</v>
      </c>
      <c r="AU83" s="194">
        <v>102</v>
      </c>
      <c r="AV83" s="194">
        <v>213</v>
      </c>
      <c r="AW83" s="194">
        <v>0.95</v>
      </c>
      <c r="AX83" s="194">
        <v>1.77</v>
      </c>
      <c r="AY83" s="194" t="s">
        <v>32</v>
      </c>
      <c r="AZ83" s="196" t="s">
        <v>148</v>
      </c>
      <c r="BA83" s="194">
        <v>0.6</v>
      </c>
      <c r="BB83" s="194">
        <v>23.8</v>
      </c>
      <c r="BC83" s="194">
        <v>79</v>
      </c>
      <c r="BD83" s="194">
        <v>155</v>
      </c>
      <c r="BE83" s="194">
        <v>2.4</v>
      </c>
      <c r="BF83" s="194">
        <v>5.7</v>
      </c>
      <c r="BG83" s="194" t="s">
        <v>32</v>
      </c>
      <c r="BH83" s="196"/>
      <c r="BI83" s="194"/>
      <c r="BJ83" s="194"/>
      <c r="BK83" s="194">
        <v>1.4E-2</v>
      </c>
      <c r="BL83" s="194">
        <v>4.8800000000000003E-2</v>
      </c>
      <c r="BM83" s="194" t="s">
        <v>282</v>
      </c>
      <c r="BN83" s="195"/>
      <c r="BO83" s="195"/>
      <c r="BP83" s="195"/>
      <c r="BQ83" s="194"/>
      <c r="BR83" s="194">
        <v>4.8800000000000003E-2</v>
      </c>
      <c r="BS83" s="194"/>
      <c r="BT83" s="199">
        <v>0.28999999999999998</v>
      </c>
      <c r="BU83" s="149" t="s">
        <v>408</v>
      </c>
      <c r="BV83" s="195" t="s">
        <v>408</v>
      </c>
      <c r="BW83" s="195" t="s">
        <v>408</v>
      </c>
      <c r="BX83" s="234"/>
      <c r="BY83" s="194"/>
      <c r="BZ83" s="194">
        <v>0.93</v>
      </c>
      <c r="CA83" s="194">
        <v>0.17499999999999999</v>
      </c>
      <c r="CB83" s="194"/>
      <c r="CC83" s="194"/>
      <c r="CD83" s="194"/>
      <c r="CE83" s="194"/>
      <c r="CF83" s="199">
        <v>0.63</v>
      </c>
      <c r="CG83" s="194"/>
      <c r="CH83" s="194"/>
      <c r="CI83" s="171"/>
      <c r="CJ83" s="157" t="s">
        <v>408</v>
      </c>
      <c r="CK83" s="234"/>
      <c r="CL83" s="194"/>
      <c r="CM83" s="234" t="s">
        <v>238</v>
      </c>
      <c r="CN83" s="194"/>
      <c r="CO83" s="234"/>
      <c r="CP83" s="151" t="s">
        <v>36</v>
      </c>
      <c r="CQ83" s="195" t="s">
        <v>62</v>
      </c>
      <c r="CR83" s="148" t="s">
        <v>408</v>
      </c>
      <c r="CS83" s="234"/>
      <c r="CT83" s="194">
        <v>9</v>
      </c>
      <c r="CU83" s="194"/>
      <c r="CV83" s="197"/>
      <c r="CW83" s="194"/>
      <c r="CX83" s="194"/>
      <c r="CY83" s="195"/>
      <c r="CZ83" s="194">
        <v>3000</v>
      </c>
      <c r="DA83" s="194"/>
      <c r="DB83" s="194"/>
      <c r="DC83" s="194">
        <v>1.43</v>
      </c>
      <c r="DD83" s="194">
        <v>9.4700000000000006</v>
      </c>
      <c r="DE83" s="194"/>
      <c r="DF83" s="194"/>
      <c r="DG83" s="199">
        <v>8.6999999999999993</v>
      </c>
      <c r="DH83" s="199">
        <v>21.8</v>
      </c>
      <c r="DI83" s="190">
        <f t="shared" si="25"/>
        <v>9.4700000000000006</v>
      </c>
      <c r="DJ83" s="190">
        <f t="shared" si="26"/>
        <v>9.4700000000000006</v>
      </c>
      <c r="DK83" s="158">
        <v>0.24</v>
      </c>
      <c r="DL83" s="199">
        <v>0.5</v>
      </c>
      <c r="DM83" s="194"/>
      <c r="DN83" s="194"/>
      <c r="DO83" s="199">
        <v>0.47</v>
      </c>
      <c r="DP83" s="199">
        <v>0.63</v>
      </c>
      <c r="DQ83" s="199">
        <v>0.42</v>
      </c>
      <c r="DR83" s="199">
        <v>0.88</v>
      </c>
      <c r="DS83" s="190"/>
      <c r="DT83" s="190"/>
      <c r="DU83" s="194"/>
      <c r="DV83" s="194"/>
      <c r="DW83" s="54" t="str">
        <f t="shared" si="28"/>
        <v/>
      </c>
      <c r="DX83" s="194"/>
      <c r="DY83" s="194"/>
      <c r="DZ83" s="234" t="s">
        <v>856</v>
      </c>
      <c r="EA83" s="157" t="s">
        <v>408</v>
      </c>
      <c r="EB83" s="234"/>
      <c r="EC83" s="194"/>
      <c r="ED83" s="234"/>
      <c r="EE83" s="194"/>
      <c r="EF83" s="194"/>
      <c r="EG83" s="196"/>
      <c r="EH83" s="194"/>
      <c r="EI83" s="194"/>
      <c r="EJ83" s="194"/>
      <c r="EK83" s="194"/>
      <c r="EL83" s="194" t="s">
        <v>408</v>
      </c>
      <c r="EM83" s="242" t="s">
        <v>408</v>
      </c>
      <c r="EN83" s="234"/>
      <c r="EO83" s="196" t="s">
        <v>63</v>
      </c>
      <c r="EP83" s="234"/>
      <c r="EQ83" s="194"/>
      <c r="ER83" s="227"/>
      <c r="ES83" s="194"/>
      <c r="ET83" s="194"/>
      <c r="EU83" s="194"/>
      <c r="EV83" s="234"/>
      <c r="EW83" s="194"/>
      <c r="EX83" s="194" t="s">
        <v>382</v>
      </c>
      <c r="FA83" s="63"/>
      <c r="FB83" s="63"/>
      <c r="FC83" s="63"/>
      <c r="FD83" s="63"/>
      <c r="FE83" s="63"/>
      <c r="FF83" s="63"/>
      <c r="FG83" s="63"/>
      <c r="FH83" s="63"/>
    </row>
    <row r="84" spans="1:164" ht="15" customHeight="1" x14ac:dyDescent="0.25">
      <c r="A84" s="200" t="s">
        <v>155</v>
      </c>
      <c r="B84" s="92">
        <v>2014</v>
      </c>
      <c r="C84" s="259" t="s">
        <v>1035</v>
      </c>
      <c r="D84" s="102" t="s">
        <v>1036</v>
      </c>
      <c r="E84" s="123">
        <v>61</v>
      </c>
      <c r="F84" s="216">
        <v>27</v>
      </c>
      <c r="G84" s="188" t="s">
        <v>832</v>
      </c>
      <c r="H84" s="146" t="s">
        <v>832</v>
      </c>
      <c r="I84" s="146" t="s">
        <v>832</v>
      </c>
      <c r="J84" s="216">
        <v>0</v>
      </c>
      <c r="K84" s="146">
        <v>1</v>
      </c>
      <c r="L84" s="146">
        <v>1</v>
      </c>
      <c r="M84" s="146">
        <v>1</v>
      </c>
      <c r="N84" s="146">
        <v>1</v>
      </c>
      <c r="O84" s="35">
        <f t="shared" si="21"/>
        <v>1</v>
      </c>
      <c r="P84" s="35">
        <f t="shared" si="22"/>
        <v>1</v>
      </c>
      <c r="Q84" s="35">
        <f t="shared" si="23"/>
        <v>1</v>
      </c>
      <c r="R84" s="125">
        <f t="shared" si="24"/>
        <v>1</v>
      </c>
      <c r="S84" s="105">
        <v>2014</v>
      </c>
      <c r="T84" s="195" t="s">
        <v>203</v>
      </c>
      <c r="U84" s="195" t="s">
        <v>208</v>
      </c>
      <c r="V84" s="195" t="s">
        <v>3</v>
      </c>
      <c r="W84" s="235"/>
      <c r="X84" s="195"/>
      <c r="Y84" s="149" t="s">
        <v>144</v>
      </c>
      <c r="Z84" s="63" t="str">
        <f>VLOOKUP(Y84,Listings!$J$3:$O$57,2,FALSE)</f>
        <v>HFC</v>
      </c>
      <c r="AA84" s="195"/>
      <c r="AB84" s="59">
        <f>VLOOKUP(Y84,Listings!$J$3:$O$57,5,FALSE)</f>
        <v>101.75</v>
      </c>
      <c r="AC84" s="59">
        <f>VLOOKUP(Y84,Listings!$J$3:$O$57,6,FALSE)</f>
        <v>29.25</v>
      </c>
      <c r="AD84" s="51">
        <f>VLOOKUP(Y84,Listings!$J$3:$L$57,3,FALSE)</f>
        <v>0.8206</v>
      </c>
      <c r="AE84" s="108" t="str">
        <f t="shared" si="27"/>
        <v>Dry</v>
      </c>
      <c r="AF84" s="157"/>
      <c r="AG84" s="159">
        <v>53.6</v>
      </c>
      <c r="AH84" s="159"/>
      <c r="AI84" s="159"/>
      <c r="AJ84" s="159"/>
      <c r="AK84" s="159"/>
      <c r="AL84" s="159"/>
      <c r="AM84" s="159"/>
      <c r="AN84" s="195"/>
      <c r="AO84" s="159">
        <v>9.5399999999999991</v>
      </c>
      <c r="AP84" s="159"/>
      <c r="AQ84" s="159">
        <v>3.29</v>
      </c>
      <c r="AR84" s="149" t="s">
        <v>145</v>
      </c>
      <c r="AS84" s="108"/>
      <c r="AT84" s="195">
        <v>95</v>
      </c>
      <c r="AU84" s="195"/>
      <c r="AV84" s="195"/>
      <c r="AW84" s="195"/>
      <c r="AX84" s="195"/>
      <c r="AY84" s="195" t="s">
        <v>32</v>
      </c>
      <c r="AZ84" s="154" t="s">
        <v>148</v>
      </c>
      <c r="BA84" s="190"/>
      <c r="BB84" s="195">
        <v>5</v>
      </c>
      <c r="BC84" s="195"/>
      <c r="BD84" s="195"/>
      <c r="BE84" s="195"/>
      <c r="BF84" s="195"/>
      <c r="BG84" s="195" t="s">
        <v>32</v>
      </c>
      <c r="BH84" s="149"/>
      <c r="BI84" s="195"/>
      <c r="BJ84" s="195"/>
      <c r="BK84" s="195"/>
      <c r="BL84" s="195"/>
      <c r="BM84" s="195"/>
      <c r="BN84" s="195"/>
      <c r="BO84" s="195"/>
      <c r="BP84" s="195"/>
      <c r="BQ84" s="195"/>
      <c r="BR84" s="195"/>
      <c r="BS84" s="195"/>
      <c r="BT84" s="155">
        <v>0.24456521739130432</v>
      </c>
      <c r="BU84" s="149" t="s">
        <v>408</v>
      </c>
      <c r="BV84" s="195" t="s">
        <v>408</v>
      </c>
      <c r="BW84" s="195" t="s">
        <v>408</v>
      </c>
      <c r="BX84" s="233"/>
      <c r="BY84" s="195"/>
      <c r="BZ84" s="200"/>
      <c r="CA84" s="195">
        <v>1.33</v>
      </c>
      <c r="CB84" s="195"/>
      <c r="CC84" s="195"/>
      <c r="CD84" s="195"/>
      <c r="CE84" s="195"/>
      <c r="CF84" s="155">
        <v>0.7</v>
      </c>
      <c r="CG84" s="195"/>
      <c r="CH84" s="195"/>
      <c r="CI84" s="195"/>
      <c r="CJ84" s="157" t="s">
        <v>408</v>
      </c>
      <c r="CK84" s="233"/>
      <c r="CL84" s="195"/>
      <c r="CM84" s="233"/>
      <c r="CN84" s="195"/>
      <c r="CO84" s="233"/>
      <c r="CP84" s="149" t="s">
        <v>36</v>
      </c>
      <c r="CQ84" s="195" t="s">
        <v>62</v>
      </c>
      <c r="CR84" s="148" t="s">
        <v>408</v>
      </c>
      <c r="CS84" s="233"/>
      <c r="CT84" s="195"/>
      <c r="CU84" s="195"/>
      <c r="CV84" s="159"/>
      <c r="CW84" s="195"/>
      <c r="CX84" s="195"/>
      <c r="CY84" s="108"/>
      <c r="CZ84" s="195">
        <v>3264</v>
      </c>
      <c r="DA84" s="195"/>
      <c r="DB84" s="195"/>
      <c r="DC84" s="108"/>
      <c r="DD84" s="195">
        <v>9.9</v>
      </c>
      <c r="DE84" s="190"/>
      <c r="DF84" s="155">
        <v>11.1</v>
      </c>
      <c r="DG84" s="195"/>
      <c r="DH84" s="195"/>
      <c r="DI84" s="54">
        <f t="shared" si="25"/>
        <v>9.9</v>
      </c>
      <c r="DJ84" s="54">
        <f t="shared" si="26"/>
        <v>9.9</v>
      </c>
      <c r="DK84" s="190"/>
      <c r="DL84" s="195">
        <v>0.53</v>
      </c>
      <c r="DM84" s="190"/>
      <c r="DN84" s="195">
        <v>0.59</v>
      </c>
      <c r="DO84" s="195"/>
      <c r="DP84" s="195"/>
      <c r="DQ84" s="195"/>
      <c r="DR84" s="195"/>
      <c r="DS84" s="108"/>
      <c r="DT84" s="108"/>
      <c r="DU84" s="108"/>
      <c r="DV84" s="155">
        <v>0.891891891891892</v>
      </c>
      <c r="DW84" s="54">
        <f t="shared" si="28"/>
        <v>0.80310308835092348</v>
      </c>
      <c r="DX84" s="195"/>
      <c r="DY84" s="195"/>
      <c r="DZ84" s="233" t="s">
        <v>856</v>
      </c>
      <c r="EA84" s="157" t="s">
        <v>408</v>
      </c>
      <c r="EB84" s="233"/>
      <c r="EC84" s="195"/>
      <c r="ED84" s="233"/>
      <c r="EE84" s="195"/>
      <c r="EF84" s="195"/>
      <c r="EG84" s="149"/>
      <c r="EH84" s="195"/>
      <c r="EI84" s="195"/>
      <c r="EJ84" s="195"/>
      <c r="EK84" s="195"/>
      <c r="EL84" s="194" t="s">
        <v>408</v>
      </c>
      <c r="EM84" s="242" t="s">
        <v>408</v>
      </c>
      <c r="EN84" s="233"/>
      <c r="EO84" s="149" t="s">
        <v>63</v>
      </c>
      <c r="EP84" s="233"/>
      <c r="EQ84" s="195"/>
      <c r="ER84" s="227"/>
      <c r="ES84" s="195"/>
      <c r="ET84" s="195"/>
      <c r="EU84" s="195"/>
      <c r="EV84" s="233"/>
      <c r="EW84" s="195"/>
      <c r="EX84" s="195"/>
    </row>
    <row r="85" spans="1:164" ht="15" customHeight="1" x14ac:dyDescent="0.25">
      <c r="A85" s="97" t="s">
        <v>268</v>
      </c>
      <c r="B85" s="92">
        <v>2010</v>
      </c>
      <c r="C85" s="101" t="s">
        <v>1096</v>
      </c>
      <c r="D85" s="102" t="s">
        <v>1097</v>
      </c>
      <c r="E85" s="123">
        <v>92</v>
      </c>
      <c r="F85" s="114">
        <v>27</v>
      </c>
      <c r="G85" s="188" t="s">
        <v>832</v>
      </c>
      <c r="H85" s="188" t="s">
        <v>832</v>
      </c>
      <c r="I85" s="146" t="s">
        <v>832</v>
      </c>
      <c r="J85" s="216">
        <v>0</v>
      </c>
      <c r="K85" s="146">
        <v>0</v>
      </c>
      <c r="L85" s="146">
        <v>0</v>
      </c>
      <c r="M85" s="146">
        <v>0</v>
      </c>
      <c r="N85" s="146">
        <v>0</v>
      </c>
      <c r="O85" s="35">
        <f t="shared" si="21"/>
        <v>0</v>
      </c>
      <c r="P85" s="35">
        <f t="shared" si="22"/>
        <v>0</v>
      </c>
      <c r="Q85" s="35">
        <f t="shared" si="23"/>
        <v>0</v>
      </c>
      <c r="R85" s="125">
        <f t="shared" si="24"/>
        <v>0</v>
      </c>
      <c r="S85" s="105">
        <v>2010</v>
      </c>
      <c r="T85" s="195" t="s">
        <v>203</v>
      </c>
      <c r="U85" s="195" t="s">
        <v>208</v>
      </c>
      <c r="V85" s="195" t="s">
        <v>3</v>
      </c>
      <c r="W85" s="231"/>
      <c r="X85" s="195"/>
      <c r="Y85" s="149" t="s">
        <v>144</v>
      </c>
      <c r="Z85" s="63" t="str">
        <f>VLOOKUP(Y85,Listings!$J$3:$O$57,2,FALSE)</f>
        <v>HFC</v>
      </c>
      <c r="AA85" s="195"/>
      <c r="AB85" s="59">
        <f>VLOOKUP(Y85,Listings!$J$3:$O$57,5,FALSE)</f>
        <v>101.75</v>
      </c>
      <c r="AC85" s="59">
        <f>VLOOKUP(Y85,Listings!$J$3:$O$57,6,FALSE)</f>
        <v>29.25</v>
      </c>
      <c r="AD85" s="188">
        <f>VLOOKUP(Y85,Listings!$J$3:$L$57,3,FALSE)</f>
        <v>0.8206</v>
      </c>
      <c r="AE85" s="108" t="str">
        <f t="shared" si="27"/>
        <v>Dry</v>
      </c>
      <c r="AF85" s="157"/>
      <c r="AG85" s="159">
        <v>63</v>
      </c>
      <c r="AH85" s="159"/>
      <c r="AI85" s="159"/>
      <c r="AJ85" s="159"/>
      <c r="AK85" s="159"/>
      <c r="AL85" s="159"/>
      <c r="AM85" s="159"/>
      <c r="AN85" s="148"/>
      <c r="AO85" s="159">
        <v>12.6</v>
      </c>
      <c r="AP85" s="159"/>
      <c r="AQ85" s="159">
        <v>3.9</v>
      </c>
      <c r="AR85" s="154" t="s">
        <v>145</v>
      </c>
      <c r="AS85" s="190"/>
      <c r="AT85" s="195">
        <v>100</v>
      </c>
      <c r="AU85" s="195"/>
      <c r="AV85" s="195"/>
      <c r="AW85" s="195"/>
      <c r="AX85" s="195"/>
      <c r="AY85" s="195" t="s">
        <v>32</v>
      </c>
      <c r="AZ85" s="154" t="s">
        <v>148</v>
      </c>
      <c r="BA85" s="195"/>
      <c r="BB85" s="195"/>
      <c r="BC85" s="195"/>
      <c r="BD85" s="195"/>
      <c r="BE85" s="195"/>
      <c r="BF85" s="195"/>
      <c r="BG85" s="162" t="s">
        <v>32</v>
      </c>
      <c r="BH85" s="149"/>
      <c r="BI85" s="195"/>
      <c r="BJ85" s="195"/>
      <c r="BK85" s="195"/>
      <c r="BL85" s="195"/>
      <c r="BM85" s="195"/>
      <c r="BN85" s="195"/>
      <c r="BO85" s="195"/>
      <c r="BP85" s="195"/>
      <c r="BQ85" s="195"/>
      <c r="BR85" s="195"/>
      <c r="BS85" s="195"/>
      <c r="BT85" s="206">
        <f>1-293/(273+AT85)</f>
        <v>0.21447721179624668</v>
      </c>
      <c r="BU85" s="149" t="s">
        <v>408</v>
      </c>
      <c r="BV85" s="195" t="s">
        <v>408</v>
      </c>
      <c r="BW85" s="195" t="s">
        <v>408</v>
      </c>
      <c r="BX85" s="233"/>
      <c r="BY85" s="195"/>
      <c r="BZ85" s="190"/>
      <c r="CA85" s="195">
        <v>2</v>
      </c>
      <c r="CB85" s="195"/>
      <c r="CC85" s="195"/>
      <c r="CD85" s="195"/>
      <c r="CE85" s="195"/>
      <c r="CF85" s="199">
        <f>CA85/1408*(AO85-IF(ISBLANK(AP85),AQ85,AP85))*100</f>
        <v>1.2357954545454546</v>
      </c>
      <c r="CG85" s="195"/>
      <c r="CH85" s="195"/>
      <c r="CI85" s="195"/>
      <c r="CJ85" s="157" t="s">
        <v>408</v>
      </c>
      <c r="CK85" s="233"/>
      <c r="CL85" s="195"/>
      <c r="CM85" s="233"/>
      <c r="CN85" s="195"/>
      <c r="CO85" s="233"/>
      <c r="CP85" s="151" t="s">
        <v>36</v>
      </c>
      <c r="CQ85" s="152" t="s">
        <v>62</v>
      </c>
      <c r="CR85" s="148" t="s">
        <v>408</v>
      </c>
      <c r="CS85" s="233"/>
      <c r="CT85" s="195">
        <v>22</v>
      </c>
      <c r="CU85" s="195"/>
      <c r="CV85" s="159"/>
      <c r="CW85" s="195"/>
      <c r="CX85" s="195"/>
      <c r="CY85" s="195">
        <v>4000</v>
      </c>
      <c r="CZ85" s="195">
        <v>19000</v>
      </c>
      <c r="DA85" s="195"/>
      <c r="DB85" s="195"/>
      <c r="DC85" s="108"/>
      <c r="DD85" s="195">
        <v>6</v>
      </c>
      <c r="DE85" s="195"/>
      <c r="DF85" s="195"/>
      <c r="DG85" s="195"/>
      <c r="DH85" s="195"/>
      <c r="DI85" s="54">
        <f t="shared" si="25"/>
        <v>6</v>
      </c>
      <c r="DJ85" s="54">
        <f t="shared" si="26"/>
        <v>6</v>
      </c>
      <c r="DK85" s="195"/>
      <c r="DL85" s="195"/>
      <c r="DM85" s="195"/>
      <c r="DN85" s="195"/>
      <c r="DO85" s="195"/>
      <c r="DP85" s="195"/>
      <c r="DQ85" s="195"/>
      <c r="DR85" s="195"/>
      <c r="DS85" s="108"/>
      <c r="DT85" s="108"/>
      <c r="DU85" s="195"/>
      <c r="DV85" s="195"/>
      <c r="DW85" s="190" t="str">
        <f t="shared" si="28"/>
        <v/>
      </c>
      <c r="DX85" s="195"/>
      <c r="DY85" s="195"/>
      <c r="DZ85" s="233"/>
      <c r="EA85" s="157" t="s">
        <v>408</v>
      </c>
      <c r="EB85" s="233"/>
      <c r="EC85" s="195"/>
      <c r="ED85" s="233"/>
      <c r="EE85" s="195"/>
      <c r="EF85" s="195"/>
      <c r="EG85" s="149"/>
      <c r="EH85" s="195"/>
      <c r="EI85" s="195"/>
      <c r="EJ85" s="195"/>
      <c r="EK85" s="195"/>
      <c r="EL85" s="194" t="s">
        <v>408</v>
      </c>
      <c r="EM85" s="242" t="s">
        <v>408</v>
      </c>
      <c r="EN85" s="233"/>
      <c r="EO85" s="149" t="s">
        <v>63</v>
      </c>
      <c r="EP85" s="233"/>
      <c r="EQ85" s="195"/>
      <c r="ER85" s="227"/>
      <c r="ES85" s="195"/>
      <c r="ET85" s="195"/>
      <c r="EU85" s="195"/>
      <c r="EV85" s="233"/>
      <c r="EW85" s="195"/>
      <c r="EX85" s="195"/>
    </row>
    <row r="86" spans="1:164" s="2" customFormat="1" ht="15" customHeight="1" x14ac:dyDescent="0.25">
      <c r="A86" s="200" t="s">
        <v>61</v>
      </c>
      <c r="B86" s="92">
        <v>2015</v>
      </c>
      <c r="C86" s="101" t="s">
        <v>1013</v>
      </c>
      <c r="D86" s="102" t="s">
        <v>1014</v>
      </c>
      <c r="E86" s="123">
        <v>50</v>
      </c>
      <c r="F86" s="216">
        <v>28</v>
      </c>
      <c r="G86" s="188" t="s">
        <v>832</v>
      </c>
      <c r="H86" s="188" t="s">
        <v>832</v>
      </c>
      <c r="I86" s="146" t="s">
        <v>833</v>
      </c>
      <c r="J86" s="216">
        <v>0</v>
      </c>
      <c r="K86" s="146">
        <v>1</v>
      </c>
      <c r="L86" s="146">
        <v>1</v>
      </c>
      <c r="M86" s="146">
        <v>1</v>
      </c>
      <c r="N86" s="146">
        <v>0</v>
      </c>
      <c r="O86" s="35">
        <f t="shared" si="21"/>
        <v>1</v>
      </c>
      <c r="P86" s="35">
        <f t="shared" si="22"/>
        <v>1</v>
      </c>
      <c r="Q86" s="35">
        <f t="shared" si="23"/>
        <v>0</v>
      </c>
      <c r="R86" s="125">
        <f t="shared" si="24"/>
        <v>1</v>
      </c>
      <c r="S86" s="105">
        <v>2015</v>
      </c>
      <c r="T86" s="108" t="s">
        <v>167</v>
      </c>
      <c r="U86" s="108" t="s">
        <v>168</v>
      </c>
      <c r="V86" s="195" t="s">
        <v>2</v>
      </c>
      <c r="W86" s="254"/>
      <c r="X86" s="195"/>
      <c r="Y86" s="149" t="s">
        <v>26</v>
      </c>
      <c r="Z86" s="63" t="str">
        <f>VLOOKUP(Y86,Listings!$J$3:$O$57,2,FALSE)</f>
        <v>HFC</v>
      </c>
      <c r="AA86" s="195"/>
      <c r="AB86" s="59">
        <f>VLOOKUP(Y86,Listings!$J$3:$O$57,5,FALSE)</f>
        <v>154.01</v>
      </c>
      <c r="AC86" s="59">
        <f>VLOOKUP(Y86,Listings!$J$3:$O$57,6,FALSE)</f>
        <v>36.51</v>
      </c>
      <c r="AD86" s="188">
        <f>VLOOKUP(Y86,Listings!$J$3:$L$57,3,FALSE)</f>
        <v>0.49580000000000002</v>
      </c>
      <c r="AE86" s="108" t="str">
        <f t="shared" si="27"/>
        <v>Dry</v>
      </c>
      <c r="AF86" s="133">
        <v>139</v>
      </c>
      <c r="AG86" s="159">
        <v>152</v>
      </c>
      <c r="AH86" s="159"/>
      <c r="AI86" s="159"/>
      <c r="AJ86" s="159"/>
      <c r="AK86" s="159"/>
      <c r="AL86" s="159"/>
      <c r="AM86" s="159"/>
      <c r="AN86" s="159">
        <v>20</v>
      </c>
      <c r="AO86" s="159">
        <v>25</v>
      </c>
      <c r="AP86" s="159">
        <v>2.2999999999999998</v>
      </c>
      <c r="AQ86" s="159">
        <v>3.6</v>
      </c>
      <c r="AR86" s="149" t="s">
        <v>362</v>
      </c>
      <c r="AS86" s="195">
        <v>153</v>
      </c>
      <c r="AT86" s="195">
        <v>168</v>
      </c>
      <c r="AU86" s="195">
        <v>130</v>
      </c>
      <c r="AV86" s="195">
        <v>180</v>
      </c>
      <c r="AW86" s="195"/>
      <c r="AX86" s="195"/>
      <c r="AY86" s="195" t="s">
        <v>39</v>
      </c>
      <c r="AZ86" s="149" t="s">
        <v>360</v>
      </c>
      <c r="BA86" s="195"/>
      <c r="BB86" s="195"/>
      <c r="BC86" s="190"/>
      <c r="BD86" s="195">
        <v>158</v>
      </c>
      <c r="BE86" s="195"/>
      <c r="BF86" s="195"/>
      <c r="BG86" s="195" t="s">
        <v>50</v>
      </c>
      <c r="BH86" s="149">
        <v>12</v>
      </c>
      <c r="BI86" s="195">
        <v>17.399999999999999</v>
      </c>
      <c r="BJ86" s="195" t="s">
        <v>302</v>
      </c>
      <c r="BK86" s="195">
        <v>0.1</v>
      </c>
      <c r="BL86" s="195">
        <v>0.11</v>
      </c>
      <c r="BM86" s="195" t="s">
        <v>310</v>
      </c>
      <c r="BN86" s="194"/>
      <c r="BO86" s="194"/>
      <c r="BP86" s="194"/>
      <c r="BQ86" s="195"/>
      <c r="BR86" s="155">
        <v>0.122</v>
      </c>
      <c r="BS86" s="195">
        <v>0.11</v>
      </c>
      <c r="BT86" s="195">
        <v>0.33</v>
      </c>
      <c r="BU86" s="154" t="s">
        <v>88</v>
      </c>
      <c r="BV86" s="162" t="s">
        <v>62</v>
      </c>
      <c r="BW86" s="162" t="s">
        <v>46</v>
      </c>
      <c r="BX86" s="233"/>
      <c r="BY86" s="195"/>
      <c r="BZ86" s="195">
        <v>0.6</v>
      </c>
      <c r="CA86" s="195">
        <v>0.8</v>
      </c>
      <c r="CB86" s="195"/>
      <c r="CC86" s="195">
        <v>1.8</v>
      </c>
      <c r="CD86" s="195">
        <v>3.28</v>
      </c>
      <c r="CE86" s="195"/>
      <c r="CF86" s="195">
        <v>1.3</v>
      </c>
      <c r="CG86" s="179">
        <v>0.39634146341463417</v>
      </c>
      <c r="CH86" s="195"/>
      <c r="CI86" s="195"/>
      <c r="CJ86" s="154" t="s">
        <v>25</v>
      </c>
      <c r="CK86" s="233"/>
      <c r="CL86" s="195"/>
      <c r="CM86" s="233"/>
      <c r="CN86" s="195"/>
      <c r="CO86" s="233"/>
      <c r="CP86" s="149" t="s">
        <v>64</v>
      </c>
      <c r="CQ86" s="195" t="s">
        <v>408</v>
      </c>
      <c r="CR86" s="148" t="s">
        <v>408</v>
      </c>
      <c r="CS86" s="233"/>
      <c r="CT86" s="195">
        <v>20</v>
      </c>
      <c r="CU86" s="195"/>
      <c r="CV86" s="159">
        <v>8</v>
      </c>
      <c r="CW86" s="195"/>
      <c r="CX86" s="195"/>
      <c r="CY86" s="195"/>
      <c r="CZ86" s="195"/>
      <c r="DA86" s="195">
        <v>6.5</v>
      </c>
      <c r="DB86" s="195">
        <v>9</v>
      </c>
      <c r="DC86" s="195">
        <v>14.6</v>
      </c>
      <c r="DD86" s="195">
        <v>21.8</v>
      </c>
      <c r="DE86" s="195"/>
      <c r="DF86" s="195"/>
      <c r="DG86" s="195"/>
      <c r="DH86" s="195"/>
      <c r="DI86" s="54">
        <f t="shared" si="25"/>
        <v>21.8</v>
      </c>
      <c r="DJ86" s="190">
        <f t="shared" si="26"/>
        <v>21.8</v>
      </c>
      <c r="DK86" s="195">
        <v>0.64</v>
      </c>
      <c r="DL86" s="195">
        <v>0.65</v>
      </c>
      <c r="DM86" s="195"/>
      <c r="DN86" s="195"/>
      <c r="DO86" s="195"/>
      <c r="DP86" s="195"/>
      <c r="DQ86" s="195"/>
      <c r="DR86" s="195"/>
      <c r="DS86" s="195"/>
      <c r="DT86" s="195"/>
      <c r="DU86" s="195"/>
      <c r="DV86" s="195"/>
      <c r="DW86" s="190" t="str">
        <f t="shared" si="28"/>
        <v/>
      </c>
      <c r="DX86" s="195"/>
      <c r="DY86" s="195"/>
      <c r="DZ86" s="233"/>
      <c r="EA86" s="149" t="s">
        <v>117</v>
      </c>
      <c r="EB86" s="233"/>
      <c r="EC86" s="195"/>
      <c r="ED86" s="233"/>
      <c r="EE86" s="195"/>
      <c r="EF86" s="195"/>
      <c r="EG86" s="149"/>
      <c r="EH86" s="195"/>
      <c r="EI86" s="195"/>
      <c r="EJ86" s="195"/>
      <c r="EK86" s="195"/>
      <c r="EL86" s="194" t="s">
        <v>408</v>
      </c>
      <c r="EM86" s="242" t="s">
        <v>408</v>
      </c>
      <c r="EN86" s="233"/>
      <c r="EO86" s="149" t="s">
        <v>25</v>
      </c>
      <c r="EP86" s="233"/>
      <c r="EQ86" s="195"/>
      <c r="ER86" s="227"/>
      <c r="ES86" s="195"/>
      <c r="ET86" s="195"/>
      <c r="EU86" s="195"/>
      <c r="EV86" s="233"/>
      <c r="EW86" s="195"/>
      <c r="EX86" s="195"/>
      <c r="FA86" s="63"/>
      <c r="FB86" s="63"/>
      <c r="FC86" s="63"/>
      <c r="FD86" s="63"/>
      <c r="FE86" s="63"/>
      <c r="FF86" s="63"/>
      <c r="FG86" s="63"/>
      <c r="FH86" s="63"/>
    </row>
    <row r="87" spans="1:164" s="2" customFormat="1" ht="15" customHeight="1" x14ac:dyDescent="0.25">
      <c r="A87" s="200" t="s">
        <v>61</v>
      </c>
      <c r="B87" s="92">
        <v>2015</v>
      </c>
      <c r="C87" s="101" t="s">
        <v>1041</v>
      </c>
      <c r="D87" s="102" t="s">
        <v>1042</v>
      </c>
      <c r="E87" s="123">
        <v>64</v>
      </c>
      <c r="F87" s="116">
        <v>28</v>
      </c>
      <c r="G87" s="188" t="s">
        <v>832</v>
      </c>
      <c r="H87" s="212" t="s">
        <v>832</v>
      </c>
      <c r="I87" s="213" t="s">
        <v>832</v>
      </c>
      <c r="J87" s="116">
        <v>0</v>
      </c>
      <c r="K87" s="213">
        <v>0</v>
      </c>
      <c r="L87" s="213">
        <v>0</v>
      </c>
      <c r="M87" s="213">
        <v>0</v>
      </c>
      <c r="N87" s="213">
        <v>0</v>
      </c>
      <c r="O87" s="35">
        <f t="shared" si="21"/>
        <v>0</v>
      </c>
      <c r="P87" s="35">
        <f t="shared" si="22"/>
        <v>0</v>
      </c>
      <c r="Q87" s="35">
        <f t="shared" si="23"/>
        <v>0</v>
      </c>
      <c r="R87" s="125">
        <f t="shared" si="24"/>
        <v>0</v>
      </c>
      <c r="S87" s="105">
        <v>2015</v>
      </c>
      <c r="T87" s="194" t="s">
        <v>167</v>
      </c>
      <c r="U87" s="194" t="s">
        <v>168</v>
      </c>
      <c r="V87" s="194" t="s">
        <v>2</v>
      </c>
      <c r="W87" s="235"/>
      <c r="X87" s="194"/>
      <c r="Y87" s="196" t="s">
        <v>26</v>
      </c>
      <c r="Z87" s="63" t="str">
        <f>VLOOKUP(Y87,Listings!$J$3:$O$57,2,FALSE)</f>
        <v>HFC</v>
      </c>
      <c r="AA87" s="194"/>
      <c r="AB87" s="59">
        <f>VLOOKUP(Y87,Listings!$J$3:$O$57,5,FALSE)</f>
        <v>154.01</v>
      </c>
      <c r="AC87" s="59">
        <f>VLOOKUP(Y87,Listings!$J$3:$O$57,6,FALSE)</f>
        <v>36.51</v>
      </c>
      <c r="AD87" s="51">
        <f>VLOOKUP(Y87,Listings!$J$3:$L$57,3,FALSE)</f>
        <v>0.49580000000000002</v>
      </c>
      <c r="AE87" s="190" t="str">
        <f t="shared" si="27"/>
        <v>Dry</v>
      </c>
      <c r="AF87" s="132">
        <v>122.35</v>
      </c>
      <c r="AG87" s="197">
        <v>140.1</v>
      </c>
      <c r="AH87" s="197"/>
      <c r="AI87" s="197"/>
      <c r="AJ87" s="197"/>
      <c r="AK87" s="197"/>
      <c r="AL87" s="197"/>
      <c r="AM87" s="197"/>
      <c r="AN87" s="197">
        <v>14</v>
      </c>
      <c r="AO87" s="197">
        <v>20.399999999999999</v>
      </c>
      <c r="AP87" s="197">
        <v>2.3199999999999998</v>
      </c>
      <c r="AQ87" s="197">
        <v>2.71</v>
      </c>
      <c r="AR87" s="196" t="s">
        <v>369</v>
      </c>
      <c r="AS87" s="194">
        <v>127</v>
      </c>
      <c r="AT87" s="194">
        <v>156</v>
      </c>
      <c r="AU87" s="194">
        <v>95</v>
      </c>
      <c r="AV87" s="194">
        <v>146.41</v>
      </c>
      <c r="AW87" s="190"/>
      <c r="AX87" s="194">
        <f>2.05*0.8</f>
        <v>1.64</v>
      </c>
      <c r="AY87" s="194" t="s">
        <v>39</v>
      </c>
      <c r="AZ87" s="196" t="s">
        <v>360</v>
      </c>
      <c r="BA87" s="194"/>
      <c r="BB87" s="194"/>
      <c r="BC87" s="194"/>
      <c r="BD87" s="194"/>
      <c r="BE87" s="190"/>
      <c r="BF87" s="194">
        <v>22.28</v>
      </c>
      <c r="BG87" s="194" t="s">
        <v>50</v>
      </c>
      <c r="BH87" s="196">
        <v>6.5</v>
      </c>
      <c r="BI87" s="194">
        <v>15.93</v>
      </c>
      <c r="BJ87" s="195" t="s">
        <v>302</v>
      </c>
      <c r="BK87" s="194">
        <v>7.0000000000000007E-2</v>
      </c>
      <c r="BL87" s="194">
        <v>0.10879999999999999</v>
      </c>
      <c r="BM87" s="195" t="s">
        <v>310</v>
      </c>
      <c r="BN87" s="195"/>
      <c r="BO87" s="195"/>
      <c r="BP87" s="195"/>
      <c r="BQ87" s="194"/>
      <c r="BR87" s="155">
        <v>0.123</v>
      </c>
      <c r="BS87" s="194">
        <v>0.10879999999999999</v>
      </c>
      <c r="BT87" s="195">
        <v>0.33</v>
      </c>
      <c r="BU87" s="196" t="s">
        <v>88</v>
      </c>
      <c r="BV87" s="194" t="s">
        <v>62</v>
      </c>
      <c r="BW87" s="194" t="s">
        <v>46</v>
      </c>
      <c r="BX87" s="234"/>
      <c r="BY87" s="194"/>
      <c r="BZ87" s="194">
        <v>0.4</v>
      </c>
      <c r="CA87" s="194">
        <v>0.65</v>
      </c>
      <c r="CB87" s="194"/>
      <c r="CC87" s="194">
        <v>0.85</v>
      </c>
      <c r="CD87" s="194">
        <v>2.1</v>
      </c>
      <c r="CE87" s="194"/>
      <c r="CF87" s="199">
        <f>CA87/1280*(AO87-IF(ISBLANK(AP87),AQ87,AP87))*100</f>
        <v>0.91812499999999997</v>
      </c>
      <c r="CG87" s="155">
        <f>CF87/CD87</f>
        <v>0.4372023809523809</v>
      </c>
      <c r="CH87" s="194"/>
      <c r="CI87" s="194"/>
      <c r="CJ87" s="196" t="s">
        <v>25</v>
      </c>
      <c r="CK87" s="234"/>
      <c r="CL87" s="194"/>
      <c r="CM87" s="234"/>
      <c r="CN87" s="194"/>
      <c r="CO87" s="234"/>
      <c r="CP87" s="196" t="s">
        <v>64</v>
      </c>
      <c r="CQ87" s="195" t="s">
        <v>408</v>
      </c>
      <c r="CR87" s="148" t="s">
        <v>408</v>
      </c>
      <c r="CS87" s="234"/>
      <c r="CT87" s="194">
        <v>20</v>
      </c>
      <c r="CU87" s="194"/>
      <c r="CV87" s="197">
        <v>8</v>
      </c>
      <c r="CW87" s="194"/>
      <c r="CX87" s="194"/>
      <c r="CY87" s="194"/>
      <c r="CZ87" s="194"/>
      <c r="DA87" s="194">
        <v>5.5</v>
      </c>
      <c r="DB87" s="194">
        <v>9</v>
      </c>
      <c r="DC87" s="194">
        <v>7.67</v>
      </c>
      <c r="DD87" s="194">
        <v>18.03</v>
      </c>
      <c r="DE87" s="194"/>
      <c r="DF87" s="194"/>
      <c r="DG87" s="194"/>
      <c r="DH87" s="194"/>
      <c r="DI87" s="54">
        <f t="shared" si="25"/>
        <v>18.03</v>
      </c>
      <c r="DJ87" s="190">
        <f t="shared" si="26"/>
        <v>18.03</v>
      </c>
      <c r="DK87" s="194">
        <v>0.56000000000000005</v>
      </c>
      <c r="DL87" s="194">
        <v>0.65329999999999999</v>
      </c>
      <c r="DM87" s="194"/>
      <c r="DN87" s="194"/>
      <c r="DO87" s="194"/>
      <c r="DP87" s="194"/>
      <c r="DQ87" s="194"/>
      <c r="DR87" s="194"/>
      <c r="DS87" s="194"/>
      <c r="DT87" s="194"/>
      <c r="DU87" s="194"/>
      <c r="DV87" s="194"/>
      <c r="DW87" s="54" t="str">
        <f t="shared" si="28"/>
        <v/>
      </c>
      <c r="DX87" s="194"/>
      <c r="DY87" s="194"/>
      <c r="DZ87" s="234"/>
      <c r="EA87" s="196" t="s">
        <v>117</v>
      </c>
      <c r="EB87" s="234"/>
      <c r="EC87" s="194">
        <v>1112.9000000000001</v>
      </c>
      <c r="ED87" s="234"/>
      <c r="EE87" s="194"/>
      <c r="EF87" s="194"/>
      <c r="EG87" s="196"/>
      <c r="EH87" s="194"/>
      <c r="EI87" s="194"/>
      <c r="EJ87" s="194"/>
      <c r="EK87" s="194"/>
      <c r="EL87" s="194" t="s">
        <v>408</v>
      </c>
      <c r="EM87" s="242" t="s">
        <v>408</v>
      </c>
      <c r="EN87" s="234"/>
      <c r="EO87" s="196" t="s">
        <v>25</v>
      </c>
      <c r="EP87" s="234"/>
      <c r="EQ87" s="194"/>
      <c r="ER87" s="228"/>
      <c r="ES87" s="194"/>
      <c r="ET87" s="194"/>
      <c r="EU87" s="194"/>
      <c r="EV87" s="234"/>
      <c r="EW87" s="194"/>
      <c r="EX87" s="194"/>
      <c r="FA87" s="63"/>
      <c r="FB87" s="63"/>
      <c r="FC87" s="63"/>
      <c r="FD87" s="63"/>
      <c r="FE87" s="63"/>
      <c r="FF87" s="63"/>
      <c r="FG87" s="63"/>
      <c r="FH87" s="63"/>
    </row>
    <row r="88" spans="1:164" s="2" customFormat="1" ht="15" customHeight="1" x14ac:dyDescent="0.25">
      <c r="A88" s="97" t="s">
        <v>617</v>
      </c>
      <c r="B88" s="92">
        <v>2016</v>
      </c>
      <c r="C88" s="101" t="s">
        <v>1210</v>
      </c>
      <c r="D88" s="102" t="s">
        <v>1211</v>
      </c>
      <c r="E88" s="123">
        <v>150.1</v>
      </c>
      <c r="F88" s="216">
        <v>29</v>
      </c>
      <c r="G88" s="146" t="s">
        <v>832</v>
      </c>
      <c r="H88" s="146" t="s">
        <v>832</v>
      </c>
      <c r="I88" s="146" t="s">
        <v>832</v>
      </c>
      <c r="J88" s="216">
        <v>0</v>
      </c>
      <c r="K88" s="146">
        <v>0</v>
      </c>
      <c r="L88" s="146">
        <v>0</v>
      </c>
      <c r="M88" s="146">
        <v>0</v>
      </c>
      <c r="N88" s="146">
        <v>0</v>
      </c>
      <c r="O88" s="35">
        <f t="shared" si="21"/>
        <v>0</v>
      </c>
      <c r="P88" s="35">
        <f t="shared" si="22"/>
        <v>0</v>
      </c>
      <c r="Q88" s="35">
        <f t="shared" si="23"/>
        <v>0</v>
      </c>
      <c r="R88" s="125">
        <f t="shared" si="24"/>
        <v>0</v>
      </c>
      <c r="S88" s="105">
        <v>2016</v>
      </c>
      <c r="T88" s="194" t="s">
        <v>167</v>
      </c>
      <c r="U88" s="194" t="s">
        <v>168</v>
      </c>
      <c r="V88" s="195" t="s">
        <v>408</v>
      </c>
      <c r="W88" s="233"/>
      <c r="X88" s="195"/>
      <c r="Y88" s="196" t="s">
        <v>26</v>
      </c>
      <c r="Z88" s="63" t="str">
        <f>VLOOKUP(Y88,Listings!$J$3:$O$57,2,FALSE)</f>
        <v>HFC</v>
      </c>
      <c r="AA88" s="194"/>
      <c r="AB88" s="59">
        <f>VLOOKUP(Y88,Listings!$J$3:$O$57,5,FALSE)</f>
        <v>154.01</v>
      </c>
      <c r="AC88" s="59">
        <f>VLOOKUP(Y88,Listings!$J$3:$O$57,6,FALSE)</f>
        <v>36.51</v>
      </c>
      <c r="AD88" s="51">
        <f>VLOOKUP(Y88,Listings!$J$3:$L$57,3,FALSE)</f>
        <v>0.49580000000000002</v>
      </c>
      <c r="AE88" s="195" t="str">
        <f t="shared" si="27"/>
        <v>Dry</v>
      </c>
      <c r="AF88" s="132">
        <v>138</v>
      </c>
      <c r="AG88" s="197">
        <v>153</v>
      </c>
      <c r="AH88" s="197"/>
      <c r="AI88" s="197">
        <v>25</v>
      </c>
      <c r="AJ88" s="197"/>
      <c r="AK88" s="197"/>
      <c r="AL88" s="197"/>
      <c r="AM88" s="197"/>
      <c r="AN88" s="166">
        <v>17</v>
      </c>
      <c r="AO88" s="166">
        <v>22.5</v>
      </c>
      <c r="AP88" s="166">
        <v>2.1</v>
      </c>
      <c r="AQ88" s="166">
        <v>3.7</v>
      </c>
      <c r="AR88" s="196" t="s">
        <v>62</v>
      </c>
      <c r="AS88" s="194">
        <v>140</v>
      </c>
      <c r="AT88" s="194">
        <v>157</v>
      </c>
      <c r="AU88" s="194">
        <v>8.4</v>
      </c>
      <c r="AV88" s="194">
        <v>12</v>
      </c>
      <c r="AW88" s="194"/>
      <c r="AX88" s="194">
        <f>1.3*800/3600</f>
        <v>0.28888888888888886</v>
      </c>
      <c r="AY88" s="194" t="s">
        <v>39</v>
      </c>
      <c r="AZ88" s="154" t="s">
        <v>360</v>
      </c>
      <c r="BA88" s="194">
        <v>25</v>
      </c>
      <c r="BB88" s="194">
        <v>40</v>
      </c>
      <c r="BC88" s="194">
        <v>8</v>
      </c>
      <c r="BD88" s="194">
        <v>11</v>
      </c>
      <c r="BE88" s="194"/>
      <c r="BF88" s="194">
        <v>0.95277777777777783</v>
      </c>
      <c r="BG88" s="194" t="s">
        <v>32</v>
      </c>
      <c r="BH88" s="196">
        <v>0.4</v>
      </c>
      <c r="BI88" s="194">
        <v>1.0900000000000001</v>
      </c>
      <c r="BJ88" s="194" t="s">
        <v>302</v>
      </c>
      <c r="BK88" s="194">
        <v>0.05</v>
      </c>
      <c r="BL88" s="194">
        <v>9.1999999999999998E-2</v>
      </c>
      <c r="BM88" s="194" t="s">
        <v>301</v>
      </c>
      <c r="BN88" s="194"/>
      <c r="BO88" s="194"/>
      <c r="BP88" s="194"/>
      <c r="BQ88" s="194"/>
      <c r="BR88" s="194">
        <v>0.114</v>
      </c>
      <c r="BS88" s="194">
        <v>9.1999999999999998E-2</v>
      </c>
      <c r="BT88" s="155">
        <v>0.30697674418604648</v>
      </c>
      <c r="BU88" s="154" t="s">
        <v>88</v>
      </c>
      <c r="BV88" s="162" t="s">
        <v>62</v>
      </c>
      <c r="BW88" s="162" t="s">
        <v>46</v>
      </c>
      <c r="BX88" s="234"/>
      <c r="BY88" s="194"/>
      <c r="BZ88" s="194">
        <v>0.04</v>
      </c>
      <c r="CA88" s="194">
        <v>5.7000000000000002E-2</v>
      </c>
      <c r="CB88" s="194"/>
      <c r="CC88" s="194">
        <v>0.17</v>
      </c>
      <c r="CD88" s="194">
        <v>0.25</v>
      </c>
      <c r="CE88" s="194"/>
      <c r="CF88" s="199">
        <v>8.9446153846153842E-2</v>
      </c>
      <c r="CG88" s="199">
        <v>0.35778461538461537</v>
      </c>
      <c r="CH88" s="194"/>
      <c r="CI88" s="194"/>
      <c r="CJ88" s="196" t="s">
        <v>25</v>
      </c>
      <c r="CK88" s="234"/>
      <c r="CL88" s="194"/>
      <c r="CM88" s="234"/>
      <c r="CN88" s="194"/>
      <c r="CO88" s="234"/>
      <c r="CP88" s="196" t="s">
        <v>64</v>
      </c>
      <c r="CQ88" s="194" t="s">
        <v>408</v>
      </c>
      <c r="CR88" s="200" t="s">
        <v>408</v>
      </c>
      <c r="CS88" s="234"/>
      <c r="CT88" s="194">
        <v>1.5</v>
      </c>
      <c r="CU88" s="194"/>
      <c r="CV88" s="197"/>
      <c r="CW88" s="194"/>
      <c r="CX88" s="194"/>
      <c r="CY88" s="194"/>
      <c r="CZ88" s="194"/>
      <c r="DA88" s="194"/>
      <c r="DB88" s="194"/>
      <c r="DC88" s="194">
        <v>0.6</v>
      </c>
      <c r="DD88" s="194">
        <v>1.34</v>
      </c>
      <c r="DE88" s="194"/>
      <c r="DF88" s="194"/>
      <c r="DG88" s="194"/>
      <c r="DH88" s="199">
        <v>1.6456140350877193</v>
      </c>
      <c r="DI88" s="54">
        <f t="shared" si="25"/>
        <v>1.34</v>
      </c>
      <c r="DJ88" s="54">
        <f t="shared" si="26"/>
        <v>1.34</v>
      </c>
      <c r="DK88" s="194">
        <v>0.44</v>
      </c>
      <c r="DL88" s="194">
        <v>0.56999999999999995</v>
      </c>
      <c r="DM88" s="194"/>
      <c r="DN88" s="194"/>
      <c r="DO88" s="194">
        <v>0.61</v>
      </c>
      <c r="DP88" s="194">
        <v>0.7</v>
      </c>
      <c r="DQ88" s="194"/>
      <c r="DR88" s="199">
        <v>0.81428571428571428</v>
      </c>
      <c r="DS88" s="194"/>
      <c r="DT88" s="200"/>
      <c r="DU88" s="194"/>
      <c r="DV88" s="194"/>
      <c r="DW88" s="54" t="str">
        <f t="shared" si="28"/>
        <v/>
      </c>
      <c r="DX88" s="194">
        <v>1.375</v>
      </c>
      <c r="DY88" s="190"/>
      <c r="DZ88" s="234"/>
      <c r="EA88" s="196" t="s">
        <v>25</v>
      </c>
      <c r="EB88" s="234"/>
      <c r="EC88" s="194"/>
      <c r="ED88" s="234"/>
      <c r="EE88" s="194"/>
      <c r="EF88" s="194"/>
      <c r="EG88" s="196"/>
      <c r="EH88" s="194"/>
      <c r="EI88" s="194"/>
      <c r="EJ88" s="194"/>
      <c r="EK88" s="194"/>
      <c r="EL88" s="194" t="s">
        <v>408</v>
      </c>
      <c r="EM88" s="242" t="s">
        <v>408</v>
      </c>
      <c r="EN88" s="234"/>
      <c r="EO88" s="154" t="s">
        <v>25</v>
      </c>
      <c r="EP88" s="234"/>
      <c r="EQ88" s="194"/>
      <c r="ER88" s="227"/>
      <c r="ES88" s="194"/>
      <c r="ET88" s="194"/>
      <c r="EU88" s="194"/>
      <c r="EV88" s="234"/>
      <c r="EW88" s="194"/>
      <c r="EX88" s="194"/>
      <c r="FA88" s="63"/>
      <c r="FB88" s="63"/>
      <c r="FC88" s="63"/>
      <c r="FD88" s="63"/>
      <c r="FE88" s="63"/>
      <c r="FF88" s="63"/>
      <c r="FG88" s="63"/>
      <c r="FH88" s="63"/>
    </row>
    <row r="89" spans="1:164" s="2" customFormat="1" ht="15" customHeight="1" x14ac:dyDescent="0.25">
      <c r="A89" s="200" t="s">
        <v>617</v>
      </c>
      <c r="B89" s="92">
        <v>2016</v>
      </c>
      <c r="C89" s="259" t="s">
        <v>1210</v>
      </c>
      <c r="D89" s="102" t="s">
        <v>1211</v>
      </c>
      <c r="E89" s="123">
        <v>150.19999999999999</v>
      </c>
      <c r="F89" s="216">
        <v>29</v>
      </c>
      <c r="G89" s="146" t="s">
        <v>833</v>
      </c>
      <c r="H89" s="146" t="s">
        <v>832</v>
      </c>
      <c r="I89" s="146" t="s">
        <v>832</v>
      </c>
      <c r="J89" s="216">
        <v>1</v>
      </c>
      <c r="K89" s="146">
        <v>1</v>
      </c>
      <c r="L89" s="146">
        <v>0</v>
      </c>
      <c r="M89" s="146">
        <v>1</v>
      </c>
      <c r="N89" s="146">
        <v>1</v>
      </c>
      <c r="O89" s="35">
        <f t="shared" si="21"/>
        <v>0</v>
      </c>
      <c r="P89" s="35">
        <f t="shared" si="22"/>
        <v>1</v>
      </c>
      <c r="Q89" s="35">
        <f t="shared" si="23"/>
        <v>1</v>
      </c>
      <c r="R89" s="125">
        <f t="shared" si="24"/>
        <v>0</v>
      </c>
      <c r="S89" s="105">
        <v>2016</v>
      </c>
      <c r="T89" s="194" t="s">
        <v>167</v>
      </c>
      <c r="U89" s="194" t="s">
        <v>168</v>
      </c>
      <c r="V89" s="195" t="s">
        <v>408</v>
      </c>
      <c r="W89" s="233"/>
      <c r="X89" s="195"/>
      <c r="Y89" s="196" t="s">
        <v>618</v>
      </c>
      <c r="Z89" s="63" t="str">
        <f>VLOOKUP(Y89,Listings!$J$3:$O$57,2,FALSE)</f>
        <v>HFO</v>
      </c>
      <c r="AA89" s="194"/>
      <c r="AB89" s="59">
        <f>VLOOKUP(Y89,Listings!$J$3:$O$57,5,FALSE)</f>
        <v>165.6</v>
      </c>
      <c r="AC89" s="59">
        <f>VLOOKUP(Y89,Listings!$J$3:$O$57,6,FALSE)</f>
        <v>35.709000000000003</v>
      </c>
      <c r="AD89" s="51">
        <f>VLOOKUP(Y89,Listings!$J$3:$L$57,3,FALSE)</f>
        <v>0.2452</v>
      </c>
      <c r="AE89" s="195" t="str">
        <f t="shared" si="27"/>
        <v>Isentropic</v>
      </c>
      <c r="AF89" s="132">
        <v>140</v>
      </c>
      <c r="AG89" s="197">
        <v>155</v>
      </c>
      <c r="AH89" s="197"/>
      <c r="AI89" s="197">
        <v>25</v>
      </c>
      <c r="AJ89" s="197"/>
      <c r="AK89" s="197"/>
      <c r="AL89" s="197"/>
      <c r="AM89" s="197"/>
      <c r="AN89" s="166">
        <v>14.3</v>
      </c>
      <c r="AO89" s="166">
        <v>19</v>
      </c>
      <c r="AP89" s="166">
        <v>1.7</v>
      </c>
      <c r="AQ89" s="166">
        <v>3</v>
      </c>
      <c r="AR89" s="196" t="s">
        <v>62</v>
      </c>
      <c r="AS89" s="194">
        <v>140</v>
      </c>
      <c r="AT89" s="194">
        <v>157</v>
      </c>
      <c r="AU89" s="194">
        <v>6.9</v>
      </c>
      <c r="AV89" s="194">
        <v>9.9</v>
      </c>
      <c r="AW89" s="194"/>
      <c r="AX89" s="194">
        <f>1.3*800/3600</f>
        <v>0.28888888888888886</v>
      </c>
      <c r="AY89" s="194" t="s">
        <v>39</v>
      </c>
      <c r="AZ89" s="151" t="s">
        <v>360</v>
      </c>
      <c r="BA89" s="194">
        <v>25</v>
      </c>
      <c r="BB89" s="194">
        <v>40</v>
      </c>
      <c r="BC89" s="194">
        <v>6.4</v>
      </c>
      <c r="BD89" s="194">
        <v>8.8000000000000007</v>
      </c>
      <c r="BE89" s="194"/>
      <c r="BF89" s="194">
        <v>0.95277777777777783</v>
      </c>
      <c r="BG89" s="194" t="s">
        <v>32</v>
      </c>
      <c r="BH89" s="196">
        <v>0.35</v>
      </c>
      <c r="BI89" s="194">
        <v>0.96</v>
      </c>
      <c r="BJ89" s="194" t="s">
        <v>302</v>
      </c>
      <c r="BK89" s="194">
        <v>0.05</v>
      </c>
      <c r="BL89" s="194">
        <v>9.7000000000000003E-2</v>
      </c>
      <c r="BM89" s="194" t="s">
        <v>301</v>
      </c>
      <c r="BN89" s="194"/>
      <c r="BO89" s="194"/>
      <c r="BP89" s="194"/>
      <c r="BQ89" s="194"/>
      <c r="BR89" s="194">
        <v>0.11799999999999999</v>
      </c>
      <c r="BS89" s="194">
        <v>9.7000000000000003E-2</v>
      </c>
      <c r="BT89" s="155">
        <v>0.30697674418604648</v>
      </c>
      <c r="BU89" s="154" t="s">
        <v>88</v>
      </c>
      <c r="BV89" s="162" t="s">
        <v>62</v>
      </c>
      <c r="BW89" s="162" t="s">
        <v>46</v>
      </c>
      <c r="BX89" s="234"/>
      <c r="BY89" s="194"/>
      <c r="BZ89" s="194">
        <v>3.3000000000000002E-2</v>
      </c>
      <c r="CA89" s="194">
        <v>4.4999999999999998E-2</v>
      </c>
      <c r="CB89" s="194"/>
      <c r="CC89" s="194">
        <v>0.14000000000000001</v>
      </c>
      <c r="CD89" s="194">
        <v>0.21</v>
      </c>
      <c r="CE89" s="194"/>
      <c r="CF89" s="199">
        <v>6.2782258064516122E-2</v>
      </c>
      <c r="CG89" s="199">
        <v>0.29896313364055299</v>
      </c>
      <c r="CH89" s="194"/>
      <c r="CI89" s="194"/>
      <c r="CJ89" s="196" t="s">
        <v>25</v>
      </c>
      <c r="CK89" s="234"/>
      <c r="CL89" s="194"/>
      <c r="CM89" s="234"/>
      <c r="CN89" s="194"/>
      <c r="CO89" s="234"/>
      <c r="CP89" s="196" t="s">
        <v>64</v>
      </c>
      <c r="CQ89" s="194" t="s">
        <v>408</v>
      </c>
      <c r="CR89" s="200" t="s">
        <v>408</v>
      </c>
      <c r="CS89" s="234"/>
      <c r="CT89" s="194">
        <v>1.5</v>
      </c>
      <c r="CU89" s="194"/>
      <c r="CV89" s="197"/>
      <c r="CW89" s="194"/>
      <c r="CX89" s="194"/>
      <c r="CY89" s="194"/>
      <c r="CZ89" s="194"/>
      <c r="DA89" s="194"/>
      <c r="DB89" s="194"/>
      <c r="DC89" s="194">
        <v>0.5</v>
      </c>
      <c r="DD89" s="194">
        <v>1.175</v>
      </c>
      <c r="DE89" s="194"/>
      <c r="DF89" s="194"/>
      <c r="DG89" s="194"/>
      <c r="DH89" s="199">
        <v>1.5460526315789476</v>
      </c>
      <c r="DI89" s="54">
        <f t="shared" si="25"/>
        <v>1.175</v>
      </c>
      <c r="DJ89" s="54">
        <f t="shared" si="26"/>
        <v>1.175</v>
      </c>
      <c r="DK89" s="194">
        <v>0.44</v>
      </c>
      <c r="DL89" s="194">
        <v>0.56999999999999995</v>
      </c>
      <c r="DM89" s="194"/>
      <c r="DN89" s="194"/>
      <c r="DO89" s="194">
        <v>0.68</v>
      </c>
      <c r="DP89" s="194">
        <v>0.75</v>
      </c>
      <c r="DQ89" s="194"/>
      <c r="DR89" s="199">
        <v>0.7599999999999999</v>
      </c>
      <c r="DS89" s="194"/>
      <c r="DT89" s="200"/>
      <c r="DU89" s="194"/>
      <c r="DV89" s="194"/>
      <c r="DW89" s="54" t="str">
        <f t="shared" si="28"/>
        <v/>
      </c>
      <c r="DX89" s="194">
        <v>1.375</v>
      </c>
      <c r="DY89" s="190"/>
      <c r="DZ89" s="234"/>
      <c r="EA89" s="196" t="s">
        <v>25</v>
      </c>
      <c r="EB89" s="234"/>
      <c r="EC89" s="194"/>
      <c r="ED89" s="234"/>
      <c r="EE89" s="194"/>
      <c r="EF89" s="194"/>
      <c r="EG89" s="196"/>
      <c r="EH89" s="194"/>
      <c r="EI89" s="194"/>
      <c r="EJ89" s="194"/>
      <c r="EK89" s="194"/>
      <c r="EL89" s="194" t="s">
        <v>408</v>
      </c>
      <c r="EM89" s="242" t="s">
        <v>408</v>
      </c>
      <c r="EN89" s="234"/>
      <c r="EO89" s="151" t="s">
        <v>25</v>
      </c>
      <c r="EP89" s="234"/>
      <c r="EQ89" s="194"/>
      <c r="ER89" s="227"/>
      <c r="ES89" s="194"/>
      <c r="ET89" s="194"/>
      <c r="EU89" s="194"/>
      <c r="EV89" s="234"/>
      <c r="EW89" s="194"/>
      <c r="EX89" s="194"/>
      <c r="FA89" s="63"/>
      <c r="FB89" s="63"/>
      <c r="FC89" s="63"/>
      <c r="FD89" s="63"/>
      <c r="FE89" s="63"/>
      <c r="FF89" s="63"/>
      <c r="FG89" s="63"/>
      <c r="FH89" s="63"/>
    </row>
    <row r="90" spans="1:164" s="2" customFormat="1" ht="15" customHeight="1" x14ac:dyDescent="0.25">
      <c r="A90" s="97" t="s">
        <v>74</v>
      </c>
      <c r="B90" s="92">
        <v>2015</v>
      </c>
      <c r="C90" s="101" t="s">
        <v>948</v>
      </c>
      <c r="D90" s="102" t="s">
        <v>949</v>
      </c>
      <c r="E90" s="123">
        <v>17</v>
      </c>
      <c r="F90" s="122">
        <v>30</v>
      </c>
      <c r="G90" s="188" t="s">
        <v>832</v>
      </c>
      <c r="H90" s="212" t="s">
        <v>832</v>
      </c>
      <c r="I90" s="213" t="s">
        <v>832</v>
      </c>
      <c r="J90" s="116">
        <v>0</v>
      </c>
      <c r="K90" s="213">
        <v>1</v>
      </c>
      <c r="L90" s="213">
        <v>1</v>
      </c>
      <c r="M90" s="213">
        <v>1</v>
      </c>
      <c r="N90" s="213">
        <v>1</v>
      </c>
      <c r="O90" s="35">
        <f t="shared" si="21"/>
        <v>1</v>
      </c>
      <c r="P90" s="35">
        <f t="shared" si="22"/>
        <v>1</v>
      </c>
      <c r="Q90" s="35">
        <f t="shared" si="23"/>
        <v>1</v>
      </c>
      <c r="R90" s="125">
        <f t="shared" si="24"/>
        <v>1</v>
      </c>
      <c r="S90" s="105">
        <v>2015</v>
      </c>
      <c r="T90" s="190" t="s">
        <v>784</v>
      </c>
      <c r="U90" s="190" t="s">
        <v>177</v>
      </c>
      <c r="V90" s="194" t="s">
        <v>408</v>
      </c>
      <c r="W90" s="234" t="s">
        <v>404</v>
      </c>
      <c r="X90" s="194"/>
      <c r="Y90" s="189" t="s">
        <v>75</v>
      </c>
      <c r="Z90" s="63" t="str">
        <f>VLOOKUP(Y90,Listings!$J$3:$O$57,2,FALSE)</f>
        <v>HFC</v>
      </c>
      <c r="AA90" s="190" t="s">
        <v>44</v>
      </c>
      <c r="AB90" s="59">
        <f>VLOOKUP(Y90,Listings!$J$3:$O$57,5,FALSE)</f>
        <v>101.06</v>
      </c>
      <c r="AC90" s="59">
        <f>VLOOKUP(Y90,Listings!$J$3:$O$57,6,FALSE)</f>
        <v>40.592799999999997</v>
      </c>
      <c r="AD90" s="51">
        <f>VLOOKUP(Y90,Listings!$J$3:$L$57,3,FALSE)</f>
        <v>-0.40899999999999997</v>
      </c>
      <c r="AE90" s="190" t="str">
        <f t="shared" si="27"/>
        <v>Wet</v>
      </c>
      <c r="AF90" s="189">
        <v>94</v>
      </c>
      <c r="AG90" s="190">
        <v>123</v>
      </c>
      <c r="AH90" s="190"/>
      <c r="AI90" s="190"/>
      <c r="AJ90" s="190"/>
      <c r="AK90" s="194"/>
      <c r="AL90" s="190"/>
      <c r="AM90" s="190"/>
      <c r="AN90" s="192">
        <v>30</v>
      </c>
      <c r="AO90" s="192">
        <v>50</v>
      </c>
      <c r="AP90" s="192">
        <v>6.7</v>
      </c>
      <c r="AQ90" s="190">
        <v>9.1</v>
      </c>
      <c r="AR90" s="189" t="s">
        <v>62</v>
      </c>
      <c r="AS90" s="190"/>
      <c r="AT90" s="190"/>
      <c r="AU90" s="190"/>
      <c r="AV90" s="194"/>
      <c r="AW90" s="194"/>
      <c r="AX90" s="194"/>
      <c r="AY90" s="190" t="s">
        <v>269</v>
      </c>
      <c r="AZ90" s="175" t="s">
        <v>408</v>
      </c>
      <c r="BA90" s="194"/>
      <c r="BB90" s="194"/>
      <c r="BC90" s="194"/>
      <c r="BD90" s="194"/>
      <c r="BE90" s="190"/>
      <c r="BF90" s="190"/>
      <c r="BG90" s="162" t="s">
        <v>32</v>
      </c>
      <c r="BH90" s="189"/>
      <c r="BI90" s="190"/>
      <c r="BJ90" s="194"/>
      <c r="BK90" s="194"/>
      <c r="BL90" s="194"/>
      <c r="BM90" s="190"/>
      <c r="BN90" s="194"/>
      <c r="BO90" s="194"/>
      <c r="BP90" s="194"/>
      <c r="BQ90" s="190"/>
      <c r="BR90" s="190"/>
      <c r="BS90" s="190"/>
      <c r="BT90" s="190"/>
      <c r="BU90" s="149" t="s">
        <v>408</v>
      </c>
      <c r="BV90" s="195" t="s">
        <v>408</v>
      </c>
      <c r="BW90" s="195" t="s">
        <v>408</v>
      </c>
      <c r="BX90" s="231"/>
      <c r="BY90" s="190"/>
      <c r="BZ90" s="190">
        <v>8.5000000000000006E-2</v>
      </c>
      <c r="CA90" s="190">
        <v>0.155</v>
      </c>
      <c r="CB90" s="190"/>
      <c r="CC90" s="190"/>
      <c r="CD90" s="190">
        <v>0.5</v>
      </c>
      <c r="CE90" s="190"/>
      <c r="CF90" s="199">
        <v>0.35199999999999998</v>
      </c>
      <c r="CG90" s="199">
        <v>0.70399999999999996</v>
      </c>
      <c r="CH90" s="190"/>
      <c r="CI90" s="190"/>
      <c r="CJ90" s="154" t="s">
        <v>329</v>
      </c>
      <c r="CK90" s="231"/>
      <c r="CL90" s="190"/>
      <c r="CM90" s="231"/>
      <c r="CN90" s="199">
        <v>0.89347826086956517</v>
      </c>
      <c r="CO90" s="231"/>
      <c r="CP90" s="189" t="s">
        <v>36</v>
      </c>
      <c r="CQ90" s="195" t="s">
        <v>408</v>
      </c>
      <c r="CR90" s="148" t="s">
        <v>408</v>
      </c>
      <c r="CS90" s="231"/>
      <c r="CT90" s="190"/>
      <c r="CU90" s="190">
        <v>2</v>
      </c>
      <c r="CV90" s="190"/>
      <c r="CW90" s="190"/>
      <c r="CX90" s="190"/>
      <c r="CY90" s="190">
        <v>147000</v>
      </c>
      <c r="CZ90" s="190">
        <v>206000</v>
      </c>
      <c r="DA90" s="190">
        <v>3</v>
      </c>
      <c r="DB90" s="194">
        <v>4.4000000000000004</v>
      </c>
      <c r="DC90" s="194"/>
      <c r="DD90" s="194"/>
      <c r="DE90" s="194">
        <v>1.3</v>
      </c>
      <c r="DF90" s="194">
        <v>2.4</v>
      </c>
      <c r="DG90" s="190"/>
      <c r="DH90" s="194"/>
      <c r="DI90" s="190">
        <f t="shared" si="25"/>
        <v>1.7458755735006783</v>
      </c>
      <c r="DJ90" s="190">
        <f t="shared" si="26"/>
        <v>1.7458755735006783</v>
      </c>
      <c r="DK90" s="194"/>
      <c r="DL90" s="194"/>
      <c r="DM90" s="190"/>
      <c r="DN90" s="190"/>
      <c r="DO90" s="190">
        <v>0.56000000000000005</v>
      </c>
      <c r="DP90" s="190">
        <v>0.74</v>
      </c>
      <c r="DQ90" s="190"/>
      <c r="DR90" s="190"/>
      <c r="DS90" s="190"/>
      <c r="DT90" s="190"/>
      <c r="DU90" s="190"/>
      <c r="DV90" s="190"/>
      <c r="DW90" s="190">
        <f t="shared" si="28"/>
        <v>0.72744815562528264</v>
      </c>
      <c r="DX90" s="190"/>
      <c r="DY90" s="190"/>
      <c r="DZ90" s="231"/>
      <c r="EA90" s="154" t="s">
        <v>25</v>
      </c>
      <c r="EB90" s="231"/>
      <c r="EC90" s="190"/>
      <c r="ED90" s="231"/>
      <c r="EE90" s="190"/>
      <c r="EF90" s="190"/>
      <c r="EG90" s="189"/>
      <c r="EH90" s="190"/>
      <c r="EI90" s="190"/>
      <c r="EJ90" s="190"/>
      <c r="EK90" s="190"/>
      <c r="EL90" s="194" t="s">
        <v>416</v>
      </c>
      <c r="EM90" s="220" t="s">
        <v>376</v>
      </c>
      <c r="EN90" s="231"/>
      <c r="EO90" s="189" t="s">
        <v>63</v>
      </c>
      <c r="EP90" s="231"/>
      <c r="EQ90" s="190"/>
      <c r="ER90" s="226"/>
      <c r="ES90" s="190"/>
      <c r="ET90" s="190"/>
      <c r="EU90" s="190"/>
      <c r="EV90" s="231"/>
      <c r="EW90" s="190"/>
      <c r="EX90" s="190"/>
      <c r="FA90" s="63"/>
      <c r="FB90" s="63"/>
      <c r="FC90" s="63"/>
      <c r="FD90" s="63"/>
      <c r="FE90" s="63"/>
      <c r="FF90" s="63"/>
      <c r="FG90" s="63"/>
      <c r="FH90" s="63"/>
    </row>
    <row r="91" spans="1:164" s="2" customFormat="1" ht="15" customHeight="1" x14ac:dyDescent="0.25">
      <c r="A91" s="97" t="s">
        <v>74</v>
      </c>
      <c r="B91" s="92">
        <v>2014</v>
      </c>
      <c r="C91" s="101" t="s">
        <v>987</v>
      </c>
      <c r="D91" s="102" t="s">
        <v>988</v>
      </c>
      <c r="E91" s="123">
        <v>37</v>
      </c>
      <c r="F91" s="122">
        <v>30</v>
      </c>
      <c r="G91" s="188" t="s">
        <v>832</v>
      </c>
      <c r="H91" s="212" t="s">
        <v>832</v>
      </c>
      <c r="I91" s="213" t="s">
        <v>832</v>
      </c>
      <c r="J91" s="116">
        <v>0</v>
      </c>
      <c r="K91" s="213">
        <v>0</v>
      </c>
      <c r="L91" s="213">
        <v>0</v>
      </c>
      <c r="M91" s="213">
        <v>0</v>
      </c>
      <c r="N91" s="213">
        <v>0</v>
      </c>
      <c r="O91" s="35">
        <f t="shared" si="21"/>
        <v>0</v>
      </c>
      <c r="P91" s="35">
        <f t="shared" si="22"/>
        <v>0</v>
      </c>
      <c r="Q91" s="35">
        <f t="shared" si="23"/>
        <v>0</v>
      </c>
      <c r="R91" s="125">
        <f t="shared" si="24"/>
        <v>0</v>
      </c>
      <c r="S91" s="105">
        <v>2014</v>
      </c>
      <c r="T91" s="190" t="s">
        <v>784</v>
      </c>
      <c r="U91" s="190" t="s">
        <v>177</v>
      </c>
      <c r="V91" s="194" t="s">
        <v>408</v>
      </c>
      <c r="W91" s="234" t="s">
        <v>404</v>
      </c>
      <c r="X91" s="194"/>
      <c r="Y91" s="189" t="s">
        <v>75</v>
      </c>
      <c r="Z91" s="63" t="str">
        <f>VLOOKUP(Y91,Listings!$J$3:$O$57,2,FALSE)</f>
        <v>HFC</v>
      </c>
      <c r="AA91" s="190" t="s">
        <v>44</v>
      </c>
      <c r="AB91" s="59">
        <f>VLOOKUP(Y91,Listings!$J$3:$O$57,5,FALSE)</f>
        <v>101.06</v>
      </c>
      <c r="AC91" s="59">
        <f>VLOOKUP(Y91,Listings!$J$3:$O$57,6,FALSE)</f>
        <v>40.592799999999997</v>
      </c>
      <c r="AD91" s="188">
        <f>VLOOKUP(Y91,Listings!$J$3:$L$57,3,FALSE)</f>
        <v>-0.40899999999999997</v>
      </c>
      <c r="AE91" s="190" t="str">
        <f t="shared" si="27"/>
        <v>Wet</v>
      </c>
      <c r="AF91" s="131">
        <v>95</v>
      </c>
      <c r="AG91" s="197">
        <v>123</v>
      </c>
      <c r="AH91" s="192"/>
      <c r="AI91" s="192"/>
      <c r="AJ91" s="192">
        <v>25</v>
      </c>
      <c r="AK91" s="197">
        <v>36</v>
      </c>
      <c r="AL91" s="192"/>
      <c r="AM91" s="192"/>
      <c r="AN91" s="192"/>
      <c r="AO91" s="142">
        <v>50</v>
      </c>
      <c r="AP91" s="137">
        <v>6.7</v>
      </c>
      <c r="AQ91" s="167">
        <v>9.1</v>
      </c>
      <c r="AR91" s="189" t="s">
        <v>62</v>
      </c>
      <c r="AS91" s="190"/>
      <c r="AT91" s="190"/>
      <c r="AU91" s="194">
        <v>19</v>
      </c>
      <c r="AV91" s="194">
        <v>30</v>
      </c>
      <c r="AW91" s="194"/>
      <c r="AX91" s="194"/>
      <c r="AY91" s="190" t="s">
        <v>269</v>
      </c>
      <c r="AZ91" s="175" t="s">
        <v>408</v>
      </c>
      <c r="BA91" s="194"/>
      <c r="BB91" s="194"/>
      <c r="BC91" s="194"/>
      <c r="BD91" s="194"/>
      <c r="BE91" s="190"/>
      <c r="BF91" s="190"/>
      <c r="BG91" s="190" t="s">
        <v>32</v>
      </c>
      <c r="BH91" s="225">
        <v>1.1000000000000001</v>
      </c>
      <c r="BI91" s="199">
        <v>1.75</v>
      </c>
      <c r="BJ91" s="194" t="s">
        <v>307</v>
      </c>
      <c r="BK91" s="199">
        <v>4.7699999999999999E-2</v>
      </c>
      <c r="BL91" s="199">
        <v>6.83E-2</v>
      </c>
      <c r="BM91" s="194" t="s">
        <v>308</v>
      </c>
      <c r="BN91" s="194"/>
      <c r="BO91" s="194"/>
      <c r="BP91" s="194"/>
      <c r="BQ91" s="190"/>
      <c r="BR91" s="190"/>
      <c r="BS91" s="190"/>
      <c r="BT91" s="190"/>
      <c r="BU91" s="149" t="s">
        <v>408</v>
      </c>
      <c r="BV91" s="195" t="s">
        <v>408</v>
      </c>
      <c r="BW91" s="195" t="s">
        <v>408</v>
      </c>
      <c r="BX91" s="231"/>
      <c r="BY91" s="190"/>
      <c r="BZ91" s="194">
        <v>8.5999999999999993E-2</v>
      </c>
      <c r="CA91" s="190">
        <v>0.15</v>
      </c>
      <c r="CB91" s="190"/>
      <c r="CC91" s="168"/>
      <c r="CD91" s="169"/>
      <c r="CE91" s="190"/>
      <c r="CF91" s="155">
        <v>0.54810000000000003</v>
      </c>
      <c r="CG91" s="194"/>
      <c r="CH91" s="170"/>
      <c r="CI91" s="190"/>
      <c r="CJ91" s="189" t="s">
        <v>329</v>
      </c>
      <c r="CK91" s="231"/>
      <c r="CL91" s="190"/>
      <c r="CM91" s="231" t="s">
        <v>690</v>
      </c>
      <c r="CN91" s="190"/>
      <c r="CO91" s="231"/>
      <c r="CP91" s="189" t="s">
        <v>36</v>
      </c>
      <c r="CQ91" s="195" t="s">
        <v>408</v>
      </c>
      <c r="CR91" s="148" t="s">
        <v>408</v>
      </c>
      <c r="CS91" s="231"/>
      <c r="CT91" s="190"/>
      <c r="CU91" s="190"/>
      <c r="CV91" s="192"/>
      <c r="CW91" s="194"/>
      <c r="CX91" s="194"/>
      <c r="CY91" s="190">
        <v>147000</v>
      </c>
      <c r="CZ91" s="190">
        <v>206000</v>
      </c>
      <c r="DA91" s="190">
        <v>3.1</v>
      </c>
      <c r="DB91" s="194">
        <v>4.5</v>
      </c>
      <c r="DC91" s="194"/>
      <c r="DD91" s="194"/>
      <c r="DE91" s="190"/>
      <c r="DF91" s="190"/>
      <c r="DG91" s="190">
        <v>1.4</v>
      </c>
      <c r="DH91" s="194">
        <v>2.2999999999999998</v>
      </c>
      <c r="DI91" s="167">
        <v>1.7458755735006783</v>
      </c>
      <c r="DJ91" s="190">
        <f t="shared" si="26"/>
        <v>1.7458755735006783</v>
      </c>
      <c r="DK91" s="194"/>
      <c r="DL91" s="194"/>
      <c r="DM91" s="190"/>
      <c r="DN91" s="190"/>
      <c r="DO91" s="194">
        <v>0.62</v>
      </c>
      <c r="DP91" s="194">
        <v>0.74</v>
      </c>
      <c r="DQ91" s="190"/>
      <c r="DR91" s="190"/>
      <c r="DS91" s="190"/>
      <c r="DT91" s="190"/>
      <c r="DU91" s="190"/>
      <c r="DV91" s="190"/>
      <c r="DW91" s="190" t="str">
        <f t="shared" si="28"/>
        <v/>
      </c>
      <c r="DX91" s="190"/>
      <c r="DY91" s="190"/>
      <c r="DZ91" s="231"/>
      <c r="EA91" s="189" t="s">
        <v>25</v>
      </c>
      <c r="EB91" s="231"/>
      <c r="EC91" s="190"/>
      <c r="ED91" s="231"/>
      <c r="EE91" s="190"/>
      <c r="EF91" s="190"/>
      <c r="EG91" s="189"/>
      <c r="EH91" s="190"/>
      <c r="EI91" s="190"/>
      <c r="EJ91" s="190"/>
      <c r="EK91" s="190"/>
      <c r="EL91" s="194" t="s">
        <v>416</v>
      </c>
      <c r="EM91" s="220" t="s">
        <v>376</v>
      </c>
      <c r="EN91" s="231"/>
      <c r="EO91" s="189" t="s">
        <v>63</v>
      </c>
      <c r="EP91" s="231"/>
      <c r="EQ91" s="190"/>
      <c r="ER91" s="226"/>
      <c r="ES91" s="190"/>
      <c r="ET91" s="190"/>
      <c r="EU91" s="190"/>
      <c r="EV91" s="231" t="s">
        <v>382</v>
      </c>
      <c r="EW91" s="190"/>
      <c r="EX91" s="190"/>
      <c r="FA91" s="63"/>
      <c r="FB91" s="63"/>
      <c r="FC91" s="63"/>
      <c r="FD91" s="63"/>
      <c r="FE91" s="63"/>
      <c r="FF91" s="63"/>
      <c r="FG91" s="63"/>
      <c r="FH91" s="63"/>
    </row>
    <row r="92" spans="1:164" s="8" customFormat="1" ht="15" customHeight="1" x14ac:dyDescent="0.25">
      <c r="A92" s="200" t="s">
        <v>262</v>
      </c>
      <c r="B92" s="92">
        <v>2010</v>
      </c>
      <c r="C92" s="101" t="s">
        <v>929</v>
      </c>
      <c r="D92" s="102" t="s">
        <v>930</v>
      </c>
      <c r="E92" s="93">
        <v>7</v>
      </c>
      <c r="F92" s="216">
        <v>31</v>
      </c>
      <c r="G92" s="188" t="s">
        <v>832</v>
      </c>
      <c r="H92" s="188" t="s">
        <v>832</v>
      </c>
      <c r="I92" s="146" t="s">
        <v>832</v>
      </c>
      <c r="J92" s="216">
        <v>0</v>
      </c>
      <c r="K92" s="146">
        <v>0</v>
      </c>
      <c r="L92" s="146">
        <v>0</v>
      </c>
      <c r="M92" s="146">
        <v>0</v>
      </c>
      <c r="N92" s="146">
        <v>0</v>
      </c>
      <c r="O92" s="35">
        <f t="shared" si="21"/>
        <v>0</v>
      </c>
      <c r="P92" s="35">
        <f t="shared" si="22"/>
        <v>0</v>
      </c>
      <c r="Q92" s="35">
        <f t="shared" si="23"/>
        <v>0</v>
      </c>
      <c r="R92" s="125">
        <f t="shared" si="24"/>
        <v>0</v>
      </c>
      <c r="S92" s="105">
        <v>2010</v>
      </c>
      <c r="T92" s="108" t="s">
        <v>164</v>
      </c>
      <c r="U92" s="108" t="s">
        <v>165</v>
      </c>
      <c r="V92" s="108" t="s">
        <v>5</v>
      </c>
      <c r="W92" s="231"/>
      <c r="X92" s="195" t="s">
        <v>44</v>
      </c>
      <c r="Y92" s="157" t="s">
        <v>56</v>
      </c>
      <c r="Z92" s="63" t="str">
        <f>VLOOKUP(Y92,Listings!$J$3:$O$57,2,FALSE)</f>
        <v>HFE</v>
      </c>
      <c r="AA92" s="108"/>
      <c r="AB92" s="59">
        <f>VLOOKUP(Y92,Listings!$J$3:$O$57,5,FALSE)</f>
        <v>164.6</v>
      </c>
      <c r="AC92" s="59">
        <f>VLOOKUP(Y92,Listings!$J$3:$O$57,6,FALSE)</f>
        <v>24.78</v>
      </c>
      <c r="AD92" s="51">
        <f>VLOOKUP(Y92,Listings!$J$3:$L$57,3,FALSE)</f>
        <v>1.264</v>
      </c>
      <c r="AE92" s="108" t="str">
        <f t="shared" si="27"/>
        <v>Dry</v>
      </c>
      <c r="AF92" s="157"/>
      <c r="AG92" s="142">
        <v>125</v>
      </c>
      <c r="AH92" s="108"/>
      <c r="AI92" s="108"/>
      <c r="AJ92" s="108"/>
      <c r="AK92" s="108"/>
      <c r="AL92" s="108"/>
      <c r="AM92" s="108"/>
      <c r="AN92" s="134"/>
      <c r="AO92" s="142">
        <v>6.7</v>
      </c>
      <c r="AP92" s="144">
        <v>3.206</v>
      </c>
      <c r="AQ92" s="142">
        <v>3.2360000000000002</v>
      </c>
      <c r="AR92" s="149" t="s">
        <v>5</v>
      </c>
      <c r="AS92" s="195"/>
      <c r="AT92" s="108">
        <v>118</v>
      </c>
      <c r="AU92" s="108"/>
      <c r="AV92" s="108">
        <v>21.3</v>
      </c>
      <c r="AW92" s="190"/>
      <c r="AX92" s="108">
        <v>0.25</v>
      </c>
      <c r="AY92" s="108" t="s">
        <v>32</v>
      </c>
      <c r="AZ92" s="149" t="s">
        <v>287</v>
      </c>
      <c r="BA92" s="190"/>
      <c r="BB92" s="195">
        <v>11</v>
      </c>
      <c r="BC92" s="190"/>
      <c r="BD92" s="195">
        <v>18.399999999999999</v>
      </c>
      <c r="BE92" s="190"/>
      <c r="BF92" s="108">
        <v>6.7000000000000004E-2</v>
      </c>
      <c r="BG92" s="108" t="s">
        <v>32</v>
      </c>
      <c r="BH92" s="157"/>
      <c r="BI92" s="108"/>
      <c r="BJ92" s="108"/>
      <c r="BK92" s="108"/>
      <c r="BL92" s="195">
        <v>1.34E-2</v>
      </c>
      <c r="BM92" s="195" t="s">
        <v>282</v>
      </c>
      <c r="BN92" s="108"/>
      <c r="BO92" s="108"/>
      <c r="BP92" s="195"/>
      <c r="BQ92" s="108"/>
      <c r="BR92" s="195">
        <v>1.34E-2</v>
      </c>
      <c r="BS92" s="108"/>
      <c r="BT92" s="155">
        <v>0.27365728900255759</v>
      </c>
      <c r="BU92" s="149" t="s">
        <v>408</v>
      </c>
      <c r="BV92" s="152" t="s">
        <v>62</v>
      </c>
      <c r="BW92" s="152" t="s">
        <v>327</v>
      </c>
      <c r="BX92" s="235"/>
      <c r="BY92" s="108"/>
      <c r="BZ92" s="108"/>
      <c r="CA92" s="108"/>
      <c r="CB92" s="108"/>
      <c r="CC92" s="108"/>
      <c r="CD92" s="108"/>
      <c r="CE92" s="108"/>
      <c r="CF92" s="108"/>
      <c r="CG92" s="108"/>
      <c r="CH92" s="108"/>
      <c r="CI92" s="108"/>
      <c r="CJ92" s="151" t="s">
        <v>25</v>
      </c>
      <c r="CK92" s="235"/>
      <c r="CL92" s="108"/>
      <c r="CM92" s="235"/>
      <c r="CN92" s="108"/>
      <c r="CO92" s="235"/>
      <c r="CP92" s="151" t="s">
        <v>78</v>
      </c>
      <c r="CQ92" s="152" t="s">
        <v>341</v>
      </c>
      <c r="CR92" s="152" t="s">
        <v>40</v>
      </c>
      <c r="CS92" s="235"/>
      <c r="CT92" s="108"/>
      <c r="CU92" s="108"/>
      <c r="CV92" s="164"/>
      <c r="CW92" s="195"/>
      <c r="CX92" s="195"/>
      <c r="CY92" s="108"/>
      <c r="CZ92" s="108"/>
      <c r="DA92" s="108"/>
      <c r="DB92" s="108"/>
      <c r="DC92" s="190"/>
      <c r="DD92" s="195">
        <v>0.28399999999999997</v>
      </c>
      <c r="DE92" s="108"/>
      <c r="DF92" s="108"/>
      <c r="DG92" s="108"/>
      <c r="DH92" s="108"/>
      <c r="DI92" s="190">
        <f t="shared" ref="DI92:DI114" si="29">IF(ISNUMBER(DD92),DD92,IF(ISNUMBER(DF92),DF92*DW92,""))</f>
        <v>0.28399999999999997</v>
      </c>
      <c r="DJ92" s="190">
        <f t="shared" si="26"/>
        <v>0.28399999999999997</v>
      </c>
      <c r="DK92" s="108"/>
      <c r="DL92" s="108"/>
      <c r="DM92" s="108"/>
      <c r="DN92" s="108"/>
      <c r="DO92" s="108"/>
      <c r="DP92" s="108"/>
      <c r="DQ92" s="108"/>
      <c r="DR92" s="108"/>
      <c r="DS92" s="108"/>
      <c r="DT92" s="108"/>
      <c r="DU92" s="108"/>
      <c r="DV92" s="108"/>
      <c r="DW92" s="54" t="str">
        <f t="shared" si="28"/>
        <v/>
      </c>
      <c r="DX92" s="108"/>
      <c r="DY92" s="108"/>
      <c r="DZ92" s="235"/>
      <c r="EA92" s="157" t="s">
        <v>408</v>
      </c>
      <c r="EB92" s="235"/>
      <c r="EC92" s="108"/>
      <c r="ED92" s="235"/>
      <c r="EE92" s="108"/>
      <c r="EF92" s="108"/>
      <c r="EG92" s="157"/>
      <c r="EH92" s="108"/>
      <c r="EI92" s="108"/>
      <c r="EJ92" s="108"/>
      <c r="EK92" s="108"/>
      <c r="EL92" s="194" t="s">
        <v>416</v>
      </c>
      <c r="EM92" s="220" t="s">
        <v>376</v>
      </c>
      <c r="EN92" s="235"/>
      <c r="EO92" s="154" t="s">
        <v>25</v>
      </c>
      <c r="EP92" s="235"/>
      <c r="EQ92" s="108"/>
      <c r="ER92" s="229"/>
      <c r="ES92" s="108"/>
      <c r="ET92" s="108"/>
      <c r="EU92" s="108"/>
      <c r="EV92" s="235"/>
      <c r="EW92" s="152" t="s">
        <v>382</v>
      </c>
      <c r="EX92" s="108" t="s">
        <v>383</v>
      </c>
      <c r="FA92" s="58"/>
      <c r="FB92" s="58"/>
      <c r="FC92" s="58"/>
      <c r="FD92" s="58"/>
      <c r="FE92" s="58"/>
      <c r="FF92" s="58"/>
      <c r="FG92" s="58"/>
      <c r="FH92" s="58"/>
    </row>
    <row r="93" spans="1:164" s="2" customFormat="1" ht="15" customHeight="1" x14ac:dyDescent="0.25">
      <c r="A93" s="97" t="s">
        <v>265</v>
      </c>
      <c r="B93" s="92">
        <v>2012</v>
      </c>
      <c r="C93" s="101" t="s">
        <v>952</v>
      </c>
      <c r="D93" s="102" t="s">
        <v>953</v>
      </c>
      <c r="E93" s="123">
        <v>19</v>
      </c>
      <c r="F93" s="216">
        <v>31</v>
      </c>
      <c r="G93" s="188" t="s">
        <v>832</v>
      </c>
      <c r="H93" s="188" t="s">
        <v>832</v>
      </c>
      <c r="I93" s="146" t="s">
        <v>833</v>
      </c>
      <c r="J93" s="216">
        <v>0</v>
      </c>
      <c r="K93" s="146">
        <v>1</v>
      </c>
      <c r="L93" s="95">
        <v>1</v>
      </c>
      <c r="M93" s="95">
        <v>1</v>
      </c>
      <c r="N93" s="95">
        <v>0</v>
      </c>
      <c r="O93" s="35">
        <f t="shared" si="21"/>
        <v>1</v>
      </c>
      <c r="P93" s="35">
        <f t="shared" si="22"/>
        <v>1</v>
      </c>
      <c r="Q93" s="35">
        <f t="shared" si="23"/>
        <v>0</v>
      </c>
      <c r="R93" s="125">
        <f t="shared" si="24"/>
        <v>1</v>
      </c>
      <c r="S93" s="105">
        <v>2012</v>
      </c>
      <c r="T93" s="108" t="s">
        <v>164</v>
      </c>
      <c r="U93" s="108" t="s">
        <v>165</v>
      </c>
      <c r="V93" s="108" t="s">
        <v>5</v>
      </c>
      <c r="W93" s="235"/>
      <c r="X93" s="195" t="s">
        <v>44</v>
      </c>
      <c r="Y93" s="157" t="s">
        <v>56</v>
      </c>
      <c r="Z93" s="63" t="str">
        <f>VLOOKUP(Y93,Listings!$J$3:$O$57,2,FALSE)</f>
        <v>HFE</v>
      </c>
      <c r="AA93" s="108"/>
      <c r="AB93" s="59">
        <f>VLOOKUP(Y93,Listings!$J$3:$O$57,5,FALSE)</f>
        <v>164.6</v>
      </c>
      <c r="AC93" s="59">
        <f>VLOOKUP(Y93,Listings!$J$3:$O$57,6,FALSE)</f>
        <v>24.78</v>
      </c>
      <c r="AD93" s="51">
        <f>VLOOKUP(Y93,Listings!$J$3:$L$57,3,FALSE)</f>
        <v>1.264</v>
      </c>
      <c r="AE93" s="108" t="str">
        <f t="shared" si="27"/>
        <v>Dry</v>
      </c>
      <c r="AF93" s="157">
        <v>118.9</v>
      </c>
      <c r="AG93" s="108">
        <v>120.2</v>
      </c>
      <c r="AH93" s="108"/>
      <c r="AI93" s="108"/>
      <c r="AJ93" s="190"/>
      <c r="AK93" s="108">
        <v>15</v>
      </c>
      <c r="AL93" s="108"/>
      <c r="AM93" s="108"/>
      <c r="AN93" s="134">
        <v>6.649</v>
      </c>
      <c r="AO93" s="164">
        <v>6.7240000000000002</v>
      </c>
      <c r="AP93" s="164">
        <v>3.206</v>
      </c>
      <c r="AQ93" s="108">
        <v>3.2360000000000002</v>
      </c>
      <c r="AR93" s="157" t="s">
        <v>5</v>
      </c>
      <c r="AS93" s="108">
        <v>126.4</v>
      </c>
      <c r="AT93" s="108">
        <v>126.9</v>
      </c>
      <c r="AU93" s="200"/>
      <c r="AV93" s="108">
        <v>50</v>
      </c>
      <c r="AW93" s="190"/>
      <c r="AX93" s="108">
        <v>0.47099999999999997</v>
      </c>
      <c r="AY93" s="108" t="s">
        <v>32</v>
      </c>
      <c r="AZ93" s="149" t="s">
        <v>287</v>
      </c>
      <c r="BA93" s="190"/>
      <c r="BB93" s="195">
        <v>5</v>
      </c>
      <c r="BC93" s="190"/>
      <c r="BD93" s="195">
        <v>47.3</v>
      </c>
      <c r="BE93" s="190"/>
      <c r="BF93" s="155">
        <v>0.27500000000000002</v>
      </c>
      <c r="BG93" s="108" t="s">
        <v>32</v>
      </c>
      <c r="BH93" s="157"/>
      <c r="BI93" s="108"/>
      <c r="BJ93" s="108"/>
      <c r="BK93" s="195">
        <v>3.73E-2</v>
      </c>
      <c r="BL93" s="195">
        <v>3.8899999999999997E-2</v>
      </c>
      <c r="BM93" s="108" t="s">
        <v>280</v>
      </c>
      <c r="BN93" s="194"/>
      <c r="BO93" s="194"/>
      <c r="BP93" s="194"/>
      <c r="BQ93" s="195"/>
      <c r="BR93" s="155">
        <v>1.7399999999999999E-2</v>
      </c>
      <c r="BS93" s="108"/>
      <c r="BT93" s="155">
        <v>0.30399999999999999</v>
      </c>
      <c r="BU93" s="149" t="s">
        <v>408</v>
      </c>
      <c r="BV93" s="108" t="s">
        <v>62</v>
      </c>
      <c r="BW93" s="108" t="s">
        <v>327</v>
      </c>
      <c r="BX93" s="235"/>
      <c r="BY93" s="108"/>
      <c r="BZ93" s="195"/>
      <c r="CA93" s="195">
        <v>0.307</v>
      </c>
      <c r="CB93" s="108"/>
      <c r="CC93" s="108"/>
      <c r="CD93" s="108"/>
      <c r="CE93" s="108"/>
      <c r="CF93" s="155">
        <v>9.5000000000000001E-2</v>
      </c>
      <c r="CG93" s="108"/>
      <c r="CH93" s="108"/>
      <c r="CI93" s="108"/>
      <c r="CJ93" s="157" t="s">
        <v>25</v>
      </c>
      <c r="CK93" s="235"/>
      <c r="CL93" s="108"/>
      <c r="CM93" s="235" t="s">
        <v>882</v>
      </c>
      <c r="CN93" s="155">
        <v>0.90500000000000003</v>
      </c>
      <c r="CO93" s="235"/>
      <c r="CP93" s="157" t="s">
        <v>78</v>
      </c>
      <c r="CQ93" s="108" t="s">
        <v>341</v>
      </c>
      <c r="CR93" s="195" t="s">
        <v>40</v>
      </c>
      <c r="CS93" s="235"/>
      <c r="CT93" s="108"/>
      <c r="CU93" s="108"/>
      <c r="CV93" s="164"/>
      <c r="CW93" s="195"/>
      <c r="CX93" s="195"/>
      <c r="CY93" s="195">
        <v>841</v>
      </c>
      <c r="CZ93" s="108">
        <v>860</v>
      </c>
      <c r="DA93" s="108">
        <v>2.0630000000000002</v>
      </c>
      <c r="DB93" s="195">
        <v>2.0950000000000002</v>
      </c>
      <c r="DC93" s="195">
        <v>0.82179999999999997</v>
      </c>
      <c r="DD93" s="195">
        <v>0.86070000000000002</v>
      </c>
      <c r="DE93" s="108"/>
      <c r="DF93" s="108"/>
      <c r="DG93" s="195">
        <v>1.66</v>
      </c>
      <c r="DH93" s="195">
        <v>1.72</v>
      </c>
      <c r="DI93" s="190">
        <f t="shared" si="29"/>
        <v>0.86070000000000002</v>
      </c>
      <c r="DJ93" s="190">
        <f t="shared" si="26"/>
        <v>0.86070000000000002</v>
      </c>
      <c r="DK93" s="195"/>
      <c r="DL93" s="195"/>
      <c r="DM93" s="108"/>
      <c r="DN93" s="108"/>
      <c r="DO93" s="108">
        <v>0.52380000000000004</v>
      </c>
      <c r="DP93" s="108">
        <v>0.55449999999999999</v>
      </c>
      <c r="DQ93" s="108">
        <v>0.4864</v>
      </c>
      <c r="DR93" s="108">
        <v>0.50939999999999996</v>
      </c>
      <c r="DS93" s="108"/>
      <c r="DT93" s="108"/>
      <c r="DU93" s="108"/>
      <c r="DV93" s="108"/>
      <c r="DW93" s="54" t="str">
        <f t="shared" si="28"/>
        <v/>
      </c>
      <c r="DX93" s="108"/>
      <c r="DY93" s="108"/>
      <c r="DZ93" s="235"/>
      <c r="EA93" s="157" t="s">
        <v>408</v>
      </c>
      <c r="EB93" s="235"/>
      <c r="EC93" s="108"/>
      <c r="ED93" s="235"/>
      <c r="EE93" s="108"/>
      <c r="EF93" s="108"/>
      <c r="EG93" s="157"/>
      <c r="EH93" s="108"/>
      <c r="EI93" s="108"/>
      <c r="EJ93" s="108"/>
      <c r="EK93" s="108"/>
      <c r="EL93" s="162" t="s">
        <v>416</v>
      </c>
      <c r="EM93" s="240" t="s">
        <v>376</v>
      </c>
      <c r="EN93" s="235"/>
      <c r="EO93" s="154" t="s">
        <v>25</v>
      </c>
      <c r="EP93" s="235"/>
      <c r="EQ93" s="108"/>
      <c r="ER93" s="229"/>
      <c r="ES93" s="108"/>
      <c r="ET93" s="108"/>
      <c r="EU93" s="108"/>
      <c r="EV93" s="235"/>
      <c r="EW93" s="108" t="s">
        <v>382</v>
      </c>
      <c r="EX93" s="108" t="s">
        <v>383</v>
      </c>
      <c r="FA93" s="63"/>
      <c r="FB93" s="63"/>
      <c r="FC93" s="63"/>
      <c r="FD93" s="63"/>
      <c r="FE93" s="63"/>
      <c r="FF93" s="63"/>
      <c r="FG93" s="63"/>
      <c r="FH93" s="63"/>
    </row>
    <row r="94" spans="1:164" ht="15" customHeight="1" x14ac:dyDescent="0.25">
      <c r="A94" s="200" t="s">
        <v>104</v>
      </c>
      <c r="B94" s="92">
        <v>2014</v>
      </c>
      <c r="C94" s="101" t="s">
        <v>983</v>
      </c>
      <c r="D94" s="102" t="s">
        <v>984</v>
      </c>
      <c r="E94" s="123">
        <v>35</v>
      </c>
      <c r="F94" s="116">
        <v>32</v>
      </c>
      <c r="G94" s="188" t="s">
        <v>832</v>
      </c>
      <c r="H94" s="212" t="s">
        <v>832</v>
      </c>
      <c r="I94" s="213" t="s">
        <v>832</v>
      </c>
      <c r="J94" s="116">
        <v>0</v>
      </c>
      <c r="K94" s="213">
        <v>0</v>
      </c>
      <c r="L94" s="213">
        <v>0</v>
      </c>
      <c r="M94" s="213">
        <v>0</v>
      </c>
      <c r="N94" s="213">
        <v>0</v>
      </c>
      <c r="O94" s="35">
        <f t="shared" si="21"/>
        <v>0</v>
      </c>
      <c r="P94" s="35">
        <f t="shared" si="22"/>
        <v>0</v>
      </c>
      <c r="Q94" s="35">
        <f t="shared" si="23"/>
        <v>0</v>
      </c>
      <c r="R94" s="125">
        <f t="shared" si="24"/>
        <v>0</v>
      </c>
      <c r="S94" s="105">
        <v>2014</v>
      </c>
      <c r="T94" s="190" t="s">
        <v>164</v>
      </c>
      <c r="U94" s="190" t="s">
        <v>165</v>
      </c>
      <c r="V94" s="190" t="s">
        <v>374</v>
      </c>
      <c r="W94" s="235"/>
      <c r="X94" s="194" t="s">
        <v>44</v>
      </c>
      <c r="Y94" s="189" t="s">
        <v>105</v>
      </c>
      <c r="Z94" s="63" t="str">
        <f>VLOOKUP(Y94,Listings!$J$3:$O$57,2,FALSE)</f>
        <v>HFE</v>
      </c>
      <c r="AA94" s="190"/>
      <c r="AB94" s="59">
        <f>VLOOKUP(Y94,Listings!$J$3:$O$57,5,FALSE)</f>
        <v>195.3</v>
      </c>
      <c r="AC94" s="59">
        <f>VLOOKUP(Y94,Listings!$J$3:$O$57,6,FALSE)</f>
        <v>22.29</v>
      </c>
      <c r="AD94" s="188">
        <f>VLOOKUP(Y94,Listings!$J$3:$L$57,3,FALSE)</f>
        <v>1.5389999999999999</v>
      </c>
      <c r="AE94" s="190" t="str">
        <f t="shared" si="27"/>
        <v>Dry</v>
      </c>
      <c r="AF94" s="131">
        <v>110</v>
      </c>
      <c r="AG94" s="192">
        <v>126</v>
      </c>
      <c r="AH94" s="192"/>
      <c r="AI94" s="192"/>
      <c r="AJ94" s="192"/>
      <c r="AK94" s="192"/>
      <c r="AL94" s="192"/>
      <c r="AM94" s="192"/>
      <c r="AN94" s="197">
        <v>3.84</v>
      </c>
      <c r="AO94" s="197">
        <v>5.93</v>
      </c>
      <c r="AP94" s="192">
        <v>0.48</v>
      </c>
      <c r="AQ94" s="192">
        <v>1.77</v>
      </c>
      <c r="AR94" s="189" t="s">
        <v>5</v>
      </c>
      <c r="AS94" s="194">
        <v>120</v>
      </c>
      <c r="AT94" s="194">
        <v>140</v>
      </c>
      <c r="AU94" s="195"/>
      <c r="AV94" s="190">
        <v>12.14</v>
      </c>
      <c r="AW94" s="190"/>
      <c r="AX94" s="194">
        <v>0.13</v>
      </c>
      <c r="AY94" s="190" t="s">
        <v>32</v>
      </c>
      <c r="AZ94" s="151" t="s">
        <v>287</v>
      </c>
      <c r="BA94" s="190"/>
      <c r="BB94" s="194">
        <v>7.73</v>
      </c>
      <c r="BC94" s="190"/>
      <c r="BD94" s="194">
        <v>9.5816999999999997</v>
      </c>
      <c r="BE94" s="190"/>
      <c r="BF94" s="190">
        <v>5.4199999999999998E-2</v>
      </c>
      <c r="BG94" s="190" t="s">
        <v>32</v>
      </c>
      <c r="BH94" s="189"/>
      <c r="BI94" s="190"/>
      <c r="BJ94" s="190"/>
      <c r="BK94" s="148"/>
      <c r="BL94" s="194">
        <v>5.6399999999999999E-2</v>
      </c>
      <c r="BM94" s="194" t="s">
        <v>289</v>
      </c>
      <c r="BN94" s="194"/>
      <c r="BO94" s="194"/>
      <c r="BP94" s="194"/>
      <c r="BQ94" s="190"/>
      <c r="BR94" s="194">
        <v>4.1599999999999998E-2</v>
      </c>
      <c r="BS94" s="190"/>
      <c r="BT94" s="155">
        <v>0.32026634382566577</v>
      </c>
      <c r="BU94" s="149" t="s">
        <v>408</v>
      </c>
      <c r="BV94" s="152" t="s">
        <v>62</v>
      </c>
      <c r="BW94" s="152" t="s">
        <v>327</v>
      </c>
      <c r="BX94" s="231"/>
      <c r="BY94" s="190"/>
      <c r="BZ94" s="108"/>
      <c r="CA94" s="190">
        <v>4.7E-2</v>
      </c>
      <c r="CB94" s="190"/>
      <c r="CC94" s="190"/>
      <c r="CD94" s="190"/>
      <c r="CE94" s="190"/>
      <c r="CF94" s="199">
        <f>CA94/1483*(AO94-IF(ISBLANK(AP94),AQ94,AP94))*100</f>
        <v>1.727242076871207E-2</v>
      </c>
      <c r="CG94" s="190"/>
      <c r="CH94" s="190"/>
      <c r="CI94" s="190"/>
      <c r="CJ94" s="189" t="s">
        <v>25</v>
      </c>
      <c r="CK94" s="231"/>
      <c r="CL94" s="190"/>
      <c r="CM94" s="231" t="s">
        <v>238</v>
      </c>
      <c r="CN94" s="190"/>
      <c r="CO94" s="231"/>
      <c r="CP94" s="189" t="s">
        <v>106</v>
      </c>
      <c r="CQ94" s="190" t="s">
        <v>337</v>
      </c>
      <c r="CR94" s="194" t="s">
        <v>40</v>
      </c>
      <c r="CS94" s="234" t="s">
        <v>248</v>
      </c>
      <c r="CT94" s="190"/>
      <c r="CU94" s="190"/>
      <c r="CV94" s="166">
        <v>1.736842105263158</v>
      </c>
      <c r="CW94" s="194">
        <v>33</v>
      </c>
      <c r="CX94" s="194">
        <v>19</v>
      </c>
      <c r="CY94" s="190"/>
      <c r="CZ94" s="190"/>
      <c r="DA94" s="190">
        <v>4.03</v>
      </c>
      <c r="DB94" s="190">
        <v>10</v>
      </c>
      <c r="DC94" s="194">
        <v>0</v>
      </c>
      <c r="DD94" s="194">
        <v>0.5</v>
      </c>
      <c r="DE94" s="190"/>
      <c r="DF94" s="190"/>
      <c r="DG94" s="190"/>
      <c r="DH94" s="190"/>
      <c r="DI94" s="54">
        <f t="shared" si="29"/>
        <v>0.5</v>
      </c>
      <c r="DJ94" s="190">
        <f t="shared" si="26"/>
        <v>0.5</v>
      </c>
      <c r="DK94" s="190"/>
      <c r="DL94" s="194">
        <v>0.6</v>
      </c>
      <c r="DM94" s="190"/>
      <c r="DN94" s="190"/>
      <c r="DO94" s="108">
        <v>0.4</v>
      </c>
      <c r="DP94" s="190">
        <v>0.9</v>
      </c>
      <c r="DQ94" s="190"/>
      <c r="DR94" s="190">
        <v>0.81</v>
      </c>
      <c r="DS94" s="190"/>
      <c r="DT94" s="190"/>
      <c r="DU94" s="190"/>
      <c r="DV94" s="190"/>
      <c r="DW94" s="54" t="str">
        <f t="shared" si="28"/>
        <v/>
      </c>
      <c r="DX94" s="190"/>
      <c r="DY94" s="190"/>
      <c r="DZ94" s="231"/>
      <c r="EA94" s="157" t="s">
        <v>408</v>
      </c>
      <c r="EB94" s="231"/>
      <c r="EC94" s="190"/>
      <c r="ED94" s="231"/>
      <c r="EE94" s="190"/>
      <c r="EF94" s="190"/>
      <c r="EG94" s="189"/>
      <c r="EH94" s="190"/>
      <c r="EI94" s="190"/>
      <c r="EJ94" s="190"/>
      <c r="EK94" s="190"/>
      <c r="EL94" s="162" t="s">
        <v>416</v>
      </c>
      <c r="EM94" s="240" t="s">
        <v>376</v>
      </c>
      <c r="EN94" s="231"/>
      <c r="EO94" s="189" t="s">
        <v>25</v>
      </c>
      <c r="EP94" s="231" t="s">
        <v>108</v>
      </c>
      <c r="EQ94" s="190"/>
      <c r="ER94" s="226"/>
      <c r="ES94" s="190"/>
      <c r="ET94" s="190"/>
      <c r="EU94" s="190"/>
      <c r="EV94" s="231"/>
      <c r="EW94" s="190" t="s">
        <v>382</v>
      </c>
      <c r="EX94" s="190" t="s">
        <v>383</v>
      </c>
    </row>
    <row r="95" spans="1:164" s="2" customFormat="1" ht="15" customHeight="1" x14ac:dyDescent="0.25">
      <c r="A95" s="200" t="s">
        <v>104</v>
      </c>
      <c r="B95" s="92">
        <v>2014</v>
      </c>
      <c r="C95" s="101" t="s">
        <v>1011</v>
      </c>
      <c r="D95" s="102" t="s">
        <v>1012</v>
      </c>
      <c r="E95" s="123">
        <v>49</v>
      </c>
      <c r="F95" s="116">
        <v>32</v>
      </c>
      <c r="G95" s="188" t="s">
        <v>832</v>
      </c>
      <c r="H95" s="188" t="s">
        <v>832</v>
      </c>
      <c r="I95" s="146" t="s">
        <v>832</v>
      </c>
      <c r="J95" s="116">
        <v>0</v>
      </c>
      <c r="K95" s="213">
        <v>1</v>
      </c>
      <c r="L95" s="213">
        <v>1</v>
      </c>
      <c r="M95" s="213">
        <v>1</v>
      </c>
      <c r="N95" s="213">
        <v>1</v>
      </c>
      <c r="O95" s="35">
        <f t="shared" si="21"/>
        <v>1</v>
      </c>
      <c r="P95" s="35">
        <f t="shared" si="22"/>
        <v>1</v>
      </c>
      <c r="Q95" s="35">
        <f t="shared" si="23"/>
        <v>1</v>
      </c>
      <c r="R95" s="125">
        <f t="shared" si="24"/>
        <v>1</v>
      </c>
      <c r="S95" s="105">
        <v>2014</v>
      </c>
      <c r="T95" s="194" t="s">
        <v>164</v>
      </c>
      <c r="U95" s="194" t="s">
        <v>165</v>
      </c>
      <c r="V95" s="194" t="s">
        <v>5</v>
      </c>
      <c r="W95" s="233" t="s">
        <v>905</v>
      </c>
      <c r="X95" s="194" t="s">
        <v>44</v>
      </c>
      <c r="Y95" s="196" t="s">
        <v>105</v>
      </c>
      <c r="Z95" s="63" t="str">
        <f>VLOOKUP(Y95,Listings!$J$3:$O$57,2,FALSE)</f>
        <v>HFE</v>
      </c>
      <c r="AA95" s="194"/>
      <c r="AB95" s="59">
        <f>VLOOKUP(Y95,Listings!$J$3:$O$57,5,FALSE)</f>
        <v>195.3</v>
      </c>
      <c r="AC95" s="59">
        <f>VLOOKUP(Y95,Listings!$J$3:$O$57,6,FALSE)</f>
        <v>22.29</v>
      </c>
      <c r="AD95" s="188">
        <f>VLOOKUP(Y95,Listings!$J$3:$L$57,3,FALSE)</f>
        <v>1.5389999999999999</v>
      </c>
      <c r="AE95" s="190" t="str">
        <f t="shared" si="27"/>
        <v>Dry</v>
      </c>
      <c r="AF95" s="149"/>
      <c r="AG95" s="197">
        <v>126.5</v>
      </c>
      <c r="AH95" s="197"/>
      <c r="AI95" s="197"/>
      <c r="AJ95" s="190"/>
      <c r="AK95" s="141">
        <v>18.3</v>
      </c>
      <c r="AL95" s="197"/>
      <c r="AM95" s="197"/>
      <c r="AN95" s="195"/>
      <c r="AO95" s="197">
        <v>5.5</v>
      </c>
      <c r="AP95" s="197"/>
      <c r="AQ95" s="197">
        <v>1.18</v>
      </c>
      <c r="AR95" s="196" t="s">
        <v>5</v>
      </c>
      <c r="AS95" s="218"/>
      <c r="AT95" s="194">
        <v>135.1</v>
      </c>
      <c r="AU95" s="195"/>
      <c r="AV95" s="199">
        <v>12.1</v>
      </c>
      <c r="AW95" s="190"/>
      <c r="AX95" s="194">
        <v>0.13</v>
      </c>
      <c r="AY95" s="194" t="s">
        <v>32</v>
      </c>
      <c r="AZ95" s="151" t="s">
        <v>287</v>
      </c>
      <c r="BA95" s="190"/>
      <c r="BB95" s="194">
        <v>7.7</v>
      </c>
      <c r="BC95" s="190"/>
      <c r="BD95" s="194">
        <v>9.5809999999999995</v>
      </c>
      <c r="BE95" s="194"/>
      <c r="BF95" s="194"/>
      <c r="BG95" s="194" t="s">
        <v>32</v>
      </c>
      <c r="BH95" s="196"/>
      <c r="BI95" s="194"/>
      <c r="BJ95" s="194"/>
      <c r="BK95" s="190"/>
      <c r="BL95" s="194">
        <v>5.6399999999999999E-2</v>
      </c>
      <c r="BM95" s="194" t="s">
        <v>289</v>
      </c>
      <c r="BN95" s="194"/>
      <c r="BO95" s="194"/>
      <c r="BP95" s="194"/>
      <c r="BQ95" s="194"/>
      <c r="BR95" s="194">
        <v>4.1599999999999998E-2</v>
      </c>
      <c r="BS95" s="194"/>
      <c r="BT95" s="155">
        <v>0.31217838765008588</v>
      </c>
      <c r="BU95" s="149" t="s">
        <v>408</v>
      </c>
      <c r="BV95" s="152" t="s">
        <v>62</v>
      </c>
      <c r="BW95" s="152" t="s">
        <v>327</v>
      </c>
      <c r="BX95" s="234"/>
      <c r="BY95" s="194"/>
      <c r="BZ95" s="108"/>
      <c r="CA95" s="194">
        <v>4.7E-2</v>
      </c>
      <c r="CB95" s="194"/>
      <c r="CC95" s="194"/>
      <c r="CD95" s="194"/>
      <c r="CE95" s="182">
        <v>4.2000000000000003E-2</v>
      </c>
      <c r="CF95" s="179">
        <v>1.2999999999999999E-2</v>
      </c>
      <c r="CG95" s="194"/>
      <c r="CH95" s="179">
        <v>0.30952380952380948</v>
      </c>
      <c r="CI95" s="194"/>
      <c r="CJ95" s="196" t="s">
        <v>25</v>
      </c>
      <c r="CK95" s="234"/>
      <c r="CL95" s="194"/>
      <c r="CM95" s="234" t="s">
        <v>238</v>
      </c>
      <c r="CN95" s="195">
        <v>0.84297520661157022</v>
      </c>
      <c r="CO95" s="234"/>
      <c r="CP95" s="196" t="s">
        <v>106</v>
      </c>
      <c r="CQ95" s="194" t="s">
        <v>337</v>
      </c>
      <c r="CR95" s="194" t="s">
        <v>40</v>
      </c>
      <c r="CS95" s="234" t="s">
        <v>107</v>
      </c>
      <c r="CT95" s="194"/>
      <c r="CU95" s="194"/>
      <c r="CV95" s="197">
        <v>1.736842105263158</v>
      </c>
      <c r="CW95" s="194"/>
      <c r="CX95" s="194"/>
      <c r="CY95" s="194"/>
      <c r="CZ95" s="194"/>
      <c r="DA95" s="108"/>
      <c r="DB95" s="194">
        <v>4.6399999999999997</v>
      </c>
      <c r="DC95" s="190"/>
      <c r="DD95" s="194">
        <v>0.5</v>
      </c>
      <c r="DE95" s="194"/>
      <c r="DF95" s="194"/>
      <c r="DG95" s="190"/>
      <c r="DH95" s="199">
        <v>0.61499999999999999</v>
      </c>
      <c r="DI95" s="190">
        <f t="shared" si="29"/>
        <v>0.5</v>
      </c>
      <c r="DJ95" s="190">
        <f t="shared" si="26"/>
        <v>0.5</v>
      </c>
      <c r="DK95" s="194"/>
      <c r="DL95" s="194"/>
      <c r="DM95" s="194"/>
      <c r="DN95" s="194"/>
      <c r="DO95" s="195"/>
      <c r="DP95" s="200">
        <v>0.74199999999999999</v>
      </c>
      <c r="DQ95" s="190"/>
      <c r="DR95" s="194">
        <v>0.81</v>
      </c>
      <c r="DS95" s="190"/>
      <c r="DT95" s="190"/>
      <c r="DU95" s="194"/>
      <c r="DV95" s="194"/>
      <c r="DW95" s="54" t="str">
        <f t="shared" si="28"/>
        <v/>
      </c>
      <c r="DX95" s="194"/>
      <c r="DY95" s="194"/>
      <c r="DZ95" s="234"/>
      <c r="EA95" s="157" t="s">
        <v>408</v>
      </c>
      <c r="EB95" s="234"/>
      <c r="EC95" s="194"/>
      <c r="ED95" s="234"/>
      <c r="EE95" s="194"/>
      <c r="EF95" s="194"/>
      <c r="EG95" s="196"/>
      <c r="EH95" s="194"/>
      <c r="EI95" s="194"/>
      <c r="EJ95" s="194"/>
      <c r="EK95" s="194"/>
      <c r="EL95" s="162" t="s">
        <v>416</v>
      </c>
      <c r="EM95" s="240" t="s">
        <v>376</v>
      </c>
      <c r="EN95" s="234"/>
      <c r="EO95" s="196" t="s">
        <v>25</v>
      </c>
      <c r="EP95" s="234" t="s">
        <v>130</v>
      </c>
      <c r="EQ95" s="194"/>
      <c r="ER95" s="228"/>
      <c r="ES95" s="194"/>
      <c r="ET95" s="194"/>
      <c r="EU95" s="194"/>
      <c r="EV95" s="234"/>
      <c r="EW95" s="190" t="s">
        <v>382</v>
      </c>
      <c r="EX95" s="190" t="s">
        <v>383</v>
      </c>
      <c r="FA95" s="63"/>
      <c r="FB95" s="63"/>
      <c r="FC95" s="63"/>
      <c r="FD95" s="63"/>
      <c r="FE95" s="63"/>
      <c r="FF95" s="63"/>
      <c r="FG95" s="63"/>
      <c r="FH95" s="63"/>
    </row>
    <row r="96" spans="1:164" s="2" customFormat="1" ht="15" customHeight="1" x14ac:dyDescent="0.25">
      <c r="A96" s="200" t="s">
        <v>104</v>
      </c>
      <c r="B96" s="92">
        <v>2014</v>
      </c>
      <c r="C96" s="259" t="s">
        <v>1088</v>
      </c>
      <c r="D96" s="102" t="s">
        <v>1089</v>
      </c>
      <c r="E96" s="123">
        <v>88</v>
      </c>
      <c r="F96" s="216">
        <v>32</v>
      </c>
      <c r="G96" s="188" t="s">
        <v>832</v>
      </c>
      <c r="H96" s="212" t="s">
        <v>832</v>
      </c>
      <c r="I96" s="213" t="s">
        <v>832</v>
      </c>
      <c r="J96" s="116">
        <v>0</v>
      </c>
      <c r="K96" s="213">
        <v>1</v>
      </c>
      <c r="L96" s="213">
        <v>1</v>
      </c>
      <c r="M96" s="213">
        <v>1</v>
      </c>
      <c r="N96" s="213">
        <v>1</v>
      </c>
      <c r="O96" s="35">
        <f t="shared" si="21"/>
        <v>1</v>
      </c>
      <c r="P96" s="35">
        <f t="shared" si="22"/>
        <v>1</v>
      </c>
      <c r="Q96" s="35">
        <f t="shared" si="23"/>
        <v>1</v>
      </c>
      <c r="R96" s="125">
        <f t="shared" si="24"/>
        <v>1</v>
      </c>
      <c r="S96" s="105">
        <v>2014</v>
      </c>
      <c r="T96" s="194" t="s">
        <v>164</v>
      </c>
      <c r="U96" s="194" t="s">
        <v>165</v>
      </c>
      <c r="V96" s="194" t="s">
        <v>374</v>
      </c>
      <c r="W96" s="235"/>
      <c r="X96" s="194" t="s">
        <v>44</v>
      </c>
      <c r="Y96" s="196" t="s">
        <v>105</v>
      </c>
      <c r="Z96" s="63" t="str">
        <f>VLOOKUP(Y96,Listings!$J$3:$O$57,2,FALSE)</f>
        <v>HFE</v>
      </c>
      <c r="AA96" s="194"/>
      <c r="AB96" s="59">
        <f>VLOOKUP(Y96,Listings!$J$3:$O$57,5,FALSE)</f>
        <v>195.3</v>
      </c>
      <c r="AC96" s="59">
        <f>VLOOKUP(Y96,Listings!$J$3:$O$57,6,FALSE)</f>
        <v>22.29</v>
      </c>
      <c r="AD96" s="188">
        <f>VLOOKUP(Y96,Listings!$J$3:$L$57,3,FALSE)</f>
        <v>1.5389999999999999</v>
      </c>
      <c r="AE96" s="190" t="str">
        <f t="shared" si="27"/>
        <v>Dry</v>
      </c>
      <c r="AF96" s="132">
        <v>112</v>
      </c>
      <c r="AG96" s="197">
        <v>131</v>
      </c>
      <c r="AH96" s="197"/>
      <c r="AI96" s="197"/>
      <c r="AJ96" s="197"/>
      <c r="AK96" s="197"/>
      <c r="AL96" s="197"/>
      <c r="AM96" s="197"/>
      <c r="AN96" s="197">
        <v>3.83</v>
      </c>
      <c r="AO96" s="197">
        <v>5.95</v>
      </c>
      <c r="AP96" s="197">
        <v>0.7</v>
      </c>
      <c r="AQ96" s="197">
        <v>2</v>
      </c>
      <c r="AR96" s="196" t="s">
        <v>5</v>
      </c>
      <c r="AS96" s="108"/>
      <c r="AT96" s="194">
        <v>135</v>
      </c>
      <c r="AU96" s="194"/>
      <c r="AV96" s="194"/>
      <c r="AW96" s="190"/>
      <c r="AX96" s="194">
        <v>0.13</v>
      </c>
      <c r="AY96" s="194" t="s">
        <v>32</v>
      </c>
      <c r="AZ96" s="151" t="s">
        <v>287</v>
      </c>
      <c r="BA96" s="194"/>
      <c r="BB96" s="194">
        <v>7.7</v>
      </c>
      <c r="BC96" s="190"/>
      <c r="BD96" s="194">
        <v>9.6</v>
      </c>
      <c r="BE96" s="190"/>
      <c r="BF96" s="194">
        <v>5.4199999999999998E-2</v>
      </c>
      <c r="BG96" s="194" t="s">
        <v>32</v>
      </c>
      <c r="BH96" s="196"/>
      <c r="BI96" s="194"/>
      <c r="BJ96" s="194"/>
      <c r="BK96" s="108"/>
      <c r="BL96" s="194">
        <v>5.7000000000000002E-2</v>
      </c>
      <c r="BM96" s="194" t="s">
        <v>289</v>
      </c>
      <c r="BN96" s="194"/>
      <c r="BO96" s="194"/>
      <c r="BP96" s="194"/>
      <c r="BQ96" s="194"/>
      <c r="BR96" s="194"/>
      <c r="BS96" s="194"/>
      <c r="BT96" s="155">
        <v>0.31200980392156863</v>
      </c>
      <c r="BU96" s="149" t="s">
        <v>408</v>
      </c>
      <c r="BV96" s="152" t="s">
        <v>62</v>
      </c>
      <c r="BW96" s="152" t="s">
        <v>327</v>
      </c>
      <c r="BX96" s="234"/>
      <c r="BY96" s="194"/>
      <c r="BZ96" s="108"/>
      <c r="CA96" s="194">
        <v>4.7E-2</v>
      </c>
      <c r="CB96" s="194"/>
      <c r="CC96" s="194"/>
      <c r="CD96" s="194"/>
      <c r="CE96" s="194"/>
      <c r="CF96" s="199">
        <f>CA96/1483*(AO96-IF(ISBLANK(AP96),AQ96,AP96))*100</f>
        <v>1.6638570465273096E-2</v>
      </c>
      <c r="CG96" s="194"/>
      <c r="CH96" s="194"/>
      <c r="CI96" s="194"/>
      <c r="CJ96" s="196" t="s">
        <v>25</v>
      </c>
      <c r="CK96" s="234"/>
      <c r="CL96" s="194"/>
      <c r="CM96" s="234"/>
      <c r="CN96" s="194"/>
      <c r="CO96" s="234"/>
      <c r="CP96" s="196" t="s">
        <v>106</v>
      </c>
      <c r="CQ96" s="162" t="s">
        <v>337</v>
      </c>
      <c r="CR96" s="194" t="s">
        <v>40</v>
      </c>
      <c r="CS96" s="234" t="s">
        <v>248</v>
      </c>
      <c r="CT96" s="194"/>
      <c r="CU96" s="194"/>
      <c r="CV96" s="197"/>
      <c r="CW96" s="194"/>
      <c r="CX96" s="194"/>
      <c r="CY96" s="194"/>
      <c r="CZ96" s="194"/>
      <c r="DA96" s="194"/>
      <c r="DB96" s="194"/>
      <c r="DC96" s="194">
        <v>0.2</v>
      </c>
      <c r="DD96" s="194">
        <v>0.5</v>
      </c>
      <c r="DE96" s="194"/>
      <c r="DF96" s="194"/>
      <c r="DG96" s="194"/>
      <c r="DH96" s="194"/>
      <c r="DI96" s="190">
        <f t="shared" si="29"/>
        <v>0.5</v>
      </c>
      <c r="DJ96" s="190">
        <f t="shared" si="26"/>
        <v>0.5</v>
      </c>
      <c r="DK96" s="194"/>
      <c r="DL96" s="194"/>
      <c r="DM96" s="194"/>
      <c r="DN96" s="194"/>
      <c r="DO96" s="108"/>
      <c r="DP96" s="194">
        <v>0.75</v>
      </c>
      <c r="DQ96" s="190"/>
      <c r="DR96" s="194">
        <v>0.81</v>
      </c>
      <c r="DS96" s="190"/>
      <c r="DT96" s="190"/>
      <c r="DU96" s="194"/>
      <c r="DV96" s="194"/>
      <c r="DW96" s="54" t="str">
        <f t="shared" si="28"/>
        <v/>
      </c>
      <c r="DX96" s="194"/>
      <c r="DY96" s="194"/>
      <c r="DZ96" s="234"/>
      <c r="EA96" s="157" t="s">
        <v>408</v>
      </c>
      <c r="EB96" s="234"/>
      <c r="EC96" s="194"/>
      <c r="ED96" s="234"/>
      <c r="EE96" s="194"/>
      <c r="EF96" s="194"/>
      <c r="EG96" s="196"/>
      <c r="EH96" s="194"/>
      <c r="EI96" s="194"/>
      <c r="EJ96" s="194"/>
      <c r="EK96" s="194"/>
      <c r="EL96" s="162" t="s">
        <v>416</v>
      </c>
      <c r="EM96" s="240" t="s">
        <v>376</v>
      </c>
      <c r="EN96" s="234"/>
      <c r="EO96" s="154" t="s">
        <v>25</v>
      </c>
      <c r="EP96" s="234"/>
      <c r="EQ96" s="194"/>
      <c r="ER96" s="228"/>
      <c r="ES96" s="194"/>
      <c r="ET96" s="194"/>
      <c r="EU96" s="194"/>
      <c r="EV96" s="234"/>
      <c r="EW96" s="190" t="s">
        <v>382</v>
      </c>
      <c r="EX96" s="190" t="s">
        <v>383</v>
      </c>
      <c r="FA96" s="63"/>
      <c r="FB96" s="63"/>
      <c r="FC96" s="63"/>
      <c r="FD96" s="63"/>
      <c r="FE96" s="63"/>
      <c r="FF96" s="63"/>
      <c r="FG96" s="63"/>
      <c r="FH96" s="63"/>
    </row>
    <row r="97" spans="1:164" s="2" customFormat="1" ht="15" customHeight="1" x14ac:dyDescent="0.25">
      <c r="A97" s="148" t="s">
        <v>913</v>
      </c>
      <c r="B97" s="92">
        <v>2011</v>
      </c>
      <c r="C97" s="259" t="s">
        <v>944</v>
      </c>
      <c r="D97" s="102" t="s">
        <v>945</v>
      </c>
      <c r="E97" s="213">
        <v>15</v>
      </c>
      <c r="F97" s="114">
        <v>33</v>
      </c>
      <c r="G97" s="51" t="s">
        <v>832</v>
      </c>
      <c r="H97" s="188" t="s">
        <v>832</v>
      </c>
      <c r="I97" s="146" t="s">
        <v>833</v>
      </c>
      <c r="J97" s="216">
        <v>0</v>
      </c>
      <c r="K97" s="146">
        <v>1</v>
      </c>
      <c r="L97" s="146">
        <v>1</v>
      </c>
      <c r="M97" s="146">
        <v>1</v>
      </c>
      <c r="N97" s="146">
        <v>0</v>
      </c>
      <c r="O97" s="35">
        <f t="shared" si="21"/>
        <v>1</v>
      </c>
      <c r="P97" s="35">
        <f t="shared" si="22"/>
        <v>1</v>
      </c>
      <c r="Q97" s="35">
        <f t="shared" si="23"/>
        <v>0</v>
      </c>
      <c r="R97" s="125">
        <f t="shared" si="24"/>
        <v>1</v>
      </c>
      <c r="S97" s="105">
        <v>2011</v>
      </c>
      <c r="T97" s="108" t="s">
        <v>173</v>
      </c>
      <c r="U97" s="108" t="s">
        <v>174</v>
      </c>
      <c r="V97" s="108" t="s">
        <v>31</v>
      </c>
      <c r="W97" s="235" t="s">
        <v>909</v>
      </c>
      <c r="X97" s="195"/>
      <c r="Y97" s="157" t="s">
        <v>26</v>
      </c>
      <c r="Z97" s="63" t="str">
        <f>VLOOKUP(Y97,Listings!$J$3:$O$57,2,FALSE)</f>
        <v>HFC</v>
      </c>
      <c r="AA97" s="108"/>
      <c r="AB97" s="59">
        <f>VLOOKUP(Y97,Listings!$J$3:$O$57,5,FALSE)</f>
        <v>154.01</v>
      </c>
      <c r="AC97" s="59">
        <f>VLOOKUP(Y97,Listings!$J$3:$O$57,6,FALSE)</f>
        <v>36.51</v>
      </c>
      <c r="AD97" s="188">
        <f>VLOOKUP(Y97,Listings!$J$3:$L$57,3,FALSE)</f>
        <v>0.49580000000000002</v>
      </c>
      <c r="AE97" s="108" t="str">
        <f t="shared" si="27"/>
        <v>Dry</v>
      </c>
      <c r="AF97" s="204"/>
      <c r="AG97" s="108">
        <v>190</v>
      </c>
      <c r="AH97" s="108"/>
      <c r="AI97" s="108"/>
      <c r="AJ97" s="190"/>
      <c r="AK97" s="108">
        <v>0</v>
      </c>
      <c r="AL97" s="108"/>
      <c r="AM97" s="108"/>
      <c r="AN97" s="108"/>
      <c r="AO97" s="164">
        <v>16.75</v>
      </c>
      <c r="AP97" s="164"/>
      <c r="AQ97" s="164">
        <v>5</v>
      </c>
      <c r="AR97" s="157" t="s">
        <v>62</v>
      </c>
      <c r="AS97" s="108">
        <v>347</v>
      </c>
      <c r="AT97" s="108">
        <v>355</v>
      </c>
      <c r="AU97" s="195">
        <v>7</v>
      </c>
      <c r="AV97" s="195">
        <v>8.5</v>
      </c>
      <c r="AW97" s="190"/>
      <c r="AX97" s="195">
        <v>3.3000000000000002E-2</v>
      </c>
      <c r="AY97" s="108" t="s">
        <v>50</v>
      </c>
      <c r="AZ97" s="157" t="s">
        <v>360</v>
      </c>
      <c r="BA97" s="195"/>
      <c r="BB97" s="195"/>
      <c r="BC97" s="195"/>
      <c r="BD97" s="195"/>
      <c r="BE97" s="108"/>
      <c r="BF97" s="108"/>
      <c r="BG97" s="162" t="s">
        <v>50</v>
      </c>
      <c r="BH97" s="157"/>
      <c r="BI97" s="108"/>
      <c r="BJ97" s="108"/>
      <c r="BK97" s="195">
        <v>0.112</v>
      </c>
      <c r="BL97" s="195">
        <v>0.121</v>
      </c>
      <c r="BM97" s="108" t="s">
        <v>289</v>
      </c>
      <c r="BN97" s="195">
        <v>0.65700000000000003</v>
      </c>
      <c r="BO97" s="195">
        <v>0.71</v>
      </c>
      <c r="BP97" s="195" t="s">
        <v>290</v>
      </c>
      <c r="BQ97" s="155">
        <v>0.121</v>
      </c>
      <c r="BR97" s="195"/>
      <c r="BS97" s="108"/>
      <c r="BT97" s="108">
        <v>0.39400000000000002</v>
      </c>
      <c r="BU97" s="151" t="s">
        <v>322</v>
      </c>
      <c r="BV97" s="152" t="s">
        <v>324</v>
      </c>
      <c r="BW97" s="152" t="s">
        <v>327</v>
      </c>
      <c r="BX97" s="235"/>
      <c r="BY97" s="108"/>
      <c r="BZ97" s="108">
        <v>3.5000000000000003E-2</v>
      </c>
      <c r="CA97" s="108">
        <v>4.4999999999999998E-2</v>
      </c>
      <c r="CB97" s="108"/>
      <c r="CC97" s="108"/>
      <c r="CD97" s="108"/>
      <c r="CE97" s="155">
        <v>9.1999999999999998E-2</v>
      </c>
      <c r="CF97" s="155">
        <v>4.5999999999999999E-2</v>
      </c>
      <c r="CG97" s="195"/>
      <c r="CH97" s="155">
        <v>0.5</v>
      </c>
      <c r="CI97" s="108"/>
      <c r="CJ97" s="157" t="s">
        <v>68</v>
      </c>
      <c r="CK97" s="235"/>
      <c r="CL97" s="108"/>
      <c r="CM97" s="235"/>
      <c r="CN97" s="108">
        <v>0.97</v>
      </c>
      <c r="CO97" s="235"/>
      <c r="CP97" s="151" t="s">
        <v>28</v>
      </c>
      <c r="CQ97" s="152" t="s">
        <v>340</v>
      </c>
      <c r="CR97" s="148" t="s">
        <v>408</v>
      </c>
      <c r="CS97" s="235"/>
      <c r="CT97" s="108"/>
      <c r="CU97" s="108"/>
      <c r="CV97" s="164"/>
      <c r="CW97" s="195"/>
      <c r="CX97" s="195"/>
      <c r="CY97" s="108"/>
      <c r="CZ97" s="108"/>
      <c r="DA97" s="108">
        <v>3.34</v>
      </c>
      <c r="DB97" s="108">
        <v>3.76</v>
      </c>
      <c r="DC97" s="195"/>
      <c r="DD97" s="195"/>
      <c r="DE97" s="108"/>
      <c r="DF97" s="108"/>
      <c r="DG97" s="108">
        <v>0.95</v>
      </c>
      <c r="DH97" s="108">
        <v>1.04</v>
      </c>
      <c r="DI97" s="54" t="str">
        <f t="shared" si="29"/>
        <v/>
      </c>
      <c r="DJ97" s="54">
        <f t="shared" si="26"/>
        <v>1.04</v>
      </c>
      <c r="DK97" s="195"/>
      <c r="DL97" s="195"/>
      <c r="DM97" s="108"/>
      <c r="DN97" s="108"/>
      <c r="DO97" s="108">
        <v>0.84</v>
      </c>
      <c r="DP97" s="108">
        <v>0.88</v>
      </c>
      <c r="DQ97" s="108"/>
      <c r="DR97" s="108"/>
      <c r="DS97" s="190"/>
      <c r="DT97" s="195"/>
      <c r="DU97" s="108"/>
      <c r="DV97" s="108"/>
      <c r="DW97" s="54" t="str">
        <f t="shared" si="28"/>
        <v/>
      </c>
      <c r="DX97" s="108"/>
      <c r="DY97" s="108"/>
      <c r="DZ97" s="235" t="s">
        <v>67</v>
      </c>
      <c r="EA97" s="151" t="s">
        <v>25</v>
      </c>
      <c r="EB97" s="235"/>
      <c r="EC97" s="108"/>
      <c r="ED97" s="235"/>
      <c r="EE97" s="108"/>
      <c r="EF97" s="108"/>
      <c r="EG97" s="189" t="s">
        <v>63</v>
      </c>
      <c r="EH97" s="195" t="s">
        <v>63</v>
      </c>
      <c r="EI97" s="195" t="s">
        <v>63</v>
      </c>
      <c r="EJ97" s="195" t="s">
        <v>63</v>
      </c>
      <c r="EK97" s="195" t="s">
        <v>63</v>
      </c>
      <c r="EL97" s="200" t="s">
        <v>1357</v>
      </c>
      <c r="EM97" s="220" t="s">
        <v>44</v>
      </c>
      <c r="EN97" s="235"/>
      <c r="EO97" s="157" t="s">
        <v>68</v>
      </c>
      <c r="EP97" s="235"/>
      <c r="EQ97" s="108">
        <v>0.94</v>
      </c>
      <c r="ER97" s="229"/>
      <c r="ES97" s="108"/>
      <c r="ET97" s="108"/>
      <c r="EU97" s="108"/>
      <c r="EV97" s="235"/>
      <c r="EW97" s="108"/>
      <c r="EX97" s="108" t="s">
        <v>382</v>
      </c>
      <c r="FA97" s="63"/>
      <c r="FB97" s="63"/>
      <c r="FC97" s="63"/>
      <c r="FD97" s="63"/>
      <c r="FE97" s="63"/>
      <c r="FF97" s="63"/>
      <c r="FG97" s="63"/>
      <c r="FH97" s="63"/>
    </row>
    <row r="98" spans="1:164" s="2" customFormat="1" ht="15" customHeight="1" x14ac:dyDescent="0.25">
      <c r="A98" s="148" t="s">
        <v>913</v>
      </c>
      <c r="B98" s="92">
        <v>2011</v>
      </c>
      <c r="C98" s="101" t="s">
        <v>1048</v>
      </c>
      <c r="D98" s="102" t="s">
        <v>1049</v>
      </c>
      <c r="E98" s="123">
        <v>68</v>
      </c>
      <c r="F98" s="114">
        <v>33</v>
      </c>
      <c r="G98" s="188" t="s">
        <v>832</v>
      </c>
      <c r="H98" s="188" t="s">
        <v>832</v>
      </c>
      <c r="I98" s="146" t="s">
        <v>832</v>
      </c>
      <c r="J98" s="216">
        <v>0</v>
      </c>
      <c r="K98" s="146">
        <v>0</v>
      </c>
      <c r="L98" s="146">
        <v>0</v>
      </c>
      <c r="M98" s="146">
        <v>0</v>
      </c>
      <c r="N98" s="146">
        <v>0</v>
      </c>
      <c r="O98" s="35">
        <f t="shared" si="21"/>
        <v>0</v>
      </c>
      <c r="P98" s="35">
        <f t="shared" si="22"/>
        <v>0</v>
      </c>
      <c r="Q98" s="35">
        <f t="shared" si="23"/>
        <v>0</v>
      </c>
      <c r="R98" s="125">
        <f t="shared" si="24"/>
        <v>0</v>
      </c>
      <c r="S98" s="105">
        <v>2011</v>
      </c>
      <c r="T98" s="108" t="s">
        <v>173</v>
      </c>
      <c r="U98" s="108" t="s">
        <v>174</v>
      </c>
      <c r="V98" s="108" t="s">
        <v>31</v>
      </c>
      <c r="W98" s="235" t="s">
        <v>909</v>
      </c>
      <c r="X98" s="195"/>
      <c r="Y98" s="157" t="s">
        <v>26</v>
      </c>
      <c r="Z98" s="63" t="str">
        <f>VLOOKUP(Y98,Listings!$J$3:$O$57,2,FALSE)</f>
        <v>HFC</v>
      </c>
      <c r="AA98" s="108"/>
      <c r="AB98" s="59">
        <f>VLOOKUP(Y98,Listings!$J$3:$O$57,5,FALSE)</f>
        <v>154.01</v>
      </c>
      <c r="AC98" s="59">
        <f>VLOOKUP(Y98,Listings!$J$3:$O$57,6,FALSE)</f>
        <v>36.51</v>
      </c>
      <c r="AD98" s="51">
        <f>VLOOKUP(Y98,Listings!$J$3:$L$57,3,FALSE)</f>
        <v>0.49580000000000002</v>
      </c>
      <c r="AE98" s="108" t="str">
        <f t="shared" si="27"/>
        <v>Dry</v>
      </c>
      <c r="AF98" s="157"/>
      <c r="AG98" s="145">
        <v>158</v>
      </c>
      <c r="AH98" s="190"/>
      <c r="AI98" s="145">
        <v>35</v>
      </c>
      <c r="AJ98" s="190"/>
      <c r="AK98" s="145">
        <v>30</v>
      </c>
      <c r="AL98" s="190"/>
      <c r="AM98" s="145">
        <v>25</v>
      </c>
      <c r="AN98" s="159">
        <v>15</v>
      </c>
      <c r="AO98" s="159">
        <v>20</v>
      </c>
      <c r="AP98" s="164"/>
      <c r="AQ98" s="144">
        <v>5</v>
      </c>
      <c r="AR98" s="149" t="s">
        <v>62</v>
      </c>
      <c r="AS98" s="108"/>
      <c r="AT98" s="155">
        <v>170</v>
      </c>
      <c r="AU98" s="108"/>
      <c r="AV98" s="155">
        <v>8.6999999999999993</v>
      </c>
      <c r="AW98" s="195"/>
      <c r="AX98" s="195"/>
      <c r="AY98" s="195" t="s">
        <v>39</v>
      </c>
      <c r="AZ98" s="149" t="s">
        <v>360</v>
      </c>
      <c r="BA98" s="190"/>
      <c r="BB98" s="195">
        <v>22</v>
      </c>
      <c r="BC98" s="190"/>
      <c r="BD98" s="155">
        <v>8.3000000000000007</v>
      </c>
      <c r="BE98" s="195"/>
      <c r="BF98" s="195"/>
      <c r="BG98" s="162" t="s">
        <v>50</v>
      </c>
      <c r="BH98" s="149"/>
      <c r="BI98" s="195"/>
      <c r="BJ98" s="195"/>
      <c r="BK98" s="190"/>
      <c r="BL98" s="195">
        <v>0.1</v>
      </c>
      <c r="BM98" s="195" t="s">
        <v>291</v>
      </c>
      <c r="BN98" s="190"/>
      <c r="BO98" s="195">
        <v>0.3</v>
      </c>
      <c r="BP98" s="195" t="s">
        <v>292</v>
      </c>
      <c r="BQ98" s="195">
        <v>0.1</v>
      </c>
      <c r="BR98" s="206">
        <f>BQ98*DW98</f>
        <v>6.8166611125725515E-2</v>
      </c>
      <c r="BS98" s="195"/>
      <c r="BT98" s="155">
        <v>0.33333333333333337</v>
      </c>
      <c r="BU98" s="149" t="s">
        <v>322</v>
      </c>
      <c r="BV98" s="195" t="s">
        <v>324</v>
      </c>
      <c r="BW98" s="195" t="s">
        <v>327</v>
      </c>
      <c r="BX98" s="233"/>
      <c r="BY98" s="195"/>
      <c r="BZ98" s="195">
        <v>2.5000000000000001E-2</v>
      </c>
      <c r="CA98" s="195">
        <v>3.7999999999999999E-2</v>
      </c>
      <c r="CB98" s="195"/>
      <c r="CC98" s="195"/>
      <c r="CD98" s="195"/>
      <c r="CE98" s="108"/>
      <c r="CF98" s="155">
        <v>4.3999999999999997E-2</v>
      </c>
      <c r="CG98" s="108"/>
      <c r="CH98" s="108"/>
      <c r="CI98" s="195"/>
      <c r="CJ98" s="149" t="s">
        <v>25</v>
      </c>
      <c r="CK98" s="233"/>
      <c r="CL98" s="195"/>
      <c r="CM98" s="233"/>
      <c r="CN98" s="195"/>
      <c r="CO98" s="233"/>
      <c r="CP98" s="149" t="s">
        <v>28</v>
      </c>
      <c r="CQ98" s="195" t="s">
        <v>340</v>
      </c>
      <c r="CR98" s="148" t="s">
        <v>408</v>
      </c>
      <c r="CS98" s="233"/>
      <c r="CT98" s="195"/>
      <c r="CU98" s="195"/>
      <c r="CV98" s="159"/>
      <c r="CW98" s="195"/>
      <c r="CX98" s="195"/>
      <c r="CY98" s="195"/>
      <c r="CZ98" s="195"/>
      <c r="DA98" s="195">
        <v>3</v>
      </c>
      <c r="DB98" s="195">
        <v>5.5</v>
      </c>
      <c r="DC98" s="195"/>
      <c r="DD98" s="195"/>
      <c r="DE98" s="195">
        <v>0.65</v>
      </c>
      <c r="DF98" s="195">
        <v>0.95</v>
      </c>
      <c r="DG98" s="195"/>
      <c r="DH98" s="195"/>
      <c r="DI98" s="54">
        <f t="shared" si="29"/>
        <v>0.64758280569439231</v>
      </c>
      <c r="DJ98" s="54">
        <f t="shared" si="26"/>
        <v>0.64758280569439231</v>
      </c>
      <c r="DK98" s="195"/>
      <c r="DL98" s="195"/>
      <c r="DM98" s="195">
        <v>0.7</v>
      </c>
      <c r="DN98" s="195">
        <v>0.85</v>
      </c>
      <c r="DO98" s="108"/>
      <c r="DP98" s="108"/>
      <c r="DQ98" s="195"/>
      <c r="DR98" s="195"/>
      <c r="DS98" s="108"/>
      <c r="DT98" s="108"/>
      <c r="DU98" s="195"/>
      <c r="DV98" s="195"/>
      <c r="DW98" s="54">
        <f t="shared" si="28"/>
        <v>0.68166611125725507</v>
      </c>
      <c r="DX98" s="195"/>
      <c r="DY98" s="195"/>
      <c r="DZ98" s="233"/>
      <c r="EA98" s="149" t="s">
        <v>25</v>
      </c>
      <c r="EB98" s="233"/>
      <c r="EC98" s="195"/>
      <c r="ED98" s="233"/>
      <c r="EE98" s="195"/>
      <c r="EF98" s="195"/>
      <c r="EG98" s="189" t="s">
        <v>63</v>
      </c>
      <c r="EH98" s="195" t="s">
        <v>63</v>
      </c>
      <c r="EI98" s="195" t="s">
        <v>63</v>
      </c>
      <c r="EJ98" s="195" t="s">
        <v>63</v>
      </c>
      <c r="EK98" s="195" t="s">
        <v>63</v>
      </c>
      <c r="EL98" s="200" t="s">
        <v>1357</v>
      </c>
      <c r="EM98" s="128" t="s">
        <v>44</v>
      </c>
      <c r="EN98" s="233"/>
      <c r="EO98" s="149" t="s">
        <v>68</v>
      </c>
      <c r="EP98" s="233"/>
      <c r="EQ98" s="195" t="s">
        <v>1262</v>
      </c>
      <c r="ER98" s="227"/>
      <c r="ES98" s="195"/>
      <c r="ET98" s="195"/>
      <c r="EU98" s="195"/>
      <c r="EV98" s="233"/>
      <c r="EW98" s="195"/>
      <c r="EX98" s="195" t="s">
        <v>382</v>
      </c>
      <c r="FA98" s="63"/>
      <c r="FB98" s="63"/>
      <c r="FC98" s="63"/>
      <c r="FD98" s="63"/>
      <c r="FE98" s="63"/>
      <c r="FF98" s="63"/>
      <c r="FG98" s="63"/>
      <c r="FH98" s="63"/>
    </row>
    <row r="99" spans="1:164" s="2" customFormat="1" ht="15" customHeight="1" x14ac:dyDescent="0.25">
      <c r="A99" s="200" t="s">
        <v>247</v>
      </c>
      <c r="B99" s="92">
        <v>2010</v>
      </c>
      <c r="C99" s="259" t="s">
        <v>1086</v>
      </c>
      <c r="D99" s="102" t="s">
        <v>1087</v>
      </c>
      <c r="E99" s="123">
        <v>87</v>
      </c>
      <c r="F99" s="114">
        <v>33</v>
      </c>
      <c r="G99" s="188" t="s">
        <v>832</v>
      </c>
      <c r="H99" s="188" t="s">
        <v>832</v>
      </c>
      <c r="I99" s="213" t="s">
        <v>832</v>
      </c>
      <c r="J99" s="116">
        <v>0</v>
      </c>
      <c r="K99" s="146">
        <v>1</v>
      </c>
      <c r="L99" s="146">
        <v>1</v>
      </c>
      <c r="M99" s="146">
        <v>1</v>
      </c>
      <c r="N99" s="146">
        <v>1</v>
      </c>
      <c r="O99" s="35">
        <f t="shared" si="21"/>
        <v>1</v>
      </c>
      <c r="P99" s="35">
        <f t="shared" si="22"/>
        <v>1</v>
      </c>
      <c r="Q99" s="35">
        <f t="shared" si="23"/>
        <v>1</v>
      </c>
      <c r="R99" s="125">
        <f t="shared" si="24"/>
        <v>1</v>
      </c>
      <c r="S99" s="105">
        <v>2010</v>
      </c>
      <c r="T99" s="194" t="s">
        <v>173</v>
      </c>
      <c r="U99" s="194" t="s">
        <v>174</v>
      </c>
      <c r="V99" s="152" t="s">
        <v>31</v>
      </c>
      <c r="W99" s="231" t="s">
        <v>404</v>
      </c>
      <c r="X99" s="194"/>
      <c r="Y99" s="196" t="s">
        <v>26</v>
      </c>
      <c r="Z99" s="63" t="str">
        <f>VLOOKUP(Y99,Listings!$J$3:$O$57,2,FALSE)</f>
        <v>HFC</v>
      </c>
      <c r="AA99" s="194"/>
      <c r="AB99" s="59">
        <f>VLOOKUP(Y99,Listings!$J$3:$O$57,5,FALSE)</f>
        <v>154.01</v>
      </c>
      <c r="AC99" s="59">
        <f>VLOOKUP(Y99,Listings!$J$3:$O$57,6,FALSE)</f>
        <v>36.51</v>
      </c>
      <c r="AD99" s="51">
        <f>VLOOKUP(Y99,Listings!$J$3:$L$57,3,FALSE)</f>
        <v>0.49580000000000002</v>
      </c>
      <c r="AE99" s="190" t="str">
        <f t="shared" si="27"/>
        <v>Dry</v>
      </c>
      <c r="AF99" s="132"/>
      <c r="AG99" s="142">
        <v>190</v>
      </c>
      <c r="AH99" s="197"/>
      <c r="AI99" s="197"/>
      <c r="AJ99" s="197"/>
      <c r="AK99" s="197"/>
      <c r="AL99" s="197"/>
      <c r="AM99" s="197"/>
      <c r="AN99" s="197"/>
      <c r="AO99" s="142">
        <v>17</v>
      </c>
      <c r="AP99" s="197"/>
      <c r="AQ99" s="144">
        <v>5</v>
      </c>
      <c r="AR99" s="151" t="s">
        <v>62</v>
      </c>
      <c r="AS99" s="194"/>
      <c r="AT99" s="137">
        <v>170</v>
      </c>
      <c r="AU99" s="194"/>
      <c r="AV99" s="194"/>
      <c r="AW99" s="194"/>
      <c r="AX99" s="194"/>
      <c r="AY99" s="194" t="s">
        <v>39</v>
      </c>
      <c r="AZ99" s="196" t="s">
        <v>360</v>
      </c>
      <c r="BA99" s="194"/>
      <c r="BB99" s="194"/>
      <c r="BC99" s="194"/>
      <c r="BD99" s="194"/>
      <c r="BE99" s="194"/>
      <c r="BF99" s="194"/>
      <c r="BG99" s="194" t="s">
        <v>50</v>
      </c>
      <c r="BH99" s="196"/>
      <c r="BI99" s="194"/>
      <c r="BJ99" s="194"/>
      <c r="BK99" s="194"/>
      <c r="BL99" s="194"/>
      <c r="BM99" s="194"/>
      <c r="BN99" s="194"/>
      <c r="BO99" s="194"/>
      <c r="BP99" s="194"/>
      <c r="BQ99" s="194"/>
      <c r="BR99" s="194"/>
      <c r="BS99" s="194"/>
      <c r="BT99" s="155">
        <f>1-293/(273+AT99)</f>
        <v>0.33860045146726858</v>
      </c>
      <c r="BU99" s="151" t="s">
        <v>322</v>
      </c>
      <c r="BV99" s="152" t="s">
        <v>324</v>
      </c>
      <c r="BW99" s="152" t="s">
        <v>327</v>
      </c>
      <c r="BX99" s="234"/>
      <c r="BY99" s="194"/>
      <c r="BZ99" s="194">
        <v>1.4999999999999999E-2</v>
      </c>
      <c r="CA99" s="194">
        <v>2.9000000000000001E-2</v>
      </c>
      <c r="CB99" s="194"/>
      <c r="CC99" s="194"/>
      <c r="CD99" s="194"/>
      <c r="CE99" s="194"/>
      <c r="CF99" s="194"/>
      <c r="CG99" s="194"/>
      <c r="CH99" s="194"/>
      <c r="CI99" s="194"/>
      <c r="CJ99" s="151" t="s">
        <v>25</v>
      </c>
      <c r="CK99" s="234"/>
      <c r="CL99" s="194"/>
      <c r="CM99" s="234"/>
      <c r="CN99" s="194"/>
      <c r="CO99" s="234"/>
      <c r="CP99" s="196" t="s">
        <v>28</v>
      </c>
      <c r="CQ99" s="194" t="s">
        <v>343</v>
      </c>
      <c r="CR99" s="148" t="s">
        <v>408</v>
      </c>
      <c r="CS99" s="234"/>
      <c r="CT99" s="194"/>
      <c r="CU99" s="194"/>
      <c r="CV99" s="197">
        <v>2.29</v>
      </c>
      <c r="CW99" s="194"/>
      <c r="CX99" s="194"/>
      <c r="CY99" s="194">
        <v>2000</v>
      </c>
      <c r="CZ99" s="194">
        <v>3600</v>
      </c>
      <c r="DA99" s="194">
        <v>3</v>
      </c>
      <c r="DB99" s="194">
        <v>5.2</v>
      </c>
      <c r="DC99" s="194"/>
      <c r="DD99" s="194"/>
      <c r="DE99" s="194">
        <v>0.39</v>
      </c>
      <c r="DF99" s="194">
        <v>0.82</v>
      </c>
      <c r="DG99" s="194"/>
      <c r="DH99" s="194"/>
      <c r="DI99" s="54">
        <f t="shared" si="29"/>
        <v>0.55300514937417478</v>
      </c>
      <c r="DJ99" s="54">
        <f t="shared" si="26"/>
        <v>0.55300514937417478</v>
      </c>
      <c r="DK99" s="194"/>
      <c r="DL99" s="194"/>
      <c r="DM99" s="194"/>
      <c r="DN99" s="194"/>
      <c r="DO99" s="194">
        <v>0.68500000000000005</v>
      </c>
      <c r="DP99" s="194">
        <v>0.87</v>
      </c>
      <c r="DQ99" s="194"/>
      <c r="DR99" s="194"/>
      <c r="DS99" s="190"/>
      <c r="DT99" s="190"/>
      <c r="DU99" s="194"/>
      <c r="DV99" s="194"/>
      <c r="DW99" s="54">
        <f t="shared" si="28"/>
        <v>0.67439652362704239</v>
      </c>
      <c r="DX99" s="194"/>
      <c r="DY99" s="194"/>
      <c r="DZ99" s="234"/>
      <c r="EA99" s="151" t="s">
        <v>25</v>
      </c>
      <c r="EB99" s="234"/>
      <c r="EC99" s="194"/>
      <c r="ED99" s="234"/>
      <c r="EE99" s="194"/>
      <c r="EF99" s="194"/>
      <c r="EG99" s="157" t="s">
        <v>63</v>
      </c>
      <c r="EH99" s="108" t="s">
        <v>63</v>
      </c>
      <c r="EI99" s="195" t="s">
        <v>63</v>
      </c>
      <c r="EJ99" s="195" t="s">
        <v>63</v>
      </c>
      <c r="EK99" s="195" t="s">
        <v>63</v>
      </c>
      <c r="EL99" s="194" t="s">
        <v>645</v>
      </c>
      <c r="EM99" s="244">
        <v>0.05</v>
      </c>
      <c r="EN99" s="234" t="s">
        <v>844</v>
      </c>
      <c r="EO99" s="151" t="s">
        <v>68</v>
      </c>
      <c r="EP99" s="234"/>
      <c r="EQ99" s="194"/>
      <c r="ER99" s="228"/>
      <c r="ES99" s="194"/>
      <c r="ET99" s="194"/>
      <c r="EU99" s="194"/>
      <c r="EV99" s="234"/>
      <c r="EW99" s="194"/>
      <c r="EX99" s="194" t="s">
        <v>382</v>
      </c>
      <c r="FA99" s="63"/>
      <c r="FB99" s="63"/>
      <c r="FC99" s="63"/>
      <c r="FD99" s="63"/>
      <c r="FE99" s="63"/>
      <c r="FF99" s="63"/>
      <c r="FG99" s="63"/>
      <c r="FH99" s="63"/>
    </row>
    <row r="100" spans="1:164" s="2" customFormat="1" ht="15" customHeight="1" x14ac:dyDescent="0.25">
      <c r="A100" s="200" t="s">
        <v>217</v>
      </c>
      <c r="B100" s="92">
        <v>2014</v>
      </c>
      <c r="C100" s="259" t="s">
        <v>1052</v>
      </c>
      <c r="D100" s="102" t="s">
        <v>1053</v>
      </c>
      <c r="E100" s="123">
        <v>70</v>
      </c>
      <c r="F100" s="114">
        <v>34</v>
      </c>
      <c r="G100" s="188" t="s">
        <v>832</v>
      </c>
      <c r="H100" s="212" t="s">
        <v>832</v>
      </c>
      <c r="I100" s="213" t="s">
        <v>832</v>
      </c>
      <c r="J100" s="116">
        <v>0</v>
      </c>
      <c r="K100" s="213">
        <v>1</v>
      </c>
      <c r="L100" s="213">
        <v>1</v>
      </c>
      <c r="M100" s="213">
        <v>1</v>
      </c>
      <c r="N100" s="213">
        <v>1</v>
      </c>
      <c r="O100" s="35">
        <f t="shared" ref="O100:O131" si="30">K100*L100</f>
        <v>1</v>
      </c>
      <c r="P100" s="35">
        <f t="shared" ref="P100:P131" si="31">K100*M100</f>
        <v>1</v>
      </c>
      <c r="Q100" s="35">
        <f t="shared" ref="Q100:Q131" si="32">N100*K100</f>
        <v>1</v>
      </c>
      <c r="R100" s="125">
        <f t="shared" ref="R100:R131" si="33">L100*M100*K100</f>
        <v>1</v>
      </c>
      <c r="S100" s="105">
        <v>2014</v>
      </c>
      <c r="T100" s="194" t="s">
        <v>160</v>
      </c>
      <c r="U100" s="194" t="s">
        <v>678</v>
      </c>
      <c r="V100" s="194" t="s">
        <v>2</v>
      </c>
      <c r="W100" s="233"/>
      <c r="X100" s="194"/>
      <c r="Y100" s="196" t="s">
        <v>34</v>
      </c>
      <c r="Z100" s="63" t="str">
        <f>VLOOKUP(Y100,Listings!$J$3:$O$57,2,FALSE)</f>
        <v>HCFC</v>
      </c>
      <c r="AA100" s="194"/>
      <c r="AB100" s="59">
        <f>VLOOKUP(Y100,Listings!$J$3:$O$57,5,FALSE)</f>
        <v>183.67</v>
      </c>
      <c r="AC100" s="59">
        <f>VLOOKUP(Y100,Listings!$J$3:$O$57,6,FALSE)</f>
        <v>36.72</v>
      </c>
      <c r="AD100" s="188">
        <f>VLOOKUP(Y100,Listings!$J$3:$L$57,3,FALSE)</f>
        <v>0.35639999999999999</v>
      </c>
      <c r="AE100" s="190" t="str">
        <f t="shared" si="27"/>
        <v>Dry</v>
      </c>
      <c r="AF100" s="132"/>
      <c r="AG100" s="137">
        <v>155</v>
      </c>
      <c r="AH100" s="197"/>
      <c r="AI100" s="197"/>
      <c r="AJ100" s="197"/>
      <c r="AK100" s="197"/>
      <c r="AL100" s="197"/>
      <c r="AM100" s="197"/>
      <c r="AN100" s="197"/>
      <c r="AO100" s="137">
        <v>15</v>
      </c>
      <c r="AP100" s="137">
        <v>1.3</v>
      </c>
      <c r="AQ100" s="137">
        <v>1.55</v>
      </c>
      <c r="AR100" s="154" t="s">
        <v>62</v>
      </c>
      <c r="AS100" s="108"/>
      <c r="AT100" s="194">
        <v>150</v>
      </c>
      <c r="AU100" s="194"/>
      <c r="AV100" s="194"/>
      <c r="AW100" s="194"/>
      <c r="AX100" s="194"/>
      <c r="AY100" s="194" t="s">
        <v>39</v>
      </c>
      <c r="AZ100" s="154" t="s">
        <v>148</v>
      </c>
      <c r="BA100" s="194"/>
      <c r="BB100" s="194"/>
      <c r="BC100" s="194"/>
      <c r="BD100" s="194"/>
      <c r="BE100" s="194"/>
      <c r="BF100" s="194"/>
      <c r="BG100" s="162" t="s">
        <v>32</v>
      </c>
      <c r="BH100" s="196"/>
      <c r="BI100" s="194"/>
      <c r="BJ100" s="194"/>
      <c r="BK100" s="200"/>
      <c r="BL100" s="194">
        <v>5.3100000000000001E-2</v>
      </c>
      <c r="BM100" s="195" t="s">
        <v>281</v>
      </c>
      <c r="BN100" s="194"/>
      <c r="BO100" s="194"/>
      <c r="BP100" s="194"/>
      <c r="BQ100" s="194"/>
      <c r="BR100" s="194"/>
      <c r="BS100" s="194"/>
      <c r="BT100" s="155">
        <f>1-293/(273+AT100)</f>
        <v>0.30732860520094563</v>
      </c>
      <c r="BU100" s="154" t="s">
        <v>321</v>
      </c>
      <c r="BV100" s="162" t="s">
        <v>62</v>
      </c>
      <c r="BW100" s="162" t="s">
        <v>46</v>
      </c>
      <c r="BX100" s="234"/>
      <c r="BY100" s="194"/>
      <c r="BZ100" s="194"/>
      <c r="CA100" s="194"/>
      <c r="CB100" s="194"/>
      <c r="CC100" s="194"/>
      <c r="CD100" s="194"/>
      <c r="CE100" s="194"/>
      <c r="CF100" s="194"/>
      <c r="CG100" s="194"/>
      <c r="CH100" s="194"/>
      <c r="CI100" s="194"/>
      <c r="CJ100" s="154" t="s">
        <v>329</v>
      </c>
      <c r="CK100" s="234"/>
      <c r="CL100" s="194"/>
      <c r="CM100" s="234"/>
      <c r="CN100" s="194"/>
      <c r="CO100" s="234"/>
      <c r="CP100" s="196" t="s">
        <v>28</v>
      </c>
      <c r="CQ100" s="162" t="s">
        <v>333</v>
      </c>
      <c r="CR100" s="162" t="s">
        <v>41</v>
      </c>
      <c r="CS100" s="234"/>
      <c r="CT100" s="194"/>
      <c r="CU100" s="194"/>
      <c r="CV100" s="197"/>
      <c r="CW100" s="194"/>
      <c r="CX100" s="194"/>
      <c r="CY100" s="194"/>
      <c r="CZ100" s="194"/>
      <c r="DA100" s="194"/>
      <c r="DB100" s="194"/>
      <c r="DC100" s="194"/>
      <c r="DD100" s="194"/>
      <c r="DE100" s="195"/>
      <c r="DF100" s="194">
        <v>2.63</v>
      </c>
      <c r="DG100" s="190"/>
      <c r="DH100" s="194">
        <v>3.87</v>
      </c>
      <c r="DI100" s="190">
        <f t="shared" si="29"/>
        <v>1.9250784752646546</v>
      </c>
      <c r="DJ100" s="190">
        <f t="shared" si="26"/>
        <v>1.9250784752646546</v>
      </c>
      <c r="DK100" s="194"/>
      <c r="DL100" s="194"/>
      <c r="DM100" s="190"/>
      <c r="DN100" s="199">
        <v>0.67958656330749345</v>
      </c>
      <c r="DO100" s="194"/>
      <c r="DP100" s="194"/>
      <c r="DQ100" s="194"/>
      <c r="DR100" s="194"/>
      <c r="DS100" s="194"/>
      <c r="DT100" s="194"/>
      <c r="DU100" s="194"/>
      <c r="DV100" s="194"/>
      <c r="DW100" s="54">
        <f t="shared" si="28"/>
        <v>0.73196900200176984</v>
      </c>
      <c r="DX100" s="194"/>
      <c r="DY100" s="194"/>
      <c r="DZ100" s="234"/>
      <c r="EA100" s="154" t="s">
        <v>25</v>
      </c>
      <c r="EB100" s="234"/>
      <c r="EC100" s="194"/>
      <c r="ED100" s="234"/>
      <c r="EE100" s="194"/>
      <c r="EF100" s="194"/>
      <c r="EG100" s="154" t="s">
        <v>44</v>
      </c>
      <c r="EH100" s="162" t="s">
        <v>400</v>
      </c>
      <c r="EI100" s="162" t="s">
        <v>63</v>
      </c>
      <c r="EJ100" s="162" t="s">
        <v>63</v>
      </c>
      <c r="EK100" s="162" t="s">
        <v>63</v>
      </c>
      <c r="EL100" s="160" t="s">
        <v>644</v>
      </c>
      <c r="EM100" s="243" t="s">
        <v>44</v>
      </c>
      <c r="EN100" s="234"/>
      <c r="EO100" s="154" t="s">
        <v>63</v>
      </c>
      <c r="EP100" s="234"/>
      <c r="EQ100" s="194"/>
      <c r="ER100" s="228"/>
      <c r="ES100" s="194"/>
      <c r="ET100" s="194"/>
      <c r="EU100" s="194"/>
      <c r="EV100" s="238" t="s">
        <v>382</v>
      </c>
      <c r="EW100" s="194"/>
      <c r="EX100" s="162" t="s">
        <v>382</v>
      </c>
      <c r="FA100" s="63"/>
      <c r="FB100" s="63"/>
      <c r="FC100" s="63"/>
      <c r="FD100" s="63"/>
      <c r="FE100" s="63"/>
      <c r="FF100" s="63"/>
      <c r="FG100" s="63"/>
      <c r="FH100" s="63"/>
    </row>
    <row r="101" spans="1:164" s="2" customFormat="1" ht="15" customHeight="1" x14ac:dyDescent="0.25">
      <c r="A101" s="200" t="s">
        <v>217</v>
      </c>
      <c r="B101" s="92">
        <v>2015</v>
      </c>
      <c r="C101" s="259" t="s">
        <v>1056</v>
      </c>
      <c r="D101" s="102" t="s">
        <v>1057</v>
      </c>
      <c r="E101" s="123">
        <v>72</v>
      </c>
      <c r="F101" s="114">
        <v>34</v>
      </c>
      <c r="G101" s="188" t="s">
        <v>832</v>
      </c>
      <c r="H101" s="188" t="s">
        <v>832</v>
      </c>
      <c r="I101" s="213" t="s">
        <v>832</v>
      </c>
      <c r="J101" s="116">
        <v>0</v>
      </c>
      <c r="K101" s="213">
        <v>1</v>
      </c>
      <c r="L101" s="213">
        <v>1</v>
      </c>
      <c r="M101" s="213">
        <v>1</v>
      </c>
      <c r="N101" s="213">
        <v>1</v>
      </c>
      <c r="O101" s="35">
        <f t="shared" si="30"/>
        <v>1</v>
      </c>
      <c r="P101" s="35">
        <f t="shared" si="31"/>
        <v>1</v>
      </c>
      <c r="Q101" s="35">
        <f t="shared" si="32"/>
        <v>1</v>
      </c>
      <c r="R101" s="125">
        <f t="shared" si="33"/>
        <v>1</v>
      </c>
      <c r="S101" s="105">
        <v>2015</v>
      </c>
      <c r="T101" s="194" t="s">
        <v>160</v>
      </c>
      <c r="U101" s="194" t="s">
        <v>678</v>
      </c>
      <c r="V101" s="195" t="s">
        <v>2</v>
      </c>
      <c r="W101" s="255"/>
      <c r="X101" s="194"/>
      <c r="Y101" s="196" t="s">
        <v>34</v>
      </c>
      <c r="Z101" s="63" t="str">
        <f>VLOOKUP(Y101,Listings!$J$3:$O$57,2,FALSE)</f>
        <v>HCFC</v>
      </c>
      <c r="AA101" s="194"/>
      <c r="AB101" s="59">
        <f>VLOOKUP(Y101,Listings!$J$3:$O$57,5,FALSE)</f>
        <v>183.67</v>
      </c>
      <c r="AC101" s="59">
        <f>VLOOKUP(Y101,Listings!$J$3:$O$57,6,FALSE)</f>
        <v>36.72</v>
      </c>
      <c r="AD101" s="188">
        <f>VLOOKUP(Y101,Listings!$J$3:$L$57,3,FALSE)</f>
        <v>0.35639999999999999</v>
      </c>
      <c r="AE101" s="190" t="str">
        <f t="shared" si="27"/>
        <v>Dry</v>
      </c>
      <c r="AF101" s="132">
        <v>110</v>
      </c>
      <c r="AG101" s="197">
        <v>155</v>
      </c>
      <c r="AH101" s="197">
        <v>0</v>
      </c>
      <c r="AI101" s="197">
        <v>55</v>
      </c>
      <c r="AJ101" s="197">
        <v>16</v>
      </c>
      <c r="AK101" s="197">
        <v>26</v>
      </c>
      <c r="AL101" s="197">
        <v>14</v>
      </c>
      <c r="AM101" s="197">
        <v>21</v>
      </c>
      <c r="AN101" s="197">
        <v>5.5</v>
      </c>
      <c r="AO101" s="197">
        <v>15</v>
      </c>
      <c r="AP101" s="197">
        <v>1.3</v>
      </c>
      <c r="AQ101" s="197">
        <v>1.55</v>
      </c>
      <c r="AR101" s="196" t="s">
        <v>62</v>
      </c>
      <c r="AS101" s="194">
        <v>140</v>
      </c>
      <c r="AT101" s="194">
        <v>160</v>
      </c>
      <c r="AU101" s="108"/>
      <c r="AV101" s="194">
        <v>100</v>
      </c>
      <c r="AW101" s="190"/>
      <c r="AX101" s="194">
        <v>0.55555555555555558</v>
      </c>
      <c r="AY101" s="194" t="s">
        <v>39</v>
      </c>
      <c r="AZ101" s="196" t="s">
        <v>148</v>
      </c>
      <c r="BA101" s="194">
        <v>15.7</v>
      </c>
      <c r="BB101" s="194">
        <v>24.7</v>
      </c>
      <c r="BC101" s="190"/>
      <c r="BD101" s="194">
        <v>73</v>
      </c>
      <c r="BE101" s="190"/>
      <c r="BF101" s="194">
        <v>0.76555555555555554</v>
      </c>
      <c r="BG101" s="194" t="s">
        <v>32</v>
      </c>
      <c r="BH101" s="196"/>
      <c r="BI101" s="194"/>
      <c r="BJ101" s="194"/>
      <c r="BK101" s="194">
        <v>0.01</v>
      </c>
      <c r="BL101" s="194">
        <v>6.3899999999999998E-2</v>
      </c>
      <c r="BM101" s="195" t="s">
        <v>281</v>
      </c>
      <c r="BN101" s="194"/>
      <c r="BO101" s="194"/>
      <c r="BP101" s="194"/>
      <c r="BQ101" s="199">
        <v>7.0000000000000007E-2</v>
      </c>
      <c r="BR101" s="206">
        <f>BQ101*DW101</f>
        <v>5.196978897734942E-2</v>
      </c>
      <c r="BS101" s="206">
        <v>3.2634326426817691E-2</v>
      </c>
      <c r="BT101" s="155">
        <v>0.31</v>
      </c>
      <c r="BU101" s="196" t="s">
        <v>321</v>
      </c>
      <c r="BV101" s="194" t="s">
        <v>62</v>
      </c>
      <c r="BW101" s="194" t="s">
        <v>46</v>
      </c>
      <c r="BX101" s="234"/>
      <c r="BY101" s="194"/>
      <c r="BZ101" s="194">
        <v>9.7222222222222224E-2</v>
      </c>
      <c r="CA101" s="194">
        <v>0.25</v>
      </c>
      <c r="CB101" s="194"/>
      <c r="CC101" s="194">
        <v>0.2</v>
      </c>
      <c r="CD101" s="194">
        <v>1</v>
      </c>
      <c r="CE101" s="194">
        <v>0.45</v>
      </c>
      <c r="CF101" s="199">
        <v>0.2</v>
      </c>
      <c r="CG101" s="155">
        <v>0.27</v>
      </c>
      <c r="CH101" s="155">
        <v>0.74</v>
      </c>
      <c r="CI101" s="195"/>
      <c r="CJ101" s="196" t="s">
        <v>329</v>
      </c>
      <c r="CK101" s="234"/>
      <c r="CL101" s="194">
        <v>5.5</v>
      </c>
      <c r="CM101" s="234"/>
      <c r="CN101" s="194"/>
      <c r="CO101" s="234"/>
      <c r="CP101" s="196" t="s">
        <v>28</v>
      </c>
      <c r="CQ101" s="194" t="s">
        <v>333</v>
      </c>
      <c r="CR101" s="194" t="s">
        <v>41</v>
      </c>
      <c r="CS101" s="234"/>
      <c r="CT101" s="194">
        <v>4</v>
      </c>
      <c r="CU101" s="194"/>
      <c r="CV101" s="197"/>
      <c r="CW101" s="194">
        <v>211</v>
      </c>
      <c r="CX101" s="194"/>
      <c r="CY101" s="194">
        <v>700</v>
      </c>
      <c r="CZ101" s="194">
        <v>3000</v>
      </c>
      <c r="DA101" s="194">
        <v>3</v>
      </c>
      <c r="DB101" s="194">
        <v>6.5</v>
      </c>
      <c r="DC101" s="194"/>
      <c r="DD101" s="194"/>
      <c r="DE101" s="194">
        <v>0.9</v>
      </c>
      <c r="DF101" s="194">
        <v>3.25</v>
      </c>
      <c r="DG101" s="194">
        <v>1.7</v>
      </c>
      <c r="DH101" s="194">
        <v>3.8</v>
      </c>
      <c r="DI101" s="54">
        <f t="shared" si="29"/>
        <v>2.4128830596626516</v>
      </c>
      <c r="DJ101" s="54">
        <f t="shared" si="26"/>
        <v>2.4128830596626516</v>
      </c>
      <c r="DK101" s="194"/>
      <c r="DL101" s="194"/>
      <c r="DM101" s="155">
        <v>0.3</v>
      </c>
      <c r="DN101" s="155">
        <v>0.57999999999999996</v>
      </c>
      <c r="DO101" s="194">
        <v>0.45</v>
      </c>
      <c r="DP101" s="194">
        <v>0.82</v>
      </c>
      <c r="DQ101" s="194"/>
      <c r="DR101" s="194"/>
      <c r="DS101" s="155">
        <v>0.5</v>
      </c>
      <c r="DT101" s="155">
        <v>0.9</v>
      </c>
      <c r="DU101" s="194"/>
      <c r="DV101" s="194"/>
      <c r="DW101" s="54">
        <f t="shared" si="28"/>
        <v>0.74242555681927735</v>
      </c>
      <c r="DX101" s="194"/>
      <c r="DY101" s="194"/>
      <c r="DZ101" s="234"/>
      <c r="EA101" s="196" t="s">
        <v>25</v>
      </c>
      <c r="EB101" s="234"/>
      <c r="EC101" s="194">
        <v>6.1</v>
      </c>
      <c r="ED101" s="234"/>
      <c r="EE101" s="194"/>
      <c r="EF101" s="194"/>
      <c r="EG101" s="196" t="s">
        <v>44</v>
      </c>
      <c r="EH101" s="194" t="s">
        <v>400</v>
      </c>
      <c r="EI101" s="194" t="s">
        <v>63</v>
      </c>
      <c r="EJ101" s="194" t="s">
        <v>63</v>
      </c>
      <c r="EK101" s="194" t="s">
        <v>63</v>
      </c>
      <c r="EL101" s="200" t="s">
        <v>644</v>
      </c>
      <c r="EM101" s="242" t="s">
        <v>44</v>
      </c>
      <c r="EN101" s="234"/>
      <c r="EO101" s="196" t="s">
        <v>63</v>
      </c>
      <c r="EP101" s="234"/>
      <c r="EQ101" s="194"/>
      <c r="ER101" s="228"/>
      <c r="ES101" s="194"/>
      <c r="ET101" s="194" t="s">
        <v>382</v>
      </c>
      <c r="EU101" s="194"/>
      <c r="EV101" s="238" t="s">
        <v>382</v>
      </c>
      <c r="EW101" s="194"/>
      <c r="EX101" s="194" t="s">
        <v>382</v>
      </c>
      <c r="FA101" s="63"/>
      <c r="FB101" s="63"/>
      <c r="FC101" s="63"/>
      <c r="FD101" s="63"/>
      <c r="FE101" s="63"/>
      <c r="FF101" s="63"/>
      <c r="FG101" s="63"/>
      <c r="FH101" s="63"/>
    </row>
    <row r="102" spans="1:164" ht="15" customHeight="1" x14ac:dyDescent="0.25">
      <c r="A102" s="97" t="s">
        <v>525</v>
      </c>
      <c r="B102" s="92">
        <v>2015</v>
      </c>
      <c r="C102" s="259" t="s">
        <v>1136</v>
      </c>
      <c r="D102" s="102" t="s">
        <v>1137</v>
      </c>
      <c r="E102" s="123">
        <v>113</v>
      </c>
      <c r="F102" s="114">
        <v>34</v>
      </c>
      <c r="G102" s="188" t="s">
        <v>832</v>
      </c>
      <c r="H102" s="188" t="s">
        <v>832</v>
      </c>
      <c r="I102" s="188" t="s">
        <v>832</v>
      </c>
      <c r="J102" s="116">
        <v>0</v>
      </c>
      <c r="K102" s="146">
        <v>0</v>
      </c>
      <c r="L102" s="146">
        <v>0</v>
      </c>
      <c r="M102" s="146">
        <v>0</v>
      </c>
      <c r="N102" s="146">
        <v>0</v>
      </c>
      <c r="O102" s="125">
        <f t="shared" si="30"/>
        <v>0</v>
      </c>
      <c r="P102" s="125">
        <f t="shared" si="31"/>
        <v>0</v>
      </c>
      <c r="Q102" s="125">
        <f t="shared" si="32"/>
        <v>0</v>
      </c>
      <c r="R102" s="125">
        <f t="shared" si="33"/>
        <v>0</v>
      </c>
      <c r="S102" s="105">
        <v>2015</v>
      </c>
      <c r="T102" s="194" t="s">
        <v>160</v>
      </c>
      <c r="U102" s="194" t="s">
        <v>678</v>
      </c>
      <c r="V102" s="162" t="s">
        <v>2</v>
      </c>
      <c r="W102" s="234"/>
      <c r="X102" s="194"/>
      <c r="Y102" s="196" t="s">
        <v>34</v>
      </c>
      <c r="Z102" s="63" t="str">
        <f>VLOOKUP(Y102,Listings!$J$3:$O$57,2,FALSE)</f>
        <v>HCFC</v>
      </c>
      <c r="AA102" s="194"/>
      <c r="AB102" s="59">
        <f>VLOOKUP(Y102,Listings!$J$3:$O$57,5,FALSE)</f>
        <v>183.67</v>
      </c>
      <c r="AC102" s="59">
        <f>VLOOKUP(Y102,Listings!$J$3:$O$57,6,FALSE)</f>
        <v>36.72</v>
      </c>
      <c r="AD102" s="51">
        <f>VLOOKUP(Y102,Listings!$J$3:$L$57,3,FALSE)</f>
        <v>0.35639999999999999</v>
      </c>
      <c r="AE102" s="194" t="s">
        <v>11</v>
      </c>
      <c r="AF102" s="132">
        <v>100</v>
      </c>
      <c r="AG102" s="197">
        <v>135</v>
      </c>
      <c r="AH102" s="197">
        <v>0</v>
      </c>
      <c r="AI102" s="197">
        <v>40</v>
      </c>
      <c r="AJ102" s="197"/>
      <c r="AK102" s="197"/>
      <c r="AL102" s="197">
        <v>18</v>
      </c>
      <c r="AM102" s="197">
        <v>40</v>
      </c>
      <c r="AN102" s="197">
        <v>7</v>
      </c>
      <c r="AO102" s="197">
        <v>12</v>
      </c>
      <c r="AP102" s="197">
        <v>1.5</v>
      </c>
      <c r="AQ102" s="197">
        <v>3.5</v>
      </c>
      <c r="AR102" s="196" t="s">
        <v>62</v>
      </c>
      <c r="AS102" s="194">
        <v>140</v>
      </c>
      <c r="AT102" s="194">
        <v>160</v>
      </c>
      <c r="AU102" s="194"/>
      <c r="AV102" s="194"/>
      <c r="AW102" s="194"/>
      <c r="AX102" s="194">
        <v>0.59722222222222221</v>
      </c>
      <c r="AY102" s="194" t="s">
        <v>39</v>
      </c>
      <c r="AZ102" s="196" t="s">
        <v>148</v>
      </c>
      <c r="BA102" s="194"/>
      <c r="BB102" s="194">
        <v>23</v>
      </c>
      <c r="BC102" s="194"/>
      <c r="BD102" s="194"/>
      <c r="BE102" s="194"/>
      <c r="BF102" s="194">
        <v>0.49027777777777776</v>
      </c>
      <c r="BG102" s="194" t="s">
        <v>32</v>
      </c>
      <c r="BH102" s="196">
        <v>0.5</v>
      </c>
      <c r="BI102" s="194">
        <v>2.6819999999999999</v>
      </c>
      <c r="BJ102" s="194" t="s">
        <v>288</v>
      </c>
      <c r="BK102" s="194">
        <v>0.01</v>
      </c>
      <c r="BL102" s="194">
        <v>5.8400000000000001E-2</v>
      </c>
      <c r="BM102" s="194" t="s">
        <v>281</v>
      </c>
      <c r="BN102" s="194"/>
      <c r="BO102" s="194"/>
      <c r="BP102" s="194"/>
      <c r="BQ102" s="199">
        <v>6.6709956709956705E-2</v>
      </c>
      <c r="BR102" s="206">
        <f>BQ102*DW102</f>
        <v>4.9352265436270526E-2</v>
      </c>
      <c r="BS102" s="206">
        <v>3.4865870090732227E-2</v>
      </c>
      <c r="BT102" s="155">
        <v>0.31639722863741337</v>
      </c>
      <c r="BU102" s="196" t="s">
        <v>321</v>
      </c>
      <c r="BV102" s="194" t="s">
        <v>62</v>
      </c>
      <c r="BW102" s="194" t="s">
        <v>46</v>
      </c>
      <c r="BX102" s="234"/>
      <c r="BY102" s="194"/>
      <c r="BZ102" s="194">
        <v>0.125</v>
      </c>
      <c r="CA102" s="194">
        <v>0.21666666666666667</v>
      </c>
      <c r="CB102" s="194"/>
      <c r="CC102" s="194">
        <v>0.22</v>
      </c>
      <c r="CD102" s="194">
        <v>0.35</v>
      </c>
      <c r="CE102" s="194"/>
      <c r="CF102" s="199">
        <v>0.10468499999999999</v>
      </c>
      <c r="CG102" s="194">
        <v>0.29909999999999998</v>
      </c>
      <c r="CH102" s="194">
        <v>0.72909999999999997</v>
      </c>
      <c r="CI102" s="194" t="s">
        <v>895</v>
      </c>
      <c r="CJ102" s="196" t="s">
        <v>329</v>
      </c>
      <c r="CK102" s="234"/>
      <c r="CL102" s="194">
        <v>5.53</v>
      </c>
      <c r="CM102" s="234"/>
      <c r="CN102" s="194"/>
      <c r="CO102" s="234"/>
      <c r="CP102" s="196" t="s">
        <v>28</v>
      </c>
      <c r="CQ102" s="162" t="s">
        <v>333</v>
      </c>
      <c r="CR102" s="162" t="s">
        <v>41</v>
      </c>
      <c r="CS102" s="234"/>
      <c r="CT102" s="194"/>
      <c r="CU102" s="194">
        <v>4</v>
      </c>
      <c r="CV102" s="197"/>
      <c r="CW102" s="190"/>
      <c r="CX102" s="190"/>
      <c r="CY102" s="194">
        <v>500</v>
      </c>
      <c r="CZ102" s="194">
        <v>2700</v>
      </c>
      <c r="DA102" s="194">
        <v>2</v>
      </c>
      <c r="DB102" s="194">
        <v>5.5</v>
      </c>
      <c r="DC102" s="194"/>
      <c r="DD102" s="194"/>
      <c r="DE102" s="194">
        <v>0.6</v>
      </c>
      <c r="DF102" s="194">
        <v>3.0819999999999999</v>
      </c>
      <c r="DG102" s="194"/>
      <c r="DH102" s="194"/>
      <c r="DI102" s="190">
        <f t="shared" si="29"/>
        <v>2.2800746631556983</v>
      </c>
      <c r="DJ102" s="190">
        <f t="shared" si="26"/>
        <v>2.2800746631556983</v>
      </c>
      <c r="DK102" s="194"/>
      <c r="DL102" s="194"/>
      <c r="DM102" s="194">
        <v>0.25</v>
      </c>
      <c r="DN102" s="194">
        <v>0.61</v>
      </c>
      <c r="DO102" s="194">
        <v>0.5</v>
      </c>
      <c r="DP102" s="194">
        <v>0.88</v>
      </c>
      <c r="DQ102" s="194"/>
      <c r="DR102" s="194"/>
      <c r="DS102" s="194">
        <v>0.45</v>
      </c>
      <c r="DT102" s="194">
        <v>0.8</v>
      </c>
      <c r="DU102" s="194"/>
      <c r="DV102" s="194"/>
      <c r="DW102" s="54">
        <f t="shared" si="28"/>
        <v>0.73980358960275749</v>
      </c>
      <c r="DX102" s="194"/>
      <c r="DY102" s="194"/>
      <c r="DZ102" s="234"/>
      <c r="EA102" s="196" t="s">
        <v>25</v>
      </c>
      <c r="EB102" s="234"/>
      <c r="EC102" s="194">
        <v>6.08</v>
      </c>
      <c r="ED102" s="234"/>
      <c r="EE102" s="194"/>
      <c r="EF102" s="194"/>
      <c r="EG102" s="196" t="s">
        <v>44</v>
      </c>
      <c r="EH102" s="194" t="s">
        <v>400</v>
      </c>
      <c r="EI102" s="195" t="s">
        <v>44</v>
      </c>
      <c r="EJ102" s="195" t="s">
        <v>63</v>
      </c>
      <c r="EK102" s="195" t="s">
        <v>63</v>
      </c>
      <c r="EL102" s="200" t="s">
        <v>644</v>
      </c>
      <c r="EM102" s="242" t="s">
        <v>44</v>
      </c>
      <c r="EN102" s="234"/>
      <c r="EO102" s="196" t="s">
        <v>63</v>
      </c>
      <c r="EP102" s="234"/>
      <c r="EQ102" s="194"/>
      <c r="ER102" s="228"/>
      <c r="ES102" s="194"/>
      <c r="ET102" s="194"/>
      <c r="EU102" s="194"/>
      <c r="EV102" s="234" t="s">
        <v>382</v>
      </c>
      <c r="EW102" s="194"/>
      <c r="EX102" s="194" t="s">
        <v>382</v>
      </c>
    </row>
    <row r="103" spans="1:164" ht="15" customHeight="1" x14ac:dyDescent="0.25">
      <c r="A103" s="200" t="s">
        <v>525</v>
      </c>
      <c r="B103" s="92">
        <v>2016</v>
      </c>
      <c r="C103" s="259" t="s">
        <v>1252</v>
      </c>
      <c r="D103" s="102" t="s">
        <v>1253</v>
      </c>
      <c r="E103" s="256">
        <v>172</v>
      </c>
      <c r="F103" s="122">
        <v>34</v>
      </c>
      <c r="G103" s="188" t="s">
        <v>832</v>
      </c>
      <c r="H103" s="188" t="s">
        <v>832</v>
      </c>
      <c r="I103" s="212" t="s">
        <v>832</v>
      </c>
      <c r="J103" s="116">
        <v>0</v>
      </c>
      <c r="K103" s="213">
        <v>1</v>
      </c>
      <c r="L103" s="213">
        <v>1</v>
      </c>
      <c r="M103" s="213">
        <v>1</v>
      </c>
      <c r="N103" s="213">
        <v>1</v>
      </c>
      <c r="O103" s="35">
        <f t="shared" si="30"/>
        <v>1</v>
      </c>
      <c r="P103" s="35">
        <f t="shared" si="31"/>
        <v>1</v>
      </c>
      <c r="Q103" s="35">
        <f t="shared" si="32"/>
        <v>1</v>
      </c>
      <c r="R103" s="125">
        <f t="shared" si="33"/>
        <v>1</v>
      </c>
      <c r="S103" s="105">
        <v>2016</v>
      </c>
      <c r="T103" s="194" t="s">
        <v>160</v>
      </c>
      <c r="U103" s="194" t="s">
        <v>678</v>
      </c>
      <c r="V103" s="152" t="s">
        <v>2</v>
      </c>
      <c r="W103" s="231"/>
      <c r="X103" s="190"/>
      <c r="Y103" s="196" t="s">
        <v>34</v>
      </c>
      <c r="Z103" s="63" t="str">
        <f>VLOOKUP(Y103,Listings!$J$3:$O$57,2,FALSE)</f>
        <v>HCFC</v>
      </c>
      <c r="AA103" s="194"/>
      <c r="AB103" s="59">
        <f>VLOOKUP(Y103,Listings!$J$3:$O$57,5,FALSE)</f>
        <v>183.67</v>
      </c>
      <c r="AC103" s="59">
        <f>VLOOKUP(Y103,Listings!$J$3:$O$57,6,FALSE)</f>
        <v>36.72</v>
      </c>
      <c r="AD103" s="51">
        <f>VLOOKUP(Y103,Listings!$J$3:$L$57,3,FALSE)</f>
        <v>0.35639999999999999</v>
      </c>
      <c r="AE103" s="195" t="str">
        <f t="shared" ref="AE103:AE125" si="34">IF(ISNUMBER(AD103),IF(AD103&gt;0.25,"Dry",IF(AD103&lt;-0.25,"Wet","Isentropic")),"ERR")</f>
        <v>Dry</v>
      </c>
      <c r="AF103" s="189"/>
      <c r="AG103" s="137">
        <v>155</v>
      </c>
      <c r="AH103" s="190"/>
      <c r="AI103" s="190"/>
      <c r="AJ103" s="190"/>
      <c r="AK103" s="190"/>
      <c r="AL103" s="190"/>
      <c r="AM103" s="190"/>
      <c r="AN103" s="190"/>
      <c r="AO103" s="137">
        <v>15</v>
      </c>
      <c r="AP103" s="137">
        <v>1.3</v>
      </c>
      <c r="AQ103" s="137">
        <v>1.55</v>
      </c>
      <c r="AR103" s="196" t="s">
        <v>62</v>
      </c>
      <c r="AS103" s="190">
        <v>140</v>
      </c>
      <c r="AT103" s="194">
        <v>160</v>
      </c>
      <c r="AU103" s="190">
        <v>27</v>
      </c>
      <c r="AV103" s="190">
        <v>58.5</v>
      </c>
      <c r="AW103" s="190"/>
      <c r="AX103" s="190"/>
      <c r="AY103" s="194" t="s">
        <v>39</v>
      </c>
      <c r="AZ103" s="196" t="s">
        <v>148</v>
      </c>
      <c r="BA103" s="190"/>
      <c r="BB103" s="190"/>
      <c r="BC103" s="190"/>
      <c r="BD103" s="190"/>
      <c r="BE103" s="190"/>
      <c r="BF103" s="190"/>
      <c r="BG103" s="194" t="s">
        <v>32</v>
      </c>
      <c r="BH103" s="189"/>
      <c r="BI103" s="190"/>
      <c r="BJ103" s="190"/>
      <c r="BK103" s="190"/>
      <c r="BL103" s="194">
        <v>0.06</v>
      </c>
      <c r="BM103" s="194" t="s">
        <v>281</v>
      </c>
      <c r="BN103" s="190"/>
      <c r="BO103" s="190"/>
      <c r="BP103" s="190"/>
      <c r="BQ103" s="190"/>
      <c r="BR103" s="190"/>
      <c r="BS103" s="190"/>
      <c r="BT103" s="155">
        <f>1-293/(273+AT103)</f>
        <v>0.32332563510392609</v>
      </c>
      <c r="BU103" s="196" t="s">
        <v>321</v>
      </c>
      <c r="BV103" s="194" t="s">
        <v>62</v>
      </c>
      <c r="BW103" s="194" t="s">
        <v>46</v>
      </c>
      <c r="BX103" s="231"/>
      <c r="BY103" s="190"/>
      <c r="BZ103" s="190">
        <v>0.125</v>
      </c>
      <c r="CA103" s="190">
        <v>0.26111111111111113</v>
      </c>
      <c r="CB103" s="190"/>
      <c r="CC103" s="190"/>
      <c r="CD103" s="190"/>
      <c r="CE103" s="190"/>
      <c r="CF103" s="190"/>
      <c r="CG103" s="190"/>
      <c r="CH103" s="190"/>
      <c r="CI103" s="190"/>
      <c r="CJ103" s="196" t="s">
        <v>329</v>
      </c>
      <c r="CK103" s="231"/>
      <c r="CL103" s="190">
        <v>5.3</v>
      </c>
      <c r="CM103" s="231"/>
      <c r="CN103" s="190"/>
      <c r="CO103" s="231"/>
      <c r="CP103" s="196" t="s">
        <v>28</v>
      </c>
      <c r="CQ103" s="194" t="s">
        <v>333</v>
      </c>
      <c r="CR103" s="194" t="s">
        <v>41</v>
      </c>
      <c r="CS103" s="231"/>
      <c r="CT103" s="190"/>
      <c r="CU103" s="190"/>
      <c r="CV103" s="190"/>
      <c r="CW103" s="190"/>
      <c r="CX103" s="190"/>
      <c r="CY103" s="190"/>
      <c r="CZ103" s="190"/>
      <c r="DA103" s="190"/>
      <c r="DB103" s="190"/>
      <c r="DC103" s="190"/>
      <c r="DD103" s="190"/>
      <c r="DE103" s="190"/>
      <c r="DF103" s="194">
        <v>3.1</v>
      </c>
      <c r="DG103" s="190"/>
      <c r="DH103" s="190"/>
      <c r="DI103" s="190">
        <f t="shared" si="29"/>
        <v>2.2942829193537473</v>
      </c>
      <c r="DJ103" s="54">
        <f t="shared" si="26"/>
        <v>2.2942829193537473</v>
      </c>
      <c r="DK103" s="190"/>
      <c r="DL103" s="190"/>
      <c r="DM103" s="190"/>
      <c r="DN103" s="190"/>
      <c r="DO103" s="190"/>
      <c r="DP103" s="190"/>
      <c r="DQ103" s="190"/>
      <c r="DR103" s="190"/>
      <c r="DS103" s="190"/>
      <c r="DT103" s="190"/>
      <c r="DU103" s="190"/>
      <c r="DV103" s="190"/>
      <c r="DW103" s="54">
        <f t="shared" si="28"/>
        <v>0.74009126430766037</v>
      </c>
      <c r="DX103" s="190"/>
      <c r="DY103" s="190"/>
      <c r="DZ103" s="231"/>
      <c r="EA103" s="196" t="s">
        <v>25</v>
      </c>
      <c r="EB103" s="231"/>
      <c r="EC103" s="194">
        <v>6.08</v>
      </c>
      <c r="ED103" s="231"/>
      <c r="EE103" s="190"/>
      <c r="EF103" s="190"/>
      <c r="EG103" s="196" t="s">
        <v>44</v>
      </c>
      <c r="EH103" s="194" t="s">
        <v>400</v>
      </c>
      <c r="EI103" s="195" t="s">
        <v>44</v>
      </c>
      <c r="EJ103" s="195" t="s">
        <v>63</v>
      </c>
      <c r="EK103" s="195" t="s">
        <v>63</v>
      </c>
      <c r="EL103" s="200" t="s">
        <v>644</v>
      </c>
      <c r="EM103" s="128" t="s">
        <v>44</v>
      </c>
      <c r="EN103" s="234"/>
      <c r="EO103" s="189" t="s">
        <v>63</v>
      </c>
      <c r="EP103" s="231"/>
      <c r="EQ103" s="190"/>
      <c r="ER103" s="226"/>
      <c r="ES103" s="190"/>
      <c r="ET103" s="190"/>
      <c r="EU103" s="190"/>
      <c r="EV103" s="234" t="s">
        <v>382</v>
      </c>
      <c r="EW103" s="190"/>
      <c r="EX103" s="190" t="s">
        <v>382</v>
      </c>
    </row>
    <row r="104" spans="1:164" s="2" customFormat="1" ht="15" customHeight="1" x14ac:dyDescent="0.25">
      <c r="A104" s="200" t="s">
        <v>135</v>
      </c>
      <c r="B104" s="92">
        <v>2005</v>
      </c>
      <c r="C104" s="101" t="s">
        <v>1017</v>
      </c>
      <c r="D104" s="102" t="s">
        <v>1018</v>
      </c>
      <c r="E104" s="93">
        <v>52</v>
      </c>
      <c r="F104" s="114">
        <v>35</v>
      </c>
      <c r="G104" s="188" t="s">
        <v>832</v>
      </c>
      <c r="H104" s="188" t="s">
        <v>832</v>
      </c>
      <c r="I104" s="146" t="s">
        <v>832</v>
      </c>
      <c r="J104" s="216">
        <v>0</v>
      </c>
      <c r="K104" s="146">
        <v>0</v>
      </c>
      <c r="L104" s="146">
        <v>0</v>
      </c>
      <c r="M104" s="146">
        <v>0</v>
      </c>
      <c r="N104" s="146">
        <v>0</v>
      </c>
      <c r="O104" s="35">
        <f t="shared" si="30"/>
        <v>0</v>
      </c>
      <c r="P104" s="35">
        <f t="shared" si="31"/>
        <v>0</v>
      </c>
      <c r="Q104" s="35">
        <f t="shared" si="32"/>
        <v>0</v>
      </c>
      <c r="R104" s="125">
        <f t="shared" si="33"/>
        <v>0</v>
      </c>
      <c r="S104" s="105">
        <v>2005</v>
      </c>
      <c r="T104" s="195" t="s">
        <v>196</v>
      </c>
      <c r="U104" s="195" t="s">
        <v>201</v>
      </c>
      <c r="V104" s="195" t="s">
        <v>4</v>
      </c>
      <c r="W104" s="231"/>
      <c r="X104" s="195" t="s">
        <v>44</v>
      </c>
      <c r="Y104" s="149" t="s">
        <v>124</v>
      </c>
      <c r="Z104" s="63" t="str">
        <f>VLOOKUP(Y104,Listings!$J$3:$O$57,2,FALSE)</f>
        <v>CFC</v>
      </c>
      <c r="AA104" s="195"/>
      <c r="AB104" s="59">
        <f>VLOOKUP(Y104,Listings!$J$3:$O$57,5,FALSE)</f>
        <v>214.06</v>
      </c>
      <c r="AC104" s="59">
        <f>VLOOKUP(Y104,Listings!$J$3:$O$57,6,FALSE)</f>
        <v>33.921999999999997</v>
      </c>
      <c r="AD104" s="188">
        <f>VLOOKUP(Y104,Listings!$J$3:$L$57,3,FALSE)</f>
        <v>0.61199999999999999</v>
      </c>
      <c r="AE104" s="108" t="str">
        <f t="shared" si="34"/>
        <v>Dry</v>
      </c>
      <c r="AF104" s="203"/>
      <c r="AG104" s="195">
        <v>136</v>
      </c>
      <c r="AH104" s="195"/>
      <c r="AI104" s="195"/>
      <c r="AJ104" s="190"/>
      <c r="AK104" s="195">
        <v>35</v>
      </c>
      <c r="AL104" s="195"/>
      <c r="AM104" s="195"/>
      <c r="AN104" s="159"/>
      <c r="AO104" s="159"/>
      <c r="AP104" s="159"/>
      <c r="AQ104" s="195"/>
      <c r="AR104" s="149" t="s">
        <v>4</v>
      </c>
      <c r="AS104" s="108"/>
      <c r="AT104" s="195">
        <v>140</v>
      </c>
      <c r="AU104" s="190"/>
      <c r="AV104" s="195">
        <v>3.3250000000000002</v>
      </c>
      <c r="AW104" s="190"/>
      <c r="AX104" s="195">
        <v>8.3333333333333332E-3</v>
      </c>
      <c r="AY104" s="195" t="s">
        <v>32</v>
      </c>
      <c r="AZ104" s="175" t="s">
        <v>408</v>
      </c>
      <c r="BA104" s="195"/>
      <c r="BB104" s="195">
        <v>20</v>
      </c>
      <c r="BC104" s="190"/>
      <c r="BD104" s="195">
        <v>1.806</v>
      </c>
      <c r="BE104" s="190"/>
      <c r="BF104" s="195">
        <v>2.5000000000000001E-2</v>
      </c>
      <c r="BG104" s="195" t="s">
        <v>32</v>
      </c>
      <c r="BH104" s="149"/>
      <c r="BI104" s="195"/>
      <c r="BJ104" s="195"/>
      <c r="BK104" s="195">
        <v>0.11</v>
      </c>
      <c r="BL104" s="195">
        <v>0.12</v>
      </c>
      <c r="BM104" s="195"/>
      <c r="BN104" s="195"/>
      <c r="BO104" s="195"/>
      <c r="BP104" s="195"/>
      <c r="BQ104" s="195">
        <v>0.12</v>
      </c>
      <c r="BR104" s="206">
        <f>BQ104*DW104</f>
        <v>7.7370446376821056E-2</v>
      </c>
      <c r="BS104" s="195"/>
      <c r="BT104" s="155">
        <v>0.29055690072639229</v>
      </c>
      <c r="BU104" s="149" t="s">
        <v>408</v>
      </c>
      <c r="BV104" s="195" t="s">
        <v>408</v>
      </c>
      <c r="BW104" s="195" t="s">
        <v>408</v>
      </c>
      <c r="BX104" s="233"/>
      <c r="BY104" s="195"/>
      <c r="BZ104" s="195"/>
      <c r="CA104" s="200">
        <v>1.2999999999999999E-2</v>
      </c>
      <c r="CB104" s="195"/>
      <c r="CC104" s="195"/>
      <c r="CD104" s="195"/>
      <c r="CE104" s="195"/>
      <c r="CF104" s="195"/>
      <c r="CG104" s="195"/>
      <c r="CH104" s="195"/>
      <c r="CI104" s="195"/>
      <c r="CJ104" s="149" t="s">
        <v>25</v>
      </c>
      <c r="CK104" s="233"/>
      <c r="CL104" s="195">
        <v>24</v>
      </c>
      <c r="CM104" s="233"/>
      <c r="CN104" s="195"/>
      <c r="CO104" s="233"/>
      <c r="CP104" s="149" t="s">
        <v>28</v>
      </c>
      <c r="CQ104" s="195" t="s">
        <v>408</v>
      </c>
      <c r="CR104" s="148" t="s">
        <v>408</v>
      </c>
      <c r="CS104" s="233"/>
      <c r="CT104" s="195"/>
      <c r="CU104" s="195"/>
      <c r="CV104" s="159"/>
      <c r="CW104" s="195">
        <v>60</v>
      </c>
      <c r="CX104" s="195"/>
      <c r="CY104" s="108"/>
      <c r="CZ104" s="195">
        <v>1800</v>
      </c>
      <c r="DA104" s="195"/>
      <c r="DB104" s="195"/>
      <c r="DC104" s="108"/>
      <c r="DD104" s="108"/>
      <c r="DE104" s="195">
        <v>0.35</v>
      </c>
      <c r="DF104" s="195">
        <v>0.45</v>
      </c>
      <c r="DG104" s="195"/>
      <c r="DH104" s="195"/>
      <c r="DI104" s="190">
        <f t="shared" si="29"/>
        <v>0.29013917391307897</v>
      </c>
      <c r="DJ104" s="190">
        <f t="shared" si="26"/>
        <v>0.29013917391307897</v>
      </c>
      <c r="DK104" s="108"/>
      <c r="DL104" s="195"/>
      <c r="DM104" s="195"/>
      <c r="DN104" s="195"/>
      <c r="DO104" s="195"/>
      <c r="DP104" s="195"/>
      <c r="DQ104" s="195"/>
      <c r="DR104" s="195"/>
      <c r="DS104" s="190"/>
      <c r="DT104" s="195">
        <v>0.65</v>
      </c>
      <c r="DU104" s="195"/>
      <c r="DV104" s="195"/>
      <c r="DW104" s="54">
        <f t="shared" si="28"/>
        <v>0.64475371980684215</v>
      </c>
      <c r="DX104" s="195"/>
      <c r="DY104" s="195"/>
      <c r="DZ104" s="233"/>
      <c r="EA104" s="149" t="s">
        <v>25</v>
      </c>
      <c r="EB104" s="233"/>
      <c r="EC104" s="195">
        <v>24</v>
      </c>
      <c r="ED104" s="233"/>
      <c r="EE104" s="195"/>
      <c r="EF104" s="195"/>
      <c r="EG104" s="149"/>
      <c r="EH104" s="195"/>
      <c r="EI104" s="195"/>
      <c r="EJ104" s="195"/>
      <c r="EK104" s="195"/>
      <c r="EL104" s="194" t="s">
        <v>408</v>
      </c>
      <c r="EM104" s="242" t="s">
        <v>408</v>
      </c>
      <c r="EN104" s="233"/>
      <c r="EO104" s="149" t="s">
        <v>63</v>
      </c>
      <c r="EP104" s="233"/>
      <c r="EQ104" s="195"/>
      <c r="ER104" s="227"/>
      <c r="ES104" s="195"/>
      <c r="ET104" s="195"/>
      <c r="EU104" s="195"/>
      <c r="EV104" s="233"/>
      <c r="EW104" s="195"/>
      <c r="EX104" s="195" t="s">
        <v>382</v>
      </c>
      <c r="FA104" s="63"/>
      <c r="FB104" s="63"/>
      <c r="FC104" s="63"/>
      <c r="FD104" s="63"/>
      <c r="FE104" s="63"/>
      <c r="FF104" s="63"/>
      <c r="FG104" s="63"/>
      <c r="FH104" s="63"/>
    </row>
    <row r="105" spans="1:164" s="2" customFormat="1" ht="15" customHeight="1" x14ac:dyDescent="0.25">
      <c r="A105" s="200" t="s">
        <v>135</v>
      </c>
      <c r="B105" s="92">
        <v>2007</v>
      </c>
      <c r="C105" s="259" t="s">
        <v>1078</v>
      </c>
      <c r="D105" s="102" t="s">
        <v>1079</v>
      </c>
      <c r="E105" s="123">
        <v>83</v>
      </c>
      <c r="F105" s="114">
        <v>35</v>
      </c>
      <c r="G105" s="188" t="s">
        <v>832</v>
      </c>
      <c r="H105" s="188" t="s">
        <v>832</v>
      </c>
      <c r="I105" s="146" t="s">
        <v>832</v>
      </c>
      <c r="J105" s="216">
        <v>0</v>
      </c>
      <c r="K105" s="146">
        <v>1</v>
      </c>
      <c r="L105" s="146">
        <v>1</v>
      </c>
      <c r="M105" s="146">
        <v>1</v>
      </c>
      <c r="N105" s="146">
        <v>1</v>
      </c>
      <c r="O105" s="35">
        <f t="shared" si="30"/>
        <v>1</v>
      </c>
      <c r="P105" s="35">
        <f t="shared" si="31"/>
        <v>1</v>
      </c>
      <c r="Q105" s="35">
        <f t="shared" si="32"/>
        <v>1</v>
      </c>
      <c r="R105" s="125">
        <f t="shared" si="33"/>
        <v>1</v>
      </c>
      <c r="S105" s="105">
        <v>2007</v>
      </c>
      <c r="T105" s="195" t="s">
        <v>196</v>
      </c>
      <c r="U105" s="195" t="s">
        <v>197</v>
      </c>
      <c r="V105" s="195" t="s">
        <v>4</v>
      </c>
      <c r="W105" s="235"/>
      <c r="X105" s="195" t="s">
        <v>44</v>
      </c>
      <c r="Y105" s="149" t="s">
        <v>124</v>
      </c>
      <c r="Z105" s="63" t="str">
        <f>VLOOKUP(Y105,Listings!$J$3:$O$57,2,FALSE)</f>
        <v>CFC</v>
      </c>
      <c r="AA105" s="195"/>
      <c r="AB105" s="59">
        <f>VLOOKUP(Y105,Listings!$J$3:$O$57,5,FALSE)</f>
        <v>214.06</v>
      </c>
      <c r="AC105" s="59">
        <f>VLOOKUP(Y105,Listings!$J$3:$O$57,6,FALSE)</f>
        <v>33.921999999999997</v>
      </c>
      <c r="AD105" s="188">
        <f>VLOOKUP(Y105,Listings!$J$3:$L$57,3,FALSE)</f>
        <v>0.61199999999999999</v>
      </c>
      <c r="AE105" s="108" t="str">
        <f t="shared" si="34"/>
        <v>Dry</v>
      </c>
      <c r="AF105" s="175"/>
      <c r="AG105" s="159">
        <v>136</v>
      </c>
      <c r="AH105" s="159"/>
      <c r="AI105" s="159"/>
      <c r="AJ105" s="108"/>
      <c r="AK105" s="159">
        <v>35</v>
      </c>
      <c r="AL105" s="159"/>
      <c r="AM105" s="159"/>
      <c r="AN105" s="159"/>
      <c r="AO105" s="159"/>
      <c r="AP105" s="159"/>
      <c r="AQ105" s="159"/>
      <c r="AR105" s="149" t="s">
        <v>4</v>
      </c>
      <c r="AS105" s="108"/>
      <c r="AT105" s="195">
        <v>140</v>
      </c>
      <c r="AU105" s="190"/>
      <c r="AV105" s="195">
        <v>3.3250000000000002</v>
      </c>
      <c r="AW105" s="190"/>
      <c r="AX105" s="195">
        <v>8.3333333333333332E-3</v>
      </c>
      <c r="AY105" s="195" t="s">
        <v>32</v>
      </c>
      <c r="AZ105" s="175" t="s">
        <v>408</v>
      </c>
      <c r="BA105" s="108"/>
      <c r="BB105" s="195">
        <v>20</v>
      </c>
      <c r="BC105" s="190"/>
      <c r="BD105" s="195">
        <v>1.806</v>
      </c>
      <c r="BE105" s="190"/>
      <c r="BF105" s="195">
        <v>2.5000000000000001E-2</v>
      </c>
      <c r="BG105" s="195" t="s">
        <v>32</v>
      </c>
      <c r="BH105" s="149"/>
      <c r="BI105" s="195"/>
      <c r="BJ105" s="195"/>
      <c r="BK105" s="195">
        <v>0.11</v>
      </c>
      <c r="BL105" s="195">
        <v>0.12</v>
      </c>
      <c r="BM105" s="195" t="s">
        <v>284</v>
      </c>
      <c r="BN105" s="195"/>
      <c r="BO105" s="195"/>
      <c r="BP105" s="195"/>
      <c r="BQ105" s="195">
        <v>0.12</v>
      </c>
      <c r="BR105" s="206">
        <f>BQ105*DW105</f>
        <v>7.7370446376821056E-2</v>
      </c>
      <c r="BS105" s="195"/>
      <c r="BT105" s="155">
        <v>0.29055690072639229</v>
      </c>
      <c r="BU105" s="149" t="s">
        <v>408</v>
      </c>
      <c r="BV105" s="195" t="s">
        <v>408</v>
      </c>
      <c r="BW105" s="195" t="s">
        <v>408</v>
      </c>
      <c r="BX105" s="233"/>
      <c r="BY105" s="195"/>
      <c r="BZ105" s="195">
        <v>1.2999999999999999E-2</v>
      </c>
      <c r="CA105" s="195">
        <v>1.6E-2</v>
      </c>
      <c r="CB105" s="195"/>
      <c r="CC105" s="195"/>
      <c r="CD105" s="195"/>
      <c r="CE105" s="195"/>
      <c r="CF105" s="195"/>
      <c r="CG105" s="195"/>
      <c r="CH105" s="195"/>
      <c r="CI105" s="195"/>
      <c r="CJ105" s="149" t="s">
        <v>25</v>
      </c>
      <c r="CK105" s="233"/>
      <c r="CL105" s="195">
        <v>24</v>
      </c>
      <c r="CM105" s="233"/>
      <c r="CN105" s="195"/>
      <c r="CO105" s="233"/>
      <c r="CP105" s="149" t="s">
        <v>28</v>
      </c>
      <c r="CQ105" s="195" t="s">
        <v>408</v>
      </c>
      <c r="CR105" s="148" t="s">
        <v>408</v>
      </c>
      <c r="CS105" s="233"/>
      <c r="CT105" s="195"/>
      <c r="CU105" s="195"/>
      <c r="CV105" s="159"/>
      <c r="CW105" s="195">
        <v>60</v>
      </c>
      <c r="CX105" s="195"/>
      <c r="CY105" s="195">
        <v>1500</v>
      </c>
      <c r="CZ105" s="195">
        <v>5000</v>
      </c>
      <c r="DA105" s="195"/>
      <c r="DB105" s="195"/>
      <c r="DC105" s="108"/>
      <c r="DD105" s="195"/>
      <c r="DE105" s="195">
        <v>0.35</v>
      </c>
      <c r="DF105" s="195">
        <v>0.45</v>
      </c>
      <c r="DG105" s="195"/>
      <c r="DH105" s="195"/>
      <c r="DI105" s="190">
        <f t="shared" si="29"/>
        <v>0.29013917391307897</v>
      </c>
      <c r="DJ105" s="54">
        <f t="shared" si="26"/>
        <v>0.29013917391307897</v>
      </c>
      <c r="DK105" s="195"/>
      <c r="DL105" s="195"/>
      <c r="DM105" s="195"/>
      <c r="DN105" s="195"/>
      <c r="DO105" s="195"/>
      <c r="DP105" s="195"/>
      <c r="DQ105" s="195"/>
      <c r="DR105" s="195"/>
      <c r="DS105" s="108">
        <v>0.63</v>
      </c>
      <c r="DT105" s="108">
        <v>0.65</v>
      </c>
      <c r="DU105" s="195"/>
      <c r="DV105" s="195"/>
      <c r="DW105" s="54">
        <f t="shared" si="28"/>
        <v>0.64475371980684215</v>
      </c>
      <c r="DX105" s="195"/>
      <c r="DY105" s="195"/>
      <c r="DZ105" s="233"/>
      <c r="EA105" s="149" t="s">
        <v>25</v>
      </c>
      <c r="EB105" s="233"/>
      <c r="EC105" s="195">
        <v>24</v>
      </c>
      <c r="ED105" s="233"/>
      <c r="EE105" s="195"/>
      <c r="EF105" s="195"/>
      <c r="EG105" s="149"/>
      <c r="EH105" s="195"/>
      <c r="EI105" s="195"/>
      <c r="EJ105" s="195"/>
      <c r="EK105" s="195"/>
      <c r="EL105" s="194" t="s">
        <v>408</v>
      </c>
      <c r="EM105" s="242" t="s">
        <v>408</v>
      </c>
      <c r="EN105" s="233"/>
      <c r="EO105" s="149" t="s">
        <v>63</v>
      </c>
      <c r="EP105" s="233"/>
      <c r="EQ105" s="195"/>
      <c r="ER105" s="227"/>
      <c r="ES105" s="195"/>
      <c r="ET105" s="195"/>
      <c r="EU105" s="195"/>
      <c r="EV105" s="233"/>
      <c r="EW105" s="195"/>
      <c r="EX105" s="195" t="s">
        <v>382</v>
      </c>
      <c r="FA105" s="63"/>
      <c r="FB105" s="63"/>
      <c r="FC105" s="63"/>
      <c r="FD105" s="63"/>
      <c r="FE105" s="63"/>
      <c r="FF105" s="63"/>
      <c r="FG105" s="63"/>
      <c r="FH105" s="63"/>
    </row>
    <row r="106" spans="1:164" s="2" customFormat="1" ht="15" customHeight="1" x14ac:dyDescent="0.25">
      <c r="A106" s="148" t="s">
        <v>81</v>
      </c>
      <c r="B106" s="92">
        <v>2006</v>
      </c>
      <c r="C106" s="101" t="s">
        <v>956</v>
      </c>
      <c r="D106" s="102" t="s">
        <v>957</v>
      </c>
      <c r="E106" s="123">
        <v>21</v>
      </c>
      <c r="F106" s="116">
        <v>36</v>
      </c>
      <c r="G106" s="188" t="s">
        <v>832</v>
      </c>
      <c r="H106" s="212" t="s">
        <v>833</v>
      </c>
      <c r="I106" s="213" t="s">
        <v>832</v>
      </c>
      <c r="J106" s="116">
        <v>0</v>
      </c>
      <c r="K106" s="213">
        <v>1</v>
      </c>
      <c r="L106" s="213">
        <v>1</v>
      </c>
      <c r="M106" s="213">
        <v>0</v>
      </c>
      <c r="N106" s="213">
        <v>1</v>
      </c>
      <c r="O106" s="35">
        <f t="shared" si="30"/>
        <v>1</v>
      </c>
      <c r="P106" s="35">
        <f t="shared" si="31"/>
        <v>0</v>
      </c>
      <c r="Q106" s="35">
        <f t="shared" si="32"/>
        <v>1</v>
      </c>
      <c r="R106" s="125">
        <f t="shared" si="33"/>
        <v>0</v>
      </c>
      <c r="S106" s="105">
        <v>2006</v>
      </c>
      <c r="T106" s="190" t="s">
        <v>180</v>
      </c>
      <c r="U106" s="190" t="s">
        <v>181</v>
      </c>
      <c r="V106" s="152" t="s">
        <v>2</v>
      </c>
      <c r="W106" s="235"/>
      <c r="X106" s="194"/>
      <c r="Y106" s="189" t="s">
        <v>82</v>
      </c>
      <c r="Z106" s="63" t="str">
        <f>VLOOKUP(Y106,Listings!$J$3:$O$57,2,FALSE)</f>
        <v>Hydrocarbons</v>
      </c>
      <c r="AA106" s="190"/>
      <c r="AB106" s="59">
        <f>VLOOKUP(Y106,Listings!$J$3:$O$57,5,FALSE)</f>
        <v>318.60000000000002</v>
      </c>
      <c r="AC106" s="59">
        <f>VLOOKUP(Y106,Listings!$J$3:$O$57,6,FALSE)</f>
        <v>41.26</v>
      </c>
      <c r="AD106" s="188">
        <f>VLOOKUP(Y106,Listings!$J$3:$L$57,3,FALSE)</f>
        <v>1.0069999999999999</v>
      </c>
      <c r="AE106" s="190" t="str">
        <f t="shared" si="34"/>
        <v>Dry</v>
      </c>
      <c r="AF106" s="131"/>
      <c r="AG106" s="192"/>
      <c r="AH106" s="192"/>
      <c r="AI106" s="192"/>
      <c r="AJ106" s="192"/>
      <c r="AK106" s="192"/>
      <c r="AL106" s="192"/>
      <c r="AM106" s="192"/>
      <c r="AN106" s="192"/>
      <c r="AO106" s="192"/>
      <c r="AP106" s="192"/>
      <c r="AQ106" s="192"/>
      <c r="AR106" s="189" t="s">
        <v>408</v>
      </c>
      <c r="AS106" s="190"/>
      <c r="AT106" s="137">
        <v>425</v>
      </c>
      <c r="AU106" s="194"/>
      <c r="AV106" s="194"/>
      <c r="AW106" s="194"/>
      <c r="AX106" s="194"/>
      <c r="AY106" s="152" t="s">
        <v>358</v>
      </c>
      <c r="AZ106" s="175" t="s">
        <v>408</v>
      </c>
      <c r="BA106" s="194"/>
      <c r="BB106" s="194"/>
      <c r="BC106" s="194"/>
      <c r="BD106" s="194"/>
      <c r="BE106" s="190"/>
      <c r="BF106" s="190"/>
      <c r="BG106" s="108" t="s">
        <v>408</v>
      </c>
      <c r="BH106" s="189"/>
      <c r="BI106" s="190"/>
      <c r="BJ106" s="190"/>
      <c r="BK106" s="194"/>
      <c r="BL106" s="194"/>
      <c r="BM106" s="190"/>
      <c r="BN106" s="194"/>
      <c r="BO106" s="194"/>
      <c r="BP106" s="194"/>
      <c r="BQ106" s="190"/>
      <c r="BR106" s="190"/>
      <c r="BS106" s="190"/>
      <c r="BT106" s="206">
        <f>1-293/(273+AT106)</f>
        <v>0.58022922636103158</v>
      </c>
      <c r="BU106" s="149" t="s">
        <v>408</v>
      </c>
      <c r="BV106" s="108" t="s">
        <v>326</v>
      </c>
      <c r="BW106" s="195" t="s">
        <v>408</v>
      </c>
      <c r="BX106" s="231"/>
      <c r="BY106" s="190"/>
      <c r="BZ106" s="194"/>
      <c r="CA106" s="190"/>
      <c r="CB106" s="190"/>
      <c r="CC106" s="190"/>
      <c r="CD106" s="190"/>
      <c r="CE106" s="190"/>
      <c r="CF106" s="190"/>
      <c r="CG106" s="190"/>
      <c r="CH106" s="190"/>
      <c r="CI106" s="190"/>
      <c r="CJ106" s="157" t="s">
        <v>408</v>
      </c>
      <c r="CK106" s="231"/>
      <c r="CL106" s="190"/>
      <c r="CM106" s="231"/>
      <c r="CN106" s="190"/>
      <c r="CO106" s="231"/>
      <c r="CP106" s="151" t="s">
        <v>35</v>
      </c>
      <c r="CQ106" s="152" t="s">
        <v>335</v>
      </c>
      <c r="CR106" s="148" t="s">
        <v>408</v>
      </c>
      <c r="CS106" s="231"/>
      <c r="CT106" s="190">
        <v>175</v>
      </c>
      <c r="CU106" s="190"/>
      <c r="CV106" s="190"/>
      <c r="CW106" s="190"/>
      <c r="CX106" s="190"/>
      <c r="CY106" s="190"/>
      <c r="CZ106" s="190"/>
      <c r="DA106" s="190"/>
      <c r="DB106" s="190"/>
      <c r="DC106" s="194"/>
      <c r="DD106" s="194"/>
      <c r="DE106" s="190"/>
      <c r="DF106" s="190"/>
      <c r="DG106" s="190"/>
      <c r="DH106" s="190"/>
      <c r="DI106" s="190" t="str">
        <f t="shared" si="29"/>
        <v/>
      </c>
      <c r="DJ106" s="190" t="str">
        <f t="shared" si="26"/>
        <v/>
      </c>
      <c r="DK106" s="194"/>
      <c r="DL106" s="194"/>
      <c r="DM106" s="190"/>
      <c r="DN106" s="190"/>
      <c r="DO106" s="108"/>
      <c r="DP106" s="190"/>
      <c r="DQ106" s="190"/>
      <c r="DR106" s="190"/>
      <c r="DS106" s="190"/>
      <c r="DT106" s="190"/>
      <c r="DU106" s="190"/>
      <c r="DV106" s="190"/>
      <c r="DW106" s="54" t="str">
        <f t="shared" si="28"/>
        <v/>
      </c>
      <c r="DX106" s="190"/>
      <c r="DY106" s="190"/>
      <c r="DZ106" s="231"/>
      <c r="EA106" s="157" t="s">
        <v>408</v>
      </c>
      <c r="EB106" s="231"/>
      <c r="EC106" s="190"/>
      <c r="ED106" s="231"/>
      <c r="EE106" s="190"/>
      <c r="EF106" s="190"/>
      <c r="EG106" s="189"/>
      <c r="EH106" s="190"/>
      <c r="EI106" s="190"/>
      <c r="EJ106" s="190"/>
      <c r="EK106" s="190"/>
      <c r="EL106" s="162" t="s">
        <v>416</v>
      </c>
      <c r="EM106" s="240" t="s">
        <v>376</v>
      </c>
      <c r="EN106" s="231"/>
      <c r="EO106" s="151" t="s">
        <v>63</v>
      </c>
      <c r="EP106" s="231"/>
      <c r="EQ106" s="190"/>
      <c r="ER106" s="226"/>
      <c r="ES106" s="190"/>
      <c r="ET106" s="190"/>
      <c r="EU106" s="190"/>
      <c r="EV106" s="237" t="s">
        <v>382</v>
      </c>
      <c r="EW106" s="195"/>
      <c r="EX106" s="152" t="s">
        <v>382</v>
      </c>
      <c r="FA106" s="63"/>
      <c r="FB106" s="63"/>
      <c r="FC106" s="63"/>
      <c r="FD106" s="63"/>
      <c r="FE106" s="63"/>
      <c r="FF106" s="63"/>
      <c r="FG106" s="63"/>
      <c r="FH106" s="63"/>
    </row>
    <row r="107" spans="1:164" s="2" customFormat="1" ht="15" customHeight="1" x14ac:dyDescent="0.25">
      <c r="A107" s="200" t="s">
        <v>267</v>
      </c>
      <c r="B107" s="92">
        <v>1995</v>
      </c>
      <c r="C107" s="259" t="s">
        <v>1094</v>
      </c>
      <c r="D107" s="102" t="s">
        <v>1095</v>
      </c>
      <c r="E107" s="123">
        <v>91</v>
      </c>
      <c r="F107" s="216">
        <v>36</v>
      </c>
      <c r="G107" s="188" t="s">
        <v>832</v>
      </c>
      <c r="H107" s="188" t="s">
        <v>832</v>
      </c>
      <c r="I107" s="146" t="s">
        <v>832</v>
      </c>
      <c r="J107" s="216">
        <v>0</v>
      </c>
      <c r="K107" s="146">
        <v>0</v>
      </c>
      <c r="L107" s="146">
        <v>0</v>
      </c>
      <c r="M107" s="146">
        <v>0</v>
      </c>
      <c r="N107" s="146">
        <v>0</v>
      </c>
      <c r="O107" s="35">
        <f t="shared" si="30"/>
        <v>0</v>
      </c>
      <c r="P107" s="35">
        <f t="shared" si="31"/>
        <v>0</v>
      </c>
      <c r="Q107" s="35">
        <f t="shared" si="32"/>
        <v>0</v>
      </c>
      <c r="R107" s="125">
        <f t="shared" si="33"/>
        <v>0</v>
      </c>
      <c r="S107" s="105">
        <v>1995</v>
      </c>
      <c r="T107" s="195" t="s">
        <v>180</v>
      </c>
      <c r="U107" s="195" t="s">
        <v>181</v>
      </c>
      <c r="V107" s="195" t="s">
        <v>2</v>
      </c>
      <c r="W107" s="235"/>
      <c r="X107" s="195"/>
      <c r="Y107" s="149" t="s">
        <v>82</v>
      </c>
      <c r="Z107" s="63" t="str">
        <f>VLOOKUP(Y107,Listings!$J$3:$O$57,2,FALSE)</f>
        <v>Hydrocarbons</v>
      </c>
      <c r="AA107" s="195"/>
      <c r="AB107" s="59">
        <f>VLOOKUP(Y107,Listings!$J$3:$O$57,5,FALSE)</f>
        <v>318.60000000000002</v>
      </c>
      <c r="AC107" s="59">
        <f>VLOOKUP(Y107,Listings!$J$3:$O$57,6,FALSE)</f>
        <v>41.26</v>
      </c>
      <c r="AD107" s="51">
        <f>VLOOKUP(Y107,Listings!$J$3:$L$57,3,FALSE)</f>
        <v>1.0069999999999999</v>
      </c>
      <c r="AE107" s="108" t="str">
        <f t="shared" si="34"/>
        <v>Dry</v>
      </c>
      <c r="AF107" s="133"/>
      <c r="AG107" s="159"/>
      <c r="AH107" s="159"/>
      <c r="AI107" s="159"/>
      <c r="AJ107" s="159"/>
      <c r="AK107" s="159"/>
      <c r="AL107" s="159"/>
      <c r="AM107" s="159"/>
      <c r="AN107" s="159"/>
      <c r="AO107" s="159"/>
      <c r="AP107" s="159"/>
      <c r="AQ107" s="159"/>
      <c r="AR107" s="189" t="s">
        <v>408</v>
      </c>
      <c r="AS107" s="108"/>
      <c r="AT107" s="195">
        <v>425</v>
      </c>
      <c r="AU107" s="195"/>
      <c r="AV107" s="195"/>
      <c r="AW107" s="195"/>
      <c r="AX107" s="195"/>
      <c r="AY107" s="195" t="s">
        <v>358</v>
      </c>
      <c r="AZ107" s="175" t="s">
        <v>408</v>
      </c>
      <c r="BA107" s="195"/>
      <c r="BB107" s="195"/>
      <c r="BC107" s="195"/>
      <c r="BD107" s="195"/>
      <c r="BE107" s="195"/>
      <c r="BF107" s="195"/>
      <c r="BG107" s="108" t="s">
        <v>408</v>
      </c>
      <c r="BH107" s="149"/>
      <c r="BI107" s="195"/>
      <c r="BJ107" s="195"/>
      <c r="BK107" s="108"/>
      <c r="BL107" s="195">
        <v>0.17</v>
      </c>
      <c r="BM107" s="195" t="s">
        <v>213</v>
      </c>
      <c r="BN107" s="195"/>
      <c r="BO107" s="195"/>
      <c r="BP107" s="195"/>
      <c r="BQ107" s="195"/>
      <c r="BR107" s="195"/>
      <c r="BS107" s="195"/>
      <c r="BT107" s="206">
        <f>1-293/(273+AT107)</f>
        <v>0.58022922636103158</v>
      </c>
      <c r="BU107" s="149" t="s">
        <v>408</v>
      </c>
      <c r="BV107" s="195" t="s">
        <v>326</v>
      </c>
      <c r="BW107" s="195" t="s">
        <v>408</v>
      </c>
      <c r="BX107" s="233"/>
      <c r="BY107" s="195"/>
      <c r="BZ107" s="195"/>
      <c r="CA107" s="195"/>
      <c r="CB107" s="195"/>
      <c r="CC107" s="195"/>
      <c r="CD107" s="195"/>
      <c r="CE107" s="195"/>
      <c r="CF107" s="195"/>
      <c r="CG107" s="195"/>
      <c r="CH107" s="195"/>
      <c r="CI107" s="195"/>
      <c r="CJ107" s="157" t="s">
        <v>408</v>
      </c>
      <c r="CK107" s="233"/>
      <c r="CL107" s="195"/>
      <c r="CM107" s="233"/>
      <c r="CN107" s="195"/>
      <c r="CO107" s="233"/>
      <c r="CP107" s="149" t="s">
        <v>35</v>
      </c>
      <c r="CQ107" s="195" t="s">
        <v>335</v>
      </c>
      <c r="CR107" s="148" t="s">
        <v>408</v>
      </c>
      <c r="CS107" s="233"/>
      <c r="CT107" s="195">
        <v>100</v>
      </c>
      <c r="CU107" s="195"/>
      <c r="CV107" s="159"/>
      <c r="CW107" s="195"/>
      <c r="CX107" s="195"/>
      <c r="CY107" s="195">
        <v>2800</v>
      </c>
      <c r="CZ107" s="195">
        <v>3140</v>
      </c>
      <c r="DA107" s="195"/>
      <c r="DB107" s="195"/>
      <c r="DC107" s="195"/>
      <c r="DD107" s="195"/>
      <c r="DE107" s="195"/>
      <c r="DF107" s="195"/>
      <c r="DG107" s="195"/>
      <c r="DH107" s="195"/>
      <c r="DI107" s="190" t="str">
        <f t="shared" si="29"/>
        <v/>
      </c>
      <c r="DJ107" s="190" t="str">
        <f t="shared" si="26"/>
        <v/>
      </c>
      <c r="DK107" s="195"/>
      <c r="DL107" s="195"/>
      <c r="DM107" s="195"/>
      <c r="DN107" s="195"/>
      <c r="DO107" s="195"/>
      <c r="DP107" s="195"/>
      <c r="DQ107" s="195"/>
      <c r="DR107" s="195"/>
      <c r="DS107" s="108"/>
      <c r="DT107" s="108"/>
      <c r="DU107" s="195"/>
      <c r="DV107" s="195"/>
      <c r="DW107" s="54" t="str">
        <f t="shared" si="28"/>
        <v/>
      </c>
      <c r="DX107" s="195"/>
      <c r="DY107" s="195"/>
      <c r="DZ107" s="233"/>
      <c r="EA107" s="157" t="s">
        <v>408</v>
      </c>
      <c r="EB107" s="233"/>
      <c r="EC107" s="195"/>
      <c r="ED107" s="233"/>
      <c r="EE107" s="195"/>
      <c r="EF107" s="195"/>
      <c r="EG107" s="149"/>
      <c r="EH107" s="195"/>
      <c r="EI107" s="195"/>
      <c r="EJ107" s="195"/>
      <c r="EK107" s="195"/>
      <c r="EL107" s="194" t="s">
        <v>416</v>
      </c>
      <c r="EM107" s="128" t="s">
        <v>376</v>
      </c>
      <c r="EN107" s="233" t="s">
        <v>379</v>
      </c>
      <c r="EO107" s="149" t="s">
        <v>63</v>
      </c>
      <c r="EP107" s="233"/>
      <c r="EQ107" s="195"/>
      <c r="ER107" s="227"/>
      <c r="ES107" s="195"/>
      <c r="ET107" s="195" t="s">
        <v>382</v>
      </c>
      <c r="EU107" s="195"/>
      <c r="EV107" s="233" t="s">
        <v>382</v>
      </c>
      <c r="EW107" s="195"/>
      <c r="EX107" s="195" t="s">
        <v>382</v>
      </c>
      <c r="FA107" s="63"/>
      <c r="FB107" s="63"/>
      <c r="FC107" s="63"/>
      <c r="FD107" s="63"/>
      <c r="FE107" s="63"/>
      <c r="FF107" s="63"/>
      <c r="FG107" s="63"/>
      <c r="FH107" s="63"/>
    </row>
    <row r="108" spans="1:164" ht="15" customHeight="1" x14ac:dyDescent="0.25">
      <c r="A108" s="97" t="s">
        <v>115</v>
      </c>
      <c r="B108" s="92">
        <v>2014</v>
      </c>
      <c r="C108" s="101" t="s">
        <v>995</v>
      </c>
      <c r="D108" s="102" t="s">
        <v>996</v>
      </c>
      <c r="E108" s="123">
        <v>41</v>
      </c>
      <c r="F108" s="217">
        <v>37</v>
      </c>
      <c r="G108" s="188" t="s">
        <v>832</v>
      </c>
      <c r="H108" s="188" t="s">
        <v>832</v>
      </c>
      <c r="I108" s="146" t="s">
        <v>832</v>
      </c>
      <c r="J108" s="216">
        <v>0</v>
      </c>
      <c r="K108" s="146">
        <v>1</v>
      </c>
      <c r="L108" s="146">
        <v>1</v>
      </c>
      <c r="M108" s="146">
        <v>1</v>
      </c>
      <c r="N108" s="146">
        <v>1</v>
      </c>
      <c r="O108" s="125">
        <f t="shared" si="30"/>
        <v>1</v>
      </c>
      <c r="P108" s="125">
        <f t="shared" si="31"/>
        <v>1</v>
      </c>
      <c r="Q108" s="125">
        <f t="shared" si="32"/>
        <v>1</v>
      </c>
      <c r="R108" s="125">
        <f t="shared" si="33"/>
        <v>1</v>
      </c>
      <c r="S108" s="105">
        <v>2014</v>
      </c>
      <c r="T108" s="200" t="s">
        <v>175</v>
      </c>
      <c r="U108" s="200" t="s">
        <v>187</v>
      </c>
      <c r="V108" s="194" t="s">
        <v>408</v>
      </c>
      <c r="W108" s="231"/>
      <c r="X108" s="200"/>
      <c r="Y108" s="175" t="s">
        <v>26</v>
      </c>
      <c r="Z108" s="63" t="str">
        <f>VLOOKUP(Y108,Listings!$J$3:$O$57,2,FALSE)</f>
        <v>HFC</v>
      </c>
      <c r="AA108" s="148"/>
      <c r="AB108" s="59">
        <f>VLOOKUP(Y108,Listings!$J$3:$O$57,5,FALSE)</f>
        <v>154.01</v>
      </c>
      <c r="AC108" s="59">
        <f>VLOOKUP(Y108,Listings!$J$3:$O$57,6,FALSE)</f>
        <v>36.51</v>
      </c>
      <c r="AD108" s="188">
        <f>VLOOKUP(Y108,Listings!$J$3:$L$57,3,FALSE)</f>
        <v>0.49580000000000002</v>
      </c>
      <c r="AE108" s="148" t="str">
        <f t="shared" si="34"/>
        <v>Dry</v>
      </c>
      <c r="AF108" s="201">
        <v>65.900000000000006</v>
      </c>
      <c r="AG108" s="140">
        <v>104.2</v>
      </c>
      <c r="AH108" s="190"/>
      <c r="AI108" s="177">
        <v>15</v>
      </c>
      <c r="AJ108" s="177"/>
      <c r="AK108" s="177"/>
      <c r="AL108" s="177"/>
      <c r="AM108" s="177"/>
      <c r="AN108" s="140">
        <v>0.5</v>
      </c>
      <c r="AO108" s="140">
        <v>14.1</v>
      </c>
      <c r="AP108" s="177">
        <v>1.5</v>
      </c>
      <c r="AQ108" s="177">
        <v>4</v>
      </c>
      <c r="AR108" s="189" t="s">
        <v>408</v>
      </c>
      <c r="AS108" s="148">
        <v>80</v>
      </c>
      <c r="AT108" s="148">
        <v>122</v>
      </c>
      <c r="AU108" s="195"/>
      <c r="AV108" s="158">
        <v>500</v>
      </c>
      <c r="AW108" s="108"/>
      <c r="AX108" s="200">
        <v>7.5</v>
      </c>
      <c r="AY108" s="160" t="s">
        <v>125</v>
      </c>
      <c r="AZ108" s="175" t="s">
        <v>148</v>
      </c>
      <c r="BA108" s="200">
        <v>22</v>
      </c>
      <c r="BB108" s="200">
        <v>39</v>
      </c>
      <c r="BC108" s="200"/>
      <c r="BD108" s="200"/>
      <c r="BE108" s="148">
        <v>5</v>
      </c>
      <c r="BF108" s="148">
        <v>20</v>
      </c>
      <c r="BG108" s="148" t="s">
        <v>32</v>
      </c>
      <c r="BH108" s="203"/>
      <c r="BI108" s="200"/>
      <c r="BJ108" s="148"/>
      <c r="BK108" s="200">
        <v>0.01</v>
      </c>
      <c r="BL108" s="148">
        <v>0.105</v>
      </c>
      <c r="BM108" s="148" t="s">
        <v>282</v>
      </c>
      <c r="BN108" s="200"/>
      <c r="BO108" s="200"/>
      <c r="BP108" s="200"/>
      <c r="BQ108" s="148"/>
      <c r="BR108" s="148">
        <v>0.105</v>
      </c>
      <c r="BS108" s="148"/>
      <c r="BT108" s="155">
        <v>0.25316455696202533</v>
      </c>
      <c r="BU108" s="175" t="s">
        <v>80</v>
      </c>
      <c r="BV108" s="148" t="s">
        <v>62</v>
      </c>
      <c r="BW108" s="148" t="s">
        <v>46</v>
      </c>
      <c r="BX108" s="236"/>
      <c r="BY108" s="148"/>
      <c r="BZ108" s="200"/>
      <c r="CA108" s="148"/>
      <c r="CB108" s="148"/>
      <c r="CC108" s="148"/>
      <c r="CD108" s="148"/>
      <c r="CE108" s="148"/>
      <c r="CF108" s="148"/>
      <c r="CG108" s="148">
        <v>0.59799999999999998</v>
      </c>
      <c r="CH108" s="148"/>
      <c r="CI108" s="148"/>
      <c r="CJ108" s="175" t="s">
        <v>25</v>
      </c>
      <c r="CK108" s="236"/>
      <c r="CL108" s="148"/>
      <c r="CM108" s="236"/>
      <c r="CN108" s="148"/>
      <c r="CO108" s="236"/>
      <c r="CP108" s="175" t="s">
        <v>388</v>
      </c>
      <c r="CQ108" s="148" t="s">
        <v>334</v>
      </c>
      <c r="CR108" s="148" t="s">
        <v>408</v>
      </c>
      <c r="CS108" s="236"/>
      <c r="CT108" s="148">
        <v>50</v>
      </c>
      <c r="CU108" s="148"/>
      <c r="CV108" s="177">
        <v>4.8</v>
      </c>
      <c r="CW108" s="158">
        <v>1877.2893772893772</v>
      </c>
      <c r="CX108" s="199">
        <v>391.1019536019536</v>
      </c>
      <c r="CY108" s="200">
        <v>3610</v>
      </c>
      <c r="CZ108" s="148">
        <v>3670</v>
      </c>
      <c r="DA108" s="200">
        <v>2.4</v>
      </c>
      <c r="DB108" s="200">
        <v>6.1</v>
      </c>
      <c r="DC108" s="195"/>
      <c r="DD108" s="200">
        <v>50</v>
      </c>
      <c r="DE108" s="148"/>
      <c r="DF108" s="148"/>
      <c r="DG108" s="108"/>
      <c r="DH108" s="158">
        <v>54</v>
      </c>
      <c r="DI108" s="190">
        <f t="shared" si="29"/>
        <v>50</v>
      </c>
      <c r="DJ108" s="190">
        <f t="shared" si="26"/>
        <v>50</v>
      </c>
      <c r="DK108" s="200"/>
      <c r="DL108" s="200"/>
      <c r="DM108" s="148"/>
      <c r="DN108" s="148"/>
      <c r="DO108" s="148">
        <v>0.22</v>
      </c>
      <c r="DP108" s="148">
        <v>0.72399999999999998</v>
      </c>
      <c r="DQ108" s="190"/>
      <c r="DR108" s="148">
        <v>0.92</v>
      </c>
      <c r="DS108" s="148"/>
      <c r="DT108" s="148"/>
      <c r="DU108" s="148"/>
      <c r="DV108" s="148"/>
      <c r="DW108" s="54" t="str">
        <f t="shared" si="28"/>
        <v/>
      </c>
      <c r="DX108" s="148"/>
      <c r="DY108" s="148"/>
      <c r="DZ108" s="236" t="s">
        <v>861</v>
      </c>
      <c r="EA108" s="196" t="s">
        <v>486</v>
      </c>
      <c r="EB108" s="236"/>
      <c r="EC108" s="148"/>
      <c r="ED108" s="236"/>
      <c r="EE108" s="148"/>
      <c r="EF108" s="148"/>
      <c r="EG108" s="175" t="s">
        <v>44</v>
      </c>
      <c r="EH108" s="148" t="s">
        <v>44</v>
      </c>
      <c r="EI108" s="194" t="s">
        <v>63</v>
      </c>
      <c r="EJ108" s="194" t="s">
        <v>63</v>
      </c>
      <c r="EK108" s="194" t="s">
        <v>63</v>
      </c>
      <c r="EL108" s="148" t="s">
        <v>644</v>
      </c>
      <c r="EM108" s="222" t="s">
        <v>44</v>
      </c>
      <c r="EN108" s="236"/>
      <c r="EO108" s="175" t="s">
        <v>63</v>
      </c>
      <c r="EP108" s="236"/>
      <c r="EQ108" s="148"/>
      <c r="ER108" s="230"/>
      <c r="ES108" s="148"/>
      <c r="ET108" s="148"/>
      <c r="EU108" s="148"/>
      <c r="EV108" s="239" t="s">
        <v>382</v>
      </c>
      <c r="EW108" s="148"/>
      <c r="EX108" s="148"/>
    </row>
    <row r="109" spans="1:164" ht="15" customHeight="1" x14ac:dyDescent="0.25">
      <c r="A109" s="200" t="s">
        <v>646</v>
      </c>
      <c r="B109" s="92">
        <v>2014</v>
      </c>
      <c r="C109" s="101" t="s">
        <v>1100</v>
      </c>
      <c r="D109" s="102" t="s">
        <v>1101</v>
      </c>
      <c r="E109" s="123">
        <v>94</v>
      </c>
      <c r="F109" s="217">
        <v>37</v>
      </c>
      <c r="G109" s="188" t="s">
        <v>832</v>
      </c>
      <c r="H109" s="188" t="s">
        <v>832</v>
      </c>
      <c r="I109" s="188" t="s">
        <v>832</v>
      </c>
      <c r="J109" s="216">
        <v>0</v>
      </c>
      <c r="K109" s="146">
        <v>0</v>
      </c>
      <c r="L109" s="146">
        <v>0</v>
      </c>
      <c r="M109" s="146">
        <v>0</v>
      </c>
      <c r="N109" s="146">
        <v>0</v>
      </c>
      <c r="O109" s="125">
        <f t="shared" si="30"/>
        <v>0</v>
      </c>
      <c r="P109" s="125">
        <f t="shared" si="31"/>
        <v>0</v>
      </c>
      <c r="Q109" s="125">
        <f t="shared" si="32"/>
        <v>0</v>
      </c>
      <c r="R109" s="125">
        <f t="shared" si="33"/>
        <v>0</v>
      </c>
      <c r="S109" s="105">
        <v>2014</v>
      </c>
      <c r="T109" s="200" t="s">
        <v>175</v>
      </c>
      <c r="U109" s="200" t="s">
        <v>187</v>
      </c>
      <c r="V109" s="200" t="s">
        <v>408</v>
      </c>
      <c r="W109" s="235"/>
      <c r="X109" s="200"/>
      <c r="Y109" s="175" t="s">
        <v>26</v>
      </c>
      <c r="Z109" s="63" t="str">
        <f>VLOOKUP(Y109,Listings!$J$3:$O$57,2,FALSE)</f>
        <v>HFC</v>
      </c>
      <c r="AA109" s="148"/>
      <c r="AB109" s="59">
        <f>VLOOKUP(Y109,Listings!$J$3:$O$57,5,FALSE)</f>
        <v>154.01</v>
      </c>
      <c r="AC109" s="59">
        <f>VLOOKUP(Y109,Listings!$J$3:$O$57,6,FALSE)</f>
        <v>36.51</v>
      </c>
      <c r="AD109" s="188">
        <f>VLOOKUP(Y109,Listings!$J$3:$L$57,3,FALSE)</f>
        <v>0.49580000000000002</v>
      </c>
      <c r="AE109" s="108" t="str">
        <f t="shared" si="34"/>
        <v>Dry</v>
      </c>
      <c r="AF109" s="201">
        <v>110</v>
      </c>
      <c r="AG109" s="140">
        <v>120</v>
      </c>
      <c r="AH109" s="177"/>
      <c r="AI109" s="177"/>
      <c r="AJ109" s="177">
        <v>50</v>
      </c>
      <c r="AK109" s="177">
        <v>60</v>
      </c>
      <c r="AL109" s="177"/>
      <c r="AM109" s="177"/>
      <c r="AN109" s="140">
        <v>12</v>
      </c>
      <c r="AO109" s="140">
        <v>14</v>
      </c>
      <c r="AP109" s="177">
        <v>3</v>
      </c>
      <c r="AQ109" s="177">
        <v>4</v>
      </c>
      <c r="AR109" s="189" t="s">
        <v>408</v>
      </c>
      <c r="AS109" s="148">
        <v>115</v>
      </c>
      <c r="AT109" s="148">
        <v>125</v>
      </c>
      <c r="AU109" s="200"/>
      <c r="AV109" s="200"/>
      <c r="AW109" s="200"/>
      <c r="AX109" s="200"/>
      <c r="AY109" s="148" t="s">
        <v>125</v>
      </c>
      <c r="AZ109" s="175" t="s">
        <v>148</v>
      </c>
      <c r="BA109" s="195"/>
      <c r="BB109" s="200">
        <v>40</v>
      </c>
      <c r="BC109" s="200"/>
      <c r="BD109" s="200"/>
      <c r="BE109" s="148">
        <v>6.666666666666667</v>
      </c>
      <c r="BF109" s="148">
        <v>20</v>
      </c>
      <c r="BG109" s="148" t="s">
        <v>32</v>
      </c>
      <c r="BH109" s="175"/>
      <c r="BI109" s="148"/>
      <c r="BJ109" s="148"/>
      <c r="BK109" s="200"/>
      <c r="BL109" s="148"/>
      <c r="BM109" s="148"/>
      <c r="BN109" s="200"/>
      <c r="BO109" s="200"/>
      <c r="BP109" s="200"/>
      <c r="BQ109" s="148"/>
      <c r="BR109" s="148"/>
      <c r="BS109" s="148"/>
      <c r="BT109" s="155">
        <v>0.21356783919597988</v>
      </c>
      <c r="BU109" s="175" t="s">
        <v>80</v>
      </c>
      <c r="BV109" s="148" t="s">
        <v>62</v>
      </c>
      <c r="BW109" s="148" t="s">
        <v>46</v>
      </c>
      <c r="BX109" s="236"/>
      <c r="BY109" s="148">
        <v>7.5</v>
      </c>
      <c r="BZ109" s="200">
        <v>2</v>
      </c>
      <c r="CA109" s="148">
        <v>2.2000000000000002</v>
      </c>
      <c r="CB109" s="148"/>
      <c r="CC109" s="148"/>
      <c r="CD109" s="148"/>
      <c r="CE109" s="148"/>
      <c r="CF109" s="199">
        <f>CA109/1268*(AO109-IF(ISBLANK(AP109),AQ109,AP109))*100</f>
        <v>1.9085173501577286</v>
      </c>
      <c r="CG109" s="148"/>
      <c r="CH109" s="148"/>
      <c r="CI109" s="148"/>
      <c r="CJ109" s="175" t="s">
        <v>25</v>
      </c>
      <c r="CK109" s="236" t="s">
        <v>273</v>
      </c>
      <c r="CL109" s="158">
        <v>47.775000000000006</v>
      </c>
      <c r="CM109" s="236" t="s">
        <v>879</v>
      </c>
      <c r="CN109" s="148"/>
      <c r="CO109" s="236"/>
      <c r="CP109" s="175" t="s">
        <v>388</v>
      </c>
      <c r="CQ109" s="148" t="s">
        <v>334</v>
      </c>
      <c r="CR109" s="148" t="s">
        <v>408</v>
      </c>
      <c r="CS109" s="236" t="s">
        <v>272</v>
      </c>
      <c r="CT109" s="148">
        <v>50</v>
      </c>
      <c r="CU109" s="148"/>
      <c r="CV109" s="177">
        <v>4.8</v>
      </c>
      <c r="CW109" s="158">
        <v>2300.4694835680752</v>
      </c>
      <c r="CX109" s="158">
        <v>479.26447574334901</v>
      </c>
      <c r="CY109" s="200"/>
      <c r="CZ109" s="148"/>
      <c r="DA109" s="200"/>
      <c r="DB109" s="200"/>
      <c r="DC109" s="200">
        <v>23</v>
      </c>
      <c r="DD109" s="200">
        <v>45</v>
      </c>
      <c r="DE109" s="148"/>
      <c r="DF109" s="148"/>
      <c r="DG109" s="148"/>
      <c r="DH109" s="148"/>
      <c r="DI109" s="190">
        <f t="shared" si="29"/>
        <v>45</v>
      </c>
      <c r="DJ109" s="190">
        <f t="shared" si="26"/>
        <v>45</v>
      </c>
      <c r="DK109" s="200"/>
      <c r="DL109" s="200"/>
      <c r="DM109" s="148"/>
      <c r="DN109" s="148"/>
      <c r="DO109" s="148"/>
      <c r="DP109" s="148"/>
      <c r="DQ109" s="148"/>
      <c r="DR109" s="148"/>
      <c r="DS109" s="148"/>
      <c r="DT109" s="148"/>
      <c r="DU109" s="148"/>
      <c r="DV109" s="148"/>
      <c r="DW109" s="54" t="str">
        <f t="shared" si="28"/>
        <v/>
      </c>
      <c r="DX109" s="148"/>
      <c r="DY109" s="148"/>
      <c r="DZ109" s="236" t="s">
        <v>862</v>
      </c>
      <c r="EA109" s="196" t="s">
        <v>486</v>
      </c>
      <c r="EB109" s="236"/>
      <c r="EC109" s="158">
        <v>10.032808086130453</v>
      </c>
      <c r="ED109" s="236" t="s">
        <v>274</v>
      </c>
      <c r="EE109" s="148"/>
      <c r="EF109" s="148"/>
      <c r="EG109" s="175" t="s">
        <v>44</v>
      </c>
      <c r="EH109" s="148" t="s">
        <v>44</v>
      </c>
      <c r="EI109" s="194" t="s">
        <v>63</v>
      </c>
      <c r="EJ109" s="194" t="s">
        <v>63</v>
      </c>
      <c r="EK109" s="194" t="s">
        <v>63</v>
      </c>
      <c r="EL109" s="148" t="s">
        <v>644</v>
      </c>
      <c r="EM109" s="222" t="s">
        <v>44</v>
      </c>
      <c r="EN109" s="236"/>
      <c r="EO109" s="175" t="s">
        <v>63</v>
      </c>
      <c r="EP109" s="236"/>
      <c r="EQ109" s="148"/>
      <c r="ER109" s="230"/>
      <c r="ES109" s="148"/>
      <c r="ET109" s="148"/>
      <c r="EU109" s="148"/>
      <c r="EV109" s="239" t="s">
        <v>382</v>
      </c>
      <c r="EW109" s="148"/>
      <c r="EX109" s="148"/>
    </row>
    <row r="110" spans="1:164" ht="15" customHeight="1" x14ac:dyDescent="0.25">
      <c r="A110" s="200" t="s">
        <v>646</v>
      </c>
      <c r="B110" s="92">
        <v>2012</v>
      </c>
      <c r="C110" s="259" t="s">
        <v>1102</v>
      </c>
      <c r="D110" s="102" t="s">
        <v>1103</v>
      </c>
      <c r="E110" s="123">
        <v>95</v>
      </c>
      <c r="F110" s="217">
        <v>37</v>
      </c>
      <c r="G110" s="188" t="s">
        <v>832</v>
      </c>
      <c r="H110" s="188" t="s">
        <v>832</v>
      </c>
      <c r="I110" s="213" t="s">
        <v>832</v>
      </c>
      <c r="J110" s="116">
        <v>0</v>
      </c>
      <c r="K110" s="213">
        <v>1</v>
      </c>
      <c r="L110" s="213">
        <v>1</v>
      </c>
      <c r="M110" s="213">
        <v>1</v>
      </c>
      <c r="N110" s="213">
        <v>1</v>
      </c>
      <c r="O110" s="35">
        <f t="shared" si="30"/>
        <v>1</v>
      </c>
      <c r="P110" s="35">
        <f t="shared" si="31"/>
        <v>1</v>
      </c>
      <c r="Q110" s="35">
        <f t="shared" si="32"/>
        <v>1</v>
      </c>
      <c r="R110" s="125">
        <f t="shared" si="33"/>
        <v>1</v>
      </c>
      <c r="S110" s="105">
        <v>2012</v>
      </c>
      <c r="T110" s="200" t="s">
        <v>175</v>
      </c>
      <c r="U110" s="200" t="s">
        <v>187</v>
      </c>
      <c r="V110" s="200" t="s">
        <v>408</v>
      </c>
      <c r="W110" s="233"/>
      <c r="X110" s="200"/>
      <c r="Y110" s="175" t="s">
        <v>26</v>
      </c>
      <c r="Z110" s="63" t="str">
        <f>VLOOKUP(Y110,Listings!$J$3:$O$57,2,FALSE)</f>
        <v>HFC</v>
      </c>
      <c r="AA110" s="148"/>
      <c r="AB110" s="59">
        <f>VLOOKUP(Y110,Listings!$J$3:$O$57,5,FALSE)</f>
        <v>154.01</v>
      </c>
      <c r="AC110" s="59">
        <f>VLOOKUP(Y110,Listings!$J$3:$O$57,6,FALSE)</f>
        <v>36.51</v>
      </c>
      <c r="AD110" s="188">
        <f>VLOOKUP(Y110,Listings!$J$3:$L$57,3,FALSE)</f>
        <v>0.49580000000000002</v>
      </c>
      <c r="AE110" s="108" t="str">
        <f t="shared" si="34"/>
        <v>Dry</v>
      </c>
      <c r="AF110" s="252">
        <v>98</v>
      </c>
      <c r="AG110" s="140">
        <v>115</v>
      </c>
      <c r="AH110" s="177">
        <v>0</v>
      </c>
      <c r="AI110" s="177">
        <v>17</v>
      </c>
      <c r="AJ110" s="195"/>
      <c r="AK110" s="177">
        <v>40</v>
      </c>
      <c r="AL110" s="108"/>
      <c r="AM110" s="177">
        <v>3</v>
      </c>
      <c r="AN110" s="200"/>
      <c r="AO110" s="140">
        <v>12</v>
      </c>
      <c r="AP110" s="177"/>
      <c r="AQ110" s="177">
        <v>2.8</v>
      </c>
      <c r="AR110" s="189" t="s">
        <v>408</v>
      </c>
      <c r="AS110" s="148">
        <v>105</v>
      </c>
      <c r="AT110" s="148">
        <v>125</v>
      </c>
      <c r="AU110" s="200"/>
      <c r="AV110" s="200"/>
      <c r="AW110" s="200">
        <v>4.0166666666666666</v>
      </c>
      <c r="AX110" s="200">
        <v>11.366666666666667</v>
      </c>
      <c r="AY110" s="148" t="s">
        <v>125</v>
      </c>
      <c r="AZ110" s="175" t="s">
        <v>148</v>
      </c>
      <c r="BA110" s="108"/>
      <c r="BB110" s="200">
        <v>30</v>
      </c>
      <c r="BC110" s="200"/>
      <c r="BD110" s="200"/>
      <c r="BE110" s="148"/>
      <c r="BF110" s="148"/>
      <c r="BG110" s="148" t="s">
        <v>32</v>
      </c>
      <c r="BH110" s="175"/>
      <c r="BI110" s="148"/>
      <c r="BJ110" s="148"/>
      <c r="BK110" s="108"/>
      <c r="BL110" s="200">
        <v>8.0500000000000002E-2</v>
      </c>
      <c r="BM110" s="148" t="s">
        <v>313</v>
      </c>
      <c r="BN110" s="200"/>
      <c r="BO110" s="200"/>
      <c r="BP110" s="200"/>
      <c r="BQ110" s="148"/>
      <c r="BR110" s="148"/>
      <c r="BS110" s="148"/>
      <c r="BT110" s="155">
        <v>0.2386934673366834</v>
      </c>
      <c r="BU110" s="175" t="s">
        <v>80</v>
      </c>
      <c r="BV110" s="148" t="s">
        <v>62</v>
      </c>
      <c r="BW110" s="148" t="s">
        <v>46</v>
      </c>
      <c r="BX110" s="236"/>
      <c r="BY110" s="148">
        <v>7.5</v>
      </c>
      <c r="BZ110" s="200"/>
      <c r="CA110" s="148"/>
      <c r="CB110" s="148"/>
      <c r="CC110" s="148"/>
      <c r="CD110" s="148"/>
      <c r="CE110" s="148"/>
      <c r="CF110" s="148"/>
      <c r="CG110" s="148"/>
      <c r="CH110" s="148"/>
      <c r="CI110" s="148"/>
      <c r="CJ110" s="175" t="s">
        <v>275</v>
      </c>
      <c r="CK110" s="236" t="s">
        <v>276</v>
      </c>
      <c r="CL110" s="158"/>
      <c r="CM110" s="236" t="s">
        <v>880</v>
      </c>
      <c r="CN110" s="148"/>
      <c r="CO110" s="236"/>
      <c r="CP110" s="175" t="s">
        <v>388</v>
      </c>
      <c r="CQ110" s="148" t="s">
        <v>334</v>
      </c>
      <c r="CR110" s="148" t="s">
        <v>408</v>
      </c>
      <c r="CS110" s="236" t="s">
        <v>272</v>
      </c>
      <c r="CT110" s="148">
        <v>50</v>
      </c>
      <c r="CU110" s="148"/>
      <c r="CV110" s="177">
        <v>4.8</v>
      </c>
      <c r="CW110" s="158">
        <v>2300.4694835680752</v>
      </c>
      <c r="CX110" s="158">
        <v>479.26447574334901</v>
      </c>
      <c r="CY110" s="200"/>
      <c r="CZ110" s="148"/>
      <c r="DA110" s="200"/>
      <c r="DB110" s="200"/>
      <c r="DC110" s="194"/>
      <c r="DD110" s="200">
        <v>50</v>
      </c>
      <c r="DE110" s="148"/>
      <c r="DF110" s="148"/>
      <c r="DG110" s="148"/>
      <c r="DH110" s="148"/>
      <c r="DI110" s="190">
        <f t="shared" si="29"/>
        <v>50</v>
      </c>
      <c r="DJ110" s="190">
        <f t="shared" si="26"/>
        <v>50</v>
      </c>
      <c r="DK110" s="190"/>
      <c r="DL110" s="200">
        <v>0.65</v>
      </c>
      <c r="DM110" s="148"/>
      <c r="DN110" s="148"/>
      <c r="DO110" s="148"/>
      <c r="DP110" s="148"/>
      <c r="DQ110" s="148"/>
      <c r="DR110" s="148"/>
      <c r="DS110" s="148"/>
      <c r="DT110" s="148"/>
      <c r="DU110" s="148"/>
      <c r="DV110" s="148"/>
      <c r="DW110" s="54" t="str">
        <f t="shared" si="28"/>
        <v/>
      </c>
      <c r="DX110" s="148"/>
      <c r="DY110" s="148"/>
      <c r="DZ110" s="236" t="s">
        <v>862</v>
      </c>
      <c r="EA110" s="196" t="s">
        <v>486</v>
      </c>
      <c r="EB110" s="236"/>
      <c r="EC110" s="158">
        <v>10.032808086130453</v>
      </c>
      <c r="ED110" s="236" t="s">
        <v>274</v>
      </c>
      <c r="EE110" s="148"/>
      <c r="EF110" s="148"/>
      <c r="EG110" s="175" t="s">
        <v>44</v>
      </c>
      <c r="EH110" s="148" t="s">
        <v>44</v>
      </c>
      <c r="EI110" s="194" t="s">
        <v>63</v>
      </c>
      <c r="EJ110" s="194" t="s">
        <v>63</v>
      </c>
      <c r="EK110" s="194" t="s">
        <v>63</v>
      </c>
      <c r="EL110" s="148" t="s">
        <v>644</v>
      </c>
      <c r="EM110" s="222" t="s">
        <v>44</v>
      </c>
      <c r="EN110" s="236"/>
      <c r="EO110" s="175" t="s">
        <v>63</v>
      </c>
      <c r="EP110" s="236"/>
      <c r="EQ110" s="148"/>
      <c r="ER110" s="230"/>
      <c r="ES110" s="148"/>
      <c r="ET110" s="148"/>
      <c r="EU110" s="148"/>
      <c r="EV110" s="239" t="s">
        <v>382</v>
      </c>
      <c r="EW110" s="148"/>
      <c r="EX110" s="148"/>
    </row>
    <row r="111" spans="1:164" ht="15" customHeight="1" x14ac:dyDescent="0.25">
      <c r="A111" s="200" t="s">
        <v>220</v>
      </c>
      <c r="B111" s="92">
        <v>2014</v>
      </c>
      <c r="C111" s="101" t="s">
        <v>1060</v>
      </c>
      <c r="D111" s="102" t="s">
        <v>1061</v>
      </c>
      <c r="E111" s="123">
        <v>74</v>
      </c>
      <c r="F111" s="114">
        <v>38</v>
      </c>
      <c r="G111" s="188" t="s">
        <v>832</v>
      </c>
      <c r="H111" s="188" t="s">
        <v>832</v>
      </c>
      <c r="I111" s="213" t="s">
        <v>832</v>
      </c>
      <c r="J111" s="116">
        <v>0</v>
      </c>
      <c r="K111" s="146">
        <v>0</v>
      </c>
      <c r="L111" s="146">
        <v>0</v>
      </c>
      <c r="M111" s="146">
        <v>0</v>
      </c>
      <c r="N111" s="146">
        <v>0</v>
      </c>
      <c r="O111" s="35">
        <f t="shared" si="30"/>
        <v>0</v>
      </c>
      <c r="P111" s="35">
        <f t="shared" si="31"/>
        <v>0</v>
      </c>
      <c r="Q111" s="35">
        <f t="shared" si="32"/>
        <v>0</v>
      </c>
      <c r="R111" s="125">
        <f t="shared" si="33"/>
        <v>0</v>
      </c>
      <c r="S111" s="105">
        <v>2014</v>
      </c>
      <c r="T111" s="194" t="s">
        <v>161</v>
      </c>
      <c r="U111" s="194" t="s">
        <v>162</v>
      </c>
      <c r="V111" s="194" t="s">
        <v>4</v>
      </c>
      <c r="W111" s="231" t="s">
        <v>403</v>
      </c>
      <c r="X111" s="194"/>
      <c r="Y111" s="196" t="s">
        <v>75</v>
      </c>
      <c r="Z111" s="63" t="str">
        <f>VLOOKUP(Y111,Listings!$J$3:$O$57,2,FALSE)</f>
        <v>HFC</v>
      </c>
      <c r="AA111" s="194"/>
      <c r="AB111" s="59">
        <f>VLOOKUP(Y111,Listings!$J$3:$O$57,5,FALSE)</f>
        <v>101.06</v>
      </c>
      <c r="AC111" s="59">
        <f>VLOOKUP(Y111,Listings!$J$3:$O$57,6,FALSE)</f>
        <v>40.592799999999997</v>
      </c>
      <c r="AD111" s="51">
        <f>VLOOKUP(Y111,Listings!$J$3:$L$57,3,FALSE)</f>
        <v>-0.40899999999999997</v>
      </c>
      <c r="AE111" s="190" t="str">
        <f t="shared" si="34"/>
        <v>Wet</v>
      </c>
      <c r="AF111" s="157"/>
      <c r="AG111" s="197">
        <v>88</v>
      </c>
      <c r="AH111" s="197"/>
      <c r="AI111" s="197"/>
      <c r="AJ111" s="190"/>
      <c r="AK111" s="197">
        <v>26</v>
      </c>
      <c r="AL111" s="197"/>
      <c r="AM111" s="197"/>
      <c r="AN111" s="108"/>
      <c r="AO111" s="197">
        <v>33</v>
      </c>
      <c r="AP111" s="197"/>
      <c r="AQ111" s="197">
        <v>7</v>
      </c>
      <c r="AR111" s="196" t="s">
        <v>62</v>
      </c>
      <c r="AS111" s="194"/>
      <c r="AT111" s="137">
        <v>110</v>
      </c>
      <c r="AU111" s="108"/>
      <c r="AV111" s="194">
        <v>63</v>
      </c>
      <c r="AW111" s="194"/>
      <c r="AX111" s="194"/>
      <c r="AY111" s="194" t="s">
        <v>39</v>
      </c>
      <c r="AZ111" s="196" t="s">
        <v>287</v>
      </c>
      <c r="BA111" s="194">
        <v>10</v>
      </c>
      <c r="BB111" s="194">
        <v>20</v>
      </c>
      <c r="BC111" s="190"/>
      <c r="BD111" s="194">
        <v>57</v>
      </c>
      <c r="BE111" s="194"/>
      <c r="BF111" s="194"/>
      <c r="BG111" s="194" t="s">
        <v>32</v>
      </c>
      <c r="BH111" s="189"/>
      <c r="BI111" s="199">
        <v>2.6320000000000001</v>
      </c>
      <c r="BJ111" s="194" t="s">
        <v>302</v>
      </c>
      <c r="BK111" s="199">
        <v>4.1777777777777782E-2</v>
      </c>
      <c r="BL111" s="194">
        <v>5.6000000000000001E-2</v>
      </c>
      <c r="BM111" s="194" t="s">
        <v>301</v>
      </c>
      <c r="BN111" s="190"/>
      <c r="BO111" s="194"/>
      <c r="BP111" s="194"/>
      <c r="BQ111" s="194"/>
      <c r="BR111" s="205">
        <v>7.8E-2</v>
      </c>
      <c r="BS111" s="194">
        <v>5.6000000000000001E-2</v>
      </c>
      <c r="BT111" s="199">
        <f>1-(273+BA111)/(273+AT111)</f>
        <v>0.2610966057441253</v>
      </c>
      <c r="BU111" s="196" t="s">
        <v>257</v>
      </c>
      <c r="BV111" s="194" t="s">
        <v>62</v>
      </c>
      <c r="BW111" s="162" t="s">
        <v>46</v>
      </c>
      <c r="BX111" s="234"/>
      <c r="BY111" s="194">
        <v>1.5</v>
      </c>
      <c r="BZ111" s="190"/>
      <c r="CA111" s="194">
        <v>0.3</v>
      </c>
      <c r="CB111" s="194"/>
      <c r="CC111" s="190"/>
      <c r="CD111" s="194">
        <v>1.0680000000000001</v>
      </c>
      <c r="CE111" s="194"/>
      <c r="CF111" s="199">
        <v>0.53400000000000003</v>
      </c>
      <c r="CG111" s="194">
        <v>0.5</v>
      </c>
      <c r="CH111" s="194"/>
      <c r="CI111" s="194"/>
      <c r="CJ111" s="196" t="s">
        <v>25</v>
      </c>
      <c r="CK111" s="234"/>
      <c r="CL111" s="194">
        <v>4.08</v>
      </c>
      <c r="CM111" s="234" t="s">
        <v>881</v>
      </c>
      <c r="CN111" s="194"/>
      <c r="CO111" s="234"/>
      <c r="CP111" s="196" t="s">
        <v>30</v>
      </c>
      <c r="CQ111" s="195" t="s">
        <v>408</v>
      </c>
      <c r="CR111" s="148" t="s">
        <v>408</v>
      </c>
      <c r="CS111" s="234"/>
      <c r="CT111" s="194">
        <v>7.6</v>
      </c>
      <c r="CU111" s="194"/>
      <c r="CV111" s="197">
        <v>2.8</v>
      </c>
      <c r="CW111" s="194">
        <v>98.04</v>
      </c>
      <c r="CX111" s="199">
        <v>35.01428571428572</v>
      </c>
      <c r="CY111" s="194"/>
      <c r="CZ111" s="194"/>
      <c r="DA111" s="194">
        <v>1.6</v>
      </c>
      <c r="DB111" s="194">
        <v>3</v>
      </c>
      <c r="DC111" s="108"/>
      <c r="DD111" s="194">
        <v>3.7</v>
      </c>
      <c r="DE111" s="194"/>
      <c r="DF111" s="194"/>
      <c r="DG111" s="194"/>
      <c r="DH111" s="194"/>
      <c r="DI111" s="190">
        <f t="shared" si="29"/>
        <v>3.7</v>
      </c>
      <c r="DJ111" s="54">
        <f t="shared" si="26"/>
        <v>3.7</v>
      </c>
      <c r="DK111" s="190"/>
      <c r="DL111" s="194">
        <v>0.55000000000000004</v>
      </c>
      <c r="DM111" s="194"/>
      <c r="DN111" s="194"/>
      <c r="DO111" s="194"/>
      <c r="DP111" s="194"/>
      <c r="DQ111" s="194"/>
      <c r="DR111" s="194"/>
      <c r="DS111" s="190"/>
      <c r="DT111" s="190"/>
      <c r="DU111" s="194"/>
      <c r="DV111" s="194"/>
      <c r="DW111" s="54" t="str">
        <f t="shared" si="28"/>
        <v/>
      </c>
      <c r="DX111" s="194">
        <v>1</v>
      </c>
      <c r="DY111" s="194">
        <v>1.2</v>
      </c>
      <c r="DZ111" s="234"/>
      <c r="EA111" s="196" t="s">
        <v>25</v>
      </c>
      <c r="EB111" s="234"/>
      <c r="EC111" s="194">
        <v>3.12</v>
      </c>
      <c r="ED111" s="234" t="s">
        <v>476</v>
      </c>
      <c r="EE111" s="194"/>
      <c r="EF111" s="194"/>
      <c r="EG111" s="175" t="s">
        <v>44</v>
      </c>
      <c r="EH111" s="148" t="s">
        <v>44</v>
      </c>
      <c r="EI111" s="194" t="s">
        <v>63</v>
      </c>
      <c r="EJ111" s="194" t="s">
        <v>63</v>
      </c>
      <c r="EK111" s="194" t="s">
        <v>63</v>
      </c>
      <c r="EL111" s="195" t="s">
        <v>1357</v>
      </c>
      <c r="EM111" s="241">
        <v>0.1</v>
      </c>
      <c r="EN111" s="234" t="s">
        <v>841</v>
      </c>
      <c r="EO111" s="196" t="s">
        <v>63</v>
      </c>
      <c r="EP111" s="234"/>
      <c r="EQ111" s="194"/>
      <c r="ER111" s="228"/>
      <c r="ES111" s="162" t="s">
        <v>382</v>
      </c>
      <c r="ET111" s="162"/>
      <c r="EU111" s="162"/>
      <c r="EV111" s="238" t="s">
        <v>382</v>
      </c>
      <c r="EW111" s="194"/>
      <c r="EX111" s="194" t="s">
        <v>382</v>
      </c>
    </row>
    <row r="112" spans="1:164" ht="15" customHeight="1" x14ac:dyDescent="0.25">
      <c r="A112" s="200" t="s">
        <v>220</v>
      </c>
      <c r="B112" s="92">
        <v>2015</v>
      </c>
      <c r="C112" s="101" t="s">
        <v>1112</v>
      </c>
      <c r="D112" s="102" t="s">
        <v>1113</v>
      </c>
      <c r="E112" s="123">
        <v>100</v>
      </c>
      <c r="F112" s="114">
        <v>38</v>
      </c>
      <c r="G112" s="188" t="s">
        <v>832</v>
      </c>
      <c r="H112" s="188" t="s">
        <v>833</v>
      </c>
      <c r="I112" s="146" t="s">
        <v>832</v>
      </c>
      <c r="J112" s="216">
        <v>0</v>
      </c>
      <c r="K112" s="146">
        <v>1</v>
      </c>
      <c r="L112" s="146">
        <v>1</v>
      </c>
      <c r="M112" s="146">
        <v>0</v>
      </c>
      <c r="N112" s="146">
        <v>1</v>
      </c>
      <c r="O112" s="35">
        <f t="shared" si="30"/>
        <v>1</v>
      </c>
      <c r="P112" s="35">
        <f t="shared" si="31"/>
        <v>0</v>
      </c>
      <c r="Q112" s="35">
        <f t="shared" si="32"/>
        <v>1</v>
      </c>
      <c r="R112" s="125">
        <f t="shared" si="33"/>
        <v>0</v>
      </c>
      <c r="S112" s="105">
        <v>2015</v>
      </c>
      <c r="T112" s="194" t="s">
        <v>161</v>
      </c>
      <c r="U112" s="194" t="s">
        <v>162</v>
      </c>
      <c r="V112" s="194" t="s">
        <v>4</v>
      </c>
      <c r="W112" s="231" t="s">
        <v>403</v>
      </c>
      <c r="X112" s="190"/>
      <c r="Y112" s="196" t="s">
        <v>75</v>
      </c>
      <c r="Z112" s="63" t="str">
        <f>VLOOKUP(Y112,Listings!$J$3:$O$57,2,FALSE)</f>
        <v>HFC</v>
      </c>
      <c r="AA112" s="194"/>
      <c r="AB112" s="59">
        <f>VLOOKUP(Y112,Listings!$J$3:$O$57,5,FALSE)</f>
        <v>101.06</v>
      </c>
      <c r="AC112" s="59">
        <f>VLOOKUP(Y112,Listings!$J$3:$O$57,6,FALSE)</f>
        <v>40.592799999999997</v>
      </c>
      <c r="AD112" s="51">
        <f>VLOOKUP(Y112,Listings!$J$3:$L$57,3,FALSE)</f>
        <v>-0.40899999999999997</v>
      </c>
      <c r="AE112" s="108" t="str">
        <f t="shared" si="34"/>
        <v>Wet</v>
      </c>
      <c r="AF112" s="189"/>
      <c r="AG112" s="197">
        <v>104</v>
      </c>
      <c r="AH112" s="190"/>
      <c r="AI112" s="197">
        <v>5</v>
      </c>
      <c r="AJ112" s="190"/>
      <c r="AK112" s="197">
        <v>15</v>
      </c>
      <c r="AL112" s="190"/>
      <c r="AM112" s="197">
        <v>10</v>
      </c>
      <c r="AN112" s="197">
        <v>16</v>
      </c>
      <c r="AO112" s="197">
        <v>32</v>
      </c>
      <c r="AP112" s="197">
        <v>5.4</v>
      </c>
      <c r="AQ112" s="197">
        <v>10.199999999999999</v>
      </c>
      <c r="AR112" s="196" t="s">
        <v>353</v>
      </c>
      <c r="AS112" s="194"/>
      <c r="AT112" s="194">
        <v>110</v>
      </c>
      <c r="AU112" s="194">
        <v>30</v>
      </c>
      <c r="AV112" s="194">
        <v>65</v>
      </c>
      <c r="AW112" s="194"/>
      <c r="AX112" s="194"/>
      <c r="AY112" s="194" t="s">
        <v>32</v>
      </c>
      <c r="AZ112" s="196" t="s">
        <v>287</v>
      </c>
      <c r="BA112" s="190"/>
      <c r="BB112" s="194">
        <v>10</v>
      </c>
      <c r="BC112" s="194"/>
      <c r="BD112" s="194"/>
      <c r="BE112" s="194"/>
      <c r="BF112" s="194"/>
      <c r="BG112" s="194" t="s">
        <v>32</v>
      </c>
      <c r="BH112" s="189"/>
      <c r="BI112" s="194">
        <v>2.6</v>
      </c>
      <c r="BJ112" s="194" t="s">
        <v>302</v>
      </c>
      <c r="BK112" s="200"/>
      <c r="BL112" s="194">
        <v>5.2999999999999999E-2</v>
      </c>
      <c r="BM112" s="194" t="s">
        <v>301</v>
      </c>
      <c r="BN112" s="194"/>
      <c r="BO112" s="194"/>
      <c r="BP112" s="194"/>
      <c r="BQ112" s="194"/>
      <c r="BR112" s="199">
        <v>7.534153846153846E-2</v>
      </c>
      <c r="BS112" s="194">
        <v>5.2999999999999999E-2</v>
      </c>
      <c r="BT112" s="155">
        <v>0.2610966057441253</v>
      </c>
      <c r="BU112" s="196" t="s">
        <v>257</v>
      </c>
      <c r="BV112" s="194" t="s">
        <v>62</v>
      </c>
      <c r="BW112" s="194" t="s">
        <v>46</v>
      </c>
      <c r="BX112" s="234"/>
      <c r="BY112" s="194">
        <v>1.5</v>
      </c>
      <c r="BZ112" s="194">
        <v>0.124</v>
      </c>
      <c r="CA112" s="194">
        <v>0.29399999999999998</v>
      </c>
      <c r="CB112" s="194"/>
      <c r="CC112" s="190"/>
      <c r="CD112" s="199">
        <v>1.1000000000000001</v>
      </c>
      <c r="CE112" s="194"/>
      <c r="CF112" s="199">
        <v>0.46</v>
      </c>
      <c r="CG112" s="194">
        <v>0.5</v>
      </c>
      <c r="CH112" s="194"/>
      <c r="CI112" s="195" t="s">
        <v>890</v>
      </c>
      <c r="CJ112" s="196" t="s">
        <v>25</v>
      </c>
      <c r="CK112" s="234"/>
      <c r="CL112" s="194">
        <v>4.08</v>
      </c>
      <c r="CM112" s="234"/>
      <c r="CN112" s="194"/>
      <c r="CO112" s="234">
        <v>0.09</v>
      </c>
      <c r="CP112" s="154" t="s">
        <v>30</v>
      </c>
      <c r="CQ112" s="195" t="s">
        <v>408</v>
      </c>
      <c r="CR112" s="148" t="s">
        <v>408</v>
      </c>
      <c r="CS112" s="234"/>
      <c r="CT112" s="194">
        <v>4</v>
      </c>
      <c r="CU112" s="194"/>
      <c r="CV112" s="197">
        <v>2.8</v>
      </c>
      <c r="CW112" s="194">
        <v>82.6</v>
      </c>
      <c r="CX112" s="199">
        <v>29.5</v>
      </c>
      <c r="CY112" s="194"/>
      <c r="CZ112" s="194"/>
      <c r="DA112" s="194"/>
      <c r="DB112" s="194"/>
      <c r="DC112" s="194">
        <v>0.125</v>
      </c>
      <c r="DD112" s="194">
        <v>3.6960000000000002</v>
      </c>
      <c r="DE112" s="194"/>
      <c r="DF112" s="194"/>
      <c r="DG112" s="194"/>
      <c r="DH112" s="194"/>
      <c r="DI112" s="190">
        <f t="shared" si="29"/>
        <v>3.6960000000000002</v>
      </c>
      <c r="DJ112" s="190">
        <f t="shared" si="26"/>
        <v>3.6960000000000002</v>
      </c>
      <c r="DK112" s="194">
        <v>0.1</v>
      </c>
      <c r="DL112" s="194">
        <v>0.63</v>
      </c>
      <c r="DM112" s="194"/>
      <c r="DN112" s="194"/>
      <c r="DO112" s="194"/>
      <c r="DP112" s="194"/>
      <c r="DQ112" s="194"/>
      <c r="DR112" s="194"/>
      <c r="DS112" s="194"/>
      <c r="DT112" s="194"/>
      <c r="DU112" s="194"/>
      <c r="DV112" s="194"/>
      <c r="DW112" s="190" t="str">
        <f t="shared" si="28"/>
        <v/>
      </c>
      <c r="DX112" s="108">
        <v>1</v>
      </c>
      <c r="DY112" s="194">
        <v>1.1000000000000001</v>
      </c>
      <c r="DZ112" s="234"/>
      <c r="EA112" s="196" t="s">
        <v>25</v>
      </c>
      <c r="EB112" s="234"/>
      <c r="EC112" s="194">
        <v>3.12</v>
      </c>
      <c r="ED112" s="234"/>
      <c r="EE112" s="194"/>
      <c r="EF112" s="194">
        <v>0.46</v>
      </c>
      <c r="EG112" s="223" t="s">
        <v>44</v>
      </c>
      <c r="EH112" s="160" t="s">
        <v>44</v>
      </c>
      <c r="EI112" s="162" t="s">
        <v>63</v>
      </c>
      <c r="EJ112" s="162" t="s">
        <v>63</v>
      </c>
      <c r="EK112" s="162" t="s">
        <v>63</v>
      </c>
      <c r="EL112" s="195" t="s">
        <v>1357</v>
      </c>
      <c r="EM112" s="244">
        <v>0.1</v>
      </c>
      <c r="EN112" s="234"/>
      <c r="EO112" s="196" t="s">
        <v>63</v>
      </c>
      <c r="EP112" s="234"/>
      <c r="EQ112" s="194"/>
      <c r="ER112" s="228"/>
      <c r="ES112" s="194" t="s">
        <v>382</v>
      </c>
      <c r="ET112" s="194"/>
      <c r="EU112" s="194"/>
      <c r="EV112" s="234" t="s">
        <v>382</v>
      </c>
      <c r="EW112" s="194"/>
      <c r="EX112" s="194" t="s">
        <v>382</v>
      </c>
    </row>
    <row r="113" spans="1:154" ht="15" customHeight="1" x14ac:dyDescent="0.25">
      <c r="A113" s="148" t="s">
        <v>66</v>
      </c>
      <c r="B113" s="92">
        <v>2015</v>
      </c>
      <c r="C113" s="259" t="s">
        <v>939</v>
      </c>
      <c r="D113" s="102" t="s">
        <v>940</v>
      </c>
      <c r="E113" s="123">
        <v>12</v>
      </c>
      <c r="F113" s="114">
        <v>39</v>
      </c>
      <c r="G113" s="188" t="s">
        <v>832</v>
      </c>
      <c r="H113" s="188" t="s">
        <v>832</v>
      </c>
      <c r="I113" s="146" t="s">
        <v>832</v>
      </c>
      <c r="J113" s="216">
        <v>0</v>
      </c>
      <c r="K113" s="146">
        <v>0</v>
      </c>
      <c r="L113" s="146">
        <v>0</v>
      </c>
      <c r="M113" s="146">
        <v>0</v>
      </c>
      <c r="N113" s="146">
        <v>0</v>
      </c>
      <c r="O113" s="35">
        <f t="shared" si="30"/>
        <v>0</v>
      </c>
      <c r="P113" s="35">
        <f t="shared" si="31"/>
        <v>0</v>
      </c>
      <c r="Q113" s="35">
        <f t="shared" si="32"/>
        <v>0</v>
      </c>
      <c r="R113" s="125">
        <f t="shared" si="33"/>
        <v>0</v>
      </c>
      <c r="S113" s="105">
        <v>2015</v>
      </c>
      <c r="T113" s="108" t="s">
        <v>166</v>
      </c>
      <c r="U113" s="108" t="s">
        <v>170</v>
      </c>
      <c r="V113" s="108" t="s">
        <v>31</v>
      </c>
      <c r="W113" s="234"/>
      <c r="X113" s="195"/>
      <c r="Y113" s="157" t="s">
        <v>26</v>
      </c>
      <c r="Z113" s="63" t="str">
        <f>VLOOKUP(Y113,Listings!$J$3:$O$57,2,FALSE)</f>
        <v>HFC</v>
      </c>
      <c r="AA113" s="108"/>
      <c r="AB113" s="59">
        <f>VLOOKUP(Y113,Listings!$J$3:$O$57,5,FALSE)</f>
        <v>154.01</v>
      </c>
      <c r="AC113" s="59">
        <f>VLOOKUP(Y113,Listings!$J$3:$O$57,6,FALSE)</f>
        <v>36.51</v>
      </c>
      <c r="AD113" s="51">
        <f>VLOOKUP(Y113,Listings!$J$3:$L$57,3,FALSE)</f>
        <v>0.49580000000000002</v>
      </c>
      <c r="AE113" s="108" t="str">
        <f t="shared" si="34"/>
        <v>Dry</v>
      </c>
      <c r="AF113" s="157"/>
      <c r="AG113" s="108"/>
      <c r="AH113" s="108"/>
      <c r="AI113" s="108"/>
      <c r="AJ113" s="190"/>
      <c r="AK113" s="108">
        <v>24</v>
      </c>
      <c r="AL113" s="190"/>
      <c r="AM113" s="108">
        <v>7</v>
      </c>
      <c r="AN113" s="164">
        <v>4.9000000000000004</v>
      </c>
      <c r="AO113" s="164">
        <v>13.2</v>
      </c>
      <c r="AP113" s="164"/>
      <c r="AQ113" s="164">
        <v>1.9</v>
      </c>
      <c r="AR113" s="157" t="s">
        <v>62</v>
      </c>
      <c r="AS113" s="200"/>
      <c r="AT113" s="108">
        <v>120</v>
      </c>
      <c r="AU113" s="159">
        <v>6</v>
      </c>
      <c r="AV113" s="159">
        <v>45</v>
      </c>
      <c r="AW113" s="195"/>
      <c r="AX113" s="195"/>
      <c r="AY113" s="108" t="s">
        <v>32</v>
      </c>
      <c r="AZ113" s="157" t="s">
        <v>360</v>
      </c>
      <c r="BA113" s="108"/>
      <c r="BB113" s="195">
        <v>24</v>
      </c>
      <c r="BC113" s="195"/>
      <c r="BD113" s="195"/>
      <c r="BE113" s="108"/>
      <c r="BF113" s="108"/>
      <c r="BG113" s="108" t="s">
        <v>32</v>
      </c>
      <c r="BH113" s="189"/>
      <c r="BI113" s="155">
        <v>3.17</v>
      </c>
      <c r="BJ113" s="108" t="s">
        <v>297</v>
      </c>
      <c r="BK113" s="195">
        <v>3.5000000000000003E-2</v>
      </c>
      <c r="BL113" s="195">
        <v>7.4999999999999997E-2</v>
      </c>
      <c r="BM113" s="108" t="s">
        <v>296</v>
      </c>
      <c r="BN113" s="194"/>
      <c r="BO113" s="194"/>
      <c r="BP113" s="194"/>
      <c r="BQ113" s="155">
        <v>8.0500000000000002E-2</v>
      </c>
      <c r="BR113" s="206">
        <f>BQ113*DW113</f>
        <v>5.9944687758931678E-2</v>
      </c>
      <c r="BS113" s="108"/>
      <c r="BT113" s="155">
        <v>0.24427480916030531</v>
      </c>
      <c r="BU113" s="157" t="s">
        <v>257</v>
      </c>
      <c r="BV113" s="108" t="s">
        <v>62</v>
      </c>
      <c r="BW113" s="108" t="s">
        <v>46</v>
      </c>
      <c r="BX113" s="235"/>
      <c r="BY113" s="108"/>
      <c r="BZ113" s="108">
        <v>0.05</v>
      </c>
      <c r="CA113" s="108">
        <v>8.7999999999999995E-2</v>
      </c>
      <c r="CB113" s="108"/>
      <c r="CC113" s="108"/>
      <c r="CD113" s="108"/>
      <c r="CE113" s="155">
        <v>0.11</v>
      </c>
      <c r="CF113" s="155">
        <v>7.0000000000000007E-2</v>
      </c>
      <c r="CG113" s="108"/>
      <c r="CH113" s="179">
        <v>0.86</v>
      </c>
      <c r="CI113" s="108"/>
      <c r="CJ113" s="157" t="s">
        <v>25</v>
      </c>
      <c r="CK113" s="235"/>
      <c r="CL113" s="108"/>
      <c r="CM113" s="235"/>
      <c r="CN113" s="108"/>
      <c r="CO113" s="235"/>
      <c r="CP113" s="157" t="s">
        <v>43</v>
      </c>
      <c r="CQ113" s="108" t="s">
        <v>346</v>
      </c>
      <c r="CR113" s="148" t="s">
        <v>408</v>
      </c>
      <c r="CS113" s="235"/>
      <c r="CT113" s="108"/>
      <c r="CU113" s="108"/>
      <c r="CV113" s="164"/>
      <c r="CW113" s="195"/>
      <c r="CX113" s="195"/>
      <c r="CY113" s="108"/>
      <c r="CZ113" s="108">
        <v>1200</v>
      </c>
      <c r="DA113" s="108">
        <v>2.5</v>
      </c>
      <c r="DB113" s="108">
        <v>6.5</v>
      </c>
      <c r="DC113" s="195"/>
      <c r="DD113" s="195"/>
      <c r="DE113" s="108"/>
      <c r="DF113" s="108">
        <v>3.4</v>
      </c>
      <c r="DG113" s="190"/>
      <c r="DH113" s="155">
        <v>6.39</v>
      </c>
      <c r="DI113" s="54">
        <f t="shared" si="29"/>
        <v>2.5318253214952509</v>
      </c>
      <c r="DJ113" s="54">
        <f t="shared" si="26"/>
        <v>2.5318253214952509</v>
      </c>
      <c r="DK113" s="195"/>
      <c r="DL113" s="195"/>
      <c r="DM113" s="108"/>
      <c r="DN113" s="108"/>
      <c r="DO113" s="108"/>
      <c r="DP113" s="108"/>
      <c r="DQ113" s="108"/>
      <c r="DR113" s="108"/>
      <c r="DS113" s="108">
        <v>0.45</v>
      </c>
      <c r="DT113" s="108">
        <v>0.61399999999999999</v>
      </c>
      <c r="DU113" s="108"/>
      <c r="DV113" s="108"/>
      <c r="DW113" s="54">
        <f t="shared" si="28"/>
        <v>0.74465450632213259</v>
      </c>
      <c r="DX113" s="108"/>
      <c r="DY113" s="108"/>
      <c r="DZ113" s="235" t="s">
        <v>859</v>
      </c>
      <c r="EA113" s="157" t="s">
        <v>25</v>
      </c>
      <c r="EB113" s="235"/>
      <c r="EC113" s="108"/>
      <c r="ED113" s="235"/>
      <c r="EE113" s="108"/>
      <c r="EF113" s="108"/>
      <c r="EG113" s="157"/>
      <c r="EH113" s="108"/>
      <c r="EI113" s="108"/>
      <c r="EJ113" s="108"/>
      <c r="EK113" s="108"/>
      <c r="EL113" s="194" t="s">
        <v>416</v>
      </c>
      <c r="EM113" s="128" t="s">
        <v>376</v>
      </c>
      <c r="EN113" s="235"/>
      <c r="EO113" s="157" t="s">
        <v>63</v>
      </c>
      <c r="EP113" s="235"/>
      <c r="EQ113" s="108"/>
      <c r="ER113" s="229" t="s">
        <v>386</v>
      </c>
      <c r="ES113" s="108"/>
      <c r="ET113" s="108"/>
      <c r="EU113" s="108"/>
      <c r="EV113" s="235"/>
      <c r="EW113" s="108"/>
      <c r="EX113" s="108" t="s">
        <v>382</v>
      </c>
    </row>
    <row r="114" spans="1:154" ht="15" customHeight="1" x14ac:dyDescent="0.25">
      <c r="A114" s="148" t="s">
        <v>66</v>
      </c>
      <c r="B114" s="92">
        <v>2014</v>
      </c>
      <c r="C114" s="259" t="s">
        <v>970</v>
      </c>
      <c r="D114" s="102" t="s">
        <v>971</v>
      </c>
      <c r="E114" s="123">
        <v>28</v>
      </c>
      <c r="F114" s="122">
        <v>39</v>
      </c>
      <c r="G114" s="188" t="s">
        <v>832</v>
      </c>
      <c r="H114" s="188" t="s">
        <v>832</v>
      </c>
      <c r="I114" s="188" t="s">
        <v>832</v>
      </c>
      <c r="J114" s="216">
        <v>0</v>
      </c>
      <c r="K114" s="146">
        <v>1</v>
      </c>
      <c r="L114" s="146">
        <v>1</v>
      </c>
      <c r="M114" s="146">
        <v>1</v>
      </c>
      <c r="N114" s="146">
        <v>1</v>
      </c>
      <c r="O114" s="35">
        <f t="shared" si="30"/>
        <v>1</v>
      </c>
      <c r="P114" s="35">
        <f t="shared" si="31"/>
        <v>1</v>
      </c>
      <c r="Q114" s="35">
        <f t="shared" si="32"/>
        <v>1</v>
      </c>
      <c r="R114" s="125">
        <f t="shared" si="33"/>
        <v>1</v>
      </c>
      <c r="S114" s="105">
        <v>2014</v>
      </c>
      <c r="T114" s="108" t="s">
        <v>166</v>
      </c>
      <c r="U114" s="190" t="s">
        <v>170</v>
      </c>
      <c r="V114" s="152" t="s">
        <v>31</v>
      </c>
      <c r="W114" s="234"/>
      <c r="X114" s="194"/>
      <c r="Y114" s="189" t="s">
        <v>26</v>
      </c>
      <c r="Z114" s="63" t="str">
        <f>VLOOKUP(Y114,Listings!$J$3:$O$57,2,FALSE)</f>
        <v>HFC</v>
      </c>
      <c r="AA114" s="190"/>
      <c r="AB114" s="59">
        <f>VLOOKUP(Y114,Listings!$J$3:$O$57,5,FALSE)</f>
        <v>154.01</v>
      </c>
      <c r="AC114" s="59">
        <f>VLOOKUP(Y114,Listings!$J$3:$O$57,6,FALSE)</f>
        <v>36.51</v>
      </c>
      <c r="AD114" s="188">
        <f>VLOOKUP(Y114,Listings!$J$3:$L$57,3,FALSE)</f>
        <v>0.49580000000000002</v>
      </c>
      <c r="AE114" s="190" t="str">
        <f t="shared" si="34"/>
        <v>Dry</v>
      </c>
      <c r="AF114" s="131"/>
      <c r="AG114" s="192"/>
      <c r="AH114" s="192"/>
      <c r="AI114" s="192"/>
      <c r="AJ114" s="192"/>
      <c r="AK114" s="192"/>
      <c r="AL114" s="192"/>
      <c r="AM114" s="192"/>
      <c r="AN114" s="192"/>
      <c r="AO114" s="137">
        <v>14</v>
      </c>
      <c r="AP114" s="137">
        <v>1.7</v>
      </c>
      <c r="AQ114" s="137">
        <v>2</v>
      </c>
      <c r="AR114" s="189" t="s">
        <v>62</v>
      </c>
      <c r="AS114" s="108"/>
      <c r="AT114" s="194">
        <v>130</v>
      </c>
      <c r="AU114" s="108"/>
      <c r="AV114" s="194">
        <v>100</v>
      </c>
      <c r="AW114" s="194"/>
      <c r="AX114" s="194"/>
      <c r="AY114" s="152" t="s">
        <v>32</v>
      </c>
      <c r="AZ114" s="196" t="s">
        <v>360</v>
      </c>
      <c r="BA114" s="194"/>
      <c r="BB114" s="194"/>
      <c r="BC114" s="194"/>
      <c r="BD114" s="194"/>
      <c r="BE114" s="190"/>
      <c r="BF114" s="190"/>
      <c r="BG114" s="190" t="s">
        <v>32</v>
      </c>
      <c r="BH114" s="189"/>
      <c r="BI114" s="190"/>
      <c r="BJ114" s="190"/>
      <c r="BK114" s="194"/>
      <c r="BL114" s="194"/>
      <c r="BM114" s="190"/>
      <c r="BN114" s="194"/>
      <c r="BO114" s="194"/>
      <c r="BP114" s="194"/>
      <c r="BQ114" s="190"/>
      <c r="BR114" s="190"/>
      <c r="BS114" s="190"/>
      <c r="BT114" s="206">
        <f>1-293/(273+AT114)</f>
        <v>0.27295285359801491</v>
      </c>
      <c r="BU114" s="151" t="s">
        <v>257</v>
      </c>
      <c r="BV114" s="152" t="s">
        <v>62</v>
      </c>
      <c r="BW114" s="152" t="s">
        <v>46</v>
      </c>
      <c r="BX114" s="231"/>
      <c r="BY114" s="190"/>
      <c r="BZ114" s="194"/>
      <c r="CA114" s="190"/>
      <c r="CB114" s="190"/>
      <c r="CC114" s="190"/>
      <c r="CD114" s="190"/>
      <c r="CE114" s="190"/>
      <c r="CF114" s="190"/>
      <c r="CG114" s="190"/>
      <c r="CH114" s="190"/>
      <c r="CI114" s="190"/>
      <c r="CJ114" s="189" t="s">
        <v>25</v>
      </c>
      <c r="CK114" s="231"/>
      <c r="CL114" s="190"/>
      <c r="CM114" s="231"/>
      <c r="CN114" s="190"/>
      <c r="CO114" s="231"/>
      <c r="CP114" s="157" t="s">
        <v>43</v>
      </c>
      <c r="CQ114" s="152" t="s">
        <v>346</v>
      </c>
      <c r="CR114" s="148" t="s">
        <v>408</v>
      </c>
      <c r="CS114" s="231"/>
      <c r="CT114" s="190"/>
      <c r="CU114" s="190"/>
      <c r="CV114" s="190"/>
      <c r="CW114" s="190"/>
      <c r="CX114" s="190"/>
      <c r="CY114" s="190"/>
      <c r="CZ114" s="190"/>
      <c r="DA114" s="190"/>
      <c r="DB114" s="190"/>
      <c r="DC114" s="194"/>
      <c r="DD114" s="194"/>
      <c r="DE114" s="108"/>
      <c r="DF114" s="195">
        <v>2</v>
      </c>
      <c r="DG114" s="190"/>
      <c r="DH114" s="190"/>
      <c r="DI114" s="190">
        <f t="shared" si="29"/>
        <v>1.4368829414393227</v>
      </c>
      <c r="DJ114" s="54">
        <f t="shared" si="26"/>
        <v>1.4368829414393227</v>
      </c>
      <c r="DK114" s="194"/>
      <c r="DL114" s="194"/>
      <c r="DM114" s="190"/>
      <c r="DN114" s="194">
        <v>0.53</v>
      </c>
      <c r="DO114" s="190"/>
      <c r="DP114" s="190"/>
      <c r="DQ114" s="190"/>
      <c r="DR114" s="190"/>
      <c r="DS114" s="194"/>
      <c r="DT114" s="194"/>
      <c r="DU114" s="190"/>
      <c r="DV114" s="190"/>
      <c r="DW114" s="54">
        <f t="shared" ref="DW114:DW134" si="35">IF(ISNUMBER(DF114),0.6842+LN(DF114)*0.0494,"")</f>
        <v>0.71844147071966136</v>
      </c>
      <c r="DX114" s="190"/>
      <c r="DY114" s="190"/>
      <c r="DZ114" s="231" t="s">
        <v>859</v>
      </c>
      <c r="EA114" s="189" t="s">
        <v>25</v>
      </c>
      <c r="EB114" s="231"/>
      <c r="EC114" s="190"/>
      <c r="ED114" s="231"/>
      <c r="EE114" s="190"/>
      <c r="EF114" s="190"/>
      <c r="EG114" s="189"/>
      <c r="EH114" s="190"/>
      <c r="EI114" s="190"/>
      <c r="EJ114" s="190"/>
      <c r="EK114" s="190"/>
      <c r="EL114" s="195" t="s">
        <v>416</v>
      </c>
      <c r="EM114" s="240" t="s">
        <v>376</v>
      </c>
      <c r="EN114" s="231"/>
      <c r="EO114" s="189" t="s">
        <v>63</v>
      </c>
      <c r="EP114" s="231"/>
      <c r="EQ114" s="190"/>
      <c r="ER114" s="226"/>
      <c r="ES114" s="190"/>
      <c r="ET114" s="190"/>
      <c r="EU114" s="190"/>
      <c r="EV114" s="231"/>
      <c r="EW114" s="190"/>
      <c r="EX114" s="152" t="s">
        <v>382</v>
      </c>
    </row>
    <row r="115" spans="1:154" ht="15" customHeight="1" x14ac:dyDescent="0.25">
      <c r="A115" s="97" t="s">
        <v>66</v>
      </c>
      <c r="B115" s="92">
        <v>2013</v>
      </c>
      <c r="C115" s="259" t="s">
        <v>1046</v>
      </c>
      <c r="D115" s="102" t="s">
        <v>1047</v>
      </c>
      <c r="E115" s="123">
        <v>67</v>
      </c>
      <c r="F115" s="114">
        <v>39</v>
      </c>
      <c r="G115" s="51" t="s">
        <v>832</v>
      </c>
      <c r="H115" s="188" t="s">
        <v>832</v>
      </c>
      <c r="I115" s="213" t="s">
        <v>832</v>
      </c>
      <c r="J115" s="116">
        <v>0</v>
      </c>
      <c r="K115" s="146">
        <v>1</v>
      </c>
      <c r="L115" s="146">
        <v>1</v>
      </c>
      <c r="M115" s="146">
        <v>1</v>
      </c>
      <c r="N115" s="146">
        <v>1</v>
      </c>
      <c r="O115" s="35">
        <f t="shared" si="30"/>
        <v>1</v>
      </c>
      <c r="P115" s="35">
        <f t="shared" si="31"/>
        <v>1</v>
      </c>
      <c r="Q115" s="35">
        <f t="shared" si="32"/>
        <v>1</v>
      </c>
      <c r="R115" s="125">
        <f t="shared" si="33"/>
        <v>1</v>
      </c>
      <c r="S115" s="105">
        <v>2013</v>
      </c>
      <c r="T115" s="108" t="s">
        <v>166</v>
      </c>
      <c r="U115" s="194" t="s">
        <v>170</v>
      </c>
      <c r="V115" s="152" t="s">
        <v>31</v>
      </c>
      <c r="W115" s="234"/>
      <c r="X115" s="194"/>
      <c r="Y115" s="196" t="s">
        <v>26</v>
      </c>
      <c r="Z115" s="63" t="str">
        <f>VLOOKUP(Y115,Listings!$J$3:$O$57,2,FALSE)</f>
        <v>HFC</v>
      </c>
      <c r="AA115" s="194"/>
      <c r="AB115" s="59">
        <f>VLOOKUP(Y115,Listings!$J$3:$O$57,5,FALSE)</f>
        <v>154.01</v>
      </c>
      <c r="AC115" s="59">
        <f>VLOOKUP(Y115,Listings!$J$3:$O$57,6,FALSE)</f>
        <v>36.51</v>
      </c>
      <c r="AD115" s="51">
        <f>VLOOKUP(Y115,Listings!$J$3:$L$57,3,FALSE)</f>
        <v>0.49580000000000002</v>
      </c>
      <c r="AE115" s="190" t="str">
        <f t="shared" si="34"/>
        <v>Dry</v>
      </c>
      <c r="AF115" s="132"/>
      <c r="AG115" s="197"/>
      <c r="AH115" s="197"/>
      <c r="AI115" s="197"/>
      <c r="AJ115" s="197"/>
      <c r="AK115" s="197"/>
      <c r="AL115" s="197"/>
      <c r="AM115" s="197"/>
      <c r="AN115" s="197"/>
      <c r="AO115" s="137">
        <v>14</v>
      </c>
      <c r="AP115" s="137">
        <v>1.7</v>
      </c>
      <c r="AQ115" s="137">
        <v>2</v>
      </c>
      <c r="AR115" s="196" t="s">
        <v>62</v>
      </c>
      <c r="AS115" s="108"/>
      <c r="AT115" s="194">
        <v>150</v>
      </c>
      <c r="AU115" s="108"/>
      <c r="AV115" s="194">
        <v>110</v>
      </c>
      <c r="AW115" s="194"/>
      <c r="AX115" s="194"/>
      <c r="AY115" s="152" t="s">
        <v>32</v>
      </c>
      <c r="AZ115" s="196" t="s">
        <v>360</v>
      </c>
      <c r="BA115" s="194"/>
      <c r="BB115" s="194"/>
      <c r="BC115" s="194"/>
      <c r="BD115" s="194"/>
      <c r="BE115" s="194"/>
      <c r="BF115" s="194"/>
      <c r="BG115" s="194" t="s">
        <v>32</v>
      </c>
      <c r="BH115" s="196"/>
      <c r="BI115" s="194"/>
      <c r="BJ115" s="194"/>
      <c r="BK115" s="194"/>
      <c r="BL115" s="194"/>
      <c r="BM115" s="194"/>
      <c r="BN115" s="194"/>
      <c r="BO115" s="194"/>
      <c r="BP115" s="194"/>
      <c r="BQ115" s="194"/>
      <c r="BR115" s="194"/>
      <c r="BS115" s="194"/>
      <c r="BT115" s="206">
        <f>1-293/(273+AT115)</f>
        <v>0.30732860520094563</v>
      </c>
      <c r="BU115" s="151" t="s">
        <v>257</v>
      </c>
      <c r="BV115" s="108" t="s">
        <v>62</v>
      </c>
      <c r="BW115" s="108" t="s">
        <v>46</v>
      </c>
      <c r="BX115" s="234"/>
      <c r="BY115" s="194"/>
      <c r="BZ115" s="194"/>
      <c r="CA115" s="194"/>
      <c r="CB115" s="194"/>
      <c r="CC115" s="194"/>
      <c r="CD115" s="194"/>
      <c r="CE115" s="194"/>
      <c r="CF115" s="194"/>
      <c r="CG115" s="194"/>
      <c r="CH115" s="194"/>
      <c r="CI115" s="194"/>
      <c r="CJ115" s="154" t="s">
        <v>25</v>
      </c>
      <c r="CK115" s="234"/>
      <c r="CL115" s="194"/>
      <c r="CM115" s="234"/>
      <c r="CN115" s="194"/>
      <c r="CO115" s="234"/>
      <c r="CP115" s="196" t="s">
        <v>43</v>
      </c>
      <c r="CQ115" s="194" t="s">
        <v>346</v>
      </c>
      <c r="CR115" s="148" t="s">
        <v>408</v>
      </c>
      <c r="CS115" s="234"/>
      <c r="CT115" s="194"/>
      <c r="CU115" s="194"/>
      <c r="CV115" s="197"/>
      <c r="CW115" s="194"/>
      <c r="CX115" s="194"/>
      <c r="CY115" s="194"/>
      <c r="CZ115" s="194"/>
      <c r="DA115" s="194"/>
      <c r="DB115" s="194"/>
      <c r="DC115" s="194"/>
      <c r="DD115" s="194"/>
      <c r="DE115" s="194"/>
      <c r="DF115" s="194"/>
      <c r="DG115" s="194"/>
      <c r="DH115" s="194"/>
      <c r="DI115" s="167">
        <v>1.2838259902430964</v>
      </c>
      <c r="DJ115" s="167">
        <v>1.2838259902430964</v>
      </c>
      <c r="DK115" s="194"/>
      <c r="DL115" s="194"/>
      <c r="DM115" s="194"/>
      <c r="DN115" s="194"/>
      <c r="DO115" s="194"/>
      <c r="DP115" s="194"/>
      <c r="DQ115" s="194"/>
      <c r="DR115" s="194"/>
      <c r="DS115" s="190"/>
      <c r="DT115" s="190"/>
      <c r="DU115" s="194"/>
      <c r="DV115" s="194"/>
      <c r="DW115" s="54" t="str">
        <f t="shared" si="35"/>
        <v/>
      </c>
      <c r="DX115" s="194"/>
      <c r="DY115" s="194"/>
      <c r="DZ115" s="234"/>
      <c r="EA115" s="154" t="s">
        <v>25</v>
      </c>
      <c r="EB115" s="234"/>
      <c r="EC115" s="194"/>
      <c r="ED115" s="234"/>
      <c r="EE115" s="194"/>
      <c r="EF115" s="194"/>
      <c r="EG115" s="196"/>
      <c r="EH115" s="194"/>
      <c r="EI115" s="194"/>
      <c r="EJ115" s="194"/>
      <c r="EK115" s="194"/>
      <c r="EL115" s="162" t="s">
        <v>416</v>
      </c>
      <c r="EM115" s="240" t="s">
        <v>376</v>
      </c>
      <c r="EN115" s="234"/>
      <c r="EO115" s="154" t="s">
        <v>63</v>
      </c>
      <c r="EP115" s="234"/>
      <c r="EQ115" s="194"/>
      <c r="ER115" s="228"/>
      <c r="ES115" s="194"/>
      <c r="ET115" s="194"/>
      <c r="EU115" s="194"/>
      <c r="EV115" s="234"/>
      <c r="EW115" s="194"/>
      <c r="EX115" s="152" t="s">
        <v>382</v>
      </c>
    </row>
    <row r="116" spans="1:154" ht="15" customHeight="1" x14ac:dyDescent="0.25">
      <c r="A116" s="97" t="s">
        <v>66</v>
      </c>
      <c r="B116" s="92">
        <v>2015</v>
      </c>
      <c r="C116" s="259" t="s">
        <v>1170</v>
      </c>
      <c r="D116" s="102" t="s">
        <v>1171</v>
      </c>
      <c r="E116" s="123">
        <v>130</v>
      </c>
      <c r="F116" s="216">
        <v>39</v>
      </c>
      <c r="G116" s="146" t="s">
        <v>832</v>
      </c>
      <c r="H116" s="146" t="s">
        <v>833</v>
      </c>
      <c r="I116" s="146" t="s">
        <v>832</v>
      </c>
      <c r="J116" s="216">
        <v>0</v>
      </c>
      <c r="K116" s="146">
        <v>1</v>
      </c>
      <c r="L116" s="95">
        <v>1</v>
      </c>
      <c r="M116" s="95">
        <v>0</v>
      </c>
      <c r="N116" s="95">
        <v>1</v>
      </c>
      <c r="O116" s="35">
        <f t="shared" si="30"/>
        <v>1</v>
      </c>
      <c r="P116" s="35">
        <f t="shared" si="31"/>
        <v>0</v>
      </c>
      <c r="Q116" s="35">
        <f t="shared" si="32"/>
        <v>1</v>
      </c>
      <c r="R116" s="125">
        <f t="shared" si="33"/>
        <v>0</v>
      </c>
      <c r="S116" s="105">
        <v>2015</v>
      </c>
      <c r="T116" s="108" t="s">
        <v>166</v>
      </c>
      <c r="U116" s="194" t="s">
        <v>170</v>
      </c>
      <c r="V116" s="108" t="s">
        <v>31</v>
      </c>
      <c r="W116" s="234"/>
      <c r="X116" s="194"/>
      <c r="Y116" s="196" t="s">
        <v>26</v>
      </c>
      <c r="Z116" s="63" t="str">
        <f>VLOOKUP(Y116,Listings!$J$3:$O$57,2,FALSE)</f>
        <v>HFC</v>
      </c>
      <c r="AA116" s="194"/>
      <c r="AB116" s="59">
        <f>VLOOKUP(Y116,Listings!$J$3:$O$57,5,FALSE)</f>
        <v>154.01</v>
      </c>
      <c r="AC116" s="59">
        <f>VLOOKUP(Y116,Listings!$J$3:$O$57,6,FALSE)</f>
        <v>36.51</v>
      </c>
      <c r="AD116" s="188">
        <f>VLOOKUP(Y116,Listings!$J$3:$L$57,3,FALSE)</f>
        <v>0.49580000000000002</v>
      </c>
      <c r="AE116" s="108" t="str">
        <f t="shared" si="34"/>
        <v>Dry</v>
      </c>
      <c r="AF116" s="132"/>
      <c r="AG116" s="197"/>
      <c r="AH116" s="197"/>
      <c r="AI116" s="197"/>
      <c r="AJ116" s="197"/>
      <c r="AK116" s="197"/>
      <c r="AL116" s="197"/>
      <c r="AM116" s="197"/>
      <c r="AN116" s="197">
        <v>6.8</v>
      </c>
      <c r="AO116" s="197">
        <v>13.8</v>
      </c>
      <c r="AP116" s="197">
        <v>1.7</v>
      </c>
      <c r="AQ116" s="197">
        <v>2</v>
      </c>
      <c r="AR116" s="196" t="s">
        <v>62</v>
      </c>
      <c r="AS116" s="194"/>
      <c r="AT116" s="194">
        <v>120</v>
      </c>
      <c r="AU116" s="194"/>
      <c r="AV116" s="194"/>
      <c r="AW116" s="194"/>
      <c r="AX116" s="194"/>
      <c r="AY116" s="194" t="s">
        <v>32</v>
      </c>
      <c r="AZ116" s="196" t="s">
        <v>360</v>
      </c>
      <c r="BA116" s="194"/>
      <c r="BB116" s="194">
        <v>18</v>
      </c>
      <c r="BC116" s="194"/>
      <c r="BD116" s="194"/>
      <c r="BE116" s="194"/>
      <c r="BF116" s="194"/>
      <c r="BG116" s="194" t="s">
        <v>32</v>
      </c>
      <c r="BH116" s="196"/>
      <c r="BI116" s="194"/>
      <c r="BJ116" s="194"/>
      <c r="BK116" s="194"/>
      <c r="BL116" s="194"/>
      <c r="BM116" s="194"/>
      <c r="BN116" s="194"/>
      <c r="BO116" s="194"/>
      <c r="BP116" s="194"/>
      <c r="BQ116" s="194"/>
      <c r="BR116" s="194"/>
      <c r="BS116" s="194"/>
      <c r="BT116" s="199">
        <f>1-(273+BB116)/(273+AT116)</f>
        <v>0.25954198473282442</v>
      </c>
      <c r="BU116" s="196" t="s">
        <v>27</v>
      </c>
      <c r="BV116" s="195" t="s">
        <v>62</v>
      </c>
      <c r="BW116" s="195" t="s">
        <v>46</v>
      </c>
      <c r="BX116" s="234"/>
      <c r="BY116" s="194"/>
      <c r="BZ116" s="194">
        <v>0.03</v>
      </c>
      <c r="CA116" s="194">
        <v>7.0000000000000007E-2</v>
      </c>
      <c r="CB116" s="194"/>
      <c r="CC116" s="194"/>
      <c r="CD116" s="194"/>
      <c r="CE116" s="194"/>
      <c r="CF116" s="199">
        <v>6.5000000000000002E-2</v>
      </c>
      <c r="CG116" s="194"/>
      <c r="CH116" s="194"/>
      <c r="CI116" s="194"/>
      <c r="CJ116" s="154" t="s">
        <v>25</v>
      </c>
      <c r="CK116" s="234"/>
      <c r="CL116" s="194"/>
      <c r="CM116" s="234"/>
      <c r="CN116" s="194"/>
      <c r="CO116" s="234"/>
      <c r="CP116" s="196" t="s">
        <v>28</v>
      </c>
      <c r="CQ116" s="194" t="s">
        <v>62</v>
      </c>
      <c r="CR116" s="200" t="s">
        <v>41</v>
      </c>
      <c r="CS116" s="234" t="s">
        <v>490</v>
      </c>
      <c r="CT116" s="194">
        <v>1</v>
      </c>
      <c r="CU116" s="194"/>
      <c r="CV116" s="197">
        <v>3.5</v>
      </c>
      <c r="CW116" s="199">
        <v>42</v>
      </c>
      <c r="CX116" s="194">
        <v>12</v>
      </c>
      <c r="CY116" s="194"/>
      <c r="CZ116" s="194">
        <v>3600</v>
      </c>
      <c r="DA116" s="194"/>
      <c r="DB116" s="194"/>
      <c r="DC116" s="194"/>
      <c r="DD116" s="194"/>
      <c r="DE116" s="194">
        <v>0.6</v>
      </c>
      <c r="DF116" s="194">
        <v>1.8</v>
      </c>
      <c r="DG116" s="194"/>
      <c r="DH116" s="194"/>
      <c r="DI116" s="54">
        <f>IF(ISNUMBER(DD116),DD116,IF(ISNUMBER(DF116),DF116*DW116,""))</f>
        <v>1.2838259902430964</v>
      </c>
      <c r="DJ116" s="54">
        <f>IF(ISNUMBER(DI116),DI116,IF(ISNUMBER(DH116),DH116,""))</f>
        <v>1.2838259902430964</v>
      </c>
      <c r="DK116" s="194"/>
      <c r="DL116" s="194"/>
      <c r="DM116" s="194">
        <v>0.65</v>
      </c>
      <c r="DN116" s="194">
        <v>0.77</v>
      </c>
      <c r="DO116" s="194"/>
      <c r="DP116" s="194"/>
      <c r="DQ116" s="194"/>
      <c r="DR116" s="194"/>
      <c r="DS116" s="194"/>
      <c r="DT116" s="200"/>
      <c r="DU116" s="194"/>
      <c r="DV116" s="194"/>
      <c r="DW116" s="54">
        <f t="shared" si="35"/>
        <v>0.71323666124616469</v>
      </c>
      <c r="DX116" s="194">
        <v>1.3</v>
      </c>
      <c r="DY116" s="194">
        <v>1.36</v>
      </c>
      <c r="DZ116" s="231" t="s">
        <v>859</v>
      </c>
      <c r="EA116" s="154" t="s">
        <v>25</v>
      </c>
      <c r="EB116" s="234"/>
      <c r="EC116" s="194"/>
      <c r="ED116" s="234"/>
      <c r="EE116" s="194"/>
      <c r="EF116" s="194"/>
      <c r="EG116" s="196"/>
      <c r="EH116" s="194"/>
      <c r="EI116" s="194"/>
      <c r="EJ116" s="194"/>
      <c r="EK116" s="194"/>
      <c r="EL116" s="194" t="s">
        <v>416</v>
      </c>
      <c r="EM116" s="128" t="s">
        <v>376</v>
      </c>
      <c r="EN116" s="234"/>
      <c r="EO116" s="189" t="s">
        <v>63</v>
      </c>
      <c r="EP116" s="234"/>
      <c r="EQ116" s="194"/>
      <c r="ER116" s="229" t="s">
        <v>386</v>
      </c>
      <c r="ES116" s="194"/>
      <c r="ET116" s="194"/>
      <c r="EU116" s="194"/>
      <c r="EV116" s="234"/>
      <c r="EW116" s="194"/>
      <c r="EX116" s="194" t="s">
        <v>382</v>
      </c>
    </row>
    <row r="117" spans="1:154" ht="15" customHeight="1" x14ac:dyDescent="0.25">
      <c r="A117" s="148" t="s">
        <v>116</v>
      </c>
      <c r="B117" s="92">
        <v>2014</v>
      </c>
      <c r="C117" s="101" t="s">
        <v>997</v>
      </c>
      <c r="D117" s="102" t="s">
        <v>998</v>
      </c>
      <c r="E117" s="123">
        <v>42.1</v>
      </c>
      <c r="F117" s="116">
        <v>40</v>
      </c>
      <c r="G117" s="188" t="s">
        <v>832</v>
      </c>
      <c r="H117" s="213" t="s">
        <v>832</v>
      </c>
      <c r="I117" s="146" t="s">
        <v>832</v>
      </c>
      <c r="J117" s="216">
        <v>0</v>
      </c>
      <c r="K117" s="146">
        <v>0</v>
      </c>
      <c r="L117" s="146">
        <v>0</v>
      </c>
      <c r="M117" s="146">
        <v>0</v>
      </c>
      <c r="N117" s="146">
        <v>0</v>
      </c>
      <c r="O117" s="35">
        <f t="shared" si="30"/>
        <v>0</v>
      </c>
      <c r="P117" s="35">
        <f t="shared" si="31"/>
        <v>0</v>
      </c>
      <c r="Q117" s="35">
        <f t="shared" si="32"/>
        <v>0</v>
      </c>
      <c r="R117" s="125">
        <f t="shared" si="33"/>
        <v>0</v>
      </c>
      <c r="S117" s="105">
        <v>2014</v>
      </c>
      <c r="T117" s="195" t="s">
        <v>196</v>
      </c>
      <c r="U117" s="195" t="s">
        <v>197</v>
      </c>
      <c r="V117" s="108" t="s">
        <v>2</v>
      </c>
      <c r="W117" s="235"/>
      <c r="X117" s="195"/>
      <c r="Y117" s="157" t="s">
        <v>26</v>
      </c>
      <c r="Z117" s="63" t="str">
        <f>VLOOKUP(Y117,Listings!$J$3:$O$57,2,FALSE)</f>
        <v>HFC</v>
      </c>
      <c r="AA117" s="108"/>
      <c r="AB117" s="59">
        <f>VLOOKUP(Y117,Listings!$J$3:$O$57,5,FALSE)</f>
        <v>154.01</v>
      </c>
      <c r="AC117" s="59">
        <f>VLOOKUP(Y117,Listings!$J$3:$O$57,6,FALSE)</f>
        <v>36.51</v>
      </c>
      <c r="AD117" s="51">
        <f>VLOOKUP(Y117,Listings!$J$3:$L$57,3,FALSE)</f>
        <v>0.49580000000000002</v>
      </c>
      <c r="AE117" s="108" t="str">
        <f t="shared" si="34"/>
        <v>Dry</v>
      </c>
      <c r="AF117" s="196"/>
      <c r="AG117" s="164">
        <v>80</v>
      </c>
      <c r="AH117" s="164"/>
      <c r="AI117" s="164"/>
      <c r="AJ117" s="164"/>
      <c r="AK117" s="164"/>
      <c r="AL117" s="164"/>
      <c r="AM117" s="164"/>
      <c r="AN117" s="159"/>
      <c r="AO117" s="164"/>
      <c r="AP117" s="164"/>
      <c r="AQ117" s="164"/>
      <c r="AR117" s="157" t="s">
        <v>62</v>
      </c>
      <c r="AS117" s="194"/>
      <c r="AT117" s="108">
        <v>90</v>
      </c>
      <c r="AU117" s="190"/>
      <c r="AV117" s="155">
        <v>1.4108500000000028</v>
      </c>
      <c r="AW117" s="190"/>
      <c r="AX117" s="195">
        <v>0.11666666666666667</v>
      </c>
      <c r="AY117" s="108" t="s">
        <v>32</v>
      </c>
      <c r="AZ117" s="196" t="s">
        <v>360</v>
      </c>
      <c r="BA117" s="190"/>
      <c r="BB117" s="195">
        <v>15</v>
      </c>
      <c r="BC117" s="195"/>
      <c r="BD117" s="195"/>
      <c r="BE117" s="190"/>
      <c r="BF117" s="108">
        <v>0.26666666666666666</v>
      </c>
      <c r="BG117" s="108" t="s">
        <v>32</v>
      </c>
      <c r="BH117" s="189"/>
      <c r="BI117" s="108">
        <v>1E-3</v>
      </c>
      <c r="BJ117" s="108"/>
      <c r="BK117" s="195"/>
      <c r="BL117" s="195">
        <v>2.0000000000000001E-4</v>
      </c>
      <c r="BM117" s="108" t="s">
        <v>281</v>
      </c>
      <c r="BN117" s="195"/>
      <c r="BO117" s="195"/>
      <c r="BP117" s="195"/>
      <c r="BQ117" s="108"/>
      <c r="BR117" s="155">
        <v>4.4000000000000003E-3</v>
      </c>
      <c r="BS117" s="108"/>
      <c r="BT117" s="155">
        <v>0.20661157024793386</v>
      </c>
      <c r="BU117" s="157" t="s">
        <v>27</v>
      </c>
      <c r="BV117" s="108" t="s">
        <v>325</v>
      </c>
      <c r="BW117" s="195" t="s">
        <v>408</v>
      </c>
      <c r="BX117" s="235" t="s">
        <v>118</v>
      </c>
      <c r="BY117" s="174">
        <v>0.01</v>
      </c>
      <c r="BZ117" s="195"/>
      <c r="CA117" s="108"/>
      <c r="CB117" s="108"/>
      <c r="CC117" s="190"/>
      <c r="CD117" s="108">
        <v>5.5999999999999999E-3</v>
      </c>
      <c r="CE117" s="108"/>
      <c r="CF117" s="199">
        <v>1.6799999999999999E-3</v>
      </c>
      <c r="CG117" s="108">
        <v>0.3</v>
      </c>
      <c r="CH117" s="108"/>
      <c r="CI117" s="108"/>
      <c r="CJ117" s="157" t="s">
        <v>25</v>
      </c>
      <c r="CK117" s="235"/>
      <c r="CL117" s="108">
        <v>0.252</v>
      </c>
      <c r="CM117" s="235"/>
      <c r="CN117" s="108">
        <v>0.90400000000000003</v>
      </c>
      <c r="CO117" s="235"/>
      <c r="CP117" s="157" t="s">
        <v>119</v>
      </c>
      <c r="CQ117" s="108" t="s">
        <v>338</v>
      </c>
      <c r="CR117" s="108" t="s">
        <v>40</v>
      </c>
      <c r="CS117" s="235"/>
      <c r="CT117" s="108">
        <v>0.01</v>
      </c>
      <c r="CU117" s="108"/>
      <c r="CV117" s="164">
        <v>2</v>
      </c>
      <c r="CW117" s="195">
        <v>1.9</v>
      </c>
      <c r="CX117" s="155">
        <v>0.95</v>
      </c>
      <c r="CY117" s="108"/>
      <c r="CZ117" s="108"/>
      <c r="DA117" s="108"/>
      <c r="DB117" s="108"/>
      <c r="DC117" s="190"/>
      <c r="DD117" s="195">
        <v>6.1999999999999998E-3</v>
      </c>
      <c r="DE117" s="190"/>
      <c r="DF117" s="108">
        <v>8.3999999999999995E-3</v>
      </c>
      <c r="DG117" s="108"/>
      <c r="DH117" s="108"/>
      <c r="DI117" s="54">
        <f>IF(ISNUMBER(DD117),DD117,IF(ISNUMBER(DF117),DF117*DW117,""))</f>
        <v>6.1999999999999998E-3</v>
      </c>
      <c r="DJ117" s="54">
        <f>IF(ISNUMBER(DI117),DI117,IF(ISNUMBER(DH117),DH117,""))</f>
        <v>6.1999999999999998E-3</v>
      </c>
      <c r="DK117" s="195"/>
      <c r="DL117" s="195"/>
      <c r="DM117" s="190"/>
      <c r="DN117" s="108">
        <v>4.5499999999999999E-2</v>
      </c>
      <c r="DO117" s="108"/>
      <c r="DP117" s="108"/>
      <c r="DQ117" s="190"/>
      <c r="DR117" s="108">
        <v>0.83</v>
      </c>
      <c r="DS117" s="108"/>
      <c r="DT117" s="108"/>
      <c r="DU117" s="108"/>
      <c r="DV117" s="108"/>
      <c r="DW117" s="54">
        <f t="shared" si="35"/>
        <v>0.44809153548723629</v>
      </c>
      <c r="DX117" s="108">
        <v>2.5</v>
      </c>
      <c r="DY117" s="110"/>
      <c r="DZ117" s="235"/>
      <c r="EA117" s="157" t="s">
        <v>25</v>
      </c>
      <c r="EB117" s="235"/>
      <c r="EC117" s="108">
        <v>0.252</v>
      </c>
      <c r="ED117" s="235"/>
      <c r="EE117" s="108">
        <v>0.90400000000000003</v>
      </c>
      <c r="EF117" s="108"/>
      <c r="EG117" s="149" t="s">
        <v>63</v>
      </c>
      <c r="EH117" s="195" t="s">
        <v>63</v>
      </c>
      <c r="EI117" s="195" t="s">
        <v>63</v>
      </c>
      <c r="EJ117" s="195" t="s">
        <v>63</v>
      </c>
      <c r="EK117" s="195" t="s">
        <v>63</v>
      </c>
      <c r="EL117" s="195" t="s">
        <v>1357</v>
      </c>
      <c r="EM117" s="248">
        <v>0.03</v>
      </c>
      <c r="EN117" s="235"/>
      <c r="EO117" s="157" t="s">
        <v>63</v>
      </c>
      <c r="EP117" s="235"/>
      <c r="EQ117" s="108"/>
      <c r="ER117" s="229"/>
      <c r="ES117" s="108"/>
      <c r="ET117" s="108"/>
      <c r="EU117" s="108"/>
      <c r="EV117" s="235"/>
      <c r="EW117" s="108"/>
      <c r="EX117" s="108"/>
    </row>
    <row r="118" spans="1:154" ht="15" customHeight="1" x14ac:dyDescent="0.25">
      <c r="A118" s="148" t="s">
        <v>116</v>
      </c>
      <c r="B118" s="92">
        <v>2014</v>
      </c>
      <c r="C118" s="259" t="s">
        <v>997</v>
      </c>
      <c r="D118" s="102" t="s">
        <v>998</v>
      </c>
      <c r="E118" s="123">
        <v>42.2</v>
      </c>
      <c r="F118" s="116">
        <v>40</v>
      </c>
      <c r="G118" s="188" t="s">
        <v>832</v>
      </c>
      <c r="H118" s="213" t="s">
        <v>833</v>
      </c>
      <c r="I118" s="146" t="s">
        <v>832</v>
      </c>
      <c r="J118" s="216">
        <v>1</v>
      </c>
      <c r="K118" s="146">
        <v>1</v>
      </c>
      <c r="L118" s="146">
        <v>1</v>
      </c>
      <c r="M118" s="146">
        <v>0</v>
      </c>
      <c r="N118" s="146">
        <v>1</v>
      </c>
      <c r="O118" s="35">
        <f t="shared" si="30"/>
        <v>1</v>
      </c>
      <c r="P118" s="35">
        <f t="shared" si="31"/>
        <v>0</v>
      </c>
      <c r="Q118" s="35">
        <f t="shared" si="32"/>
        <v>1</v>
      </c>
      <c r="R118" s="125">
        <f t="shared" si="33"/>
        <v>0</v>
      </c>
      <c r="S118" s="105">
        <v>2014</v>
      </c>
      <c r="T118" s="195" t="s">
        <v>196</v>
      </c>
      <c r="U118" s="195" t="s">
        <v>197</v>
      </c>
      <c r="V118" s="108" t="s">
        <v>2</v>
      </c>
      <c r="W118" s="235"/>
      <c r="X118" s="195"/>
      <c r="Y118" s="157" t="s">
        <v>26</v>
      </c>
      <c r="Z118" s="63" t="str">
        <f>VLOOKUP(Y118,Listings!$J$3:$O$57,2,FALSE)</f>
        <v>HFC</v>
      </c>
      <c r="AA118" s="108"/>
      <c r="AB118" s="59">
        <f>VLOOKUP(Y118,Listings!$J$3:$O$57,5,FALSE)</f>
        <v>154.01</v>
      </c>
      <c r="AC118" s="59">
        <f>VLOOKUP(Y118,Listings!$J$3:$O$57,6,FALSE)</f>
        <v>36.51</v>
      </c>
      <c r="AD118" s="188">
        <f>VLOOKUP(Y118,Listings!$J$3:$L$57,3,FALSE)</f>
        <v>0.49580000000000002</v>
      </c>
      <c r="AE118" s="108" t="str">
        <f t="shared" si="34"/>
        <v>Dry</v>
      </c>
      <c r="AF118" s="149"/>
      <c r="AG118" s="164">
        <v>82</v>
      </c>
      <c r="AH118" s="164"/>
      <c r="AI118" s="164"/>
      <c r="AJ118" s="164"/>
      <c r="AK118" s="164"/>
      <c r="AL118" s="164"/>
      <c r="AM118" s="164"/>
      <c r="AN118" s="159"/>
      <c r="AO118" s="164"/>
      <c r="AP118" s="164"/>
      <c r="AQ118" s="164"/>
      <c r="AR118" s="157" t="s">
        <v>62</v>
      </c>
      <c r="AS118" s="195"/>
      <c r="AT118" s="108">
        <v>90</v>
      </c>
      <c r="AU118" s="190"/>
      <c r="AV118" s="155">
        <v>1.4108500000000028</v>
      </c>
      <c r="AW118" s="190"/>
      <c r="AX118" s="195">
        <v>0.11666666666666667</v>
      </c>
      <c r="AY118" s="108" t="s">
        <v>32</v>
      </c>
      <c r="AZ118" s="196" t="s">
        <v>360</v>
      </c>
      <c r="BA118" s="190"/>
      <c r="BB118" s="195">
        <v>15</v>
      </c>
      <c r="BC118" s="195"/>
      <c r="BD118" s="195"/>
      <c r="BE118" s="190"/>
      <c r="BF118" s="108">
        <v>0.26666666666666666</v>
      </c>
      <c r="BG118" s="108" t="s">
        <v>32</v>
      </c>
      <c r="BH118" s="189"/>
      <c r="BI118" s="108">
        <v>1E-3</v>
      </c>
      <c r="BJ118" s="108"/>
      <c r="BK118" s="195"/>
      <c r="BL118" s="195">
        <v>1.6000000000000001E-4</v>
      </c>
      <c r="BM118" s="108" t="s">
        <v>281</v>
      </c>
      <c r="BN118" s="195"/>
      <c r="BO118" s="195"/>
      <c r="BP118" s="195"/>
      <c r="BQ118" s="195"/>
      <c r="BR118" s="195"/>
      <c r="BS118" s="195"/>
      <c r="BT118" s="155">
        <v>0.20661157024793386</v>
      </c>
      <c r="BU118" s="157" t="s">
        <v>27</v>
      </c>
      <c r="BV118" s="108" t="s">
        <v>325</v>
      </c>
      <c r="BW118" s="195" t="s">
        <v>408</v>
      </c>
      <c r="BX118" s="235" t="s">
        <v>118</v>
      </c>
      <c r="BY118" s="174">
        <v>0.01</v>
      </c>
      <c r="BZ118" s="195"/>
      <c r="CA118" s="108"/>
      <c r="CB118" s="108"/>
      <c r="CC118" s="190"/>
      <c r="CD118" s="108">
        <v>4.8999999999999998E-3</v>
      </c>
      <c r="CE118" s="108"/>
      <c r="CF118" s="199">
        <v>1.8571E-3</v>
      </c>
      <c r="CG118" s="108">
        <v>0.379</v>
      </c>
      <c r="CH118" s="108"/>
      <c r="CI118" s="108"/>
      <c r="CJ118" s="157" t="s">
        <v>25</v>
      </c>
      <c r="CK118" s="235"/>
      <c r="CL118" s="108">
        <v>0.252</v>
      </c>
      <c r="CM118" s="235"/>
      <c r="CN118" s="108">
        <v>0.90400000000000003</v>
      </c>
      <c r="CO118" s="235"/>
      <c r="CP118" s="157" t="s">
        <v>28</v>
      </c>
      <c r="CQ118" s="108" t="s">
        <v>338</v>
      </c>
      <c r="CR118" s="108" t="s">
        <v>40</v>
      </c>
      <c r="CS118" s="235"/>
      <c r="CT118" s="108">
        <v>0.01</v>
      </c>
      <c r="CU118" s="108"/>
      <c r="CV118" s="164">
        <v>1.99</v>
      </c>
      <c r="CW118" s="195">
        <v>1.81</v>
      </c>
      <c r="CX118" s="155">
        <v>0.90954773869346739</v>
      </c>
      <c r="CY118" s="108"/>
      <c r="CZ118" s="108"/>
      <c r="DA118" s="108"/>
      <c r="DB118" s="108"/>
      <c r="DC118" s="195"/>
      <c r="DD118" s="195"/>
      <c r="DE118" s="194"/>
      <c r="DF118" s="108">
        <v>7.1999999999999998E-3</v>
      </c>
      <c r="DG118" s="108"/>
      <c r="DH118" s="108"/>
      <c r="DI118" s="190">
        <f>IF(ISNUMBER(DD118),DD118,IF(ISNUMBER(DF118),DF118*DW118,""))</f>
        <v>3.1714307417071421E-3</v>
      </c>
      <c r="DJ118" s="190">
        <f>IF(ISNUMBER(DI118),DI118,IF(ISNUMBER(DH118),DH118,""))</f>
        <v>3.1714307417071421E-3</v>
      </c>
      <c r="DK118" s="195"/>
      <c r="DL118" s="195"/>
      <c r="DM118" s="190"/>
      <c r="DN118" s="108">
        <v>3.5700000000000003E-2</v>
      </c>
      <c r="DO118" s="108"/>
      <c r="DP118" s="108"/>
      <c r="DQ118" s="108"/>
      <c r="DR118" s="108"/>
      <c r="DS118" s="108"/>
      <c r="DT118" s="108"/>
      <c r="DU118" s="108"/>
      <c r="DV118" s="108"/>
      <c r="DW118" s="54">
        <f t="shared" si="35"/>
        <v>0.44047649190376975</v>
      </c>
      <c r="DX118" s="108">
        <v>2.87</v>
      </c>
      <c r="DY118" s="190"/>
      <c r="DZ118" s="235"/>
      <c r="EA118" s="157" t="s">
        <v>25</v>
      </c>
      <c r="EB118" s="235"/>
      <c r="EC118" s="108">
        <v>0.252</v>
      </c>
      <c r="ED118" s="235"/>
      <c r="EE118" s="108">
        <v>0.90400000000000003</v>
      </c>
      <c r="EF118" s="108"/>
      <c r="EG118" s="149" t="s">
        <v>63</v>
      </c>
      <c r="EH118" s="195" t="s">
        <v>63</v>
      </c>
      <c r="EI118" s="195" t="s">
        <v>63</v>
      </c>
      <c r="EJ118" s="195" t="s">
        <v>63</v>
      </c>
      <c r="EK118" s="195" t="s">
        <v>63</v>
      </c>
      <c r="EL118" s="195" t="s">
        <v>1357</v>
      </c>
      <c r="EM118" s="248">
        <v>0.03</v>
      </c>
      <c r="EN118" s="235"/>
      <c r="EO118" s="157" t="s">
        <v>63</v>
      </c>
      <c r="EP118" s="235"/>
      <c r="EQ118" s="108"/>
      <c r="ER118" s="229"/>
      <c r="ES118" s="108"/>
      <c r="ET118" s="108"/>
      <c r="EU118" s="108"/>
      <c r="EV118" s="235"/>
      <c r="EW118" s="108"/>
      <c r="EX118" s="108"/>
    </row>
    <row r="119" spans="1:154" ht="15" customHeight="1" x14ac:dyDescent="0.25">
      <c r="A119" s="200" t="s">
        <v>216</v>
      </c>
      <c r="B119" s="92">
        <v>2015</v>
      </c>
      <c r="C119" s="101" t="s">
        <v>1050</v>
      </c>
      <c r="D119" s="102" t="s">
        <v>1051</v>
      </c>
      <c r="E119" s="123">
        <v>69.099999999999994</v>
      </c>
      <c r="F119" s="114">
        <v>41</v>
      </c>
      <c r="G119" s="188" t="s">
        <v>832</v>
      </c>
      <c r="H119" s="188" t="s">
        <v>832</v>
      </c>
      <c r="I119" s="213" t="s">
        <v>832</v>
      </c>
      <c r="J119" s="116">
        <v>0</v>
      </c>
      <c r="K119" s="146">
        <v>0</v>
      </c>
      <c r="L119" s="146">
        <v>0</v>
      </c>
      <c r="M119" s="146">
        <v>0</v>
      </c>
      <c r="N119" s="146">
        <v>0</v>
      </c>
      <c r="O119" s="125">
        <f t="shared" si="30"/>
        <v>0</v>
      </c>
      <c r="P119" s="125">
        <f t="shared" si="31"/>
        <v>0</v>
      </c>
      <c r="Q119" s="125">
        <f t="shared" si="32"/>
        <v>0</v>
      </c>
      <c r="R119" s="125">
        <f t="shared" si="33"/>
        <v>0</v>
      </c>
      <c r="S119" s="105">
        <v>2015</v>
      </c>
      <c r="T119" s="194" t="s">
        <v>160</v>
      </c>
      <c r="U119" s="194" t="s">
        <v>673</v>
      </c>
      <c r="V119" s="194" t="s">
        <v>408</v>
      </c>
      <c r="W119" s="231"/>
      <c r="X119" s="194"/>
      <c r="Y119" s="196" t="s">
        <v>26</v>
      </c>
      <c r="Z119" s="63" t="str">
        <f>VLOOKUP(Y119,Listings!$J$3:$O$57,2,FALSE)</f>
        <v>HFC</v>
      </c>
      <c r="AA119" s="194"/>
      <c r="AB119" s="59">
        <f>VLOOKUP(Y119,Listings!$J$3:$O$57,5,FALSE)</f>
        <v>154.01</v>
      </c>
      <c r="AC119" s="59">
        <f>VLOOKUP(Y119,Listings!$J$3:$O$57,6,FALSE)</f>
        <v>36.51</v>
      </c>
      <c r="AD119" s="51">
        <f>VLOOKUP(Y119,Listings!$J$3:$L$57,3,FALSE)</f>
        <v>0.49580000000000002</v>
      </c>
      <c r="AE119" s="190" t="str">
        <f t="shared" si="34"/>
        <v>Dry</v>
      </c>
      <c r="AF119" s="132"/>
      <c r="AG119" s="197"/>
      <c r="AH119" s="197">
        <v>15.4</v>
      </c>
      <c r="AI119" s="197">
        <v>38.5</v>
      </c>
      <c r="AJ119" s="197"/>
      <c r="AK119" s="197"/>
      <c r="AL119" s="197"/>
      <c r="AM119" s="197"/>
      <c r="AN119" s="197">
        <v>4.8</v>
      </c>
      <c r="AO119" s="197">
        <v>8.8000000000000007</v>
      </c>
      <c r="AP119" s="197"/>
      <c r="AQ119" s="197">
        <v>1.6</v>
      </c>
      <c r="AR119" s="196" t="s">
        <v>39</v>
      </c>
      <c r="AS119" s="194">
        <v>85</v>
      </c>
      <c r="AT119" s="194">
        <v>110</v>
      </c>
      <c r="AU119" s="194"/>
      <c r="AV119" s="194"/>
      <c r="AW119" s="194"/>
      <c r="AX119" s="194"/>
      <c r="AY119" s="194" t="s">
        <v>39</v>
      </c>
      <c r="AZ119" s="196" t="s">
        <v>148</v>
      </c>
      <c r="BA119" s="194"/>
      <c r="BB119" s="194"/>
      <c r="BC119" s="194"/>
      <c r="BD119" s="194"/>
      <c r="BE119" s="194"/>
      <c r="BF119" s="194"/>
      <c r="BG119" s="194" t="s">
        <v>32</v>
      </c>
      <c r="BH119" s="196"/>
      <c r="BI119" s="194"/>
      <c r="BJ119" s="194"/>
      <c r="BK119" s="190">
        <v>1.7000000000000001E-2</v>
      </c>
      <c r="BL119" s="194">
        <v>3.2000000000000001E-2</v>
      </c>
      <c r="BM119" s="194" t="s">
        <v>301</v>
      </c>
      <c r="BN119" s="190">
        <v>0.09</v>
      </c>
      <c r="BO119" s="194">
        <v>0.16900000000000001</v>
      </c>
      <c r="BP119" s="194" t="s">
        <v>311</v>
      </c>
      <c r="BQ119" s="194"/>
      <c r="BR119" s="194"/>
      <c r="BS119" s="194">
        <v>3.2000000000000001E-2</v>
      </c>
      <c r="BT119" s="194">
        <v>0.19</v>
      </c>
      <c r="BU119" s="149" t="s">
        <v>408</v>
      </c>
      <c r="BV119" s="195" t="s">
        <v>408</v>
      </c>
      <c r="BW119" s="195" t="s">
        <v>408</v>
      </c>
      <c r="BX119" s="234"/>
      <c r="BY119" s="194"/>
      <c r="BZ119" s="199">
        <v>5.541666666666667E-3</v>
      </c>
      <c r="CA119" s="199">
        <v>1.1083333333333334E-2</v>
      </c>
      <c r="CB119" s="194"/>
      <c r="CC119" s="194"/>
      <c r="CD119" s="194"/>
      <c r="CE119" s="194"/>
      <c r="CF119" s="199">
        <f>CA119/1333*(AO119-IF(ISBLANK(AP119),AQ119,AP119))*100</f>
        <v>5.9864966241560394E-3</v>
      </c>
      <c r="CG119" s="194"/>
      <c r="CH119" s="194"/>
      <c r="CI119" s="194"/>
      <c r="CJ119" s="196" t="s">
        <v>25</v>
      </c>
      <c r="CK119" s="234"/>
      <c r="CL119" s="194"/>
      <c r="CM119" s="234"/>
      <c r="CN119" s="194"/>
      <c r="CO119" s="234"/>
      <c r="CP119" s="196" t="s">
        <v>28</v>
      </c>
      <c r="CQ119" s="194" t="s">
        <v>62</v>
      </c>
      <c r="CR119" s="194" t="s">
        <v>40</v>
      </c>
      <c r="CS119" s="234"/>
      <c r="CT119" s="194"/>
      <c r="CU119" s="194"/>
      <c r="CV119" s="197"/>
      <c r="CW119" s="194">
        <v>66</v>
      </c>
      <c r="CX119" s="194"/>
      <c r="CY119" s="194">
        <v>240</v>
      </c>
      <c r="CZ119" s="194">
        <v>1534</v>
      </c>
      <c r="DA119" s="194"/>
      <c r="DB119" s="194"/>
      <c r="DC119" s="194"/>
      <c r="DD119" s="194"/>
      <c r="DE119" s="194">
        <v>0.06</v>
      </c>
      <c r="DF119" s="194">
        <v>0.151</v>
      </c>
      <c r="DG119" s="194"/>
      <c r="DH119" s="194"/>
      <c r="DI119" s="190">
        <f>IF(ISNUMBER(DD119),DD119,IF(ISNUMBER(DF119),DF119*DW119,""))</f>
        <v>8.9212387486697881E-2</v>
      </c>
      <c r="DJ119" s="190">
        <f>IF(ISNUMBER(DI119),DI119,IF(ISNUMBER(DH119),DH119,""))</f>
        <v>8.9212387486697881E-2</v>
      </c>
      <c r="DK119" s="194"/>
      <c r="DL119" s="194"/>
      <c r="DM119" s="194"/>
      <c r="DN119" s="194"/>
      <c r="DO119" s="194">
        <v>0.15</v>
      </c>
      <c r="DP119" s="194">
        <v>0.62</v>
      </c>
      <c r="DQ119" s="194"/>
      <c r="DR119" s="194"/>
      <c r="DS119" s="190"/>
      <c r="DT119" s="190"/>
      <c r="DU119" s="194"/>
      <c r="DV119" s="194"/>
      <c r="DW119" s="54">
        <f t="shared" si="35"/>
        <v>0.59081051315693967</v>
      </c>
      <c r="DX119" s="194"/>
      <c r="DY119" s="194"/>
      <c r="DZ119" s="234"/>
      <c r="EA119" s="196" t="s">
        <v>25</v>
      </c>
      <c r="EB119" s="234"/>
      <c r="EC119" s="194"/>
      <c r="ED119" s="234"/>
      <c r="EE119" s="194"/>
      <c r="EF119" s="194"/>
      <c r="EG119" s="196"/>
      <c r="EH119" s="194"/>
      <c r="EI119" s="194"/>
      <c r="EJ119" s="194"/>
      <c r="EK119" s="194"/>
      <c r="EL119" s="194" t="s">
        <v>408</v>
      </c>
      <c r="EM119" s="242" t="s">
        <v>408</v>
      </c>
      <c r="EN119" s="234"/>
      <c r="EO119" s="196" t="s">
        <v>25</v>
      </c>
      <c r="EP119" s="234"/>
      <c r="EQ119" s="194"/>
      <c r="ER119" s="228"/>
      <c r="ES119" s="194"/>
      <c r="ET119" s="194"/>
      <c r="EU119" s="194" t="s">
        <v>382</v>
      </c>
      <c r="EV119" s="234"/>
      <c r="EW119" s="194" t="s">
        <v>382</v>
      </c>
      <c r="EX119" s="194" t="s">
        <v>382</v>
      </c>
    </row>
    <row r="120" spans="1:154" ht="15" customHeight="1" x14ac:dyDescent="0.25">
      <c r="A120" s="200" t="s">
        <v>216</v>
      </c>
      <c r="B120" s="92">
        <v>2015</v>
      </c>
      <c r="C120" s="259" t="s">
        <v>1050</v>
      </c>
      <c r="D120" s="102" t="s">
        <v>1051</v>
      </c>
      <c r="E120" s="123">
        <v>69.2</v>
      </c>
      <c r="F120" s="114">
        <v>41</v>
      </c>
      <c r="G120" s="188" t="s">
        <v>832</v>
      </c>
      <c r="H120" s="188" t="s">
        <v>833</v>
      </c>
      <c r="I120" s="213" t="s">
        <v>832</v>
      </c>
      <c r="J120" s="116">
        <v>1</v>
      </c>
      <c r="K120" s="213">
        <v>1</v>
      </c>
      <c r="L120" s="213">
        <v>1</v>
      </c>
      <c r="M120" s="213">
        <v>0</v>
      </c>
      <c r="N120" s="213">
        <v>1</v>
      </c>
      <c r="O120" s="35">
        <f t="shared" si="30"/>
        <v>1</v>
      </c>
      <c r="P120" s="35">
        <f t="shared" si="31"/>
        <v>0</v>
      </c>
      <c r="Q120" s="35">
        <f t="shared" si="32"/>
        <v>1</v>
      </c>
      <c r="R120" s="125">
        <f t="shared" si="33"/>
        <v>0</v>
      </c>
      <c r="S120" s="105">
        <v>2015</v>
      </c>
      <c r="T120" s="194" t="s">
        <v>160</v>
      </c>
      <c r="U120" s="194" t="s">
        <v>673</v>
      </c>
      <c r="V120" s="194" t="s">
        <v>408</v>
      </c>
      <c r="W120" s="231"/>
      <c r="X120" s="194"/>
      <c r="Y120" s="196" t="s">
        <v>26</v>
      </c>
      <c r="Z120" s="63" t="str">
        <f>VLOOKUP(Y120,Listings!$J$3:$O$57,2,FALSE)</f>
        <v>HFC</v>
      </c>
      <c r="AA120" s="194"/>
      <c r="AB120" s="59">
        <f>VLOOKUP(Y120,Listings!$J$3:$O$57,5,FALSE)</f>
        <v>154.01</v>
      </c>
      <c r="AC120" s="59">
        <f>VLOOKUP(Y120,Listings!$J$3:$O$57,6,FALSE)</f>
        <v>36.51</v>
      </c>
      <c r="AD120" s="188">
        <f>VLOOKUP(Y120,Listings!$J$3:$L$57,3,FALSE)</f>
        <v>0.49580000000000002</v>
      </c>
      <c r="AE120" s="190" t="str">
        <f t="shared" si="34"/>
        <v>Dry</v>
      </c>
      <c r="AF120" s="132"/>
      <c r="AG120" s="197"/>
      <c r="AH120" s="197"/>
      <c r="AI120" s="197"/>
      <c r="AJ120" s="197"/>
      <c r="AK120" s="197"/>
      <c r="AL120" s="197"/>
      <c r="AM120" s="197"/>
      <c r="AN120" s="197">
        <v>4.4000000000000004</v>
      </c>
      <c r="AO120" s="197">
        <v>8</v>
      </c>
      <c r="AP120" s="197"/>
      <c r="AQ120" s="197">
        <v>1.5999999999999999</v>
      </c>
      <c r="AR120" s="196" t="s">
        <v>39</v>
      </c>
      <c r="AS120" s="195"/>
      <c r="AT120" s="194">
        <v>105</v>
      </c>
      <c r="AU120" s="194"/>
      <c r="AV120" s="194"/>
      <c r="AW120" s="194"/>
      <c r="AX120" s="194"/>
      <c r="AY120" s="194" t="s">
        <v>39</v>
      </c>
      <c r="AZ120" s="196" t="s">
        <v>148</v>
      </c>
      <c r="BA120" s="194"/>
      <c r="BB120" s="194"/>
      <c r="BC120" s="194"/>
      <c r="BD120" s="194"/>
      <c r="BE120" s="194"/>
      <c r="BF120" s="194"/>
      <c r="BG120" s="194" t="s">
        <v>32</v>
      </c>
      <c r="BH120" s="196"/>
      <c r="BI120" s="194"/>
      <c r="BJ120" s="194"/>
      <c r="BK120" s="194">
        <v>2.1000000000000001E-2</v>
      </c>
      <c r="BL120" s="194">
        <v>3.5000000000000003E-2</v>
      </c>
      <c r="BM120" s="194" t="s">
        <v>301</v>
      </c>
      <c r="BN120" s="194"/>
      <c r="BO120" s="194"/>
      <c r="BP120" s="194"/>
      <c r="BQ120" s="194"/>
      <c r="BR120" s="194"/>
      <c r="BS120" s="194">
        <v>3.5000000000000003E-2</v>
      </c>
      <c r="BT120" s="194">
        <v>0.19</v>
      </c>
      <c r="BU120" s="149" t="s">
        <v>408</v>
      </c>
      <c r="BV120" s="195" t="s">
        <v>408</v>
      </c>
      <c r="BW120" s="195" t="s">
        <v>408</v>
      </c>
      <c r="BX120" s="234"/>
      <c r="BY120" s="194"/>
      <c r="BZ120" s="199">
        <v>5.541666666666667E-3</v>
      </c>
      <c r="CA120" s="199">
        <v>1.1083333333333334E-2</v>
      </c>
      <c r="CB120" s="194"/>
      <c r="CC120" s="194"/>
      <c r="CD120" s="194"/>
      <c r="CE120" s="194"/>
      <c r="CF120" s="199">
        <f>CA120/1333*(AO120-IF(ISBLANK(AP120),AQ120,AP120))*100</f>
        <v>5.3213303325831459E-3</v>
      </c>
      <c r="CG120" s="194"/>
      <c r="CH120" s="194"/>
      <c r="CI120" s="194"/>
      <c r="CJ120" s="196" t="s">
        <v>25</v>
      </c>
      <c r="CK120" s="234"/>
      <c r="CL120" s="194"/>
      <c r="CM120" s="234"/>
      <c r="CN120" s="194"/>
      <c r="CO120" s="234"/>
      <c r="CP120" s="196" t="s">
        <v>28</v>
      </c>
      <c r="CQ120" s="194" t="s">
        <v>62</v>
      </c>
      <c r="CR120" s="194" t="s">
        <v>40</v>
      </c>
      <c r="CS120" s="234"/>
      <c r="CT120" s="194"/>
      <c r="CU120" s="194"/>
      <c r="CV120" s="197"/>
      <c r="CW120" s="194">
        <v>86</v>
      </c>
      <c r="CX120" s="194"/>
      <c r="CY120" s="194"/>
      <c r="CZ120" s="194"/>
      <c r="DA120" s="194"/>
      <c r="DB120" s="194"/>
      <c r="DC120" s="194"/>
      <c r="DD120" s="194"/>
      <c r="DE120" s="194"/>
      <c r="DF120" s="194"/>
      <c r="DG120" s="194"/>
      <c r="DH120" s="194"/>
      <c r="DI120" s="194"/>
      <c r="DJ120" s="194"/>
      <c r="DK120" s="194"/>
      <c r="DL120" s="194"/>
      <c r="DM120" s="194"/>
      <c r="DN120" s="194"/>
      <c r="DO120" s="194">
        <v>0.41</v>
      </c>
      <c r="DP120" s="194">
        <v>0.72</v>
      </c>
      <c r="DQ120" s="194"/>
      <c r="DR120" s="194"/>
      <c r="DS120" s="190"/>
      <c r="DT120" s="190"/>
      <c r="DU120" s="194"/>
      <c r="DV120" s="194"/>
      <c r="DW120" s="54" t="str">
        <f t="shared" si="35"/>
        <v/>
      </c>
      <c r="DX120" s="194"/>
      <c r="DY120" s="194"/>
      <c r="DZ120" s="234"/>
      <c r="EA120" s="196" t="s">
        <v>25</v>
      </c>
      <c r="EB120" s="234"/>
      <c r="EC120" s="194"/>
      <c r="ED120" s="234"/>
      <c r="EE120" s="194"/>
      <c r="EF120" s="194"/>
      <c r="EG120" s="196"/>
      <c r="EH120" s="194"/>
      <c r="EI120" s="194"/>
      <c r="EJ120" s="194"/>
      <c r="EK120" s="194"/>
      <c r="EL120" s="194" t="s">
        <v>408</v>
      </c>
      <c r="EM120" s="242" t="s">
        <v>408</v>
      </c>
      <c r="EN120" s="234"/>
      <c r="EO120" s="196" t="s">
        <v>25</v>
      </c>
      <c r="EP120" s="234"/>
      <c r="EQ120" s="194"/>
      <c r="ER120" s="228"/>
      <c r="ES120" s="194"/>
      <c r="ET120" s="194"/>
      <c r="EU120" s="194" t="s">
        <v>382</v>
      </c>
      <c r="EV120" s="234"/>
      <c r="EW120" s="194" t="s">
        <v>382</v>
      </c>
      <c r="EX120" s="194" t="s">
        <v>382</v>
      </c>
    </row>
    <row r="121" spans="1:154" ht="15" customHeight="1" x14ac:dyDescent="0.25">
      <c r="A121" s="97" t="s">
        <v>136</v>
      </c>
      <c r="B121" s="92">
        <v>1980</v>
      </c>
      <c r="C121" s="259" t="s">
        <v>1019</v>
      </c>
      <c r="D121" s="102" t="s">
        <v>1020</v>
      </c>
      <c r="E121" s="123">
        <v>53.1</v>
      </c>
      <c r="F121" s="114">
        <v>42</v>
      </c>
      <c r="G121" s="188" t="s">
        <v>832</v>
      </c>
      <c r="H121" s="188" t="s">
        <v>832</v>
      </c>
      <c r="I121" s="146" t="s">
        <v>832</v>
      </c>
      <c r="J121" s="216">
        <v>0</v>
      </c>
      <c r="K121" s="146">
        <v>0</v>
      </c>
      <c r="L121" s="146">
        <v>0</v>
      </c>
      <c r="M121" s="146">
        <v>0</v>
      </c>
      <c r="N121" s="146">
        <v>0</v>
      </c>
      <c r="O121" s="35">
        <f t="shared" si="30"/>
        <v>0</v>
      </c>
      <c r="P121" s="35">
        <f t="shared" si="31"/>
        <v>0</v>
      </c>
      <c r="Q121" s="35">
        <f t="shared" si="32"/>
        <v>0</v>
      </c>
      <c r="R121" s="125">
        <f t="shared" si="33"/>
        <v>0</v>
      </c>
      <c r="S121" s="105">
        <v>1980</v>
      </c>
      <c r="T121" s="195" t="s">
        <v>158</v>
      </c>
      <c r="U121" s="195" t="s">
        <v>202</v>
      </c>
      <c r="V121" s="108" t="s">
        <v>31</v>
      </c>
      <c r="W121" s="231" t="s">
        <v>402</v>
      </c>
      <c r="X121" s="195"/>
      <c r="Y121" s="157" t="s">
        <v>319</v>
      </c>
      <c r="Z121" s="63" t="str">
        <f>VLOOKUP(Y121,Listings!$J$3:$O$57,2,FALSE)</f>
        <v>CFC</v>
      </c>
      <c r="AA121" s="190" t="s">
        <v>44</v>
      </c>
      <c r="AB121" s="59">
        <f>VLOOKUP(Y121,Listings!$J$3:$O$57,5,FALSE)</f>
        <v>197.91</v>
      </c>
      <c r="AC121" s="59">
        <f>VLOOKUP(Y121,Listings!$J$3:$O$57,6,FALSE)</f>
        <v>43.94</v>
      </c>
      <c r="AD121" s="188">
        <f>VLOOKUP(Y121,Listings!$J$3:$L$57,3,FALSE)</f>
        <v>-7.1199999999999999E-2</v>
      </c>
      <c r="AE121" s="108" t="str">
        <f t="shared" si="34"/>
        <v>Isentropic</v>
      </c>
      <c r="AF121" s="157"/>
      <c r="AG121" s="164">
        <v>250</v>
      </c>
      <c r="AH121" s="164"/>
      <c r="AI121" s="164"/>
      <c r="AJ121" s="108"/>
      <c r="AK121" s="164">
        <v>66</v>
      </c>
      <c r="AL121" s="164"/>
      <c r="AM121" s="164"/>
      <c r="AN121" s="108"/>
      <c r="AO121" s="159">
        <v>69</v>
      </c>
      <c r="AP121" s="159"/>
      <c r="AQ121" s="159">
        <v>3.54</v>
      </c>
      <c r="AR121" s="151" t="s">
        <v>351</v>
      </c>
      <c r="AS121" s="108"/>
      <c r="AT121" s="195">
        <v>354</v>
      </c>
      <c r="AU121" s="195"/>
      <c r="AV121" s="195">
        <v>435</v>
      </c>
      <c r="AW121" s="190"/>
      <c r="AX121" s="195">
        <v>2.5</v>
      </c>
      <c r="AY121" s="152" t="s">
        <v>358</v>
      </c>
      <c r="AZ121" s="175" t="s">
        <v>408</v>
      </c>
      <c r="BA121" s="195"/>
      <c r="BB121" s="195"/>
      <c r="BC121" s="195"/>
      <c r="BD121" s="195"/>
      <c r="BE121" s="108"/>
      <c r="BF121" s="108"/>
      <c r="BG121" s="108" t="s">
        <v>32</v>
      </c>
      <c r="BH121" s="157"/>
      <c r="BI121" s="108"/>
      <c r="BJ121" s="108"/>
      <c r="BK121" s="190"/>
      <c r="BL121" s="195">
        <v>0.14099999999999999</v>
      </c>
      <c r="BM121" s="108" t="s">
        <v>283</v>
      </c>
      <c r="BN121" s="194"/>
      <c r="BO121" s="194"/>
      <c r="BP121" s="194"/>
      <c r="BQ121" s="108">
        <v>0.14199999999999999</v>
      </c>
      <c r="BR121" s="206">
        <f>BQ121*DW121</f>
        <v>0.12587740823507559</v>
      </c>
      <c r="BS121" s="108"/>
      <c r="BT121" s="206">
        <f>1-293/(273+AT121)</f>
        <v>0.532695374800638</v>
      </c>
      <c r="BU121" s="157" t="s">
        <v>321</v>
      </c>
      <c r="BV121" s="195" t="s">
        <v>408</v>
      </c>
      <c r="BW121" s="195" t="s">
        <v>408</v>
      </c>
      <c r="BX121" s="235" t="s">
        <v>137</v>
      </c>
      <c r="BY121" s="108"/>
      <c r="BZ121" s="148"/>
      <c r="CA121" s="195">
        <v>2</v>
      </c>
      <c r="CB121" s="108"/>
      <c r="CC121" s="108"/>
      <c r="CD121" s="108"/>
      <c r="CE121" s="108"/>
      <c r="CF121" s="199">
        <f>CA121/1375*(AO121-IF(ISBLANK(AP121),AQ121,AP121))*100</f>
        <v>9.5214545454545441</v>
      </c>
      <c r="CG121" s="108"/>
      <c r="CH121" s="108"/>
      <c r="CI121" s="108"/>
      <c r="CJ121" s="196" t="s">
        <v>486</v>
      </c>
      <c r="CK121" s="235"/>
      <c r="CL121" s="108"/>
      <c r="CM121" s="235"/>
      <c r="CN121" s="108"/>
      <c r="CO121" s="235"/>
      <c r="CP121" s="157" t="s">
        <v>36</v>
      </c>
      <c r="CQ121" s="195" t="s">
        <v>408</v>
      </c>
      <c r="CR121" s="148" t="s">
        <v>408</v>
      </c>
      <c r="CS121" s="235"/>
      <c r="CT121" s="108"/>
      <c r="CU121" s="108"/>
      <c r="CV121" s="164"/>
      <c r="CW121" s="195"/>
      <c r="CX121" s="195"/>
      <c r="CY121" s="194"/>
      <c r="CZ121" s="195">
        <v>25000</v>
      </c>
      <c r="DA121" s="108"/>
      <c r="DB121" s="108"/>
      <c r="DC121" s="195"/>
      <c r="DD121" s="195"/>
      <c r="DE121" s="108"/>
      <c r="DF121" s="108">
        <v>60</v>
      </c>
      <c r="DG121" s="108"/>
      <c r="DH121" s="108"/>
      <c r="DI121" s="190">
        <f t="shared" ref="DI121:DI126" si="36">IF(ISNUMBER(DD121),DD121,IF(ISNUMBER(DF121),DF121*DW121,""))</f>
        <v>53.187637282426309</v>
      </c>
      <c r="DJ121" s="190">
        <f t="shared" ref="DJ121:DJ126" si="37">IF(ISNUMBER(DI121),DI121,IF(ISNUMBER(DH121),DH121,""))</f>
        <v>53.187637282426309</v>
      </c>
      <c r="DK121" s="195"/>
      <c r="DL121" s="195"/>
      <c r="DM121" s="190"/>
      <c r="DN121" s="195">
        <v>0.78</v>
      </c>
      <c r="DO121" s="108"/>
      <c r="DP121" s="108"/>
      <c r="DQ121" s="108"/>
      <c r="DR121" s="108"/>
      <c r="DS121" s="108"/>
      <c r="DT121" s="108"/>
      <c r="DU121" s="108"/>
      <c r="DV121" s="108"/>
      <c r="DW121" s="190">
        <f t="shared" si="35"/>
        <v>0.8864606213737718</v>
      </c>
      <c r="DX121" s="108"/>
      <c r="DY121" s="108"/>
      <c r="DZ121" s="235"/>
      <c r="EA121" s="157" t="s">
        <v>408</v>
      </c>
      <c r="EB121" s="235"/>
      <c r="EC121" s="108"/>
      <c r="ED121" s="235"/>
      <c r="EE121" s="108"/>
      <c r="EF121" s="108"/>
      <c r="EG121" s="157"/>
      <c r="EH121" s="108"/>
      <c r="EI121" s="108"/>
      <c r="EJ121" s="108"/>
      <c r="EK121" s="108"/>
      <c r="EL121" s="195" t="s">
        <v>408</v>
      </c>
      <c r="EM121" s="128" t="s">
        <v>408</v>
      </c>
      <c r="EN121" s="235"/>
      <c r="EO121" s="157" t="s">
        <v>63</v>
      </c>
      <c r="EP121" s="235"/>
      <c r="EQ121" s="108"/>
      <c r="ER121" s="229"/>
      <c r="ES121" s="108"/>
      <c r="ET121" s="108"/>
      <c r="EU121" s="108"/>
      <c r="EV121" s="235"/>
      <c r="EW121" s="108"/>
      <c r="EX121" s="108"/>
    </row>
    <row r="122" spans="1:154" ht="15" customHeight="1" x14ac:dyDescent="0.25">
      <c r="A122" s="200" t="s">
        <v>136</v>
      </c>
      <c r="B122" s="92">
        <v>1980</v>
      </c>
      <c r="C122" s="101" t="s">
        <v>1019</v>
      </c>
      <c r="D122" s="102" t="s">
        <v>1020</v>
      </c>
      <c r="E122" s="123">
        <v>53.2</v>
      </c>
      <c r="F122" s="114">
        <v>42</v>
      </c>
      <c r="G122" s="51" t="s">
        <v>833</v>
      </c>
      <c r="H122" s="188" t="s">
        <v>832</v>
      </c>
      <c r="I122" s="146" t="s">
        <v>832</v>
      </c>
      <c r="J122" s="216">
        <v>1</v>
      </c>
      <c r="K122" s="146">
        <v>1</v>
      </c>
      <c r="L122" s="146">
        <v>0</v>
      </c>
      <c r="M122" s="146">
        <v>1</v>
      </c>
      <c r="N122" s="146">
        <v>1</v>
      </c>
      <c r="O122" s="35">
        <f t="shared" si="30"/>
        <v>0</v>
      </c>
      <c r="P122" s="35">
        <f t="shared" si="31"/>
        <v>1</v>
      </c>
      <c r="Q122" s="35">
        <f t="shared" si="32"/>
        <v>1</v>
      </c>
      <c r="R122" s="125">
        <f t="shared" si="33"/>
        <v>0</v>
      </c>
      <c r="S122" s="105">
        <v>1980</v>
      </c>
      <c r="T122" s="195" t="s">
        <v>158</v>
      </c>
      <c r="U122" s="195" t="s">
        <v>202</v>
      </c>
      <c r="V122" s="108" t="s">
        <v>31</v>
      </c>
      <c r="W122" s="231" t="s">
        <v>402</v>
      </c>
      <c r="X122" s="195"/>
      <c r="Y122" s="157" t="s">
        <v>138</v>
      </c>
      <c r="Z122" s="63" t="str">
        <f>VLOOKUP(Y122,Listings!$J$3:$O$57,2,FALSE)</f>
        <v>PFC</v>
      </c>
      <c r="AA122" s="195"/>
      <c r="AB122" s="59"/>
      <c r="AC122" s="59"/>
      <c r="AD122" s="51">
        <f>VLOOKUP(Y122,Listings!$J$3:$L$57,3,FALSE)</f>
        <v>1.609</v>
      </c>
      <c r="AE122" s="108" t="str">
        <f t="shared" si="34"/>
        <v>Dry</v>
      </c>
      <c r="AF122" s="157"/>
      <c r="AG122" s="164">
        <v>250</v>
      </c>
      <c r="AH122" s="164"/>
      <c r="AI122" s="164"/>
      <c r="AJ122" s="164"/>
      <c r="AK122" s="164"/>
      <c r="AL122" s="164"/>
      <c r="AM122" s="164"/>
      <c r="AN122" s="108"/>
      <c r="AO122" s="159">
        <v>30</v>
      </c>
      <c r="AP122" s="159"/>
      <c r="AQ122" s="164"/>
      <c r="AR122" s="151" t="s">
        <v>351</v>
      </c>
      <c r="AS122" s="108"/>
      <c r="AT122" s="195">
        <v>354</v>
      </c>
      <c r="AU122" s="190"/>
      <c r="AV122" s="195">
        <v>265</v>
      </c>
      <c r="AW122" s="190"/>
      <c r="AX122" s="195">
        <v>2.5</v>
      </c>
      <c r="AY122" s="152" t="s">
        <v>358</v>
      </c>
      <c r="AZ122" s="175" t="s">
        <v>408</v>
      </c>
      <c r="BA122" s="195"/>
      <c r="BB122" s="195"/>
      <c r="BC122" s="195"/>
      <c r="BD122" s="195"/>
      <c r="BE122" s="108"/>
      <c r="BF122" s="108"/>
      <c r="BG122" s="108" t="s">
        <v>32</v>
      </c>
      <c r="BH122" s="157"/>
      <c r="BI122" s="108"/>
      <c r="BJ122" s="108"/>
      <c r="BK122" s="108"/>
      <c r="BL122" s="195">
        <v>9.1999999999999998E-2</v>
      </c>
      <c r="BM122" s="108" t="s">
        <v>283</v>
      </c>
      <c r="BN122" s="194"/>
      <c r="BO122" s="194"/>
      <c r="BP122" s="194"/>
      <c r="BQ122" s="108">
        <v>9.1999999999999998E-2</v>
      </c>
      <c r="BR122" s="206">
        <f>BQ122*DW122</f>
        <v>7.9357299729385475E-2</v>
      </c>
      <c r="BS122" s="108"/>
      <c r="BT122" s="155">
        <v>0.35181644359464626</v>
      </c>
      <c r="BU122" s="157" t="s">
        <v>321</v>
      </c>
      <c r="BV122" s="195" t="s">
        <v>408</v>
      </c>
      <c r="BW122" s="195" t="s">
        <v>408</v>
      </c>
      <c r="BX122" s="235" t="s">
        <v>137</v>
      </c>
      <c r="BY122" s="108"/>
      <c r="BZ122" s="200"/>
      <c r="CA122" s="195">
        <v>1.73</v>
      </c>
      <c r="CB122" s="108"/>
      <c r="CC122" s="108"/>
      <c r="CD122" s="108"/>
      <c r="CE122" s="108"/>
      <c r="CF122" s="108"/>
      <c r="CG122" s="108"/>
      <c r="CH122" s="108"/>
      <c r="CI122" s="108"/>
      <c r="CJ122" s="196" t="s">
        <v>486</v>
      </c>
      <c r="CK122" s="235"/>
      <c r="CL122" s="108"/>
      <c r="CM122" s="235"/>
      <c r="CN122" s="108"/>
      <c r="CO122" s="235"/>
      <c r="CP122" s="157" t="s">
        <v>36</v>
      </c>
      <c r="CQ122" s="195" t="s">
        <v>408</v>
      </c>
      <c r="CR122" s="148" t="s">
        <v>408</v>
      </c>
      <c r="CS122" s="235"/>
      <c r="CT122" s="108"/>
      <c r="CU122" s="108"/>
      <c r="CV122" s="164"/>
      <c r="CW122" s="195"/>
      <c r="CX122" s="195"/>
      <c r="CY122" s="195"/>
      <c r="CZ122" s="195">
        <v>24000</v>
      </c>
      <c r="DA122" s="108"/>
      <c r="DB122" s="108"/>
      <c r="DC122" s="195"/>
      <c r="DD122" s="195"/>
      <c r="DE122" s="108"/>
      <c r="DF122" s="108">
        <v>37</v>
      </c>
      <c r="DG122" s="108"/>
      <c r="DH122" s="108"/>
      <c r="DI122" s="54">
        <f t="shared" si="36"/>
        <v>31.915435760731114</v>
      </c>
      <c r="DJ122" s="54">
        <f t="shared" si="37"/>
        <v>31.915435760731114</v>
      </c>
      <c r="DK122" s="195"/>
      <c r="DL122" s="195"/>
      <c r="DM122" s="108"/>
      <c r="DN122" s="108"/>
      <c r="DO122" s="108"/>
      <c r="DP122" s="108"/>
      <c r="DQ122" s="108"/>
      <c r="DR122" s="108"/>
      <c r="DS122" s="108"/>
      <c r="DT122" s="108"/>
      <c r="DU122" s="108"/>
      <c r="DV122" s="108"/>
      <c r="DW122" s="190">
        <f t="shared" si="35"/>
        <v>0.86257934488462473</v>
      </c>
      <c r="DX122" s="108"/>
      <c r="DY122" s="108"/>
      <c r="DZ122" s="235"/>
      <c r="EA122" s="157" t="s">
        <v>408</v>
      </c>
      <c r="EB122" s="235"/>
      <c r="EC122" s="108"/>
      <c r="ED122" s="235"/>
      <c r="EE122" s="108"/>
      <c r="EF122" s="108"/>
      <c r="EG122" s="157"/>
      <c r="EH122" s="108"/>
      <c r="EI122" s="108"/>
      <c r="EJ122" s="108"/>
      <c r="EK122" s="108"/>
      <c r="EL122" s="195" t="s">
        <v>408</v>
      </c>
      <c r="EM122" s="128" t="s">
        <v>408</v>
      </c>
      <c r="EN122" s="235"/>
      <c r="EO122" s="157" t="s">
        <v>63</v>
      </c>
      <c r="EP122" s="235"/>
      <c r="EQ122" s="108"/>
      <c r="ER122" s="229"/>
      <c r="ES122" s="108"/>
      <c r="ET122" s="108"/>
      <c r="EU122" s="108"/>
      <c r="EV122" s="235"/>
      <c r="EW122" s="108"/>
      <c r="EX122" s="108"/>
    </row>
    <row r="123" spans="1:154" ht="15" customHeight="1" x14ac:dyDescent="0.25">
      <c r="A123" s="97" t="s">
        <v>228</v>
      </c>
      <c r="B123" s="92">
        <v>2006</v>
      </c>
      <c r="C123" s="259" t="s">
        <v>1066</v>
      </c>
      <c r="D123" s="102" t="s">
        <v>1067</v>
      </c>
      <c r="E123" s="123">
        <v>77.099999999999994</v>
      </c>
      <c r="F123" s="114">
        <v>43</v>
      </c>
      <c r="G123" s="188" t="s">
        <v>832</v>
      </c>
      <c r="H123" s="188" t="s">
        <v>832</v>
      </c>
      <c r="I123" s="146" t="s">
        <v>832</v>
      </c>
      <c r="J123" s="216">
        <v>0</v>
      </c>
      <c r="K123" s="146">
        <v>0</v>
      </c>
      <c r="L123" s="39">
        <v>0</v>
      </c>
      <c r="M123" s="39">
        <v>0</v>
      </c>
      <c r="N123" s="39">
        <v>0</v>
      </c>
      <c r="O123" s="35">
        <f t="shared" si="30"/>
        <v>0</v>
      </c>
      <c r="P123" s="35">
        <f t="shared" si="31"/>
        <v>0</v>
      </c>
      <c r="Q123" s="35">
        <f t="shared" si="32"/>
        <v>0</v>
      </c>
      <c r="R123" s="125">
        <f t="shared" si="33"/>
        <v>0</v>
      </c>
      <c r="S123" s="105">
        <v>2006</v>
      </c>
      <c r="T123" s="195" t="s">
        <v>164</v>
      </c>
      <c r="U123" s="195" t="s">
        <v>165</v>
      </c>
      <c r="V123" s="195" t="s">
        <v>229</v>
      </c>
      <c r="W123" s="235"/>
      <c r="X123" s="195" t="s">
        <v>44</v>
      </c>
      <c r="Y123" s="149" t="s">
        <v>56</v>
      </c>
      <c r="Z123" s="63" t="str">
        <f>VLOOKUP(Y123,Listings!$J$3:$O$57,2,FALSE)</f>
        <v>HFE</v>
      </c>
      <c r="AA123" s="195"/>
      <c r="AB123" s="59">
        <f>VLOOKUP(Y123,Listings!$J$3:$O$57,5,FALSE)</f>
        <v>164.6</v>
      </c>
      <c r="AC123" s="59">
        <f>VLOOKUP(Y123,Listings!$J$3:$O$57,6,FALSE)</f>
        <v>24.78</v>
      </c>
      <c r="AD123" s="51">
        <f>VLOOKUP(Y123,Listings!$J$3:$L$57,3,FALSE)</f>
        <v>1.264</v>
      </c>
      <c r="AE123" s="190" t="str">
        <f t="shared" si="34"/>
        <v>Dry</v>
      </c>
      <c r="AF123" s="157"/>
      <c r="AG123" s="159">
        <v>67</v>
      </c>
      <c r="AH123" s="159"/>
      <c r="AI123" s="159"/>
      <c r="AJ123" s="190"/>
      <c r="AK123" s="159">
        <v>19</v>
      </c>
      <c r="AL123" s="159"/>
      <c r="AM123" s="159"/>
      <c r="AN123" s="108"/>
      <c r="AO123" s="159">
        <v>1.3</v>
      </c>
      <c r="AP123" s="159"/>
      <c r="AQ123" s="159">
        <v>1.2</v>
      </c>
      <c r="AR123" s="149" t="s">
        <v>371</v>
      </c>
      <c r="AS123" s="108"/>
      <c r="AT123" s="195">
        <v>70</v>
      </c>
      <c r="AU123" s="195"/>
      <c r="AV123" s="195"/>
      <c r="AW123" s="195"/>
      <c r="AX123" s="195"/>
      <c r="AY123" s="190" t="s">
        <v>408</v>
      </c>
      <c r="AZ123" s="175" t="s">
        <v>408</v>
      </c>
      <c r="BA123" s="195"/>
      <c r="BB123" s="195"/>
      <c r="BC123" s="195"/>
      <c r="BD123" s="195"/>
      <c r="BE123" s="195"/>
      <c r="BF123" s="195"/>
      <c r="BG123" s="195" t="s">
        <v>32</v>
      </c>
      <c r="BH123" s="149"/>
      <c r="BI123" s="195"/>
      <c r="BJ123" s="195"/>
      <c r="BK123" s="108"/>
      <c r="BL123" s="195">
        <v>7.5999999999999998E-2</v>
      </c>
      <c r="BM123" s="195" t="s">
        <v>282</v>
      </c>
      <c r="BN123" s="195"/>
      <c r="BO123" s="195"/>
      <c r="BP123" s="195"/>
      <c r="BQ123" s="195"/>
      <c r="BR123" s="195">
        <v>7.5999999999999998E-2</v>
      </c>
      <c r="BS123" s="108"/>
      <c r="BT123" s="195">
        <v>0.14499999999999999</v>
      </c>
      <c r="BU123" s="149" t="s">
        <v>27</v>
      </c>
      <c r="BV123" s="195" t="s">
        <v>62</v>
      </c>
      <c r="BW123" s="195" t="s">
        <v>408</v>
      </c>
      <c r="BX123" s="233" t="s">
        <v>230</v>
      </c>
      <c r="BY123" s="195"/>
      <c r="BZ123" s="195"/>
      <c r="CA123" s="195"/>
      <c r="CB123" s="195"/>
      <c r="CC123" s="195"/>
      <c r="CD123" s="195"/>
      <c r="CE123" s="195"/>
      <c r="CF123" s="195"/>
      <c r="CG123" s="195"/>
      <c r="CH123" s="195"/>
      <c r="CI123" s="195"/>
      <c r="CJ123" s="149" t="s">
        <v>25</v>
      </c>
      <c r="CK123" s="233" t="s">
        <v>231</v>
      </c>
      <c r="CL123" s="195"/>
      <c r="CM123" s="233"/>
      <c r="CN123" s="195"/>
      <c r="CO123" s="233"/>
      <c r="CP123" s="149" t="s">
        <v>36</v>
      </c>
      <c r="CQ123" s="195" t="s">
        <v>408</v>
      </c>
      <c r="CR123" s="148" t="s">
        <v>408</v>
      </c>
      <c r="CS123" s="233"/>
      <c r="CT123" s="195">
        <v>1.5</v>
      </c>
      <c r="CU123" s="195"/>
      <c r="CV123" s="159"/>
      <c r="CW123" s="195"/>
      <c r="CX123" s="195"/>
      <c r="CY123" s="200"/>
      <c r="CZ123" s="195">
        <v>60000</v>
      </c>
      <c r="DA123" s="195"/>
      <c r="DB123" s="195"/>
      <c r="DC123" s="195"/>
      <c r="DD123" s="195"/>
      <c r="DE123" s="195"/>
      <c r="DF123" s="195"/>
      <c r="DG123" s="195"/>
      <c r="DH123" s="195"/>
      <c r="DI123" s="54" t="str">
        <f t="shared" si="36"/>
        <v/>
      </c>
      <c r="DJ123" s="54" t="str">
        <f t="shared" si="37"/>
        <v/>
      </c>
      <c r="DK123" s="195"/>
      <c r="DL123" s="195"/>
      <c r="DM123" s="195"/>
      <c r="DN123" s="195"/>
      <c r="DO123" s="108"/>
      <c r="DP123" s="195">
        <v>0.85</v>
      </c>
      <c r="DQ123" s="195"/>
      <c r="DR123" s="195"/>
      <c r="DS123" s="108"/>
      <c r="DT123" s="108"/>
      <c r="DU123" s="195"/>
      <c r="DV123" s="195"/>
      <c r="DW123" s="54" t="str">
        <f t="shared" si="35"/>
        <v/>
      </c>
      <c r="DX123" s="195"/>
      <c r="DY123" s="195"/>
      <c r="DZ123" s="233"/>
      <c r="EA123" s="149" t="s">
        <v>25</v>
      </c>
      <c r="EB123" s="233"/>
      <c r="EC123" s="195"/>
      <c r="ED123" s="233"/>
      <c r="EE123" s="195"/>
      <c r="EF123" s="195"/>
      <c r="EG123" s="149"/>
      <c r="EH123" s="195"/>
      <c r="EI123" s="195"/>
      <c r="EJ123" s="195"/>
      <c r="EK123" s="195"/>
      <c r="EL123" s="194" t="s">
        <v>408</v>
      </c>
      <c r="EM123" s="242" t="s">
        <v>408</v>
      </c>
      <c r="EN123" s="233"/>
      <c r="EO123" s="149" t="s">
        <v>63</v>
      </c>
      <c r="EP123" s="233"/>
      <c r="EQ123" s="195"/>
      <c r="ER123" s="227"/>
      <c r="ES123" s="195"/>
      <c r="ET123" s="195"/>
      <c r="EU123" s="195"/>
      <c r="EV123" s="233"/>
      <c r="EW123" s="195" t="s">
        <v>382</v>
      </c>
      <c r="EX123" s="195"/>
    </row>
    <row r="124" spans="1:154" ht="15" customHeight="1" x14ac:dyDescent="0.25">
      <c r="A124" s="200" t="s">
        <v>228</v>
      </c>
      <c r="B124" s="92">
        <v>2006</v>
      </c>
      <c r="C124" s="101" t="s">
        <v>1066</v>
      </c>
      <c r="D124" s="102" t="s">
        <v>1067</v>
      </c>
      <c r="E124" s="123">
        <v>77.2</v>
      </c>
      <c r="F124" s="114">
        <v>43</v>
      </c>
      <c r="G124" s="188" t="s">
        <v>833</v>
      </c>
      <c r="H124" s="188" t="s">
        <v>832</v>
      </c>
      <c r="I124" s="146" t="s">
        <v>832</v>
      </c>
      <c r="J124" s="216">
        <v>1</v>
      </c>
      <c r="K124" s="146">
        <v>1</v>
      </c>
      <c r="L124" s="146">
        <v>0</v>
      </c>
      <c r="M124" s="146">
        <v>1</v>
      </c>
      <c r="N124" s="146">
        <v>1</v>
      </c>
      <c r="O124" s="125">
        <f t="shared" si="30"/>
        <v>0</v>
      </c>
      <c r="P124" s="125">
        <f t="shared" si="31"/>
        <v>1</v>
      </c>
      <c r="Q124" s="125">
        <f t="shared" si="32"/>
        <v>1</v>
      </c>
      <c r="R124" s="125">
        <f t="shared" si="33"/>
        <v>0</v>
      </c>
      <c r="S124" s="105">
        <v>2006</v>
      </c>
      <c r="T124" s="195" t="s">
        <v>164</v>
      </c>
      <c r="U124" s="195" t="s">
        <v>165</v>
      </c>
      <c r="V124" s="195" t="s">
        <v>229</v>
      </c>
      <c r="W124" s="235"/>
      <c r="X124" s="195" t="s">
        <v>44</v>
      </c>
      <c r="Y124" s="149" t="s">
        <v>630</v>
      </c>
      <c r="Z124" s="63" t="str">
        <f>VLOOKUP(Y124,Listings!$J$3:$O$57,2,FALSE)</f>
        <v>Hydrocarbons</v>
      </c>
      <c r="AA124" s="195"/>
      <c r="AB124" s="59">
        <f>VLOOKUP(Y124,Listings!$J$3:$O$57,5,FALSE)</f>
        <v>196.55</v>
      </c>
      <c r="AC124" s="59">
        <f>VLOOKUP(Y124,Listings!$J$3:$O$57,6,FALSE)</f>
        <v>33.700000000000003</v>
      </c>
      <c r="AD124" s="51">
        <f>VLOOKUP(Y124,Listings!$J$3:$L$57,3,FALSE)</f>
        <v>1.7709999999999999</v>
      </c>
      <c r="AE124" s="190" t="str">
        <f t="shared" si="34"/>
        <v>Dry</v>
      </c>
      <c r="AF124" s="189"/>
      <c r="AG124" s="159">
        <v>93</v>
      </c>
      <c r="AH124" s="159"/>
      <c r="AI124" s="159"/>
      <c r="AJ124" s="190"/>
      <c r="AK124" s="159">
        <v>11</v>
      </c>
      <c r="AL124" s="159"/>
      <c r="AM124" s="159"/>
      <c r="AN124" s="108"/>
      <c r="AO124" s="159">
        <v>1.7</v>
      </c>
      <c r="AP124" s="159"/>
      <c r="AQ124" s="159">
        <v>1.4</v>
      </c>
      <c r="AR124" s="149" t="s">
        <v>371</v>
      </c>
      <c r="AS124" s="108"/>
      <c r="AT124" s="195">
        <v>95</v>
      </c>
      <c r="AU124" s="195"/>
      <c r="AV124" s="195"/>
      <c r="AW124" s="195"/>
      <c r="AX124" s="195"/>
      <c r="AY124" s="190" t="s">
        <v>408</v>
      </c>
      <c r="AZ124" s="175" t="s">
        <v>408</v>
      </c>
      <c r="BA124" s="195"/>
      <c r="BB124" s="195"/>
      <c r="BC124" s="195"/>
      <c r="BD124" s="195"/>
      <c r="BE124" s="195"/>
      <c r="BF124" s="195"/>
      <c r="BG124" s="195" t="s">
        <v>32</v>
      </c>
      <c r="BH124" s="149"/>
      <c r="BI124" s="195"/>
      <c r="BJ124" s="195"/>
      <c r="BK124" s="195"/>
      <c r="BL124" s="195">
        <v>0.05</v>
      </c>
      <c r="BM124" s="195" t="s">
        <v>282</v>
      </c>
      <c r="BN124" s="195"/>
      <c r="BO124" s="195"/>
      <c r="BP124" s="195"/>
      <c r="BQ124" s="195"/>
      <c r="BR124" s="195">
        <v>0.05</v>
      </c>
      <c r="BS124" s="108"/>
      <c r="BT124" s="195">
        <v>0.224</v>
      </c>
      <c r="BU124" s="149" t="s">
        <v>27</v>
      </c>
      <c r="BV124" s="195" t="s">
        <v>225</v>
      </c>
      <c r="BW124" s="195" t="s">
        <v>408</v>
      </c>
      <c r="BX124" s="233" t="s">
        <v>230</v>
      </c>
      <c r="BY124" s="195"/>
      <c r="BZ124" s="195"/>
      <c r="CA124" s="195"/>
      <c r="CB124" s="195"/>
      <c r="CC124" s="195"/>
      <c r="CD124" s="195"/>
      <c r="CE124" s="195"/>
      <c r="CF124" s="195"/>
      <c r="CG124" s="195"/>
      <c r="CH124" s="195"/>
      <c r="CI124" s="195"/>
      <c r="CJ124" s="149" t="s">
        <v>25</v>
      </c>
      <c r="CK124" s="233" t="s">
        <v>231</v>
      </c>
      <c r="CL124" s="195"/>
      <c r="CM124" s="233"/>
      <c r="CN124" s="195"/>
      <c r="CO124" s="233"/>
      <c r="CP124" s="149" t="s">
        <v>36</v>
      </c>
      <c r="CQ124" s="195" t="s">
        <v>408</v>
      </c>
      <c r="CR124" s="148" t="s">
        <v>408</v>
      </c>
      <c r="CS124" s="233"/>
      <c r="CT124" s="195">
        <v>1.5</v>
      </c>
      <c r="CU124" s="195"/>
      <c r="CV124" s="159"/>
      <c r="CW124" s="195"/>
      <c r="CX124" s="195"/>
      <c r="CY124" s="200"/>
      <c r="CZ124" s="195">
        <v>60000</v>
      </c>
      <c r="DA124" s="195"/>
      <c r="DB124" s="195"/>
      <c r="DC124" s="195"/>
      <c r="DD124" s="195"/>
      <c r="DE124" s="195"/>
      <c r="DF124" s="195"/>
      <c r="DG124" s="195"/>
      <c r="DH124" s="195"/>
      <c r="DI124" s="190" t="str">
        <f t="shared" si="36"/>
        <v/>
      </c>
      <c r="DJ124" s="190" t="str">
        <f t="shared" si="37"/>
        <v/>
      </c>
      <c r="DK124" s="195"/>
      <c r="DL124" s="195"/>
      <c r="DM124" s="195"/>
      <c r="DN124" s="195"/>
      <c r="DO124" s="190"/>
      <c r="DP124" s="195">
        <v>0.4</v>
      </c>
      <c r="DQ124" s="195"/>
      <c r="DR124" s="195"/>
      <c r="DS124" s="108"/>
      <c r="DT124" s="108"/>
      <c r="DU124" s="195"/>
      <c r="DV124" s="195"/>
      <c r="DW124" s="54" t="str">
        <f t="shared" si="35"/>
        <v/>
      </c>
      <c r="DX124" s="195"/>
      <c r="DY124" s="195"/>
      <c r="DZ124" s="233"/>
      <c r="EA124" s="149" t="s">
        <v>25</v>
      </c>
      <c r="EB124" s="233"/>
      <c r="EC124" s="195"/>
      <c r="ED124" s="233"/>
      <c r="EE124" s="195"/>
      <c r="EF124" s="195"/>
      <c r="EG124" s="149"/>
      <c r="EH124" s="195"/>
      <c r="EI124" s="195"/>
      <c r="EJ124" s="195"/>
      <c r="EK124" s="195"/>
      <c r="EL124" s="194" t="s">
        <v>408</v>
      </c>
      <c r="EM124" s="242" t="s">
        <v>408</v>
      </c>
      <c r="EN124" s="233"/>
      <c r="EO124" s="149" t="s">
        <v>63</v>
      </c>
      <c r="EP124" s="233"/>
      <c r="EQ124" s="195"/>
      <c r="ER124" s="227"/>
      <c r="ES124" s="195"/>
      <c r="ET124" s="195"/>
      <c r="EU124" s="195"/>
      <c r="EV124" s="233"/>
      <c r="EW124" s="195" t="s">
        <v>382</v>
      </c>
      <c r="EX124" s="195"/>
    </row>
    <row r="125" spans="1:154" ht="15" customHeight="1" x14ac:dyDescent="0.25">
      <c r="A125" s="200" t="s">
        <v>258</v>
      </c>
      <c r="B125" s="92">
        <v>2015</v>
      </c>
      <c r="C125" s="101" t="s">
        <v>978</v>
      </c>
      <c r="D125" s="102" t="s">
        <v>979</v>
      </c>
      <c r="E125" s="123">
        <v>32.1</v>
      </c>
      <c r="F125" s="116">
        <v>44</v>
      </c>
      <c r="G125" s="188" t="s">
        <v>832</v>
      </c>
      <c r="H125" s="213" t="s">
        <v>832</v>
      </c>
      <c r="I125" s="146" t="s">
        <v>832</v>
      </c>
      <c r="J125" s="216">
        <v>0</v>
      </c>
      <c r="K125" s="146">
        <v>0</v>
      </c>
      <c r="L125" s="146">
        <v>0</v>
      </c>
      <c r="M125" s="146">
        <v>0</v>
      </c>
      <c r="N125" s="146">
        <v>0</v>
      </c>
      <c r="O125" s="35">
        <f t="shared" si="30"/>
        <v>0</v>
      </c>
      <c r="P125" s="35">
        <f t="shared" si="31"/>
        <v>0</v>
      </c>
      <c r="Q125" s="35">
        <f t="shared" si="32"/>
        <v>0</v>
      </c>
      <c r="R125" s="125">
        <f t="shared" si="33"/>
        <v>0</v>
      </c>
      <c r="S125" s="105">
        <v>2015</v>
      </c>
      <c r="T125" s="108" t="s">
        <v>160</v>
      </c>
      <c r="U125" s="108" t="s">
        <v>178</v>
      </c>
      <c r="V125" s="108" t="s">
        <v>3</v>
      </c>
      <c r="W125" s="235"/>
      <c r="X125" s="195"/>
      <c r="Y125" s="157" t="s">
        <v>26</v>
      </c>
      <c r="Z125" s="63" t="str">
        <f>VLOOKUP(Y125,Listings!$J$3:$O$57,2,FALSE)</f>
        <v>HFC</v>
      </c>
      <c r="AA125" s="108"/>
      <c r="AB125" s="59">
        <f>VLOOKUP(Y125,Listings!$J$3:$O$57,5,FALSE)</f>
        <v>154.01</v>
      </c>
      <c r="AC125" s="59">
        <f>VLOOKUP(Y125,Listings!$J$3:$O$57,6,FALSE)</f>
        <v>36.51</v>
      </c>
      <c r="AD125" s="188">
        <f>VLOOKUP(Y125,Listings!$J$3:$L$57,3,FALSE)</f>
        <v>0.49580000000000002</v>
      </c>
      <c r="AE125" s="190" t="str">
        <f t="shared" si="34"/>
        <v>Dry</v>
      </c>
      <c r="AF125" s="136"/>
      <c r="AG125" s="164"/>
      <c r="AH125" s="164"/>
      <c r="AI125" s="164"/>
      <c r="AJ125" s="164"/>
      <c r="AK125" s="164"/>
      <c r="AL125" s="164"/>
      <c r="AM125" s="164"/>
      <c r="AN125" s="159">
        <v>3.6</v>
      </c>
      <c r="AO125" s="159">
        <v>10.199999999999999</v>
      </c>
      <c r="AP125" s="164"/>
      <c r="AQ125" s="164"/>
      <c r="AR125" s="157" t="s">
        <v>62</v>
      </c>
      <c r="AS125" s="195">
        <v>75</v>
      </c>
      <c r="AT125" s="108">
        <v>130</v>
      </c>
      <c r="AU125" s="195">
        <v>7.6</v>
      </c>
      <c r="AV125" s="195">
        <v>15.1</v>
      </c>
      <c r="AW125" s="195"/>
      <c r="AX125" s="195"/>
      <c r="AY125" s="108" t="s">
        <v>39</v>
      </c>
      <c r="AZ125" s="157" t="s">
        <v>148</v>
      </c>
      <c r="BA125" s="195"/>
      <c r="BB125" s="195"/>
      <c r="BC125" s="195"/>
      <c r="BD125" s="195"/>
      <c r="BE125" s="108"/>
      <c r="BF125" s="108"/>
      <c r="BG125" s="108" t="s">
        <v>32</v>
      </c>
      <c r="BH125" s="157"/>
      <c r="BI125" s="108"/>
      <c r="BJ125" s="108"/>
      <c r="BK125" s="195">
        <v>0.03</v>
      </c>
      <c r="BL125" s="195">
        <v>4.4499999999999998E-2</v>
      </c>
      <c r="BM125" s="195" t="s">
        <v>282</v>
      </c>
      <c r="BN125" s="195"/>
      <c r="BO125" s="195"/>
      <c r="BP125" s="195"/>
      <c r="BQ125" s="195"/>
      <c r="BR125" s="195">
        <v>4.4499999999999998E-2</v>
      </c>
      <c r="BS125" s="195"/>
      <c r="BT125" s="206">
        <f>1-293/(273+AT125)</f>
        <v>0.27295285359801491</v>
      </c>
      <c r="BU125" s="157" t="s">
        <v>27</v>
      </c>
      <c r="BV125" s="108" t="s">
        <v>62</v>
      </c>
      <c r="BW125" s="108" t="s">
        <v>46</v>
      </c>
      <c r="BX125" s="235"/>
      <c r="BY125" s="108"/>
      <c r="BZ125" s="155">
        <v>2.8000000000000001E-2</v>
      </c>
      <c r="CA125" s="155">
        <v>6.2E-2</v>
      </c>
      <c r="CB125" s="108"/>
      <c r="CC125" s="170"/>
      <c r="CD125" s="108"/>
      <c r="CE125" s="108"/>
      <c r="CF125" s="108"/>
      <c r="CG125" s="108"/>
      <c r="CH125" s="108"/>
      <c r="CI125" s="108"/>
      <c r="CJ125" s="157" t="s">
        <v>25</v>
      </c>
      <c r="CK125" s="235" t="s">
        <v>97</v>
      </c>
      <c r="CL125" s="108">
        <v>8.5</v>
      </c>
      <c r="CM125" s="235" t="s">
        <v>885</v>
      </c>
      <c r="CN125" s="108"/>
      <c r="CO125" s="235"/>
      <c r="CP125" s="157" t="s">
        <v>28</v>
      </c>
      <c r="CQ125" s="108" t="s">
        <v>62</v>
      </c>
      <c r="CR125" s="108" t="s">
        <v>40</v>
      </c>
      <c r="CS125" s="235"/>
      <c r="CT125" s="108">
        <v>0.5</v>
      </c>
      <c r="CU125" s="108"/>
      <c r="CV125" s="164"/>
      <c r="CW125" s="195"/>
      <c r="CX125" s="195"/>
      <c r="CY125" s="108"/>
      <c r="CZ125" s="108"/>
      <c r="DA125" s="108"/>
      <c r="DB125" s="195"/>
      <c r="DC125" s="195">
        <v>0.20549999999999999</v>
      </c>
      <c r="DD125" s="195">
        <v>0.55030000000000001</v>
      </c>
      <c r="DE125" s="195"/>
      <c r="DF125" s="195"/>
      <c r="DG125" s="108"/>
      <c r="DH125" s="108"/>
      <c r="DI125" s="190">
        <f t="shared" si="36"/>
        <v>0.55030000000000001</v>
      </c>
      <c r="DJ125" s="190">
        <f t="shared" si="37"/>
        <v>0.55030000000000001</v>
      </c>
      <c r="DK125" s="195"/>
      <c r="DL125" s="195"/>
      <c r="DM125" s="108"/>
      <c r="DN125" s="108"/>
      <c r="DO125" s="195">
        <v>0.72499999999999998</v>
      </c>
      <c r="DP125" s="195">
        <v>0.82</v>
      </c>
      <c r="DQ125" s="108"/>
      <c r="DR125" s="108"/>
      <c r="DS125" s="108"/>
      <c r="DT125" s="108"/>
      <c r="DU125" s="108"/>
      <c r="DV125" s="108"/>
      <c r="DW125" s="190" t="str">
        <f t="shared" si="35"/>
        <v/>
      </c>
      <c r="DX125" s="108"/>
      <c r="DY125" s="108"/>
      <c r="DZ125" s="235"/>
      <c r="EA125" s="157" t="s">
        <v>25</v>
      </c>
      <c r="EB125" s="235" t="s">
        <v>98</v>
      </c>
      <c r="EC125" s="108">
        <v>6</v>
      </c>
      <c r="ED125" s="235"/>
      <c r="EE125" s="108"/>
      <c r="EF125" s="108"/>
      <c r="EG125" s="157"/>
      <c r="EH125" s="108"/>
      <c r="EI125" s="108"/>
      <c r="EJ125" s="108"/>
      <c r="EK125" s="108"/>
      <c r="EL125" s="194" t="s">
        <v>408</v>
      </c>
      <c r="EM125" s="242" t="s">
        <v>408</v>
      </c>
      <c r="EN125" s="235"/>
      <c r="EO125" s="157" t="s">
        <v>63</v>
      </c>
      <c r="EP125" s="235"/>
      <c r="EQ125" s="108"/>
      <c r="ER125" s="229"/>
      <c r="ES125" s="108"/>
      <c r="ET125" s="108"/>
      <c r="EU125" s="108"/>
      <c r="EV125" s="233" t="s">
        <v>385</v>
      </c>
      <c r="EW125" s="108"/>
      <c r="EX125" s="108" t="s">
        <v>382</v>
      </c>
    </row>
    <row r="126" spans="1:154" ht="15" customHeight="1" x14ac:dyDescent="0.25">
      <c r="A126" s="200" t="s">
        <v>258</v>
      </c>
      <c r="B126" s="92">
        <v>2015</v>
      </c>
      <c r="C126" s="101" t="s">
        <v>978</v>
      </c>
      <c r="D126" s="102" t="s">
        <v>979</v>
      </c>
      <c r="E126" s="123">
        <v>32.200000000000003</v>
      </c>
      <c r="F126" s="116">
        <v>44</v>
      </c>
      <c r="G126" s="188" t="s">
        <v>833</v>
      </c>
      <c r="H126" s="213" t="s">
        <v>832</v>
      </c>
      <c r="I126" s="146" t="s">
        <v>832</v>
      </c>
      <c r="J126" s="216">
        <v>1</v>
      </c>
      <c r="K126" s="146">
        <v>1</v>
      </c>
      <c r="L126" s="146">
        <v>0</v>
      </c>
      <c r="M126" s="146">
        <v>1</v>
      </c>
      <c r="N126" s="146">
        <v>1</v>
      </c>
      <c r="O126" s="35">
        <f t="shared" si="30"/>
        <v>0</v>
      </c>
      <c r="P126" s="35">
        <f t="shared" si="31"/>
        <v>1</v>
      </c>
      <c r="Q126" s="35">
        <f t="shared" si="32"/>
        <v>1</v>
      </c>
      <c r="R126" s="125">
        <f t="shared" si="33"/>
        <v>0</v>
      </c>
      <c r="S126" s="105">
        <v>2015</v>
      </c>
      <c r="T126" s="108" t="s">
        <v>160</v>
      </c>
      <c r="U126" s="108" t="s">
        <v>178</v>
      </c>
      <c r="V126" s="108" t="s">
        <v>3</v>
      </c>
      <c r="W126" s="235"/>
      <c r="X126" s="195"/>
      <c r="Y126" s="157" t="s">
        <v>397</v>
      </c>
      <c r="Z126" s="63" t="s">
        <v>657</v>
      </c>
      <c r="AA126" s="195"/>
      <c r="AB126" s="59"/>
      <c r="AC126" s="59"/>
      <c r="AD126" s="108"/>
      <c r="AE126" s="108" t="s">
        <v>12</v>
      </c>
      <c r="AF126" s="136"/>
      <c r="AG126" s="164"/>
      <c r="AH126" s="164"/>
      <c r="AI126" s="164"/>
      <c r="AJ126" s="164"/>
      <c r="AK126" s="164"/>
      <c r="AL126" s="164"/>
      <c r="AM126" s="164"/>
      <c r="AN126" s="159">
        <v>3.6</v>
      </c>
      <c r="AO126" s="159">
        <v>9.5</v>
      </c>
      <c r="AP126" s="164"/>
      <c r="AQ126" s="164"/>
      <c r="AR126" s="157" t="s">
        <v>62</v>
      </c>
      <c r="AS126" s="195">
        <v>75</v>
      </c>
      <c r="AT126" s="108">
        <v>130</v>
      </c>
      <c r="AU126" s="195">
        <v>7.7</v>
      </c>
      <c r="AV126" s="195">
        <v>17</v>
      </c>
      <c r="AW126" s="195"/>
      <c r="AX126" s="195"/>
      <c r="AY126" s="108" t="s">
        <v>39</v>
      </c>
      <c r="AZ126" s="157" t="s">
        <v>148</v>
      </c>
      <c r="BA126" s="195"/>
      <c r="BB126" s="195"/>
      <c r="BC126" s="195"/>
      <c r="BD126" s="195"/>
      <c r="BE126" s="108"/>
      <c r="BF126" s="108"/>
      <c r="BG126" s="108" t="s">
        <v>32</v>
      </c>
      <c r="BH126" s="157"/>
      <c r="BI126" s="108"/>
      <c r="BJ126" s="108"/>
      <c r="BK126" s="195">
        <v>2.8000000000000001E-2</v>
      </c>
      <c r="BL126" s="195">
        <v>4.3799999999999999E-2</v>
      </c>
      <c r="BM126" s="195" t="s">
        <v>282</v>
      </c>
      <c r="BN126" s="195"/>
      <c r="BO126" s="195"/>
      <c r="BP126" s="195"/>
      <c r="BQ126" s="195"/>
      <c r="BR126" s="195">
        <v>4.3799999999999999E-2</v>
      </c>
      <c r="BS126" s="195"/>
      <c r="BT126" s="206">
        <f>1-293/(273+AT126)</f>
        <v>0.27295285359801491</v>
      </c>
      <c r="BU126" s="157" t="s">
        <v>27</v>
      </c>
      <c r="BV126" s="108" t="s">
        <v>62</v>
      </c>
      <c r="BW126" s="108" t="s">
        <v>46</v>
      </c>
      <c r="BX126" s="235"/>
      <c r="BY126" s="108"/>
      <c r="BZ126" s="155">
        <v>3.3000000000000002E-2</v>
      </c>
      <c r="CA126" s="155">
        <v>6.9000000000000006E-2</v>
      </c>
      <c r="CB126" s="108"/>
      <c r="CC126" s="170"/>
      <c r="CD126" s="108"/>
      <c r="CE126" s="108"/>
      <c r="CF126" s="108"/>
      <c r="CG126" s="108"/>
      <c r="CH126" s="108"/>
      <c r="CI126" s="108"/>
      <c r="CJ126" s="157" t="s">
        <v>25</v>
      </c>
      <c r="CK126" s="235" t="s">
        <v>97</v>
      </c>
      <c r="CL126" s="108">
        <v>8.5</v>
      </c>
      <c r="CM126" s="235" t="s">
        <v>885</v>
      </c>
      <c r="CN126" s="108"/>
      <c r="CO126" s="235"/>
      <c r="CP126" s="157" t="s">
        <v>28</v>
      </c>
      <c r="CQ126" s="108" t="s">
        <v>62</v>
      </c>
      <c r="CR126" s="108" t="s">
        <v>40</v>
      </c>
      <c r="CS126" s="235"/>
      <c r="CT126" s="108">
        <v>0.5</v>
      </c>
      <c r="CU126" s="108"/>
      <c r="CV126" s="164"/>
      <c r="CW126" s="195"/>
      <c r="CX126" s="195"/>
      <c r="CY126" s="108"/>
      <c r="CZ126" s="108"/>
      <c r="DA126" s="108"/>
      <c r="DB126" s="195"/>
      <c r="DC126" s="195">
        <v>0.21110000000000001</v>
      </c>
      <c r="DD126" s="195">
        <v>0.54600000000000004</v>
      </c>
      <c r="DE126" s="195"/>
      <c r="DF126" s="195"/>
      <c r="DG126" s="108"/>
      <c r="DH126" s="108"/>
      <c r="DI126" s="54">
        <f t="shared" si="36"/>
        <v>0.54600000000000004</v>
      </c>
      <c r="DJ126" s="54">
        <f t="shared" si="37"/>
        <v>0.54600000000000004</v>
      </c>
      <c r="DK126" s="195"/>
      <c r="DL126" s="195"/>
      <c r="DM126" s="108"/>
      <c r="DN126" s="108"/>
      <c r="DO126" s="195">
        <v>0.71</v>
      </c>
      <c r="DP126" s="195">
        <v>0.83299999999999996</v>
      </c>
      <c r="DQ126" s="108"/>
      <c r="DR126" s="108"/>
      <c r="DS126" s="108"/>
      <c r="DT126" s="108"/>
      <c r="DU126" s="108"/>
      <c r="DV126" s="108"/>
      <c r="DW126" s="190" t="str">
        <f t="shared" si="35"/>
        <v/>
      </c>
      <c r="DX126" s="108"/>
      <c r="DY126" s="108"/>
      <c r="DZ126" s="235"/>
      <c r="EA126" s="157" t="s">
        <v>25</v>
      </c>
      <c r="EB126" s="235" t="s">
        <v>98</v>
      </c>
      <c r="EC126" s="108">
        <v>6</v>
      </c>
      <c r="ED126" s="235"/>
      <c r="EE126" s="108"/>
      <c r="EF126" s="108"/>
      <c r="EG126" s="157"/>
      <c r="EH126" s="108"/>
      <c r="EI126" s="108"/>
      <c r="EJ126" s="108"/>
      <c r="EK126" s="108"/>
      <c r="EL126" s="194" t="s">
        <v>408</v>
      </c>
      <c r="EM126" s="242" t="s">
        <v>408</v>
      </c>
      <c r="EN126" s="235"/>
      <c r="EO126" s="157" t="s">
        <v>63</v>
      </c>
      <c r="EP126" s="235"/>
      <c r="EQ126" s="108"/>
      <c r="ER126" s="229"/>
      <c r="ES126" s="108"/>
      <c r="ET126" s="108"/>
      <c r="EU126" s="108"/>
      <c r="EV126" s="233" t="s">
        <v>385</v>
      </c>
      <c r="EW126" s="108"/>
      <c r="EX126" s="108" t="s">
        <v>382</v>
      </c>
    </row>
    <row r="127" spans="1:154" ht="15" customHeight="1" x14ac:dyDescent="0.25">
      <c r="A127" s="97" t="s">
        <v>588</v>
      </c>
      <c r="B127" s="92">
        <v>2015</v>
      </c>
      <c r="C127" s="101" t="s">
        <v>1190</v>
      </c>
      <c r="D127" s="102" t="s">
        <v>1191</v>
      </c>
      <c r="E127" s="123">
        <v>140</v>
      </c>
      <c r="F127" s="216">
        <v>44</v>
      </c>
      <c r="G127" s="146" t="s">
        <v>832</v>
      </c>
      <c r="H127" s="146" t="s">
        <v>832</v>
      </c>
      <c r="I127" s="146" t="s">
        <v>832</v>
      </c>
      <c r="J127" s="216">
        <v>0</v>
      </c>
      <c r="K127" s="146">
        <v>1</v>
      </c>
      <c r="L127" s="146">
        <v>1</v>
      </c>
      <c r="M127" s="146">
        <v>1</v>
      </c>
      <c r="N127" s="146">
        <v>1</v>
      </c>
      <c r="O127" s="35">
        <f t="shared" si="30"/>
        <v>1</v>
      </c>
      <c r="P127" s="35">
        <f t="shared" si="31"/>
        <v>1</v>
      </c>
      <c r="Q127" s="35">
        <f t="shared" si="32"/>
        <v>1</v>
      </c>
      <c r="R127" s="125">
        <f t="shared" si="33"/>
        <v>1</v>
      </c>
      <c r="S127" s="105">
        <v>2015</v>
      </c>
      <c r="T127" s="194" t="s">
        <v>160</v>
      </c>
      <c r="U127" s="194" t="s">
        <v>178</v>
      </c>
      <c r="V127" s="195" t="s">
        <v>408</v>
      </c>
      <c r="W127" s="233"/>
      <c r="X127" s="194"/>
      <c r="Y127" s="196" t="s">
        <v>26</v>
      </c>
      <c r="Z127" s="63" t="str">
        <f>VLOOKUP(Y127,Listings!$J$3:$O$57,2,FALSE)</f>
        <v>HFC</v>
      </c>
      <c r="AA127" s="194"/>
      <c r="AB127" s="59">
        <f>VLOOKUP(Y127,Listings!$J$3:$O$57,5,FALSE)</f>
        <v>154.01</v>
      </c>
      <c r="AC127" s="59">
        <f>VLOOKUP(Y127,Listings!$J$3:$O$57,6,FALSE)</f>
        <v>36.51</v>
      </c>
      <c r="AD127" s="188">
        <f>VLOOKUP(Y127,Listings!$J$3:$L$57,3,FALSE)</f>
        <v>0.49580000000000002</v>
      </c>
      <c r="AE127" s="108" t="str">
        <f>IF(ISNUMBER(AD127),IF(AD127&gt;0.25,"Dry",IF(AD127&lt;-0.25,"Wet","Isentropic")),"ERR")</f>
        <v>Dry</v>
      </c>
      <c r="AF127" s="132"/>
      <c r="AG127" s="197"/>
      <c r="AH127" s="197"/>
      <c r="AI127" s="197"/>
      <c r="AJ127" s="197"/>
      <c r="AK127" s="197"/>
      <c r="AL127" s="197"/>
      <c r="AM127" s="197"/>
      <c r="AN127" s="197"/>
      <c r="AO127" s="137">
        <v>10</v>
      </c>
      <c r="AP127" s="197"/>
      <c r="AQ127" s="197"/>
      <c r="AR127" s="154" t="s">
        <v>62</v>
      </c>
      <c r="AS127" s="194"/>
      <c r="AT127" s="137">
        <v>130</v>
      </c>
      <c r="AU127" s="194"/>
      <c r="AV127" s="194"/>
      <c r="AW127" s="194"/>
      <c r="AX127" s="194"/>
      <c r="AY127" s="194" t="s">
        <v>32</v>
      </c>
      <c r="AZ127" s="196" t="s">
        <v>148</v>
      </c>
      <c r="BA127" s="194"/>
      <c r="BB127" s="194"/>
      <c r="BC127" s="194"/>
      <c r="BD127" s="194"/>
      <c r="BE127" s="194"/>
      <c r="BF127" s="194"/>
      <c r="BG127" s="194" t="s">
        <v>32</v>
      </c>
      <c r="BH127" s="196"/>
      <c r="BI127" s="194"/>
      <c r="BJ127" s="194"/>
      <c r="BK127" s="194"/>
      <c r="BL127" s="194"/>
      <c r="BM127" s="194"/>
      <c r="BN127" s="195"/>
      <c r="BO127" s="195"/>
      <c r="BP127" s="195"/>
      <c r="BQ127" s="194"/>
      <c r="BR127" s="194"/>
      <c r="BS127" s="194"/>
      <c r="BT127" s="206">
        <f>1-293/(273+AT127)</f>
        <v>0.27295285359801491</v>
      </c>
      <c r="BU127" s="196" t="s">
        <v>27</v>
      </c>
      <c r="BV127" s="195" t="s">
        <v>62</v>
      </c>
      <c r="BW127" s="195" t="s">
        <v>46</v>
      </c>
      <c r="BX127" s="234"/>
      <c r="BY127" s="194"/>
      <c r="BZ127" s="194">
        <v>3.3333333333333333E-2</v>
      </c>
      <c r="CA127" s="194">
        <v>0.05</v>
      </c>
      <c r="CB127" s="194"/>
      <c r="CC127" s="194"/>
      <c r="CD127" s="194"/>
      <c r="CE127" s="194"/>
      <c r="CF127" s="194"/>
      <c r="CG127" s="194"/>
      <c r="CH127" s="194"/>
      <c r="CI127" s="194"/>
      <c r="CJ127" s="196" t="s">
        <v>25</v>
      </c>
      <c r="CK127" s="234"/>
      <c r="CL127" s="194"/>
      <c r="CM127" s="234" t="s">
        <v>238</v>
      </c>
      <c r="CN127" s="194"/>
      <c r="CO127" s="234"/>
      <c r="CP127" s="196" t="s">
        <v>28</v>
      </c>
      <c r="CQ127" s="152" t="s">
        <v>62</v>
      </c>
      <c r="CR127" s="152" t="s">
        <v>40</v>
      </c>
      <c r="CS127" s="234"/>
      <c r="CT127" s="194"/>
      <c r="CU127" s="194"/>
      <c r="CV127" s="197"/>
      <c r="CW127" s="194"/>
      <c r="CX127" s="194"/>
      <c r="CY127" s="194"/>
      <c r="CZ127" s="194"/>
      <c r="DA127" s="194"/>
      <c r="DB127" s="194"/>
      <c r="DC127" s="194"/>
      <c r="DD127" s="194"/>
      <c r="DE127" s="194"/>
      <c r="DF127" s="194"/>
      <c r="DG127" s="194"/>
      <c r="DH127" s="194"/>
      <c r="DI127" s="167">
        <v>0.54600000000000004</v>
      </c>
      <c r="DJ127" s="167">
        <v>0.54600000000000004</v>
      </c>
      <c r="DK127" s="194"/>
      <c r="DL127" s="194"/>
      <c r="DM127" s="194"/>
      <c r="DN127" s="194"/>
      <c r="DO127" s="194"/>
      <c r="DP127" s="194"/>
      <c r="DQ127" s="194"/>
      <c r="DR127" s="194"/>
      <c r="DS127" s="194"/>
      <c r="DT127" s="200"/>
      <c r="DU127" s="194"/>
      <c r="DV127" s="194"/>
      <c r="DW127" s="190" t="str">
        <f t="shared" si="35"/>
        <v/>
      </c>
      <c r="DX127" s="194"/>
      <c r="DY127" s="194"/>
      <c r="DZ127" s="234"/>
      <c r="EA127" s="151" t="s">
        <v>25</v>
      </c>
      <c r="EB127" s="234"/>
      <c r="EC127" s="194"/>
      <c r="ED127" s="234"/>
      <c r="EE127" s="194"/>
      <c r="EF127" s="194"/>
      <c r="EG127" s="196"/>
      <c r="EH127" s="194"/>
      <c r="EI127" s="194"/>
      <c r="EJ127" s="194"/>
      <c r="EK127" s="194"/>
      <c r="EL127" s="194" t="s">
        <v>408</v>
      </c>
      <c r="EM127" s="242" t="s">
        <v>408</v>
      </c>
      <c r="EN127" s="234"/>
      <c r="EO127" s="196" t="s">
        <v>63</v>
      </c>
      <c r="EP127" s="234"/>
      <c r="EQ127" s="194"/>
      <c r="ER127" s="227"/>
      <c r="ES127" s="194"/>
      <c r="ET127" s="194"/>
      <c r="EU127" s="194"/>
      <c r="EV127" s="234"/>
      <c r="EW127" s="194"/>
      <c r="EX127" s="194" t="s">
        <v>382</v>
      </c>
    </row>
    <row r="128" spans="1:154" ht="15" customHeight="1" x14ac:dyDescent="0.25">
      <c r="A128" s="200" t="s">
        <v>588</v>
      </c>
      <c r="B128" s="92">
        <v>2017</v>
      </c>
      <c r="C128" s="101" t="s">
        <v>1232</v>
      </c>
      <c r="D128" s="102" t="s">
        <v>1233</v>
      </c>
      <c r="E128" s="146">
        <v>161</v>
      </c>
      <c r="F128" s="114">
        <v>44</v>
      </c>
      <c r="G128" s="188" t="s">
        <v>832</v>
      </c>
      <c r="H128" s="188" t="s">
        <v>832</v>
      </c>
      <c r="I128" s="188" t="s">
        <v>832</v>
      </c>
      <c r="J128" s="216">
        <v>0</v>
      </c>
      <c r="K128" s="146">
        <v>1</v>
      </c>
      <c r="L128" s="146">
        <v>1</v>
      </c>
      <c r="M128" s="146">
        <v>1</v>
      </c>
      <c r="N128" s="146">
        <v>1</v>
      </c>
      <c r="O128" s="35">
        <f t="shared" si="30"/>
        <v>1</v>
      </c>
      <c r="P128" s="35">
        <f t="shared" si="31"/>
        <v>1</v>
      </c>
      <c r="Q128" s="35">
        <f t="shared" si="32"/>
        <v>1</v>
      </c>
      <c r="R128" s="125">
        <f t="shared" si="33"/>
        <v>1</v>
      </c>
      <c r="S128" s="105">
        <v>2017</v>
      </c>
      <c r="T128" s="194" t="s">
        <v>160</v>
      </c>
      <c r="U128" s="194" t="s">
        <v>178</v>
      </c>
      <c r="V128" s="194" t="s">
        <v>3</v>
      </c>
      <c r="W128" s="234"/>
      <c r="X128" s="190"/>
      <c r="Y128" s="196" t="s">
        <v>26</v>
      </c>
      <c r="Z128" s="63" t="str">
        <f>VLOOKUP(Y128,Listings!$J$3:$O$57,2,FALSE)</f>
        <v>HFC</v>
      </c>
      <c r="AA128" s="194"/>
      <c r="AB128" s="59">
        <f>VLOOKUP(Y128,Listings!$J$3:$O$57,5,FALSE)</f>
        <v>154.01</v>
      </c>
      <c r="AC128" s="59">
        <f>VLOOKUP(Y128,Listings!$J$3:$O$57,6,FALSE)</f>
        <v>36.51</v>
      </c>
      <c r="AD128" s="51">
        <f>VLOOKUP(Y128,Listings!$J$3:$L$57,3,FALSE)</f>
        <v>0.49580000000000002</v>
      </c>
      <c r="AE128" s="195" t="str">
        <f>IF(ISNUMBER(AD128),IF(AD128&gt;0.25,"Dry",IF(AD128&lt;-0.25,"Wet","Isentropic")),"ERR")</f>
        <v>Dry</v>
      </c>
      <c r="AF128" s="132">
        <v>88.7</v>
      </c>
      <c r="AG128" s="197">
        <v>93.4</v>
      </c>
      <c r="AH128" s="197">
        <v>0.2</v>
      </c>
      <c r="AI128" s="197">
        <v>8.6999999999999993</v>
      </c>
      <c r="AJ128" s="197"/>
      <c r="AK128" s="197"/>
      <c r="AL128" s="197"/>
      <c r="AM128" s="197"/>
      <c r="AN128" s="197">
        <v>8.9</v>
      </c>
      <c r="AO128" s="197">
        <v>9.75</v>
      </c>
      <c r="AP128" s="197"/>
      <c r="AQ128" s="197"/>
      <c r="AR128" s="196" t="s">
        <v>62</v>
      </c>
      <c r="AS128" s="194"/>
      <c r="AT128" s="194">
        <v>95</v>
      </c>
      <c r="AU128" s="194"/>
      <c r="AV128" s="194"/>
      <c r="AW128" s="194">
        <v>1.25</v>
      </c>
      <c r="AX128" s="194">
        <v>1.2777777777777777</v>
      </c>
      <c r="AY128" s="194" t="s">
        <v>32</v>
      </c>
      <c r="AZ128" s="149" t="s">
        <v>148</v>
      </c>
      <c r="BA128" s="194"/>
      <c r="BB128" s="194">
        <v>27</v>
      </c>
      <c r="BC128" s="190"/>
      <c r="BD128" s="194"/>
      <c r="BE128" s="194"/>
      <c r="BF128" s="194"/>
      <c r="BG128" s="194" t="s">
        <v>32</v>
      </c>
      <c r="BH128" s="196"/>
      <c r="BI128" s="194"/>
      <c r="BJ128" s="194"/>
      <c r="BK128" s="194"/>
      <c r="BL128" s="194">
        <v>4.4999999999999998E-2</v>
      </c>
      <c r="BM128" s="194" t="s">
        <v>289</v>
      </c>
      <c r="BN128" s="194"/>
      <c r="BO128" s="194"/>
      <c r="BP128" s="194"/>
      <c r="BQ128" s="194"/>
      <c r="BR128" s="194"/>
      <c r="BS128" s="194"/>
      <c r="BT128" s="155">
        <f>1-(273+IF(ISBLANK(BA128), IF(ISBLANK(BB128),1000,BB128),BA128))/(273+AT128)</f>
        <v>0.18478260869565222</v>
      </c>
      <c r="BU128" s="154" t="s">
        <v>27</v>
      </c>
      <c r="BV128" s="152" t="s">
        <v>62</v>
      </c>
      <c r="BW128" s="152" t="s">
        <v>46</v>
      </c>
      <c r="BX128" s="234"/>
      <c r="BY128" s="194"/>
      <c r="BZ128" s="194">
        <v>3.6999999999999998E-2</v>
      </c>
      <c r="CA128" s="194">
        <v>4.5999999999999999E-2</v>
      </c>
      <c r="CB128" s="194"/>
      <c r="CC128" s="194"/>
      <c r="CD128" s="194"/>
      <c r="CE128" s="194"/>
      <c r="CF128" s="194"/>
      <c r="CG128" s="194"/>
      <c r="CH128" s="194"/>
      <c r="CI128" s="194"/>
      <c r="CJ128" s="196" t="s">
        <v>275</v>
      </c>
      <c r="CK128" s="234"/>
      <c r="CL128" s="194"/>
      <c r="CM128" s="234"/>
      <c r="CN128" s="194"/>
      <c r="CO128" s="234"/>
      <c r="CP128" s="196" t="s">
        <v>28</v>
      </c>
      <c r="CQ128" s="194" t="s">
        <v>62</v>
      </c>
      <c r="CR128" s="200" t="s">
        <v>40</v>
      </c>
      <c r="CS128" s="234"/>
      <c r="CT128" s="194"/>
      <c r="CU128" s="194"/>
      <c r="CV128" s="197"/>
      <c r="CW128" s="190"/>
      <c r="CX128" s="190"/>
      <c r="CY128" s="194"/>
      <c r="CZ128" s="194"/>
      <c r="DA128" s="194"/>
      <c r="DB128" s="194"/>
      <c r="DC128" s="194"/>
      <c r="DD128" s="194"/>
      <c r="DE128" s="194"/>
      <c r="DF128" s="194"/>
      <c r="DG128" s="194">
        <v>0.34</v>
      </c>
      <c r="DH128" s="194">
        <v>0.47</v>
      </c>
      <c r="DI128" s="54" t="str">
        <f t="shared" ref="DI128:DI134" si="38">IF(ISNUMBER(DD128),DD128,IF(ISNUMBER(DF128),DF128*DW128,""))</f>
        <v/>
      </c>
      <c r="DJ128" s="54">
        <f t="shared" ref="DJ128:DJ134" si="39">IF(ISNUMBER(DI128),DI128,IF(ISNUMBER(DH128),DH128,""))</f>
        <v>0.47</v>
      </c>
      <c r="DK128" s="194"/>
      <c r="DL128" s="194"/>
      <c r="DM128" s="194"/>
      <c r="DN128" s="194"/>
      <c r="DO128" s="194">
        <v>0.56000000000000005</v>
      </c>
      <c r="DP128" s="194">
        <v>0.64</v>
      </c>
      <c r="DQ128" s="194"/>
      <c r="DR128" s="194"/>
      <c r="DS128" s="194"/>
      <c r="DT128" s="194"/>
      <c r="DU128" s="194"/>
      <c r="DV128" s="194"/>
      <c r="DW128" s="54" t="str">
        <f t="shared" si="35"/>
        <v/>
      </c>
      <c r="DX128" s="194"/>
      <c r="DY128" s="194"/>
      <c r="DZ128" s="234"/>
      <c r="EA128" s="196" t="s">
        <v>25</v>
      </c>
      <c r="EB128" s="234"/>
      <c r="EC128" s="194"/>
      <c r="ED128" s="234"/>
      <c r="EE128" s="194"/>
      <c r="EF128" s="194"/>
      <c r="EG128" s="196"/>
      <c r="EH128" s="194"/>
      <c r="EI128" s="194"/>
      <c r="EJ128" s="194"/>
      <c r="EK128" s="194"/>
      <c r="EL128" s="194" t="s">
        <v>408</v>
      </c>
      <c r="EM128" s="242" t="s">
        <v>408</v>
      </c>
      <c r="EN128" s="234"/>
      <c r="EO128" s="196" t="s">
        <v>63</v>
      </c>
      <c r="EP128" s="234"/>
      <c r="EQ128" s="194"/>
      <c r="ER128" s="228"/>
      <c r="ES128" s="194"/>
      <c r="ET128" s="194"/>
      <c r="EU128" s="194"/>
      <c r="EV128" s="234"/>
      <c r="EW128" s="194"/>
      <c r="EX128" s="194" t="s">
        <v>382</v>
      </c>
    </row>
    <row r="129" spans="1:164" ht="15" customHeight="1" x14ac:dyDescent="0.25">
      <c r="A129" s="148" t="s">
        <v>140</v>
      </c>
      <c r="B129" s="92">
        <v>2014</v>
      </c>
      <c r="C129" s="259" t="s">
        <v>1021</v>
      </c>
      <c r="D129" s="102" t="s">
        <v>1022</v>
      </c>
      <c r="E129" s="213">
        <v>54</v>
      </c>
      <c r="F129" s="122">
        <v>45</v>
      </c>
      <c r="G129" s="146" t="s">
        <v>832</v>
      </c>
      <c r="H129" s="146" t="s">
        <v>832</v>
      </c>
      <c r="I129" s="146" t="s">
        <v>832</v>
      </c>
      <c r="J129" s="216">
        <v>0</v>
      </c>
      <c r="K129" s="146">
        <v>0</v>
      </c>
      <c r="L129" s="146">
        <v>0</v>
      </c>
      <c r="M129" s="146">
        <v>0</v>
      </c>
      <c r="N129" s="146">
        <v>0</v>
      </c>
      <c r="O129" s="125">
        <f t="shared" si="30"/>
        <v>0</v>
      </c>
      <c r="P129" s="125">
        <f t="shared" si="31"/>
        <v>0</v>
      </c>
      <c r="Q129" s="125">
        <f t="shared" si="32"/>
        <v>0</v>
      </c>
      <c r="R129" s="125">
        <f t="shared" si="33"/>
        <v>0</v>
      </c>
      <c r="S129" s="105">
        <v>2014</v>
      </c>
      <c r="T129" s="194" t="s">
        <v>160</v>
      </c>
      <c r="U129" s="194" t="s">
        <v>673</v>
      </c>
      <c r="V129" s="194" t="s">
        <v>408</v>
      </c>
      <c r="W129" s="231"/>
      <c r="X129" s="194"/>
      <c r="Y129" s="189" t="s">
        <v>54</v>
      </c>
      <c r="Z129" s="63" t="str">
        <f>VLOOKUP(Y129,Listings!$J$3:$O$57,2,FALSE)</f>
        <v>Hydrocarbons</v>
      </c>
      <c r="AA129" s="190"/>
      <c r="AB129" s="59">
        <f>VLOOKUP(Y129,Listings!$J$3:$O$57,5,FALSE)</f>
        <v>134.667</v>
      </c>
      <c r="AC129" s="59">
        <f>VLOOKUP(Y129,Listings!$J$3:$O$57,6,FALSE)</f>
        <v>36.29</v>
      </c>
      <c r="AD129" s="51">
        <f>VLOOKUP(Y129,Listings!$J$3:$L$57,3,FALSE)</f>
        <v>0.94799999999999995</v>
      </c>
      <c r="AE129" s="190" t="str">
        <f>IF(ISNUMBER(AD129),IF(AD129&gt;0.25,"Dry",IF(AD129&lt;-0.25,"Wet","Isentropic")),"ERR")</f>
        <v>Dry</v>
      </c>
      <c r="AF129" s="131"/>
      <c r="AG129" s="192"/>
      <c r="AH129" s="192"/>
      <c r="AI129" s="192"/>
      <c r="AJ129" s="192"/>
      <c r="AK129" s="192"/>
      <c r="AL129" s="192"/>
      <c r="AM129" s="192"/>
      <c r="AN129" s="192"/>
      <c r="AO129" s="192"/>
      <c r="AP129" s="192"/>
      <c r="AQ129" s="192"/>
      <c r="AR129" s="189" t="s">
        <v>62</v>
      </c>
      <c r="AS129" s="148"/>
      <c r="AT129" s="194">
        <v>120</v>
      </c>
      <c r="AU129" s="194"/>
      <c r="AV129" s="194"/>
      <c r="AW129" s="194"/>
      <c r="AX129" s="194"/>
      <c r="AY129" s="162" t="s">
        <v>39</v>
      </c>
      <c r="AZ129" s="154" t="s">
        <v>360</v>
      </c>
      <c r="BA129" s="194"/>
      <c r="BB129" s="194"/>
      <c r="BC129" s="194"/>
      <c r="BD129" s="194"/>
      <c r="BE129" s="190"/>
      <c r="BF129" s="190"/>
      <c r="BG129" s="162" t="s">
        <v>50</v>
      </c>
      <c r="BH129" s="189"/>
      <c r="BI129" s="190">
        <v>1.05</v>
      </c>
      <c r="BJ129" s="190"/>
      <c r="BK129" s="194"/>
      <c r="BL129" s="194">
        <v>4.5100000000000001E-2</v>
      </c>
      <c r="BM129" s="190"/>
      <c r="BN129" s="195"/>
      <c r="BO129" s="195"/>
      <c r="BP129" s="195"/>
      <c r="BQ129" s="190"/>
      <c r="BR129" s="190"/>
      <c r="BS129" s="190"/>
      <c r="BT129" s="206">
        <f>1-293/(273+AT129)</f>
        <v>0.25445292620865145</v>
      </c>
      <c r="BU129" s="149" t="s">
        <v>408</v>
      </c>
      <c r="BV129" s="195" t="s">
        <v>408</v>
      </c>
      <c r="BW129" s="195" t="s">
        <v>408</v>
      </c>
      <c r="BX129" s="231"/>
      <c r="BY129" s="190"/>
      <c r="BZ129" s="194"/>
      <c r="CA129" s="190"/>
      <c r="CB129" s="190"/>
      <c r="CC129" s="190"/>
      <c r="CD129" s="190"/>
      <c r="CE129" s="190"/>
      <c r="CF129" s="190"/>
      <c r="CG129" s="190"/>
      <c r="CH129" s="190"/>
      <c r="CI129" s="190"/>
      <c r="CJ129" s="154" t="s">
        <v>25</v>
      </c>
      <c r="CK129" s="231"/>
      <c r="CL129" s="190"/>
      <c r="CM129" s="231"/>
      <c r="CN129" s="190"/>
      <c r="CO129" s="231"/>
      <c r="CP129" s="189" t="s">
        <v>28</v>
      </c>
      <c r="CQ129" s="190" t="s">
        <v>346</v>
      </c>
      <c r="CR129" s="162" t="s">
        <v>40</v>
      </c>
      <c r="CS129" s="231"/>
      <c r="CT129" s="190"/>
      <c r="CU129" s="190"/>
      <c r="CV129" s="192"/>
      <c r="CW129" s="194"/>
      <c r="CX129" s="194"/>
      <c r="CY129" s="194"/>
      <c r="CZ129" s="190">
        <v>2922</v>
      </c>
      <c r="DA129" s="190"/>
      <c r="DB129" s="190">
        <v>3.03</v>
      </c>
      <c r="DC129" s="194"/>
      <c r="DD129" s="194"/>
      <c r="DE129" s="190"/>
      <c r="DF129" s="190"/>
      <c r="DG129" s="190"/>
      <c r="DH129" s="190"/>
      <c r="DI129" s="190" t="str">
        <f t="shared" si="38"/>
        <v/>
      </c>
      <c r="DJ129" s="190" t="str">
        <f t="shared" si="39"/>
        <v/>
      </c>
      <c r="DK129" s="194"/>
      <c r="DL129" s="194"/>
      <c r="DM129" s="190"/>
      <c r="DN129" s="190"/>
      <c r="DO129" s="190"/>
      <c r="DP129" s="190"/>
      <c r="DQ129" s="190"/>
      <c r="DR129" s="190"/>
      <c r="DS129" s="190"/>
      <c r="DT129" s="190"/>
      <c r="DU129" s="190"/>
      <c r="DV129" s="190"/>
      <c r="DW129" s="54" t="str">
        <f t="shared" si="35"/>
        <v/>
      </c>
      <c r="DX129" s="190"/>
      <c r="DY129" s="190"/>
      <c r="DZ129" s="231"/>
      <c r="EA129" s="157" t="s">
        <v>408</v>
      </c>
      <c r="EB129" s="231"/>
      <c r="EC129" s="190"/>
      <c r="ED129" s="231"/>
      <c r="EE129" s="190"/>
      <c r="EF129" s="190"/>
      <c r="EG129" s="189"/>
      <c r="EH129" s="190"/>
      <c r="EI129" s="190"/>
      <c r="EJ129" s="190"/>
      <c r="EK129" s="190"/>
      <c r="EL129" s="194" t="s">
        <v>408</v>
      </c>
      <c r="EM129" s="242" t="s">
        <v>408</v>
      </c>
      <c r="EN129" s="231"/>
      <c r="EO129" s="154" t="s">
        <v>63</v>
      </c>
      <c r="EP129" s="231"/>
      <c r="EQ129" s="190"/>
      <c r="ER129" s="226"/>
      <c r="ES129" s="190"/>
      <c r="ET129" s="190"/>
      <c r="EU129" s="190"/>
      <c r="EV129" s="231"/>
      <c r="EW129" s="190"/>
      <c r="EX129" s="190"/>
    </row>
    <row r="130" spans="1:164" ht="15" customHeight="1" x14ac:dyDescent="0.25">
      <c r="A130" s="200" t="s">
        <v>914</v>
      </c>
      <c r="B130" s="92">
        <v>2016</v>
      </c>
      <c r="C130" s="259" t="s">
        <v>1250</v>
      </c>
      <c r="D130" s="102" t="s">
        <v>1251</v>
      </c>
      <c r="E130" s="123">
        <v>171</v>
      </c>
      <c r="F130" s="122">
        <v>45</v>
      </c>
      <c r="G130" s="188" t="s">
        <v>833</v>
      </c>
      <c r="H130" s="188" t="s">
        <v>832</v>
      </c>
      <c r="I130" s="212" t="s">
        <v>832</v>
      </c>
      <c r="J130" s="116">
        <v>0</v>
      </c>
      <c r="K130" s="146">
        <v>1</v>
      </c>
      <c r="L130" s="146">
        <v>0</v>
      </c>
      <c r="M130" s="146">
        <v>1</v>
      </c>
      <c r="N130" s="146">
        <v>0</v>
      </c>
      <c r="O130" s="35">
        <f t="shared" si="30"/>
        <v>0</v>
      </c>
      <c r="P130" s="35">
        <f t="shared" si="31"/>
        <v>1</v>
      </c>
      <c r="Q130" s="35">
        <f t="shared" si="32"/>
        <v>0</v>
      </c>
      <c r="R130" s="125">
        <f t="shared" si="33"/>
        <v>0</v>
      </c>
      <c r="S130" s="105">
        <v>2016</v>
      </c>
      <c r="T130" s="194" t="s">
        <v>160</v>
      </c>
      <c r="U130" s="194" t="s">
        <v>673</v>
      </c>
      <c r="V130" s="195" t="s">
        <v>408</v>
      </c>
      <c r="W130" s="231"/>
      <c r="X130" s="190"/>
      <c r="Y130" s="189" t="s">
        <v>786</v>
      </c>
      <c r="Z130" s="63" t="s">
        <v>657</v>
      </c>
      <c r="AA130" s="190"/>
      <c r="AB130" s="59"/>
      <c r="AC130" s="59"/>
      <c r="AD130" s="146"/>
      <c r="AE130" s="195" t="s">
        <v>12</v>
      </c>
      <c r="AF130" s="189">
        <v>94</v>
      </c>
      <c r="AG130" s="190">
        <v>104</v>
      </c>
      <c r="AH130" s="190">
        <v>12</v>
      </c>
      <c r="AI130" s="190">
        <v>18</v>
      </c>
      <c r="AJ130" s="194">
        <v>35</v>
      </c>
      <c r="AK130" s="194">
        <v>38</v>
      </c>
      <c r="AL130" s="190">
        <v>2</v>
      </c>
      <c r="AM130" s="194">
        <v>6</v>
      </c>
      <c r="AN130" s="197">
        <v>4.3</v>
      </c>
      <c r="AO130" s="197">
        <v>11.3</v>
      </c>
      <c r="AP130" s="197">
        <v>1.5</v>
      </c>
      <c r="AQ130" s="190">
        <v>6</v>
      </c>
      <c r="AR130" s="189" t="s">
        <v>62</v>
      </c>
      <c r="AS130" s="194">
        <v>90</v>
      </c>
      <c r="AT130" s="194">
        <v>135</v>
      </c>
      <c r="AU130" s="194">
        <v>7.8</v>
      </c>
      <c r="AV130" s="194">
        <v>15</v>
      </c>
      <c r="AW130" s="190"/>
      <c r="AX130" s="199">
        <v>0.27700000000000002</v>
      </c>
      <c r="AY130" s="190" t="s">
        <v>715</v>
      </c>
      <c r="AZ130" s="196" t="s">
        <v>360</v>
      </c>
      <c r="BA130" s="190"/>
      <c r="BB130" s="190"/>
      <c r="BC130" s="190"/>
      <c r="BD130" s="190"/>
      <c r="BE130" s="190"/>
      <c r="BF130" s="190"/>
      <c r="BG130" s="190" t="s">
        <v>50</v>
      </c>
      <c r="BH130" s="189"/>
      <c r="BI130" s="190">
        <v>6.9</v>
      </c>
      <c r="BJ130" s="190" t="s">
        <v>302</v>
      </c>
      <c r="BK130" s="199">
        <v>0.01</v>
      </c>
      <c r="BL130" s="199">
        <v>0.05</v>
      </c>
      <c r="BM130" s="194" t="s">
        <v>301</v>
      </c>
      <c r="BN130" s="190"/>
      <c r="BO130" s="190"/>
      <c r="BP130" s="190"/>
      <c r="BQ130" s="190"/>
      <c r="BR130" s="190"/>
      <c r="BS130" s="199">
        <v>0.05</v>
      </c>
      <c r="BT130" s="206">
        <f>1-293/(273+AT130)</f>
        <v>0.28186274509803921</v>
      </c>
      <c r="BU130" s="189" t="s">
        <v>408</v>
      </c>
      <c r="BV130" s="195" t="s">
        <v>408</v>
      </c>
      <c r="BW130" s="195" t="s">
        <v>408</v>
      </c>
      <c r="BX130" s="231" t="s">
        <v>716</v>
      </c>
      <c r="BY130" s="190"/>
      <c r="BZ130" s="194">
        <v>1.2</v>
      </c>
      <c r="CA130" s="194">
        <v>1.8</v>
      </c>
      <c r="CB130" s="190"/>
      <c r="CC130" s="190"/>
      <c r="CD130" s="190"/>
      <c r="CE130" s="190"/>
      <c r="CF130" s="199">
        <f>CA130/400*(AO130-IF(ISBLANK(AP130),AQ130,AP130))*100</f>
        <v>4.410000000000001</v>
      </c>
      <c r="CG130" s="190"/>
      <c r="CH130" s="190"/>
      <c r="CI130" s="190"/>
      <c r="CJ130" s="189" t="s">
        <v>25</v>
      </c>
      <c r="CK130" s="231" t="s">
        <v>717</v>
      </c>
      <c r="CL130" s="190">
        <v>30</v>
      </c>
      <c r="CM130" s="231"/>
      <c r="CN130" s="190"/>
      <c r="CO130" s="231"/>
      <c r="CP130" s="189" t="s">
        <v>28</v>
      </c>
      <c r="CQ130" s="194" t="s">
        <v>346</v>
      </c>
      <c r="CR130" s="194" t="s">
        <v>40</v>
      </c>
      <c r="CS130" s="231" t="s">
        <v>718</v>
      </c>
      <c r="CT130" s="190"/>
      <c r="CU130" s="190">
        <v>1.48</v>
      </c>
      <c r="CV130" s="190"/>
      <c r="CW130" s="190"/>
      <c r="CX130" s="190"/>
      <c r="CY130" s="190">
        <v>1950</v>
      </c>
      <c r="CZ130" s="194">
        <v>2250</v>
      </c>
      <c r="DA130" s="190">
        <v>1.4</v>
      </c>
      <c r="DB130" s="190">
        <v>2.75</v>
      </c>
      <c r="DC130" s="190"/>
      <c r="DD130" s="190"/>
      <c r="DE130" s="190"/>
      <c r="DF130" s="190"/>
      <c r="DG130" s="190"/>
      <c r="DH130" s="190"/>
      <c r="DI130" s="190" t="str">
        <f t="shared" si="38"/>
        <v/>
      </c>
      <c r="DJ130" s="190" t="str">
        <f t="shared" si="39"/>
        <v/>
      </c>
      <c r="DK130" s="190">
        <v>0.23</v>
      </c>
      <c r="DL130" s="190">
        <v>0.64</v>
      </c>
      <c r="DM130" s="190"/>
      <c r="DN130" s="190"/>
      <c r="DO130" s="190"/>
      <c r="DP130" s="190"/>
      <c r="DQ130" s="190"/>
      <c r="DR130" s="190"/>
      <c r="DS130" s="190"/>
      <c r="DT130" s="190"/>
      <c r="DU130" s="190"/>
      <c r="DV130" s="190"/>
      <c r="DW130" s="54" t="str">
        <f t="shared" si="35"/>
        <v/>
      </c>
      <c r="DX130" s="190"/>
      <c r="DY130" s="190"/>
      <c r="DZ130" s="231"/>
      <c r="EA130" s="189" t="s">
        <v>408</v>
      </c>
      <c r="EB130" s="231"/>
      <c r="EC130" s="190"/>
      <c r="ED130" s="231"/>
      <c r="EE130" s="190"/>
      <c r="EF130" s="190"/>
      <c r="EG130" s="189"/>
      <c r="EH130" s="190"/>
      <c r="EI130" s="190"/>
      <c r="EJ130" s="190"/>
      <c r="EK130" s="190"/>
      <c r="EL130" s="194" t="s">
        <v>408</v>
      </c>
      <c r="EM130" s="242" t="s">
        <v>408</v>
      </c>
      <c r="EN130" s="231"/>
      <c r="EO130" s="189" t="s">
        <v>63</v>
      </c>
      <c r="EP130" s="231"/>
      <c r="EQ130" s="190"/>
      <c r="ER130" s="226"/>
      <c r="ES130" s="190"/>
      <c r="ET130" s="190"/>
      <c r="EU130" s="190"/>
      <c r="EV130" s="231"/>
      <c r="EW130" s="190"/>
      <c r="EX130" s="190" t="s">
        <v>382</v>
      </c>
    </row>
    <row r="131" spans="1:164" ht="15" customHeight="1" x14ac:dyDescent="0.25">
      <c r="A131" s="148" t="s">
        <v>650</v>
      </c>
      <c r="B131" s="92">
        <v>2014</v>
      </c>
      <c r="C131" s="259" t="s">
        <v>968</v>
      </c>
      <c r="D131" s="102" t="s">
        <v>969</v>
      </c>
      <c r="E131" s="123">
        <v>27</v>
      </c>
      <c r="F131" s="114">
        <v>46</v>
      </c>
      <c r="G131" s="188" t="s">
        <v>832</v>
      </c>
      <c r="H131" s="188" t="s">
        <v>832</v>
      </c>
      <c r="I131" s="188" t="s">
        <v>832</v>
      </c>
      <c r="J131" s="216">
        <v>0</v>
      </c>
      <c r="K131" s="146">
        <v>0</v>
      </c>
      <c r="L131" s="146">
        <v>0</v>
      </c>
      <c r="M131" s="146">
        <v>0</v>
      </c>
      <c r="N131" s="146">
        <v>0</v>
      </c>
      <c r="O131" s="35">
        <f t="shared" si="30"/>
        <v>0</v>
      </c>
      <c r="P131" s="35">
        <f t="shared" si="31"/>
        <v>0</v>
      </c>
      <c r="Q131" s="35">
        <f t="shared" si="32"/>
        <v>0</v>
      </c>
      <c r="R131" s="125">
        <f t="shared" si="33"/>
        <v>0</v>
      </c>
      <c r="S131" s="105">
        <v>2014</v>
      </c>
      <c r="T131" s="108" t="s">
        <v>160</v>
      </c>
      <c r="U131" s="194" t="s">
        <v>676</v>
      </c>
      <c r="V131" s="108" t="s">
        <v>31</v>
      </c>
      <c r="W131" s="235"/>
      <c r="X131" s="195"/>
      <c r="Y131" s="157" t="s">
        <v>34</v>
      </c>
      <c r="Z131" s="63" t="str">
        <f>VLOOKUP(Y131,Listings!$J$3:$O$57,2,FALSE)</f>
        <v>HCFC</v>
      </c>
      <c r="AA131" s="108"/>
      <c r="AB131" s="59">
        <f>VLOOKUP(Y131,Listings!$J$3:$O$57,5,FALSE)</f>
        <v>183.67</v>
      </c>
      <c r="AC131" s="59">
        <f>VLOOKUP(Y131,Listings!$J$3:$O$57,6,FALSE)</f>
        <v>36.72</v>
      </c>
      <c r="AD131" s="51">
        <f>VLOOKUP(Y131,Listings!$J$3:$L$57,3,FALSE)</f>
        <v>0.35639999999999999</v>
      </c>
      <c r="AE131" s="108" t="str">
        <f>IF(ISNUMBER(AD131),IF(AD131&gt;0.25,"Dry",IF(AD131&lt;-0.25,"Wet","Isentropic")),"ERR")</f>
        <v>Dry</v>
      </c>
      <c r="AF131" s="136">
        <v>123.6</v>
      </c>
      <c r="AG131" s="164">
        <v>140.26</v>
      </c>
      <c r="AH131" s="164"/>
      <c r="AI131" s="164"/>
      <c r="AJ131" s="164"/>
      <c r="AK131" s="164"/>
      <c r="AL131" s="164"/>
      <c r="AM131" s="164"/>
      <c r="AN131" s="159">
        <v>6</v>
      </c>
      <c r="AO131" s="164">
        <v>13.4</v>
      </c>
      <c r="AP131" s="159">
        <v>2.8</v>
      </c>
      <c r="AQ131" s="164">
        <v>3</v>
      </c>
      <c r="AR131" s="157" t="s">
        <v>347</v>
      </c>
      <c r="AS131" s="195">
        <v>417</v>
      </c>
      <c r="AT131" s="108">
        <v>485</v>
      </c>
      <c r="AU131" s="195">
        <v>90</v>
      </c>
      <c r="AV131" s="195">
        <v>150</v>
      </c>
      <c r="AW131" s="195">
        <v>0.26611111111111113</v>
      </c>
      <c r="AX131" s="195">
        <v>0.36527777777777776</v>
      </c>
      <c r="AY131" s="108" t="s">
        <v>358</v>
      </c>
      <c r="AZ131" s="157" t="s">
        <v>360</v>
      </c>
      <c r="BA131" s="195"/>
      <c r="BB131" s="195"/>
      <c r="BC131" s="195"/>
      <c r="BD131" s="195"/>
      <c r="BE131" s="108"/>
      <c r="BF131" s="108"/>
      <c r="BG131" s="108" t="s">
        <v>50</v>
      </c>
      <c r="BH131" s="224">
        <v>2.76</v>
      </c>
      <c r="BI131" s="155">
        <v>9.1</v>
      </c>
      <c r="BJ131" s="108" t="s">
        <v>288</v>
      </c>
      <c r="BK131" s="218"/>
      <c r="BL131" s="195">
        <v>6.4799999999999996E-2</v>
      </c>
      <c r="BM131" s="108" t="s">
        <v>298</v>
      </c>
      <c r="BN131" s="195"/>
      <c r="BO131" s="195"/>
      <c r="BP131" s="195"/>
      <c r="BQ131" s="155">
        <v>7.4099999999999999E-2</v>
      </c>
      <c r="BR131" s="206">
        <f>BQ131*DW131</f>
        <v>5.9264447548194113E-2</v>
      </c>
      <c r="BS131" s="206">
        <v>4.573015009904733E-2</v>
      </c>
      <c r="BT131" s="155">
        <f>1-293/(273+AT131)</f>
        <v>0.61345646437994716</v>
      </c>
      <c r="BU131" s="157" t="s">
        <v>80</v>
      </c>
      <c r="BV131" s="195" t="s">
        <v>408</v>
      </c>
      <c r="BW131" s="108" t="s">
        <v>328</v>
      </c>
      <c r="BX131" s="235" t="s">
        <v>94</v>
      </c>
      <c r="BY131" s="174">
        <v>5.5</v>
      </c>
      <c r="BZ131" s="194"/>
      <c r="CA131" s="155">
        <v>0.62</v>
      </c>
      <c r="CB131" s="108">
        <v>2919</v>
      </c>
      <c r="CC131" s="155">
        <v>0.84</v>
      </c>
      <c r="CD131" s="155">
        <v>1.28</v>
      </c>
      <c r="CE131" s="108"/>
      <c r="CF131" s="155">
        <v>0.48</v>
      </c>
      <c r="CG131" s="155">
        <v>0.375</v>
      </c>
      <c r="CH131" s="108"/>
      <c r="CI131" s="108"/>
      <c r="CJ131" s="196" t="s">
        <v>533</v>
      </c>
      <c r="CK131" s="235"/>
      <c r="CL131" s="108">
        <v>12</v>
      </c>
      <c r="CM131" s="233"/>
      <c r="CN131" s="108"/>
      <c r="CO131" s="235"/>
      <c r="CP131" s="157" t="s">
        <v>387</v>
      </c>
      <c r="CQ131" s="152" t="s">
        <v>95</v>
      </c>
      <c r="CR131" s="160" t="s">
        <v>40</v>
      </c>
      <c r="CS131" s="235"/>
      <c r="CT131" s="108"/>
      <c r="CU131" s="108"/>
      <c r="CV131" s="164"/>
      <c r="CW131" s="195"/>
      <c r="CX131" s="195"/>
      <c r="CY131" s="195">
        <v>900</v>
      </c>
      <c r="CZ131" s="108">
        <v>2600</v>
      </c>
      <c r="DA131" s="108">
        <v>2.5</v>
      </c>
      <c r="DB131" s="195">
        <v>4.5</v>
      </c>
      <c r="DC131" s="108"/>
      <c r="DD131" s="108"/>
      <c r="DE131" s="195">
        <v>2.48</v>
      </c>
      <c r="DF131" s="195">
        <v>10.38</v>
      </c>
      <c r="DG131" s="108"/>
      <c r="DH131" s="155">
        <v>12</v>
      </c>
      <c r="DI131" s="190">
        <f t="shared" si="38"/>
        <v>8.3018213974393387</v>
      </c>
      <c r="DJ131" s="190">
        <f t="shared" si="39"/>
        <v>8.3018213974393387</v>
      </c>
      <c r="DK131" s="108"/>
      <c r="DL131" s="108"/>
      <c r="DM131" s="195">
        <v>0.25</v>
      </c>
      <c r="DN131" s="195">
        <v>0.57879999999999998</v>
      </c>
      <c r="DO131" s="195">
        <v>0.63460000000000005</v>
      </c>
      <c r="DP131" s="108">
        <v>0.73250000000000004</v>
      </c>
      <c r="DQ131" s="108"/>
      <c r="DR131" s="108"/>
      <c r="DS131" s="155">
        <v>0.64800000000000002</v>
      </c>
      <c r="DT131" s="155">
        <v>0.90600000000000003</v>
      </c>
      <c r="DU131" s="108"/>
      <c r="DV131" s="108"/>
      <c r="DW131" s="54">
        <f t="shared" si="35"/>
        <v>0.79979011536024447</v>
      </c>
      <c r="DX131" s="195">
        <v>1.1020000000000001</v>
      </c>
      <c r="DY131" s="108">
        <v>1.5469999999999999</v>
      </c>
      <c r="DZ131" s="235"/>
      <c r="EA131" s="157" t="s">
        <v>68</v>
      </c>
      <c r="EB131" s="235"/>
      <c r="EC131" s="108">
        <v>1.02</v>
      </c>
      <c r="ED131" s="233" t="s">
        <v>851</v>
      </c>
      <c r="EE131" s="108"/>
      <c r="EF131" s="108"/>
      <c r="EG131" s="154" t="s">
        <v>63</v>
      </c>
      <c r="EH131" s="152" t="s">
        <v>63</v>
      </c>
      <c r="EI131" s="152" t="s">
        <v>63</v>
      </c>
      <c r="EJ131" s="152" t="s">
        <v>63</v>
      </c>
      <c r="EK131" s="152" t="s">
        <v>63</v>
      </c>
      <c r="EL131" s="200" t="s">
        <v>1357</v>
      </c>
      <c r="EM131" s="128" t="s">
        <v>44</v>
      </c>
      <c r="EN131" s="235"/>
      <c r="EO131" s="157" t="s">
        <v>63</v>
      </c>
      <c r="EP131" s="235"/>
      <c r="EQ131" s="108"/>
      <c r="ER131" s="229"/>
      <c r="ES131" s="108"/>
      <c r="ET131" s="108"/>
      <c r="EU131" s="108"/>
      <c r="EV131" s="235"/>
      <c r="EW131" s="108"/>
      <c r="EX131" s="108" t="s">
        <v>382</v>
      </c>
    </row>
    <row r="132" spans="1:164" s="8" customFormat="1" ht="15" customHeight="1" x14ac:dyDescent="0.25">
      <c r="A132" s="200" t="s">
        <v>279</v>
      </c>
      <c r="B132" s="92">
        <v>2015</v>
      </c>
      <c r="C132" s="260" t="s">
        <v>1146</v>
      </c>
      <c r="D132" s="102" t="s">
        <v>1147</v>
      </c>
      <c r="E132" s="123">
        <v>118</v>
      </c>
      <c r="F132" s="114">
        <v>46</v>
      </c>
      <c r="G132" s="51" t="s">
        <v>832</v>
      </c>
      <c r="H132" s="188" t="s">
        <v>832</v>
      </c>
      <c r="I132" s="188" t="s">
        <v>832</v>
      </c>
      <c r="J132" s="114">
        <v>0</v>
      </c>
      <c r="K132" s="188">
        <v>1</v>
      </c>
      <c r="L132" s="146">
        <v>1</v>
      </c>
      <c r="M132" s="146">
        <v>1</v>
      </c>
      <c r="N132" s="146">
        <v>1</v>
      </c>
      <c r="O132" s="35">
        <f t="shared" ref="O132:O163" si="40">K132*L132</f>
        <v>1</v>
      </c>
      <c r="P132" s="35">
        <f t="shared" ref="P132:P163" si="41">K132*M132</f>
        <v>1</v>
      </c>
      <c r="Q132" s="35">
        <f t="shared" ref="Q132:Q163" si="42">N132*K132</f>
        <v>1</v>
      </c>
      <c r="R132" s="125">
        <f t="shared" ref="R132:R163" si="43">L132*M132*K132</f>
        <v>1</v>
      </c>
      <c r="S132" s="105">
        <v>2015</v>
      </c>
      <c r="T132" s="194" t="s">
        <v>160</v>
      </c>
      <c r="U132" s="194" t="s">
        <v>676</v>
      </c>
      <c r="V132" s="194" t="s">
        <v>31</v>
      </c>
      <c r="W132" s="234"/>
      <c r="X132" s="190"/>
      <c r="Y132" s="196" t="s">
        <v>34</v>
      </c>
      <c r="Z132" s="63" t="str">
        <f>VLOOKUP(Y132,Listings!$J$3:$O$57,2,FALSE)</f>
        <v>HCFC</v>
      </c>
      <c r="AA132" s="194"/>
      <c r="AB132" s="59">
        <f>VLOOKUP(Y132,Listings!$J$3:$O$57,5,FALSE)</f>
        <v>183.67</v>
      </c>
      <c r="AC132" s="59">
        <f>VLOOKUP(Y132,Listings!$J$3:$O$57,6,FALSE)</f>
        <v>36.72</v>
      </c>
      <c r="AD132" s="51">
        <f>VLOOKUP(Y132,Listings!$J$3:$L$57,3,FALSE)</f>
        <v>0.35639999999999999</v>
      </c>
      <c r="AE132" s="108" t="str">
        <f>IF(ISNUMBER(AD132),IF(AD132&gt;0.25,"Dry",IF(AD132&lt;-0.25,"Wet","Isentropic")),"ERR")</f>
        <v>Dry</v>
      </c>
      <c r="AF132" s="132"/>
      <c r="AG132" s="142">
        <v>140</v>
      </c>
      <c r="AH132" s="197"/>
      <c r="AI132" s="197"/>
      <c r="AJ132" s="197"/>
      <c r="AK132" s="197"/>
      <c r="AL132" s="197"/>
      <c r="AM132" s="197"/>
      <c r="AN132" s="197"/>
      <c r="AO132" s="142">
        <v>13</v>
      </c>
      <c r="AP132" s="144">
        <v>2.8</v>
      </c>
      <c r="AQ132" s="144">
        <v>3</v>
      </c>
      <c r="AR132" s="157" t="s">
        <v>347</v>
      </c>
      <c r="AS132" s="194">
        <v>417</v>
      </c>
      <c r="AT132" s="195">
        <v>485</v>
      </c>
      <c r="AU132" s="194">
        <v>90</v>
      </c>
      <c r="AV132" s="195">
        <v>150</v>
      </c>
      <c r="AW132" s="194">
        <v>0.26611111111111113</v>
      </c>
      <c r="AX132" s="194">
        <v>0.36527777777777776</v>
      </c>
      <c r="AY132" s="195" t="s">
        <v>358</v>
      </c>
      <c r="AZ132" s="203" t="s">
        <v>360</v>
      </c>
      <c r="BA132" s="194"/>
      <c r="BB132" s="194"/>
      <c r="BC132" s="194"/>
      <c r="BD132" s="194"/>
      <c r="BE132" s="194"/>
      <c r="BF132" s="194"/>
      <c r="BG132" s="194" t="s">
        <v>50</v>
      </c>
      <c r="BH132" s="196"/>
      <c r="BI132" s="194"/>
      <c r="BJ132" s="194"/>
      <c r="BK132" s="194">
        <v>1.4999999999999999E-2</v>
      </c>
      <c r="BL132" s="195">
        <v>6.4799999999999996E-2</v>
      </c>
      <c r="BM132" s="108" t="s">
        <v>298</v>
      </c>
      <c r="BN132" s="194"/>
      <c r="BO132" s="194"/>
      <c r="BP132" s="194"/>
      <c r="BQ132" s="194"/>
      <c r="BR132" s="194"/>
      <c r="BS132" s="194"/>
      <c r="BT132" s="206">
        <f>1-293/(273+AT132)</f>
        <v>0.61345646437994716</v>
      </c>
      <c r="BU132" s="196" t="s">
        <v>80</v>
      </c>
      <c r="BV132" s="195" t="s">
        <v>408</v>
      </c>
      <c r="BW132" s="108" t="s">
        <v>328</v>
      </c>
      <c r="BX132" s="235" t="s">
        <v>94</v>
      </c>
      <c r="BY132" s="174">
        <v>5.5</v>
      </c>
      <c r="BZ132" s="194"/>
      <c r="CA132" s="194"/>
      <c r="CB132" s="194"/>
      <c r="CC132" s="194"/>
      <c r="CD132" s="194"/>
      <c r="CE132" s="194"/>
      <c r="CF132" s="194"/>
      <c r="CG132" s="194"/>
      <c r="CH132" s="194"/>
      <c r="CI132" s="108"/>
      <c r="CJ132" s="196" t="s">
        <v>533</v>
      </c>
      <c r="CK132" s="234"/>
      <c r="CL132" s="194">
        <v>12</v>
      </c>
      <c r="CM132" s="234"/>
      <c r="CN132" s="194"/>
      <c r="CO132" s="234"/>
      <c r="CP132" s="149" t="s">
        <v>387</v>
      </c>
      <c r="CQ132" s="195" t="s">
        <v>95</v>
      </c>
      <c r="CR132" s="200" t="s">
        <v>40</v>
      </c>
      <c r="CS132" s="234"/>
      <c r="CT132" s="194"/>
      <c r="CU132" s="194"/>
      <c r="CV132" s="197"/>
      <c r="CW132" s="190"/>
      <c r="CX132" s="190"/>
      <c r="CY132" s="194"/>
      <c r="CZ132" s="194">
        <v>1538</v>
      </c>
      <c r="DA132" s="194"/>
      <c r="DB132" s="195">
        <v>4.5999999999999996</v>
      </c>
      <c r="DC132" s="194"/>
      <c r="DD132" s="194"/>
      <c r="DE132" s="194">
        <v>2</v>
      </c>
      <c r="DF132" s="194">
        <v>10.38</v>
      </c>
      <c r="DG132" s="194"/>
      <c r="DH132" s="194"/>
      <c r="DI132" s="190">
        <f t="shared" si="38"/>
        <v>8.3018213974393387</v>
      </c>
      <c r="DJ132" s="54">
        <f t="shared" si="39"/>
        <v>8.3018213974393387</v>
      </c>
      <c r="DK132" s="194"/>
      <c r="DL132" s="194"/>
      <c r="DM132" s="194">
        <v>0.25</v>
      </c>
      <c r="DN132" s="194">
        <v>0.57879999999999998</v>
      </c>
      <c r="DO132" s="194"/>
      <c r="DP132" s="195">
        <v>0.9073</v>
      </c>
      <c r="DQ132" s="194"/>
      <c r="DR132" s="194"/>
      <c r="DS132" s="194"/>
      <c r="DT132" s="158">
        <v>0.63793673536867623</v>
      </c>
      <c r="DU132" s="194"/>
      <c r="DV132" s="194"/>
      <c r="DW132" s="54">
        <f t="shared" si="35"/>
        <v>0.79979011536024447</v>
      </c>
      <c r="DX132" s="194">
        <v>1.5757957768673179</v>
      </c>
      <c r="DY132" s="107"/>
      <c r="DZ132" s="234"/>
      <c r="EA132" s="196" t="s">
        <v>68</v>
      </c>
      <c r="EB132" s="234"/>
      <c r="EC132" s="194">
        <v>1.02</v>
      </c>
      <c r="ED132" s="234"/>
      <c r="EE132" s="194"/>
      <c r="EF132" s="194"/>
      <c r="EG132" s="154" t="s">
        <v>63</v>
      </c>
      <c r="EH132" s="152" t="s">
        <v>63</v>
      </c>
      <c r="EI132" s="152" t="s">
        <v>63</v>
      </c>
      <c r="EJ132" s="152" t="s">
        <v>63</v>
      </c>
      <c r="EK132" s="152" t="s">
        <v>63</v>
      </c>
      <c r="EL132" s="160" t="s">
        <v>1357</v>
      </c>
      <c r="EM132" s="240" t="s">
        <v>44</v>
      </c>
      <c r="EN132" s="234"/>
      <c r="EO132" s="196" t="s">
        <v>63</v>
      </c>
      <c r="EP132" s="234"/>
      <c r="EQ132" s="194"/>
      <c r="ER132" s="228"/>
      <c r="ES132" s="194"/>
      <c r="ET132" s="194"/>
      <c r="EU132" s="194"/>
      <c r="EV132" s="234"/>
      <c r="EW132" s="194"/>
      <c r="EX132" s="194" t="s">
        <v>382</v>
      </c>
      <c r="FA132" s="58"/>
      <c r="FB132" s="58"/>
      <c r="FC132" s="58"/>
      <c r="FD132" s="58"/>
      <c r="FE132" s="58"/>
      <c r="FF132" s="58"/>
      <c r="FG132" s="58"/>
      <c r="FH132" s="58"/>
    </row>
    <row r="133" spans="1:164" s="8" customFormat="1" ht="15" customHeight="1" x14ac:dyDescent="0.25">
      <c r="A133" s="97" t="s">
        <v>210</v>
      </c>
      <c r="B133" s="92">
        <v>2015</v>
      </c>
      <c r="C133" s="259" t="s">
        <v>1039</v>
      </c>
      <c r="D133" s="102" t="s">
        <v>1040</v>
      </c>
      <c r="E133" s="123">
        <v>63</v>
      </c>
      <c r="F133" s="114">
        <v>46</v>
      </c>
      <c r="G133" s="51" t="s">
        <v>832</v>
      </c>
      <c r="H133" s="188" t="s">
        <v>832</v>
      </c>
      <c r="I133" s="146" t="s">
        <v>832</v>
      </c>
      <c r="J133" s="216">
        <v>0</v>
      </c>
      <c r="K133" s="146">
        <v>1</v>
      </c>
      <c r="L133" s="146">
        <v>1</v>
      </c>
      <c r="M133" s="146">
        <v>1</v>
      </c>
      <c r="N133" s="146">
        <v>1</v>
      </c>
      <c r="O133" s="35">
        <f t="shared" si="40"/>
        <v>1</v>
      </c>
      <c r="P133" s="35">
        <f t="shared" si="41"/>
        <v>1</v>
      </c>
      <c r="Q133" s="35">
        <f t="shared" si="42"/>
        <v>1</v>
      </c>
      <c r="R133" s="125">
        <f t="shared" si="43"/>
        <v>1</v>
      </c>
      <c r="S133" s="105">
        <v>2015</v>
      </c>
      <c r="T133" s="195" t="s">
        <v>160</v>
      </c>
      <c r="U133" s="194" t="s">
        <v>676</v>
      </c>
      <c r="V133" s="195" t="s">
        <v>31</v>
      </c>
      <c r="W133" s="235"/>
      <c r="X133" s="195"/>
      <c r="Y133" s="149" t="s">
        <v>34</v>
      </c>
      <c r="Z133" s="63" t="str">
        <f>VLOOKUP(Y133,Listings!$J$3:$O$57,2,FALSE)</f>
        <v>HCFC</v>
      </c>
      <c r="AA133" s="195"/>
      <c r="AB133" s="59">
        <f>VLOOKUP(Y133,Listings!$J$3:$O$57,5,FALSE)</f>
        <v>183.67</v>
      </c>
      <c r="AC133" s="59">
        <f>VLOOKUP(Y133,Listings!$J$3:$O$57,6,FALSE)</f>
        <v>36.72</v>
      </c>
      <c r="AD133" s="51">
        <f>VLOOKUP(Y133,Listings!$J$3:$L$57,3,FALSE)</f>
        <v>0.35639999999999999</v>
      </c>
      <c r="AE133" s="108" t="str">
        <f>IF(ISNUMBER(AD133),IF(AD133&gt;0.25,"Dry",IF(AD133&lt;-0.25,"Wet","Isentropic")),"ERR")</f>
        <v>Dry</v>
      </c>
      <c r="AF133" s="133"/>
      <c r="AG133" s="142">
        <v>140</v>
      </c>
      <c r="AH133" s="159"/>
      <c r="AI133" s="159"/>
      <c r="AJ133" s="159"/>
      <c r="AK133" s="159"/>
      <c r="AL133" s="159"/>
      <c r="AM133" s="159"/>
      <c r="AN133" s="159">
        <v>7.5</v>
      </c>
      <c r="AO133" s="159">
        <v>10.5</v>
      </c>
      <c r="AP133" s="159">
        <v>1.5</v>
      </c>
      <c r="AQ133" s="159">
        <v>2</v>
      </c>
      <c r="AR133" s="149" t="s">
        <v>347</v>
      </c>
      <c r="AS133" s="108"/>
      <c r="AT133" s="195">
        <v>408</v>
      </c>
      <c r="AU133" s="195">
        <v>100</v>
      </c>
      <c r="AV133" s="195">
        <v>104</v>
      </c>
      <c r="AW133" s="190"/>
      <c r="AX133" s="195">
        <v>0.31527777777777777</v>
      </c>
      <c r="AY133" s="195" t="s">
        <v>358</v>
      </c>
      <c r="AZ133" s="149" t="s">
        <v>360</v>
      </c>
      <c r="BA133" s="195"/>
      <c r="BB133" s="195"/>
      <c r="BC133" s="195"/>
      <c r="BD133" s="195"/>
      <c r="BE133" s="195"/>
      <c r="BF133" s="195"/>
      <c r="BG133" s="195" t="s">
        <v>50</v>
      </c>
      <c r="BH133" s="149"/>
      <c r="BI133" s="195"/>
      <c r="BJ133" s="195"/>
      <c r="BK133" s="155">
        <v>3.6999999999999998E-2</v>
      </c>
      <c r="BL133" s="155">
        <v>5.7000000000000002E-2</v>
      </c>
      <c r="BM133" s="195" t="s">
        <v>283</v>
      </c>
      <c r="BN133" s="195"/>
      <c r="BO133" s="195"/>
      <c r="BP133" s="195"/>
      <c r="BQ133" s="155">
        <v>5.7000000000000002E-2</v>
      </c>
      <c r="BR133" s="206">
        <f>BQ133*DW133</f>
        <v>4.3598036269480986E-2</v>
      </c>
      <c r="BS133" s="195"/>
      <c r="BT133" s="155">
        <f>1-293/(273+AT133)</f>
        <v>0.56975036710719529</v>
      </c>
      <c r="BU133" s="157" t="s">
        <v>80</v>
      </c>
      <c r="BV133" s="195" t="s">
        <v>408</v>
      </c>
      <c r="BW133" s="108" t="s">
        <v>328</v>
      </c>
      <c r="BX133" s="235" t="s">
        <v>94</v>
      </c>
      <c r="BY133" s="174">
        <v>5.5</v>
      </c>
      <c r="BZ133" s="195">
        <v>0.55000000000000004</v>
      </c>
      <c r="CA133" s="195">
        <v>1.1000000000000001</v>
      </c>
      <c r="CB133" s="195"/>
      <c r="CC133" s="195"/>
      <c r="CD133" s="195"/>
      <c r="CE133" s="195"/>
      <c r="CF133" s="155">
        <v>9</v>
      </c>
      <c r="CG133" s="195"/>
      <c r="CH133" s="195"/>
      <c r="CI133" s="195"/>
      <c r="CJ133" s="196" t="s">
        <v>486</v>
      </c>
      <c r="CK133" s="233"/>
      <c r="CL133" s="195"/>
      <c r="CM133" s="233"/>
      <c r="CN133" s="195"/>
      <c r="CO133" s="233"/>
      <c r="CP133" s="149" t="s">
        <v>387</v>
      </c>
      <c r="CQ133" s="152" t="s">
        <v>95</v>
      </c>
      <c r="CR133" s="160" t="s">
        <v>40</v>
      </c>
      <c r="CS133" s="233"/>
      <c r="CT133" s="195"/>
      <c r="CU133" s="195"/>
      <c r="CV133" s="159"/>
      <c r="CW133" s="195"/>
      <c r="CX133" s="195"/>
      <c r="CY133" s="195">
        <v>800</v>
      </c>
      <c r="CZ133" s="195">
        <v>1200</v>
      </c>
      <c r="DA133" s="195">
        <v>3</v>
      </c>
      <c r="DB133" s="195">
        <v>4.55</v>
      </c>
      <c r="DC133" s="108"/>
      <c r="DD133" s="108"/>
      <c r="DE133" s="195">
        <v>3.9</v>
      </c>
      <c r="DF133" s="195">
        <v>5.12</v>
      </c>
      <c r="DG133" s="195"/>
      <c r="DH133" s="195"/>
      <c r="DI133" s="54">
        <f t="shared" si="38"/>
        <v>3.9161744859603971</v>
      </c>
      <c r="DJ133" s="54">
        <f t="shared" si="39"/>
        <v>3.9161744859603971</v>
      </c>
      <c r="DK133" s="108"/>
      <c r="DL133" s="108"/>
      <c r="DM133" s="108">
        <v>0.4</v>
      </c>
      <c r="DN133" s="195">
        <v>0.495</v>
      </c>
      <c r="DO133" s="195"/>
      <c r="DP133" s="195"/>
      <c r="DQ133" s="195"/>
      <c r="DR133" s="195"/>
      <c r="DS133" s="108"/>
      <c r="DT133" s="108"/>
      <c r="DU133" s="195"/>
      <c r="DV133" s="195"/>
      <c r="DW133" s="54">
        <f t="shared" si="35"/>
        <v>0.76487782928914005</v>
      </c>
      <c r="DX133" s="195">
        <v>1.2422360248447204</v>
      </c>
      <c r="DY133" s="108">
        <v>1.8181818181818181</v>
      </c>
      <c r="DZ133" s="233" t="s">
        <v>854</v>
      </c>
      <c r="EA133" s="151" t="s">
        <v>68</v>
      </c>
      <c r="EB133" s="233"/>
      <c r="EC133" s="195"/>
      <c r="ED133" s="233"/>
      <c r="EE133" s="195"/>
      <c r="EF133" s="195"/>
      <c r="EG133" s="189" t="s">
        <v>63</v>
      </c>
      <c r="EH133" s="195" t="s">
        <v>63</v>
      </c>
      <c r="EI133" s="195" t="s">
        <v>63</v>
      </c>
      <c r="EJ133" s="195" t="s">
        <v>63</v>
      </c>
      <c r="EK133" s="195" t="s">
        <v>63</v>
      </c>
      <c r="EL133" s="200" t="s">
        <v>1357</v>
      </c>
      <c r="EM133" s="128" t="s">
        <v>44</v>
      </c>
      <c r="EN133" s="233"/>
      <c r="EO133" s="149" t="s">
        <v>63</v>
      </c>
      <c r="EP133" s="233"/>
      <c r="EQ133" s="195"/>
      <c r="ER133" s="227"/>
      <c r="ES133" s="195"/>
      <c r="ET133" s="195"/>
      <c r="EU133" s="195"/>
      <c r="EV133" s="233"/>
      <c r="EW133" s="195"/>
      <c r="EX133" s="195" t="s">
        <v>382</v>
      </c>
      <c r="FA133" s="58"/>
      <c r="FB133" s="58"/>
      <c r="FC133" s="58"/>
      <c r="FD133" s="58"/>
      <c r="FE133" s="58"/>
      <c r="FF133" s="58"/>
      <c r="FG133" s="58"/>
      <c r="FH133" s="58"/>
    </row>
    <row r="134" spans="1:164" s="8" customFormat="1" ht="15" customHeight="1" x14ac:dyDescent="0.25">
      <c r="A134" s="200" t="s">
        <v>669</v>
      </c>
      <c r="B134" s="92">
        <v>2015</v>
      </c>
      <c r="C134" s="101" t="s">
        <v>1242</v>
      </c>
      <c r="D134" s="102" t="s">
        <v>1243</v>
      </c>
      <c r="E134" s="146">
        <v>167</v>
      </c>
      <c r="F134" s="114">
        <v>47</v>
      </c>
      <c r="G134" s="51" t="s">
        <v>832</v>
      </c>
      <c r="H134" s="188" t="s">
        <v>832</v>
      </c>
      <c r="I134" s="188" t="s">
        <v>832</v>
      </c>
      <c r="J134" s="216">
        <v>0</v>
      </c>
      <c r="K134" s="146">
        <v>0</v>
      </c>
      <c r="L134" s="146">
        <v>0</v>
      </c>
      <c r="M134" s="146">
        <v>0</v>
      </c>
      <c r="N134" s="146">
        <v>0</v>
      </c>
      <c r="O134" s="35">
        <f t="shared" si="40"/>
        <v>0</v>
      </c>
      <c r="P134" s="35">
        <f t="shared" si="41"/>
        <v>0</v>
      </c>
      <c r="Q134" s="35">
        <f t="shared" si="42"/>
        <v>0</v>
      </c>
      <c r="R134" s="125">
        <f t="shared" si="43"/>
        <v>0</v>
      </c>
      <c r="S134" s="105">
        <v>2015</v>
      </c>
      <c r="T134" s="194" t="s">
        <v>244</v>
      </c>
      <c r="U134" s="194" t="s">
        <v>711</v>
      </c>
      <c r="V134" s="194" t="s">
        <v>31</v>
      </c>
      <c r="W134" s="234"/>
      <c r="X134" s="190"/>
      <c r="Y134" s="196" t="s">
        <v>211</v>
      </c>
      <c r="Z134" s="63" t="str">
        <f>VLOOKUP(Y134,Listings!$J$3:$O$57,2,FALSE)</f>
        <v>HFC</v>
      </c>
      <c r="AA134" s="194"/>
      <c r="AB134" s="59">
        <f>VLOOKUP(Y134,Listings!$J$3:$O$57,5,FALSE)</f>
        <v>186.85</v>
      </c>
      <c r="AC134" s="59">
        <f>VLOOKUP(Y134,Listings!$J$3:$O$57,6,FALSE)</f>
        <v>32.659999999999997</v>
      </c>
      <c r="AD134" s="51">
        <f>VLOOKUP(Y134,Listings!$J$3:$L$57,3,FALSE)</f>
        <v>1.1339999999999999</v>
      </c>
      <c r="AE134" s="195" t="str">
        <f>IF(ISNUMBER(AD134),IF(AD134&gt;0.25,"Dry",IF(AD134&lt;-0.25,"Wet","Isentropic")),"ERR")</f>
        <v>Dry</v>
      </c>
      <c r="AF134" s="132">
        <v>90</v>
      </c>
      <c r="AG134" s="197">
        <v>130</v>
      </c>
      <c r="AH134" s="197">
        <v>20</v>
      </c>
      <c r="AI134" s="197">
        <v>36</v>
      </c>
      <c r="AJ134" s="197">
        <v>23</v>
      </c>
      <c r="AK134" s="197">
        <v>32</v>
      </c>
      <c r="AL134" s="197"/>
      <c r="AM134" s="197"/>
      <c r="AN134" s="197">
        <v>5</v>
      </c>
      <c r="AO134" s="197">
        <v>25</v>
      </c>
      <c r="AP134" s="197"/>
      <c r="AQ134" s="197"/>
      <c r="AR134" s="196" t="s">
        <v>365</v>
      </c>
      <c r="AS134" s="194"/>
      <c r="AT134" s="194"/>
      <c r="AU134" s="194"/>
      <c r="AV134" s="194"/>
      <c r="AW134" s="194"/>
      <c r="AX134" s="194"/>
      <c r="AY134" s="194" t="s">
        <v>358</v>
      </c>
      <c r="AZ134" s="196" t="s">
        <v>360</v>
      </c>
      <c r="BA134" s="194"/>
      <c r="BB134" s="194"/>
      <c r="BC134" s="194"/>
      <c r="BD134" s="194"/>
      <c r="BE134" s="194"/>
      <c r="BF134" s="194"/>
      <c r="BG134" s="194" t="s">
        <v>50</v>
      </c>
      <c r="BH134" s="196"/>
      <c r="BI134" s="194"/>
      <c r="BJ134" s="194"/>
      <c r="BK134" s="194"/>
      <c r="BL134" s="194"/>
      <c r="BM134" s="194"/>
      <c r="BN134" s="194"/>
      <c r="BO134" s="194"/>
      <c r="BP134" s="194"/>
      <c r="BQ134" s="194"/>
      <c r="BR134" s="194"/>
      <c r="BS134" s="194"/>
      <c r="BT134" s="194"/>
      <c r="BU134" s="196" t="s">
        <v>408</v>
      </c>
      <c r="BV134" s="195" t="s">
        <v>62</v>
      </c>
      <c r="BW134" s="195" t="s">
        <v>46</v>
      </c>
      <c r="BX134" s="234"/>
      <c r="BY134" s="194"/>
      <c r="BZ134" s="194"/>
      <c r="CA134" s="194"/>
      <c r="CB134" s="194"/>
      <c r="CC134" s="194"/>
      <c r="CD134" s="194"/>
      <c r="CE134" s="194"/>
      <c r="CF134" s="194"/>
      <c r="CG134" s="194"/>
      <c r="CH134" s="194"/>
      <c r="CI134" s="194"/>
      <c r="CJ134" s="196" t="s">
        <v>408</v>
      </c>
      <c r="CK134" s="234"/>
      <c r="CL134" s="194"/>
      <c r="CM134" s="234"/>
      <c r="CN134" s="194"/>
      <c r="CO134" s="234"/>
      <c r="CP134" s="196" t="s">
        <v>35</v>
      </c>
      <c r="CQ134" s="194" t="s">
        <v>62</v>
      </c>
      <c r="CR134" s="200" t="s">
        <v>408</v>
      </c>
      <c r="CS134" s="234"/>
      <c r="CT134" s="194"/>
      <c r="CU134" s="194"/>
      <c r="CV134" s="197"/>
      <c r="CW134" s="190"/>
      <c r="CX134" s="190"/>
      <c r="CY134" s="194"/>
      <c r="CZ134" s="194"/>
      <c r="DA134" s="194"/>
      <c r="DB134" s="194"/>
      <c r="DC134" s="194"/>
      <c r="DD134" s="194"/>
      <c r="DE134" s="194"/>
      <c r="DF134" s="194"/>
      <c r="DG134" s="194"/>
      <c r="DH134" s="194"/>
      <c r="DI134" s="54" t="str">
        <f t="shared" si="38"/>
        <v/>
      </c>
      <c r="DJ134" s="54" t="str">
        <f t="shared" si="39"/>
        <v/>
      </c>
      <c r="DK134" s="194"/>
      <c r="DL134" s="194"/>
      <c r="DM134" s="194"/>
      <c r="DN134" s="194"/>
      <c r="DO134" s="194"/>
      <c r="DP134" s="194"/>
      <c r="DQ134" s="194"/>
      <c r="DR134" s="194"/>
      <c r="DS134" s="194"/>
      <c r="DT134" s="194"/>
      <c r="DU134" s="194"/>
      <c r="DV134" s="194"/>
      <c r="DW134" s="54" t="str">
        <f t="shared" si="35"/>
        <v/>
      </c>
      <c r="DX134" s="194"/>
      <c r="DY134" s="194"/>
      <c r="DZ134" s="234"/>
      <c r="EA134" s="196" t="s">
        <v>408</v>
      </c>
      <c r="EB134" s="234"/>
      <c r="EC134" s="194"/>
      <c r="ED134" s="234"/>
      <c r="EE134" s="194"/>
      <c r="EF134" s="194"/>
      <c r="EG134" s="196"/>
      <c r="EH134" s="194"/>
      <c r="EI134" s="194"/>
      <c r="EJ134" s="194"/>
      <c r="EK134" s="194"/>
      <c r="EL134" s="194" t="s">
        <v>408</v>
      </c>
      <c r="EM134" s="242" t="s">
        <v>408</v>
      </c>
      <c r="EN134" s="234"/>
      <c r="EO134" s="196" t="s">
        <v>63</v>
      </c>
      <c r="EP134" s="234"/>
      <c r="EQ134" s="194"/>
      <c r="ER134" s="228"/>
      <c r="ES134" s="194"/>
      <c r="ET134" s="194"/>
      <c r="EU134" s="194"/>
      <c r="EV134" s="234"/>
      <c r="EW134" s="194"/>
      <c r="EX134" s="194" t="s">
        <v>382</v>
      </c>
      <c r="FA134" s="58"/>
      <c r="FB134" s="58"/>
      <c r="FC134" s="58"/>
      <c r="FD134" s="58"/>
      <c r="FE134" s="58"/>
      <c r="FF134" s="58"/>
      <c r="FG134" s="58"/>
      <c r="FH134" s="58"/>
    </row>
    <row r="135" spans="1:164" s="8" customFormat="1" ht="15" customHeight="1" x14ac:dyDescent="0.25">
      <c r="A135" s="97" t="s">
        <v>669</v>
      </c>
      <c r="B135" s="92">
        <v>2016</v>
      </c>
      <c r="C135" s="101" t="s">
        <v>1256</v>
      </c>
      <c r="D135" s="102" t="s">
        <v>1257</v>
      </c>
      <c r="E135" s="213">
        <v>174</v>
      </c>
      <c r="F135" s="122">
        <v>47</v>
      </c>
      <c r="G135" s="212" t="s">
        <v>832</v>
      </c>
      <c r="H135" s="212" t="s">
        <v>832</v>
      </c>
      <c r="I135" s="212" t="s">
        <v>832</v>
      </c>
      <c r="J135" s="116">
        <v>0</v>
      </c>
      <c r="K135" s="213">
        <v>1</v>
      </c>
      <c r="L135" s="213">
        <v>1</v>
      </c>
      <c r="M135" s="213">
        <v>1</v>
      </c>
      <c r="N135" s="213">
        <v>1</v>
      </c>
      <c r="O135" s="213">
        <f t="shared" si="40"/>
        <v>1</v>
      </c>
      <c r="P135" s="213">
        <f t="shared" si="41"/>
        <v>1</v>
      </c>
      <c r="Q135" s="213">
        <f t="shared" si="42"/>
        <v>1</v>
      </c>
      <c r="R135" s="125">
        <f t="shared" si="43"/>
        <v>1</v>
      </c>
      <c r="S135" s="105">
        <v>2016</v>
      </c>
      <c r="T135" s="194" t="s">
        <v>244</v>
      </c>
      <c r="U135" s="194" t="s">
        <v>711</v>
      </c>
      <c r="V135" s="194" t="s">
        <v>31</v>
      </c>
      <c r="W135" s="231"/>
      <c r="X135" s="194"/>
      <c r="Y135" s="196" t="s">
        <v>211</v>
      </c>
      <c r="Z135" s="63" t="str">
        <f>VLOOKUP(Y135,Listings!$J$3:$O$57,2,FALSE)</f>
        <v>HFC</v>
      </c>
      <c r="AA135" s="194"/>
      <c r="AB135" s="59">
        <f>VLOOKUP(Y135,Listings!$J$3:$O$57,5,FALSE)</f>
        <v>186.85</v>
      </c>
      <c r="AC135" s="59">
        <f>VLOOKUP(Y135,Listings!$J$3:$O$57,6,FALSE)</f>
        <v>32.659999999999997</v>
      </c>
      <c r="AD135" s="188">
        <f>VLOOKUP(Y135,Listings!$J$3:$L$57,3,FALSE)</f>
        <v>1.1339999999999999</v>
      </c>
      <c r="AE135" s="195" t="str">
        <f>IF(ISNUMBER(AD135),IF(AD135&gt;0.25,"Dry",IF(AD135&lt;-0.25,"Wet","Isentropic")),"ERR")</f>
        <v>Dry</v>
      </c>
      <c r="AF135" s="132">
        <v>90</v>
      </c>
      <c r="AG135" s="197">
        <v>130</v>
      </c>
      <c r="AH135" s="197">
        <v>20</v>
      </c>
      <c r="AI135" s="197">
        <v>36</v>
      </c>
      <c r="AJ135" s="197">
        <v>23</v>
      </c>
      <c r="AK135" s="197">
        <v>32</v>
      </c>
      <c r="AL135" s="197"/>
      <c r="AM135" s="197"/>
      <c r="AN135" s="197">
        <v>5</v>
      </c>
      <c r="AO135" s="197">
        <v>25</v>
      </c>
      <c r="AP135" s="190"/>
      <c r="AQ135" s="190"/>
      <c r="AR135" s="196" t="s">
        <v>365</v>
      </c>
      <c r="AS135" s="194"/>
      <c r="AT135" s="194"/>
      <c r="AU135" s="194"/>
      <c r="AV135" s="194"/>
      <c r="AW135" s="194"/>
      <c r="AX135" s="194"/>
      <c r="AY135" s="194" t="s">
        <v>358</v>
      </c>
      <c r="AZ135" s="196" t="s">
        <v>360</v>
      </c>
      <c r="BA135" s="194"/>
      <c r="BB135" s="194"/>
      <c r="BC135" s="194"/>
      <c r="BD135" s="194"/>
      <c r="BE135" s="194"/>
      <c r="BF135" s="194"/>
      <c r="BG135" s="194" t="s">
        <v>50</v>
      </c>
      <c r="BH135" s="189"/>
      <c r="BI135" s="190"/>
      <c r="BJ135" s="190"/>
      <c r="BK135" s="190"/>
      <c r="BL135" s="190"/>
      <c r="BM135" s="190"/>
      <c r="BN135" s="190"/>
      <c r="BO135" s="190"/>
      <c r="BP135" s="190"/>
      <c r="BQ135" s="190"/>
      <c r="BR135" s="190"/>
      <c r="BS135" s="190"/>
      <c r="BT135" s="190"/>
      <c r="BU135" s="196" t="s">
        <v>408</v>
      </c>
      <c r="BV135" s="195" t="s">
        <v>62</v>
      </c>
      <c r="BW135" s="195" t="s">
        <v>46</v>
      </c>
      <c r="BX135" s="231"/>
      <c r="BY135" s="190"/>
      <c r="BZ135" s="190"/>
      <c r="CA135" s="190"/>
      <c r="CB135" s="190"/>
      <c r="CC135" s="190"/>
      <c r="CD135" s="190"/>
      <c r="CE135" s="190"/>
      <c r="CF135" s="190"/>
      <c r="CG135" s="190"/>
      <c r="CH135" s="190"/>
      <c r="CI135" s="190"/>
      <c r="CJ135" s="196" t="s">
        <v>408</v>
      </c>
      <c r="CK135" s="231"/>
      <c r="CL135" s="190"/>
      <c r="CM135" s="231"/>
      <c r="CN135" s="190"/>
      <c r="CO135" s="231"/>
      <c r="CP135" s="196" t="s">
        <v>35</v>
      </c>
      <c r="CQ135" s="194" t="s">
        <v>62</v>
      </c>
      <c r="CR135" s="200" t="s">
        <v>408</v>
      </c>
      <c r="CS135" s="231"/>
      <c r="CT135" s="190"/>
      <c r="CU135" s="190"/>
      <c r="CV135" s="192"/>
      <c r="CW135" s="194"/>
      <c r="CX135" s="194"/>
      <c r="CY135" s="190"/>
      <c r="CZ135" s="190"/>
      <c r="DA135" s="190"/>
      <c r="DB135" s="190"/>
      <c r="DC135" s="190"/>
      <c r="DD135" s="190"/>
      <c r="DE135" s="190"/>
      <c r="DF135" s="190"/>
      <c r="DG135" s="190"/>
      <c r="DH135" s="190"/>
      <c r="DI135" s="194"/>
      <c r="DJ135" s="194"/>
      <c r="DK135" s="190"/>
      <c r="DL135" s="190"/>
      <c r="DM135" s="190"/>
      <c r="DN135" s="190"/>
      <c r="DO135" s="190"/>
      <c r="DP135" s="190"/>
      <c r="DQ135" s="190"/>
      <c r="DR135" s="190"/>
      <c r="DS135" s="190"/>
      <c r="DT135" s="190"/>
      <c r="DU135" s="190"/>
      <c r="DV135" s="190"/>
      <c r="DW135" s="54"/>
      <c r="DX135" s="190"/>
      <c r="DY135" s="190"/>
      <c r="DZ135" s="231"/>
      <c r="EA135" s="196" t="s">
        <v>408</v>
      </c>
      <c r="EB135" s="231"/>
      <c r="EC135" s="190"/>
      <c r="ED135" s="231"/>
      <c r="EE135" s="190"/>
      <c r="EF135" s="190"/>
      <c r="EG135" s="189"/>
      <c r="EH135" s="190"/>
      <c r="EI135" s="190"/>
      <c r="EJ135" s="190"/>
      <c r="EK135" s="190"/>
      <c r="EL135" s="194" t="s">
        <v>408</v>
      </c>
      <c r="EM135" s="242" t="s">
        <v>408</v>
      </c>
      <c r="EN135" s="231"/>
      <c r="EO135" s="196" t="s">
        <v>63</v>
      </c>
      <c r="EP135" s="231"/>
      <c r="EQ135" s="190"/>
      <c r="ER135" s="226"/>
      <c r="ES135" s="190"/>
      <c r="ET135" s="190"/>
      <c r="EU135" s="190"/>
      <c r="EV135" s="231"/>
      <c r="EW135" s="190"/>
      <c r="EX135" s="194" t="s">
        <v>382</v>
      </c>
      <c r="FA135" s="58"/>
      <c r="FB135" s="58"/>
      <c r="FC135" s="58"/>
      <c r="FD135" s="58"/>
      <c r="FE135" s="58"/>
      <c r="FF135" s="58"/>
      <c r="FG135" s="58"/>
      <c r="FH135" s="58"/>
    </row>
    <row r="136" spans="1:164" s="8" customFormat="1" ht="15" customHeight="1" x14ac:dyDescent="0.25">
      <c r="A136" s="200" t="s">
        <v>601</v>
      </c>
      <c r="B136" s="92">
        <v>2016</v>
      </c>
      <c r="C136" s="101" t="s">
        <v>1196</v>
      </c>
      <c r="D136" s="102" t="s">
        <v>1197</v>
      </c>
      <c r="E136" s="93">
        <v>143.19999999999999</v>
      </c>
      <c r="F136" s="216"/>
      <c r="G136" s="146"/>
      <c r="H136" s="146"/>
      <c r="I136" s="146"/>
      <c r="J136" s="216">
        <v>0</v>
      </c>
      <c r="K136" s="146">
        <v>0</v>
      </c>
      <c r="L136" s="146">
        <v>0</v>
      </c>
      <c r="M136" s="146">
        <v>0</v>
      </c>
      <c r="N136" s="146">
        <v>0</v>
      </c>
      <c r="O136" s="35">
        <f t="shared" si="40"/>
        <v>0</v>
      </c>
      <c r="P136" s="35">
        <f t="shared" si="41"/>
        <v>0</v>
      </c>
      <c r="Q136" s="35">
        <f t="shared" si="42"/>
        <v>0</v>
      </c>
      <c r="R136" s="125">
        <f t="shared" si="43"/>
        <v>0</v>
      </c>
      <c r="S136" s="105">
        <v>2016</v>
      </c>
      <c r="T136" s="194" t="s">
        <v>160</v>
      </c>
      <c r="U136" s="194" t="s">
        <v>178</v>
      </c>
      <c r="V136" s="195" t="s">
        <v>2</v>
      </c>
      <c r="W136" s="233"/>
      <c r="X136" s="194"/>
      <c r="Y136" s="196" t="s">
        <v>602</v>
      </c>
      <c r="Z136" s="63" t="str">
        <f>VLOOKUP(Y136,Listings!$J$3:$O$57,2,FALSE)</f>
        <v>Other</v>
      </c>
      <c r="AA136" s="194"/>
      <c r="AB136" s="59"/>
      <c r="AC136" s="59"/>
      <c r="AD136" s="146"/>
      <c r="AE136" s="128" t="s">
        <v>408</v>
      </c>
      <c r="AF136" s="132">
        <v>73</v>
      </c>
      <c r="AG136" s="197">
        <v>76</v>
      </c>
      <c r="AH136" s="197"/>
      <c r="AI136" s="197"/>
      <c r="AJ136" s="197"/>
      <c r="AK136" s="197"/>
      <c r="AL136" s="197"/>
      <c r="AM136" s="197"/>
      <c r="AN136" s="197"/>
      <c r="AO136" s="197"/>
      <c r="AP136" s="197"/>
      <c r="AQ136" s="197"/>
      <c r="AR136" s="196" t="s">
        <v>62</v>
      </c>
      <c r="AS136" s="194"/>
      <c r="AT136" s="194">
        <v>90</v>
      </c>
      <c r="AU136" s="194"/>
      <c r="AV136" s="194">
        <v>647.5</v>
      </c>
      <c r="AW136" s="194"/>
      <c r="AX136" s="194">
        <v>10.277777777777777</v>
      </c>
      <c r="AY136" s="194" t="s">
        <v>32</v>
      </c>
      <c r="AZ136" s="196" t="s">
        <v>148</v>
      </c>
      <c r="BA136" s="194">
        <v>11</v>
      </c>
      <c r="BB136" s="194">
        <v>34</v>
      </c>
      <c r="BC136" s="194"/>
      <c r="BD136" s="194"/>
      <c r="BE136" s="194"/>
      <c r="BF136" s="194">
        <v>28.333333333333332</v>
      </c>
      <c r="BG136" s="194" t="s">
        <v>32</v>
      </c>
      <c r="BH136" s="196"/>
      <c r="BI136" s="194"/>
      <c r="BJ136" s="194"/>
      <c r="BK136" s="194"/>
      <c r="BL136" s="199">
        <v>7.2123552123552134E-2</v>
      </c>
      <c r="BM136" s="194" t="s">
        <v>282</v>
      </c>
      <c r="BN136" s="194"/>
      <c r="BO136" s="194"/>
      <c r="BP136" s="194"/>
      <c r="BQ136" s="194"/>
      <c r="BR136" s="199">
        <v>7.2123552123552134E-2</v>
      </c>
      <c r="BS136" s="194"/>
      <c r="BT136" s="205">
        <f>1-(273+BA136)/(273+AT136)</f>
        <v>0.21763085399449034</v>
      </c>
      <c r="BU136" s="196" t="s">
        <v>80</v>
      </c>
      <c r="BV136" s="152" t="s">
        <v>62</v>
      </c>
      <c r="BW136" s="152" t="s">
        <v>46</v>
      </c>
      <c r="BX136" s="234"/>
      <c r="BY136" s="194"/>
      <c r="BZ136" s="194"/>
      <c r="CA136" s="194"/>
      <c r="CB136" s="194"/>
      <c r="CC136" s="194"/>
      <c r="CD136" s="194"/>
      <c r="CE136" s="194"/>
      <c r="CF136" s="194"/>
      <c r="CG136" s="194"/>
      <c r="CH136" s="194"/>
      <c r="CI136" s="194"/>
      <c r="CJ136" s="196" t="s">
        <v>486</v>
      </c>
      <c r="CK136" s="234"/>
      <c r="CL136" s="194">
        <v>45.6</v>
      </c>
      <c r="CM136" s="234"/>
      <c r="CN136" s="194"/>
      <c r="CO136" s="234"/>
      <c r="CP136" s="196" t="s">
        <v>388</v>
      </c>
      <c r="CQ136" s="162" t="s">
        <v>346</v>
      </c>
      <c r="CR136" s="160" t="s">
        <v>519</v>
      </c>
      <c r="CS136" s="234"/>
      <c r="CT136" s="194">
        <v>50</v>
      </c>
      <c r="CU136" s="194"/>
      <c r="CV136" s="197"/>
      <c r="CW136" s="194"/>
      <c r="CX136" s="194"/>
      <c r="CY136" s="194"/>
      <c r="CZ136" s="194"/>
      <c r="DA136" s="194"/>
      <c r="DB136" s="194"/>
      <c r="DC136" s="194">
        <v>29</v>
      </c>
      <c r="DD136" s="194">
        <v>46.7</v>
      </c>
      <c r="DE136" s="194"/>
      <c r="DF136" s="194"/>
      <c r="DG136" s="194"/>
      <c r="DH136" s="194"/>
      <c r="DI136" s="190">
        <f t="shared" ref="DI136:DI167" si="44">IF(ISNUMBER(DD136),DD136,IF(ISNUMBER(DF136),DF136*DW136,""))</f>
        <v>46.7</v>
      </c>
      <c r="DJ136" s="54">
        <f t="shared" ref="DJ136:DJ167" si="45">IF(ISNUMBER(DI136),DI136,IF(ISNUMBER(DH136),DH136,""))</f>
        <v>46.7</v>
      </c>
      <c r="DK136" s="194"/>
      <c r="DL136" s="194"/>
      <c r="DM136" s="194"/>
      <c r="DN136" s="194"/>
      <c r="DO136" s="194"/>
      <c r="DP136" s="194"/>
      <c r="DQ136" s="194"/>
      <c r="DR136" s="194"/>
      <c r="DS136" s="194"/>
      <c r="DT136" s="200"/>
      <c r="DU136" s="194"/>
      <c r="DV136" s="194"/>
      <c r="DW136" s="54" t="str">
        <f t="shared" ref="DW136:DW167" si="46">IF(ISNUMBER(DF136),0.6842+LN(DF136)*0.0494,"")</f>
        <v/>
      </c>
      <c r="DX136" s="194"/>
      <c r="DY136" s="194"/>
      <c r="DZ136" s="234"/>
      <c r="EA136" s="196" t="s">
        <v>486</v>
      </c>
      <c r="EB136" s="234"/>
      <c r="EC136" s="194">
        <v>130</v>
      </c>
      <c r="ED136" s="234"/>
      <c r="EE136" s="194"/>
      <c r="EF136" s="194"/>
      <c r="EG136" s="196"/>
      <c r="EH136" s="194"/>
      <c r="EI136" s="194"/>
      <c r="EJ136" s="194"/>
      <c r="EK136" s="194"/>
      <c r="EL136" s="194" t="s">
        <v>416</v>
      </c>
      <c r="EM136" s="220" t="s">
        <v>376</v>
      </c>
      <c r="EN136" s="234" t="s">
        <v>649</v>
      </c>
      <c r="EO136" s="196" t="s">
        <v>63</v>
      </c>
      <c r="EP136" s="234"/>
      <c r="EQ136" s="194"/>
      <c r="ER136" s="227"/>
      <c r="ES136" s="194"/>
      <c r="ET136" s="194"/>
      <c r="EU136" s="194"/>
      <c r="EV136" s="234"/>
      <c r="EW136" s="194"/>
      <c r="EX136" s="194" t="s">
        <v>382</v>
      </c>
      <c r="FA136" s="58"/>
      <c r="FB136" s="58"/>
      <c r="FC136" s="58"/>
      <c r="FD136" s="58"/>
      <c r="FE136" s="58"/>
      <c r="FF136" s="58"/>
      <c r="FG136" s="58"/>
      <c r="FH136" s="58"/>
    </row>
    <row r="137" spans="1:164" s="8" customFormat="1" ht="15" customHeight="1" x14ac:dyDescent="0.25">
      <c r="A137" s="200" t="s">
        <v>550</v>
      </c>
      <c r="B137" s="92">
        <v>2015</v>
      </c>
      <c r="C137" s="101" t="s">
        <v>1154</v>
      </c>
      <c r="D137" s="102" t="s">
        <v>1155</v>
      </c>
      <c r="E137" s="123">
        <v>122</v>
      </c>
      <c r="F137" s="216"/>
      <c r="G137" s="146"/>
      <c r="H137" s="146"/>
      <c r="I137" s="146"/>
      <c r="J137" s="216">
        <v>0</v>
      </c>
      <c r="K137" s="39">
        <v>0</v>
      </c>
      <c r="L137" s="39">
        <v>0</v>
      </c>
      <c r="M137" s="39">
        <v>0</v>
      </c>
      <c r="N137" s="39">
        <v>0</v>
      </c>
      <c r="O137" s="35">
        <f t="shared" si="40"/>
        <v>0</v>
      </c>
      <c r="P137" s="35">
        <f t="shared" si="41"/>
        <v>0</v>
      </c>
      <c r="Q137" s="35">
        <f t="shared" si="42"/>
        <v>0</v>
      </c>
      <c r="R137" s="125">
        <f t="shared" si="43"/>
        <v>0</v>
      </c>
      <c r="S137" s="105">
        <v>2015</v>
      </c>
      <c r="T137" s="194" t="s">
        <v>160</v>
      </c>
      <c r="U137" s="194" t="s">
        <v>680</v>
      </c>
      <c r="V137" s="194" t="s">
        <v>408</v>
      </c>
      <c r="W137" s="234"/>
      <c r="X137" s="194"/>
      <c r="Y137" s="196" t="s">
        <v>34</v>
      </c>
      <c r="Z137" s="63" t="str">
        <f>VLOOKUP(Y137,Listings!$J$3:$O$57,2,FALSE)</f>
        <v>HCFC</v>
      </c>
      <c r="AA137" s="194"/>
      <c r="AB137" s="59">
        <f>VLOOKUP(Y137,Listings!$J$3:$O$57,5,FALSE)</f>
        <v>183.67</v>
      </c>
      <c r="AC137" s="59">
        <f>VLOOKUP(Y137,Listings!$J$3:$O$57,6,FALSE)</f>
        <v>36.72</v>
      </c>
      <c r="AD137" s="188">
        <f>VLOOKUP(Y137,Listings!$J$3:$L$57,3,FALSE)</f>
        <v>0.35639999999999999</v>
      </c>
      <c r="AE137" s="108" t="str">
        <f t="shared" ref="AE137:AE149" si="47">IF(ISNUMBER(AD137),IF(AD137&gt;0.25,"Dry",IF(AD137&lt;-0.25,"Wet","Isentropic")),"ERR")</f>
        <v>Dry</v>
      </c>
      <c r="AF137" s="132">
        <v>130</v>
      </c>
      <c r="AG137" s="197">
        <v>145</v>
      </c>
      <c r="AH137" s="197">
        <v>18</v>
      </c>
      <c r="AI137" s="197">
        <v>35</v>
      </c>
      <c r="AJ137" s="197"/>
      <c r="AK137" s="197"/>
      <c r="AL137" s="197"/>
      <c r="AM137" s="197"/>
      <c r="AN137" s="197">
        <v>9</v>
      </c>
      <c r="AO137" s="197">
        <v>11</v>
      </c>
      <c r="AP137" s="197">
        <v>2</v>
      </c>
      <c r="AQ137" s="197">
        <v>3.5</v>
      </c>
      <c r="AR137" s="196" t="s">
        <v>366</v>
      </c>
      <c r="AS137" s="194"/>
      <c r="AT137" s="194">
        <v>180</v>
      </c>
      <c r="AU137" s="194"/>
      <c r="AV137" s="194"/>
      <c r="AW137" s="194"/>
      <c r="AX137" s="194"/>
      <c r="AY137" s="194" t="s">
        <v>358</v>
      </c>
      <c r="AZ137" s="196" t="s">
        <v>148</v>
      </c>
      <c r="BA137" s="194">
        <v>22</v>
      </c>
      <c r="BB137" s="194">
        <v>42</v>
      </c>
      <c r="BC137" s="194"/>
      <c r="BD137" s="194"/>
      <c r="BE137" s="194"/>
      <c r="BF137" s="194">
        <v>5.5555555555555554</v>
      </c>
      <c r="BG137" s="194" t="s">
        <v>32</v>
      </c>
      <c r="BH137" s="196"/>
      <c r="BI137" s="194"/>
      <c r="BJ137" s="194"/>
      <c r="BK137" s="194">
        <v>5.5199999999999999E-2</v>
      </c>
      <c r="BL137" s="194">
        <v>7.2499999999999995E-2</v>
      </c>
      <c r="BM137" s="194" t="s">
        <v>285</v>
      </c>
      <c r="BN137" s="194"/>
      <c r="BO137" s="194"/>
      <c r="BP137" s="194"/>
      <c r="BQ137" s="194"/>
      <c r="BR137" s="194">
        <v>7.2499999999999995E-2</v>
      </c>
      <c r="BS137" s="194"/>
      <c r="BT137" s="155">
        <v>0.34878587196467992</v>
      </c>
      <c r="BU137" s="196" t="s">
        <v>27</v>
      </c>
      <c r="BV137" s="194" t="s">
        <v>408</v>
      </c>
      <c r="BW137" s="194" t="s">
        <v>408</v>
      </c>
      <c r="BX137" s="234"/>
      <c r="BY137" s="194"/>
      <c r="BZ137" s="194"/>
      <c r="CA137" s="194"/>
      <c r="CB137" s="194"/>
      <c r="CC137" s="194"/>
      <c r="CD137" s="194"/>
      <c r="CE137" s="194"/>
      <c r="CF137" s="194"/>
      <c r="CG137" s="194"/>
      <c r="CH137" s="194"/>
      <c r="CI137" s="194"/>
      <c r="CJ137" s="196" t="s">
        <v>49</v>
      </c>
      <c r="CK137" s="234"/>
      <c r="CL137" s="194">
        <v>14</v>
      </c>
      <c r="CM137" s="234"/>
      <c r="CN137" s="194"/>
      <c r="CO137" s="234"/>
      <c r="CP137" s="196" t="s">
        <v>28</v>
      </c>
      <c r="CQ137" s="194" t="s">
        <v>346</v>
      </c>
      <c r="CR137" s="200" t="s">
        <v>40</v>
      </c>
      <c r="CS137" s="234" t="s">
        <v>682</v>
      </c>
      <c r="CT137" s="194"/>
      <c r="CU137" s="194">
        <v>5</v>
      </c>
      <c r="CV137" s="197">
        <v>3.5</v>
      </c>
      <c r="CW137" s="199">
        <v>257.59999999999997</v>
      </c>
      <c r="CX137" s="194">
        <v>73.599999999999994</v>
      </c>
      <c r="CY137" s="194"/>
      <c r="CZ137" s="194"/>
      <c r="DA137" s="194">
        <v>3.1</v>
      </c>
      <c r="DB137" s="194">
        <v>4.45</v>
      </c>
      <c r="DC137" s="194">
        <v>1.54</v>
      </c>
      <c r="DD137" s="194">
        <v>2.36</v>
      </c>
      <c r="DE137" s="199">
        <f>DC137/DU137</f>
        <v>2.4896666666666665</v>
      </c>
      <c r="DF137" s="199">
        <f>DD137/DV137</f>
        <v>3.3826666666666663</v>
      </c>
      <c r="DG137" s="194"/>
      <c r="DH137" s="194"/>
      <c r="DI137" s="190">
        <f t="shared" si="44"/>
        <v>2.36</v>
      </c>
      <c r="DJ137" s="190">
        <f t="shared" si="45"/>
        <v>2.36</v>
      </c>
      <c r="DK137" s="194"/>
      <c r="DL137" s="194">
        <v>0.6</v>
      </c>
      <c r="DM137" s="194"/>
      <c r="DN137" s="194"/>
      <c r="DO137" s="194">
        <v>0.86</v>
      </c>
      <c r="DP137" s="194">
        <v>0.97</v>
      </c>
      <c r="DQ137" s="194"/>
      <c r="DR137" s="194"/>
      <c r="DS137" s="194"/>
      <c r="DT137" s="200"/>
      <c r="DU137" s="199">
        <v>0.61855670103092786</v>
      </c>
      <c r="DV137" s="199">
        <v>0.69767441860465118</v>
      </c>
      <c r="DW137" s="54">
        <f t="shared" si="46"/>
        <v>0.74440201904160497</v>
      </c>
      <c r="DX137" s="194"/>
      <c r="DY137" s="194"/>
      <c r="DZ137" s="234"/>
      <c r="EA137" s="196" t="s">
        <v>486</v>
      </c>
      <c r="EB137" s="234"/>
      <c r="EC137" s="194">
        <v>4.9000000000000004</v>
      </c>
      <c r="ED137" s="234"/>
      <c r="EE137" s="194"/>
      <c r="EF137" s="194"/>
      <c r="EG137" s="196"/>
      <c r="EH137" s="194"/>
      <c r="EI137" s="194"/>
      <c r="EJ137" s="194"/>
      <c r="EK137" s="194"/>
      <c r="EL137" s="194" t="s">
        <v>416</v>
      </c>
      <c r="EM137" s="242" t="s">
        <v>376</v>
      </c>
      <c r="EN137" s="234"/>
      <c r="EO137" s="196" t="s">
        <v>63</v>
      </c>
      <c r="EP137" s="234"/>
      <c r="EQ137" s="194"/>
      <c r="ER137" s="228"/>
      <c r="ES137" s="194"/>
      <c r="ET137" s="194"/>
      <c r="EU137" s="194"/>
      <c r="EV137" s="234"/>
      <c r="EW137" s="194"/>
      <c r="EX137" s="194"/>
      <c r="FA137" s="58"/>
      <c r="FB137" s="58"/>
      <c r="FC137" s="58"/>
      <c r="FD137" s="58"/>
      <c r="FE137" s="58"/>
      <c r="FF137" s="58"/>
      <c r="FG137" s="58"/>
      <c r="FH137" s="58"/>
    </row>
    <row r="138" spans="1:164" s="8" customFormat="1" ht="15" customHeight="1" x14ac:dyDescent="0.25">
      <c r="A138" s="200" t="s">
        <v>671</v>
      </c>
      <c r="B138" s="92">
        <v>2016</v>
      </c>
      <c r="C138" s="101" t="s">
        <v>1082</v>
      </c>
      <c r="D138" s="102" t="s">
        <v>1083</v>
      </c>
      <c r="E138" s="123">
        <v>85</v>
      </c>
      <c r="F138" s="189"/>
      <c r="G138" s="190"/>
      <c r="H138" s="190"/>
      <c r="I138" s="190"/>
      <c r="J138" s="116">
        <v>0</v>
      </c>
      <c r="K138" s="213">
        <v>0</v>
      </c>
      <c r="L138" s="213">
        <v>0</v>
      </c>
      <c r="M138" s="213">
        <v>0</v>
      </c>
      <c r="N138" s="213">
        <v>0</v>
      </c>
      <c r="O138" s="35">
        <f t="shared" si="40"/>
        <v>0</v>
      </c>
      <c r="P138" s="35">
        <f t="shared" si="41"/>
        <v>0</v>
      </c>
      <c r="Q138" s="35">
        <f t="shared" si="42"/>
        <v>0</v>
      </c>
      <c r="R138" s="125">
        <f t="shared" si="43"/>
        <v>0</v>
      </c>
      <c r="S138" s="105">
        <v>2016</v>
      </c>
      <c r="T138" s="194" t="s">
        <v>164</v>
      </c>
      <c r="U138" s="194" t="s">
        <v>165</v>
      </c>
      <c r="V138" s="194" t="s">
        <v>408</v>
      </c>
      <c r="W138" s="231"/>
      <c r="X138" s="190"/>
      <c r="Y138" s="189" t="s">
        <v>75</v>
      </c>
      <c r="Z138" s="63" t="str">
        <f>VLOOKUP(Y138,Listings!$J$3:$O$57,2,FALSE)</f>
        <v>HFC</v>
      </c>
      <c r="AA138" s="190"/>
      <c r="AB138" s="59">
        <f>VLOOKUP(Y138,Listings!$J$3:$O$57,5,FALSE)</f>
        <v>101.06</v>
      </c>
      <c r="AC138" s="59">
        <f>VLOOKUP(Y138,Listings!$J$3:$O$57,6,FALSE)</f>
        <v>40.592799999999997</v>
      </c>
      <c r="AD138" s="51">
        <f>VLOOKUP(Y138,Listings!$J$3:$L$57,3,FALSE)</f>
        <v>-0.40899999999999997</v>
      </c>
      <c r="AE138" s="195" t="str">
        <f t="shared" si="47"/>
        <v>Wet</v>
      </c>
      <c r="AF138" s="189"/>
      <c r="AG138" s="190"/>
      <c r="AH138" s="190"/>
      <c r="AI138" s="190"/>
      <c r="AJ138" s="190"/>
      <c r="AK138" s="190"/>
      <c r="AL138" s="190"/>
      <c r="AM138" s="190"/>
      <c r="AN138" s="190"/>
      <c r="AO138" s="190"/>
      <c r="AP138" s="190"/>
      <c r="AQ138" s="190"/>
      <c r="AR138" s="189" t="s">
        <v>62</v>
      </c>
      <c r="AS138" s="190"/>
      <c r="AT138" s="190"/>
      <c r="AU138" s="190"/>
      <c r="AV138" s="190"/>
      <c r="AW138" s="190"/>
      <c r="AX138" s="190"/>
      <c r="AY138" s="190" t="s">
        <v>125</v>
      </c>
      <c r="AZ138" s="196" t="s">
        <v>287</v>
      </c>
      <c r="BA138" s="190"/>
      <c r="BB138" s="190"/>
      <c r="BC138" s="190"/>
      <c r="BD138" s="190"/>
      <c r="BE138" s="190"/>
      <c r="BF138" s="190"/>
      <c r="BG138" s="190" t="s">
        <v>32</v>
      </c>
      <c r="BH138" s="189"/>
      <c r="BI138" s="190"/>
      <c r="BJ138" s="190"/>
      <c r="BK138" s="194">
        <v>5.0000000000000001E-3</v>
      </c>
      <c r="BL138" s="194">
        <v>0.02</v>
      </c>
      <c r="BM138" s="194" t="s">
        <v>312</v>
      </c>
      <c r="BN138" s="190"/>
      <c r="BO138" s="190"/>
      <c r="BP138" s="190"/>
      <c r="BQ138" s="190"/>
      <c r="BR138" s="194">
        <v>0.02</v>
      </c>
      <c r="BS138" s="190"/>
      <c r="BT138" s="190"/>
      <c r="BU138" s="189" t="s">
        <v>321</v>
      </c>
      <c r="BV138" s="194" t="s">
        <v>62</v>
      </c>
      <c r="BW138" s="194" t="s">
        <v>46</v>
      </c>
      <c r="BX138" s="231" t="s">
        <v>720</v>
      </c>
      <c r="BY138" s="190"/>
      <c r="BZ138" s="190"/>
      <c r="CA138" s="190"/>
      <c r="CB138" s="190"/>
      <c r="CC138" s="190"/>
      <c r="CD138" s="190"/>
      <c r="CE138" s="190"/>
      <c r="CF138" s="190"/>
      <c r="CG138" s="190"/>
      <c r="CH138" s="190"/>
      <c r="CI138" s="190"/>
      <c r="CJ138" s="189" t="s">
        <v>25</v>
      </c>
      <c r="CK138" s="231" t="s">
        <v>721</v>
      </c>
      <c r="CL138" s="194">
        <v>1.1299999999999999</v>
      </c>
      <c r="CM138" s="231"/>
      <c r="CN138" s="190"/>
      <c r="CO138" s="231"/>
      <c r="CP138" s="189" t="s">
        <v>28</v>
      </c>
      <c r="CQ138" s="194" t="s">
        <v>346</v>
      </c>
      <c r="CR138" s="194" t="s">
        <v>40</v>
      </c>
      <c r="CS138" s="234" t="s">
        <v>490</v>
      </c>
      <c r="CT138" s="190"/>
      <c r="CU138" s="190">
        <v>1</v>
      </c>
      <c r="CV138" s="192">
        <v>3.5</v>
      </c>
      <c r="CW138" s="199">
        <v>42</v>
      </c>
      <c r="CX138" s="194">
        <v>12</v>
      </c>
      <c r="CY138" s="194">
        <v>2730</v>
      </c>
      <c r="CZ138" s="194">
        <v>3432</v>
      </c>
      <c r="DA138" s="194">
        <v>1.6</v>
      </c>
      <c r="DB138" s="194">
        <v>3.8</v>
      </c>
      <c r="DC138" s="194">
        <v>0.05</v>
      </c>
      <c r="DD138" s="190">
        <v>0.55700000000000005</v>
      </c>
      <c r="DE138" s="190"/>
      <c r="DF138" s="190"/>
      <c r="DG138" s="190"/>
      <c r="DH138" s="190"/>
      <c r="DI138" s="54">
        <f t="shared" si="44"/>
        <v>0.55700000000000005</v>
      </c>
      <c r="DJ138" s="54">
        <f t="shared" si="45"/>
        <v>0.55700000000000005</v>
      </c>
      <c r="DK138" s="190"/>
      <c r="DL138" s="190"/>
      <c r="DM138" s="190"/>
      <c r="DN138" s="190"/>
      <c r="DO138" s="190">
        <v>0.65</v>
      </c>
      <c r="DP138" s="190">
        <v>0.78</v>
      </c>
      <c r="DQ138" s="190"/>
      <c r="DR138" s="190"/>
      <c r="DS138" s="190"/>
      <c r="DT138" s="190"/>
      <c r="DU138" s="190"/>
      <c r="DV138" s="190"/>
      <c r="DW138" s="54" t="str">
        <f t="shared" si="46"/>
        <v/>
      </c>
      <c r="DX138" s="190">
        <v>1.2048192771084338</v>
      </c>
      <c r="DY138" s="190">
        <v>2</v>
      </c>
      <c r="DZ138" s="231"/>
      <c r="EA138" s="189" t="s">
        <v>25</v>
      </c>
      <c r="EB138" s="231" t="s">
        <v>722</v>
      </c>
      <c r="EC138" s="190">
        <v>0.86799999999999999</v>
      </c>
      <c r="ED138" s="231"/>
      <c r="EE138" s="190"/>
      <c r="EF138" s="190"/>
      <c r="EG138" s="189"/>
      <c r="EH138" s="190"/>
      <c r="EI138" s="190"/>
      <c r="EJ138" s="190"/>
      <c r="EK138" s="190"/>
      <c r="EL138" s="194" t="s">
        <v>416</v>
      </c>
      <c r="EM138" s="128" t="s">
        <v>376</v>
      </c>
      <c r="EN138" s="231"/>
      <c r="EO138" s="189" t="s">
        <v>25</v>
      </c>
      <c r="EP138" s="231" t="s">
        <v>723</v>
      </c>
      <c r="EQ138" s="190"/>
      <c r="ER138" s="226"/>
      <c r="ES138" s="190"/>
      <c r="ET138" s="190"/>
      <c r="EU138" s="190"/>
      <c r="EV138" s="231" t="s">
        <v>382</v>
      </c>
      <c r="EW138" s="190"/>
      <c r="EX138" s="190" t="s">
        <v>382</v>
      </c>
      <c r="FA138" s="58"/>
      <c r="FB138" s="58"/>
      <c r="FC138" s="58"/>
      <c r="FD138" s="58"/>
      <c r="FE138" s="58"/>
      <c r="FF138" s="58"/>
      <c r="FG138" s="58"/>
      <c r="FH138" s="58"/>
    </row>
    <row r="139" spans="1:164" s="8" customFormat="1" ht="15" customHeight="1" x14ac:dyDescent="0.25">
      <c r="A139" s="200" t="s">
        <v>576</v>
      </c>
      <c r="B139" s="92">
        <v>2015</v>
      </c>
      <c r="C139" s="101" t="s">
        <v>1180</v>
      </c>
      <c r="D139" s="102" t="s">
        <v>1181</v>
      </c>
      <c r="E139" s="123">
        <v>135</v>
      </c>
      <c r="F139" s="216"/>
      <c r="G139" s="146"/>
      <c r="H139" s="146"/>
      <c r="I139" s="146"/>
      <c r="J139" s="216">
        <v>0</v>
      </c>
      <c r="K139" s="146">
        <v>0</v>
      </c>
      <c r="L139" s="146">
        <v>0</v>
      </c>
      <c r="M139" s="146">
        <v>0</v>
      </c>
      <c r="N139" s="146">
        <v>0</v>
      </c>
      <c r="O139" s="35">
        <f t="shared" si="40"/>
        <v>0</v>
      </c>
      <c r="P139" s="35">
        <f t="shared" si="41"/>
        <v>0</v>
      </c>
      <c r="Q139" s="35">
        <f t="shared" si="42"/>
        <v>0</v>
      </c>
      <c r="R139" s="125">
        <f t="shared" si="43"/>
        <v>0</v>
      </c>
      <c r="S139" s="105">
        <v>2015</v>
      </c>
      <c r="T139" s="194" t="s">
        <v>244</v>
      </c>
      <c r="U139" s="194" t="s">
        <v>577</v>
      </c>
      <c r="V139" s="195" t="s">
        <v>31</v>
      </c>
      <c r="W139" s="233"/>
      <c r="X139" s="194"/>
      <c r="Y139" s="196" t="s">
        <v>26</v>
      </c>
      <c r="Z139" s="63" t="str">
        <f>VLOOKUP(Y139,Listings!$J$3:$O$57,2,FALSE)</f>
        <v>HFC</v>
      </c>
      <c r="AA139" s="194"/>
      <c r="AB139" s="59">
        <f>VLOOKUP(Y139,Listings!$J$3:$O$57,5,FALSE)</f>
        <v>154.01</v>
      </c>
      <c r="AC139" s="59">
        <f>VLOOKUP(Y139,Listings!$J$3:$O$57,6,FALSE)</f>
        <v>36.51</v>
      </c>
      <c r="AD139" s="51">
        <f>VLOOKUP(Y139,Listings!$J$3:$L$57,3,FALSE)</f>
        <v>0.49580000000000002</v>
      </c>
      <c r="AE139" s="108" t="str">
        <f t="shared" si="47"/>
        <v>Dry</v>
      </c>
      <c r="AF139" s="132"/>
      <c r="AG139" s="197"/>
      <c r="AH139" s="197"/>
      <c r="AI139" s="197"/>
      <c r="AJ139" s="197"/>
      <c r="AK139" s="197"/>
      <c r="AL139" s="197"/>
      <c r="AM139" s="197"/>
      <c r="AN139" s="197"/>
      <c r="AO139" s="197"/>
      <c r="AP139" s="197"/>
      <c r="AQ139" s="197"/>
      <c r="AR139" s="196" t="s">
        <v>365</v>
      </c>
      <c r="AS139" s="194"/>
      <c r="AT139" s="194"/>
      <c r="AU139" s="194"/>
      <c r="AV139" s="194"/>
      <c r="AW139" s="194"/>
      <c r="AX139" s="194"/>
      <c r="AY139" s="194" t="s">
        <v>358</v>
      </c>
      <c r="AZ139" s="196" t="s">
        <v>408</v>
      </c>
      <c r="BA139" s="194"/>
      <c r="BB139" s="194"/>
      <c r="BC139" s="194"/>
      <c r="BD139" s="194"/>
      <c r="BE139" s="194"/>
      <c r="BF139" s="194"/>
      <c r="BG139" s="194" t="s">
        <v>32</v>
      </c>
      <c r="BH139" s="196"/>
      <c r="BI139" s="194"/>
      <c r="BJ139" s="194"/>
      <c r="BK139" s="194"/>
      <c r="BL139" s="194"/>
      <c r="BM139" s="194"/>
      <c r="BN139" s="194"/>
      <c r="BO139" s="194"/>
      <c r="BP139" s="194"/>
      <c r="BQ139" s="194"/>
      <c r="BR139" s="194"/>
      <c r="BS139" s="194"/>
      <c r="BT139" s="195"/>
      <c r="BU139" s="196" t="s">
        <v>505</v>
      </c>
      <c r="BV139" s="195" t="s">
        <v>62</v>
      </c>
      <c r="BW139" s="195" t="s">
        <v>408</v>
      </c>
      <c r="BX139" s="234"/>
      <c r="BY139" s="194">
        <v>3</v>
      </c>
      <c r="BZ139" s="194"/>
      <c r="CA139" s="194"/>
      <c r="CB139" s="194"/>
      <c r="CC139" s="194"/>
      <c r="CD139" s="194"/>
      <c r="CE139" s="194"/>
      <c r="CF139" s="194"/>
      <c r="CG139" s="194"/>
      <c r="CH139" s="194"/>
      <c r="CI139" s="194"/>
      <c r="CJ139" s="196" t="s">
        <v>486</v>
      </c>
      <c r="CK139" s="234"/>
      <c r="CL139" s="194"/>
      <c r="CM139" s="234"/>
      <c r="CN139" s="194"/>
      <c r="CO139" s="234"/>
      <c r="CP139" s="196" t="s">
        <v>37</v>
      </c>
      <c r="CQ139" s="194" t="s">
        <v>62</v>
      </c>
      <c r="CR139" s="200" t="s">
        <v>41</v>
      </c>
      <c r="CS139" s="234"/>
      <c r="CT139" s="194"/>
      <c r="CU139" s="194"/>
      <c r="CV139" s="197"/>
      <c r="CW139" s="194"/>
      <c r="CX139" s="194"/>
      <c r="CY139" s="194"/>
      <c r="CZ139" s="194"/>
      <c r="DA139" s="194"/>
      <c r="DB139" s="194"/>
      <c r="DC139" s="194"/>
      <c r="DD139" s="194">
        <v>10</v>
      </c>
      <c r="DE139" s="194"/>
      <c r="DF139" s="194"/>
      <c r="DG139" s="194"/>
      <c r="DH139" s="194"/>
      <c r="DI139" s="190">
        <f t="shared" si="44"/>
        <v>10</v>
      </c>
      <c r="DJ139" s="190">
        <f t="shared" si="45"/>
        <v>10</v>
      </c>
      <c r="DK139" s="194"/>
      <c r="DL139" s="194"/>
      <c r="DM139" s="194"/>
      <c r="DN139" s="194"/>
      <c r="DO139" s="194"/>
      <c r="DP139" s="194"/>
      <c r="DQ139" s="194"/>
      <c r="DR139" s="194"/>
      <c r="DS139" s="194"/>
      <c r="DT139" s="200"/>
      <c r="DU139" s="194"/>
      <c r="DV139" s="194"/>
      <c r="DW139" s="54" t="str">
        <f t="shared" si="46"/>
        <v/>
      </c>
      <c r="DX139" s="194"/>
      <c r="DY139" s="194"/>
      <c r="DZ139" s="234"/>
      <c r="EA139" s="196" t="s">
        <v>25</v>
      </c>
      <c r="EB139" s="234"/>
      <c r="EC139" s="194"/>
      <c r="ED139" s="234"/>
      <c r="EE139" s="194"/>
      <c r="EF139" s="194"/>
      <c r="EG139" s="196"/>
      <c r="EH139" s="194"/>
      <c r="EI139" s="194"/>
      <c r="EJ139" s="194"/>
      <c r="EK139" s="194"/>
      <c r="EL139" s="194" t="s">
        <v>416</v>
      </c>
      <c r="EM139" s="242" t="s">
        <v>376</v>
      </c>
      <c r="EN139" s="234"/>
      <c r="EO139" s="196" t="s">
        <v>25</v>
      </c>
      <c r="EP139" s="234"/>
      <c r="EQ139" s="194"/>
      <c r="ER139" s="227"/>
      <c r="ES139" s="194"/>
      <c r="ET139" s="194"/>
      <c r="EU139" s="194"/>
      <c r="EV139" s="234"/>
      <c r="EW139" s="194"/>
      <c r="EX139" s="194" t="s">
        <v>382</v>
      </c>
      <c r="FA139" s="58"/>
      <c r="FB139" s="58"/>
      <c r="FC139" s="58"/>
      <c r="FD139" s="58"/>
      <c r="FE139" s="58"/>
      <c r="FF139" s="58"/>
      <c r="FG139" s="58"/>
      <c r="FH139" s="58"/>
    </row>
    <row r="140" spans="1:164" s="8" customFormat="1" ht="15" customHeight="1" x14ac:dyDescent="0.25">
      <c r="A140" s="200" t="s">
        <v>66</v>
      </c>
      <c r="B140" s="92">
        <v>2016</v>
      </c>
      <c r="C140" s="259" t="s">
        <v>1254</v>
      </c>
      <c r="D140" s="102" t="s">
        <v>1255</v>
      </c>
      <c r="E140" s="213">
        <v>173</v>
      </c>
      <c r="F140" s="189"/>
      <c r="G140" s="190"/>
      <c r="H140" s="190"/>
      <c r="I140" s="190"/>
      <c r="J140" s="116">
        <v>0</v>
      </c>
      <c r="K140" s="213">
        <v>0</v>
      </c>
      <c r="L140" s="213">
        <v>0</v>
      </c>
      <c r="M140" s="213">
        <v>0</v>
      </c>
      <c r="N140" s="213">
        <v>0</v>
      </c>
      <c r="O140" s="35">
        <f t="shared" si="40"/>
        <v>0</v>
      </c>
      <c r="P140" s="35">
        <f t="shared" si="41"/>
        <v>0</v>
      </c>
      <c r="Q140" s="35">
        <f t="shared" si="42"/>
        <v>0</v>
      </c>
      <c r="R140" s="125">
        <f t="shared" si="43"/>
        <v>0</v>
      </c>
      <c r="S140" s="105">
        <v>2016</v>
      </c>
      <c r="T140" s="194" t="s">
        <v>166</v>
      </c>
      <c r="U140" s="194" t="s">
        <v>170</v>
      </c>
      <c r="V140" s="194" t="s">
        <v>31</v>
      </c>
      <c r="W140" s="234"/>
      <c r="X140" s="190"/>
      <c r="Y140" s="189" t="s">
        <v>26</v>
      </c>
      <c r="Z140" s="63" t="str">
        <f>VLOOKUP(Y140,Listings!$J$3:$O$57,2,FALSE)</f>
        <v>HFC</v>
      </c>
      <c r="AA140" s="190"/>
      <c r="AB140" s="59">
        <f>VLOOKUP(Y140,Listings!$J$3:$O$57,5,FALSE)</f>
        <v>154.01</v>
      </c>
      <c r="AC140" s="59">
        <f>VLOOKUP(Y140,Listings!$J$3:$O$57,6,FALSE)</f>
        <v>36.51</v>
      </c>
      <c r="AD140" s="188">
        <f>VLOOKUP(Y140,Listings!$J$3:$L$57,3,FALSE)</f>
        <v>0.49580000000000002</v>
      </c>
      <c r="AE140" s="195" t="str">
        <f t="shared" si="47"/>
        <v>Dry</v>
      </c>
      <c r="AF140" s="189">
        <v>84</v>
      </c>
      <c r="AG140" s="190">
        <v>94</v>
      </c>
      <c r="AH140" s="190">
        <v>11</v>
      </c>
      <c r="AI140" s="190">
        <v>28</v>
      </c>
      <c r="AJ140" s="190"/>
      <c r="AK140" s="190"/>
      <c r="AL140" s="190"/>
      <c r="AM140" s="190"/>
      <c r="AN140" s="194">
        <v>5</v>
      </c>
      <c r="AO140" s="194">
        <v>12</v>
      </c>
      <c r="AP140" s="190">
        <v>1.4285714285714286</v>
      </c>
      <c r="AQ140" s="190">
        <v>1.8461538461538463</v>
      </c>
      <c r="AR140" s="189" t="s">
        <v>62</v>
      </c>
      <c r="AS140" s="190"/>
      <c r="AT140" s="194">
        <v>120</v>
      </c>
      <c r="AU140" s="194">
        <v>5</v>
      </c>
      <c r="AV140" s="194">
        <v>36</v>
      </c>
      <c r="AW140" s="190"/>
      <c r="AX140" s="190"/>
      <c r="AY140" s="190" t="s">
        <v>32</v>
      </c>
      <c r="AZ140" s="196" t="s">
        <v>360</v>
      </c>
      <c r="BA140" s="190"/>
      <c r="BB140" s="190">
        <v>25</v>
      </c>
      <c r="BC140" s="190"/>
      <c r="BD140" s="190"/>
      <c r="BE140" s="190"/>
      <c r="BF140" s="190"/>
      <c r="BG140" s="190" t="s">
        <v>32</v>
      </c>
      <c r="BH140" s="189"/>
      <c r="BI140" s="190"/>
      <c r="BJ140" s="190"/>
      <c r="BK140" s="190">
        <v>3.7999999999999999E-2</v>
      </c>
      <c r="BL140" s="194">
        <v>8.4000000000000005E-2</v>
      </c>
      <c r="BM140" s="194" t="s">
        <v>283</v>
      </c>
      <c r="BN140" s="190"/>
      <c r="BO140" s="190"/>
      <c r="BP140" s="190"/>
      <c r="BQ140" s="194">
        <v>8.4000000000000005E-2</v>
      </c>
      <c r="BR140" s="206">
        <f>BQ140*DW140</f>
        <v>6.1890923674223788E-2</v>
      </c>
      <c r="BS140" s="190"/>
      <c r="BT140" s="155">
        <f>1-(273+IF(ISBLANK(BA140), IF(ISBLANK(BB140),1000,BB140),BA140))/(273+AT140)</f>
        <v>0.24173027989821882</v>
      </c>
      <c r="BU140" s="189" t="s">
        <v>505</v>
      </c>
      <c r="BV140" s="194" t="s">
        <v>62</v>
      </c>
      <c r="BW140" s="194" t="s">
        <v>46</v>
      </c>
      <c r="BX140" s="231"/>
      <c r="BY140" s="190"/>
      <c r="BZ140" s="194">
        <v>3.5999999999999997E-2</v>
      </c>
      <c r="CA140" s="194">
        <v>7.8E-2</v>
      </c>
      <c r="CB140" s="190"/>
      <c r="CC140" s="190"/>
      <c r="CD140" s="190"/>
      <c r="CE140" s="190"/>
      <c r="CF140" s="199">
        <v>0.16</v>
      </c>
      <c r="CG140" s="190"/>
      <c r="CH140" s="190"/>
      <c r="CI140" s="190"/>
      <c r="CJ140" s="189" t="s">
        <v>25</v>
      </c>
      <c r="CK140" s="231"/>
      <c r="CL140" s="190"/>
      <c r="CM140" s="231"/>
      <c r="CN140" s="190"/>
      <c r="CO140" s="231"/>
      <c r="CP140" s="189" t="s">
        <v>28</v>
      </c>
      <c r="CQ140" s="194" t="s">
        <v>62</v>
      </c>
      <c r="CR140" s="190" t="s">
        <v>408</v>
      </c>
      <c r="CS140" s="231" t="s">
        <v>719</v>
      </c>
      <c r="CT140" s="190"/>
      <c r="CU140" s="190"/>
      <c r="CV140" s="192">
        <v>3.75</v>
      </c>
      <c r="CW140" s="190"/>
      <c r="CX140" s="194">
        <v>37</v>
      </c>
      <c r="CY140" s="190"/>
      <c r="CZ140" s="194">
        <v>2000</v>
      </c>
      <c r="DA140" s="194">
        <v>3.5</v>
      </c>
      <c r="DB140" s="194">
        <v>6.5</v>
      </c>
      <c r="DC140" s="190"/>
      <c r="DD140" s="190"/>
      <c r="DE140" s="194">
        <v>0.3</v>
      </c>
      <c r="DF140" s="194">
        <v>2.9</v>
      </c>
      <c r="DG140" s="190"/>
      <c r="DH140" s="190"/>
      <c r="DI140" s="54">
        <f t="shared" si="44"/>
        <v>2.1367104601815354</v>
      </c>
      <c r="DJ140" s="54">
        <f t="shared" si="45"/>
        <v>2.1367104601815354</v>
      </c>
      <c r="DK140" s="190"/>
      <c r="DL140" s="190"/>
      <c r="DM140" s="190"/>
      <c r="DN140" s="190">
        <v>0.65</v>
      </c>
      <c r="DO140" s="190"/>
      <c r="DP140" s="190"/>
      <c r="DQ140" s="190"/>
      <c r="DR140" s="190"/>
      <c r="DS140" s="190"/>
      <c r="DT140" s="190"/>
      <c r="DU140" s="190"/>
      <c r="DV140" s="190"/>
      <c r="DW140" s="54">
        <f t="shared" si="46"/>
        <v>0.736796710407426</v>
      </c>
      <c r="DX140" s="190"/>
      <c r="DY140" s="190"/>
      <c r="DZ140" s="231" t="s">
        <v>859</v>
      </c>
      <c r="EA140" s="189" t="s">
        <v>25</v>
      </c>
      <c r="EB140" s="231"/>
      <c r="EC140" s="190"/>
      <c r="ED140" s="231"/>
      <c r="EE140" s="190"/>
      <c r="EF140" s="190"/>
      <c r="EG140" s="189"/>
      <c r="EH140" s="190"/>
      <c r="EI140" s="190"/>
      <c r="EJ140" s="190"/>
      <c r="EK140" s="190"/>
      <c r="EL140" s="194" t="s">
        <v>416</v>
      </c>
      <c r="EM140" s="128" t="s">
        <v>376</v>
      </c>
      <c r="EN140" s="231"/>
      <c r="EO140" s="189" t="s">
        <v>63</v>
      </c>
      <c r="EP140" s="231"/>
      <c r="EQ140" s="190"/>
      <c r="ER140" s="226"/>
      <c r="ES140" s="190"/>
      <c r="ET140" s="190"/>
      <c r="EU140" s="190"/>
      <c r="EV140" s="231"/>
      <c r="EW140" s="190"/>
      <c r="EX140" s="190" t="s">
        <v>382</v>
      </c>
      <c r="FA140" s="58"/>
      <c r="FB140" s="58"/>
      <c r="FC140" s="58"/>
      <c r="FD140" s="58"/>
      <c r="FE140" s="58"/>
      <c r="FF140" s="58"/>
      <c r="FG140" s="58"/>
      <c r="FH140" s="58"/>
    </row>
    <row r="141" spans="1:164" s="32" customFormat="1" ht="15" customHeight="1" x14ac:dyDescent="0.25">
      <c r="A141" s="200" t="s">
        <v>526</v>
      </c>
      <c r="B141" s="92">
        <v>2015</v>
      </c>
      <c r="C141" s="101" t="s">
        <v>1138</v>
      </c>
      <c r="D141" s="102" t="s">
        <v>1139</v>
      </c>
      <c r="E141" s="256">
        <v>114</v>
      </c>
      <c r="F141" s="114"/>
      <c r="G141" s="188"/>
      <c r="H141" s="188"/>
      <c r="I141" s="188"/>
      <c r="J141" s="217">
        <v>0</v>
      </c>
      <c r="K141" s="256">
        <v>0</v>
      </c>
      <c r="L141" s="123">
        <v>0</v>
      </c>
      <c r="M141" s="123">
        <v>0</v>
      </c>
      <c r="N141" s="123">
        <v>0</v>
      </c>
      <c r="O141" s="35">
        <f t="shared" si="40"/>
        <v>0</v>
      </c>
      <c r="P141" s="35">
        <f t="shared" si="41"/>
        <v>0</v>
      </c>
      <c r="Q141" s="35">
        <f t="shared" si="42"/>
        <v>0</v>
      </c>
      <c r="R141" s="125">
        <f t="shared" si="43"/>
        <v>0</v>
      </c>
      <c r="S141" s="105">
        <v>2015</v>
      </c>
      <c r="T141" s="194" t="s">
        <v>527</v>
      </c>
      <c r="U141" s="194" t="s">
        <v>528</v>
      </c>
      <c r="V141" s="194" t="s">
        <v>4</v>
      </c>
      <c r="W141" s="234"/>
      <c r="X141" s="190"/>
      <c r="Y141" s="196" t="s">
        <v>26</v>
      </c>
      <c r="Z141" s="63" t="str">
        <f>VLOOKUP(Y141,Listings!$J$3:$O$57,2,FALSE)</f>
        <v>HFC</v>
      </c>
      <c r="AA141" s="194"/>
      <c r="AB141" s="59">
        <f>VLOOKUP(Y141,Listings!$J$3:$O$57,5,FALSE)</f>
        <v>154.01</v>
      </c>
      <c r="AC141" s="59">
        <f>VLOOKUP(Y141,Listings!$J$3:$O$57,6,FALSE)</f>
        <v>36.51</v>
      </c>
      <c r="AD141" s="188">
        <f>VLOOKUP(Y141,Listings!$J$3:$L$57,3,FALSE)</f>
        <v>0.49580000000000002</v>
      </c>
      <c r="AE141" s="108" t="str">
        <f t="shared" si="47"/>
        <v>Dry</v>
      </c>
      <c r="AF141" s="132">
        <v>85</v>
      </c>
      <c r="AG141" s="197">
        <v>105</v>
      </c>
      <c r="AH141" s="197"/>
      <c r="AI141" s="197">
        <v>35</v>
      </c>
      <c r="AJ141" s="197">
        <v>37</v>
      </c>
      <c r="AK141" s="197">
        <v>50</v>
      </c>
      <c r="AL141" s="197"/>
      <c r="AM141" s="197"/>
      <c r="AN141" s="197">
        <v>4.5</v>
      </c>
      <c r="AO141" s="197">
        <v>5</v>
      </c>
      <c r="AP141" s="197">
        <v>3.5</v>
      </c>
      <c r="AQ141" s="197">
        <v>3.8</v>
      </c>
      <c r="AR141" s="196" t="s">
        <v>62</v>
      </c>
      <c r="AS141" s="194"/>
      <c r="AT141" s="194">
        <v>122</v>
      </c>
      <c r="AU141" s="195"/>
      <c r="AV141" s="194">
        <v>1.66</v>
      </c>
      <c r="AW141" s="194"/>
      <c r="AX141" s="194"/>
      <c r="AY141" s="194" t="s">
        <v>39</v>
      </c>
      <c r="AZ141" s="196" t="s">
        <v>408</v>
      </c>
      <c r="BA141" s="194"/>
      <c r="BB141" s="194"/>
      <c r="BC141" s="194"/>
      <c r="BD141" s="194"/>
      <c r="BE141" s="194"/>
      <c r="BF141" s="194"/>
      <c r="BG141" s="194" t="s">
        <v>408</v>
      </c>
      <c r="BH141" s="196"/>
      <c r="BI141" s="194"/>
      <c r="BJ141" s="194"/>
      <c r="BK141" s="194"/>
      <c r="BL141" s="194">
        <v>8.6999999999999994E-2</v>
      </c>
      <c r="BM141" s="194" t="s">
        <v>299</v>
      </c>
      <c r="BN141" s="194"/>
      <c r="BO141" s="194"/>
      <c r="BP141" s="194"/>
      <c r="BQ141" s="194"/>
      <c r="BR141" s="194"/>
      <c r="BS141" s="194"/>
      <c r="BT141" s="155">
        <v>0.17989417989417988</v>
      </c>
      <c r="BU141" s="196" t="s">
        <v>27</v>
      </c>
      <c r="BV141" s="194" t="s">
        <v>408</v>
      </c>
      <c r="BW141" s="194" t="s">
        <v>408</v>
      </c>
      <c r="BX141" s="234"/>
      <c r="BY141" s="194"/>
      <c r="BZ141" s="194">
        <v>6.0000000000000001E-3</v>
      </c>
      <c r="CA141" s="194">
        <v>8.9999999999999993E-3</v>
      </c>
      <c r="CB141" s="194"/>
      <c r="CC141" s="194"/>
      <c r="CD141" s="194"/>
      <c r="CE141" s="194"/>
      <c r="CF141" s="199">
        <f>CA141/1280*(AO141-IF(ISBLANK(AP141),AQ141,AP141))*100</f>
        <v>1.0546875000000001E-3</v>
      </c>
      <c r="CG141" s="194"/>
      <c r="CH141" s="194"/>
      <c r="CI141" s="194"/>
      <c r="CJ141" s="196" t="s">
        <v>25</v>
      </c>
      <c r="CK141" s="234"/>
      <c r="CL141" s="194"/>
      <c r="CM141" s="234"/>
      <c r="CN141" s="194"/>
      <c r="CO141" s="234"/>
      <c r="CP141" s="196" t="s">
        <v>30</v>
      </c>
      <c r="CQ141" s="194" t="s">
        <v>408</v>
      </c>
      <c r="CR141" s="194" t="s">
        <v>408</v>
      </c>
      <c r="CS141" s="234" t="s">
        <v>532</v>
      </c>
      <c r="CT141" s="194"/>
      <c r="CU141" s="194"/>
      <c r="CV141" s="197"/>
      <c r="CW141" s="190"/>
      <c r="CX141" s="190"/>
      <c r="CY141" s="194"/>
      <c r="CZ141" s="194"/>
      <c r="DA141" s="194"/>
      <c r="DB141" s="194"/>
      <c r="DC141" s="194"/>
      <c r="DD141" s="194"/>
      <c r="DE141" s="194"/>
      <c r="DF141" s="194"/>
      <c r="DG141" s="194"/>
      <c r="DH141" s="194">
        <v>0.14000000000000001</v>
      </c>
      <c r="DI141" s="190" t="str">
        <f t="shared" si="44"/>
        <v/>
      </c>
      <c r="DJ141" s="190">
        <f t="shared" si="45"/>
        <v>0.14000000000000001</v>
      </c>
      <c r="DK141" s="194"/>
      <c r="DL141" s="194"/>
      <c r="DM141" s="194"/>
      <c r="DN141" s="194"/>
      <c r="DO141" s="194"/>
      <c r="DP141" s="194"/>
      <c r="DQ141" s="194"/>
      <c r="DR141" s="194"/>
      <c r="DS141" s="194"/>
      <c r="DT141" s="194"/>
      <c r="DU141" s="194"/>
      <c r="DV141" s="194"/>
      <c r="DW141" s="54" t="str">
        <f t="shared" si="46"/>
        <v/>
      </c>
      <c r="DX141" s="194"/>
      <c r="DY141" s="194"/>
      <c r="DZ141" s="234"/>
      <c r="EA141" s="196" t="s">
        <v>49</v>
      </c>
      <c r="EB141" s="234"/>
      <c r="EC141" s="194"/>
      <c r="ED141" s="234"/>
      <c r="EE141" s="194"/>
      <c r="EF141" s="194"/>
      <c r="EG141" s="196"/>
      <c r="EH141" s="194"/>
      <c r="EI141" s="194"/>
      <c r="EJ141" s="194"/>
      <c r="EK141" s="194"/>
      <c r="EL141" s="194" t="s">
        <v>416</v>
      </c>
      <c r="EM141" s="242" t="s">
        <v>376</v>
      </c>
      <c r="EN141" s="234"/>
      <c r="EO141" s="196" t="s">
        <v>63</v>
      </c>
      <c r="EP141" s="234"/>
      <c r="EQ141" s="194"/>
      <c r="ER141" s="228"/>
      <c r="ES141" s="194"/>
      <c r="ET141" s="194"/>
      <c r="EU141" s="194"/>
      <c r="EV141" s="234" t="s">
        <v>382</v>
      </c>
      <c r="EW141" s="194"/>
      <c r="EX141" s="194"/>
      <c r="FA141" s="58"/>
      <c r="FB141" s="58"/>
      <c r="FC141" s="58"/>
      <c r="FD141" s="58"/>
      <c r="FE141" s="58"/>
      <c r="FF141" s="58"/>
      <c r="FG141" s="58"/>
      <c r="FH141" s="58"/>
    </row>
    <row r="142" spans="1:164" s="33" customFormat="1" ht="15" customHeight="1" x14ac:dyDescent="0.25">
      <c r="A142" s="200" t="s">
        <v>140</v>
      </c>
      <c r="B142" s="92">
        <v>2015</v>
      </c>
      <c r="C142" s="101" t="s">
        <v>1132</v>
      </c>
      <c r="D142" s="102" t="s">
        <v>1133</v>
      </c>
      <c r="E142" s="123">
        <v>111</v>
      </c>
      <c r="F142" s="114"/>
      <c r="G142" s="188"/>
      <c r="H142" s="188"/>
      <c r="I142" s="188"/>
      <c r="J142" s="116">
        <v>0</v>
      </c>
      <c r="K142" s="146">
        <v>0</v>
      </c>
      <c r="L142" s="146">
        <v>0</v>
      </c>
      <c r="M142" s="146">
        <v>0</v>
      </c>
      <c r="N142" s="146">
        <v>0</v>
      </c>
      <c r="O142" s="35">
        <f t="shared" si="40"/>
        <v>0</v>
      </c>
      <c r="P142" s="35">
        <f t="shared" si="41"/>
        <v>0</v>
      </c>
      <c r="Q142" s="35">
        <f t="shared" si="42"/>
        <v>0</v>
      </c>
      <c r="R142" s="125">
        <f t="shared" si="43"/>
        <v>0</v>
      </c>
      <c r="S142" s="105">
        <v>2015</v>
      </c>
      <c r="T142" s="194" t="s">
        <v>160</v>
      </c>
      <c r="U142" s="108" t="s">
        <v>672</v>
      </c>
      <c r="V142" s="194" t="s">
        <v>3</v>
      </c>
      <c r="W142" s="234"/>
      <c r="X142" s="190"/>
      <c r="Y142" s="196" t="s">
        <v>34</v>
      </c>
      <c r="Z142" s="63" t="str">
        <f>VLOOKUP(Y142,Listings!$J$3:$O$57,2,FALSE)</f>
        <v>HCFC</v>
      </c>
      <c r="AA142" s="194"/>
      <c r="AB142" s="59">
        <f>VLOOKUP(Y142,Listings!$J$3:$O$57,5,FALSE)</f>
        <v>183.67</v>
      </c>
      <c r="AC142" s="59">
        <f>VLOOKUP(Y142,Listings!$J$3:$O$57,6,FALSE)</f>
        <v>36.72</v>
      </c>
      <c r="AD142" s="188">
        <f>VLOOKUP(Y142,Listings!$J$3:$L$57,3,FALSE)</f>
        <v>0.35639999999999999</v>
      </c>
      <c r="AE142" s="108" t="str">
        <f t="shared" si="47"/>
        <v>Dry</v>
      </c>
      <c r="AF142" s="132"/>
      <c r="AG142" s="197"/>
      <c r="AH142" s="197">
        <v>0</v>
      </c>
      <c r="AI142" s="197">
        <v>15</v>
      </c>
      <c r="AJ142" s="197"/>
      <c r="AK142" s="197"/>
      <c r="AL142" s="197"/>
      <c r="AM142" s="197"/>
      <c r="AN142" s="197">
        <v>3.3</v>
      </c>
      <c r="AO142" s="197">
        <v>4.7</v>
      </c>
      <c r="AP142" s="197">
        <v>1.4</v>
      </c>
      <c r="AQ142" s="197"/>
      <c r="AR142" s="196" t="s">
        <v>3</v>
      </c>
      <c r="AS142" s="194"/>
      <c r="AT142" s="194">
        <v>100</v>
      </c>
      <c r="AU142" s="194"/>
      <c r="AV142" s="194"/>
      <c r="AW142" s="190"/>
      <c r="AX142" s="194">
        <v>138.88888888888889</v>
      </c>
      <c r="AY142" s="194" t="s">
        <v>32</v>
      </c>
      <c r="AZ142" s="196" t="s">
        <v>148</v>
      </c>
      <c r="BA142" s="194"/>
      <c r="BB142" s="194"/>
      <c r="BC142" s="194"/>
      <c r="BD142" s="194"/>
      <c r="BE142" s="194"/>
      <c r="BF142" s="194"/>
      <c r="BG142" s="194" t="s">
        <v>32</v>
      </c>
      <c r="BH142" s="196"/>
      <c r="BI142" s="194"/>
      <c r="BJ142" s="194"/>
      <c r="BK142" s="194">
        <v>3.5000000000000003E-2</v>
      </c>
      <c r="BL142" s="194">
        <v>7.4999999999999997E-2</v>
      </c>
      <c r="BM142" s="194" t="s">
        <v>282</v>
      </c>
      <c r="BN142" s="194"/>
      <c r="BO142" s="194"/>
      <c r="BP142" s="194"/>
      <c r="BQ142" s="194"/>
      <c r="BR142" s="194">
        <v>7.4999999999999997E-2</v>
      </c>
      <c r="BS142" s="194"/>
      <c r="BT142" s="199">
        <v>0.21447721179624668</v>
      </c>
      <c r="BU142" s="196" t="s">
        <v>408</v>
      </c>
      <c r="BV142" s="194" t="s">
        <v>408</v>
      </c>
      <c r="BW142" s="194" t="s">
        <v>408</v>
      </c>
      <c r="BX142" s="234"/>
      <c r="BY142" s="194"/>
      <c r="BZ142" s="194">
        <v>18</v>
      </c>
      <c r="CA142" s="194">
        <v>66</v>
      </c>
      <c r="CB142" s="194"/>
      <c r="CC142" s="194"/>
      <c r="CD142" s="194"/>
      <c r="CE142" s="194"/>
      <c r="CF142" s="194"/>
      <c r="CG142" s="194"/>
      <c r="CH142" s="194"/>
      <c r="CI142" s="194"/>
      <c r="CJ142" s="196" t="s">
        <v>408</v>
      </c>
      <c r="CK142" s="234"/>
      <c r="CL142" s="194"/>
      <c r="CM142" s="234"/>
      <c r="CN142" s="194"/>
      <c r="CO142" s="234"/>
      <c r="CP142" s="196" t="s">
        <v>388</v>
      </c>
      <c r="CQ142" s="195" t="s">
        <v>408</v>
      </c>
      <c r="CR142" s="200" t="s">
        <v>408</v>
      </c>
      <c r="CS142" s="234"/>
      <c r="CT142" s="194"/>
      <c r="CU142" s="194"/>
      <c r="CV142" s="197">
        <v>3</v>
      </c>
      <c r="CW142" s="190"/>
      <c r="CX142" s="190"/>
      <c r="CY142" s="194">
        <v>1250</v>
      </c>
      <c r="CZ142" s="194">
        <v>6000</v>
      </c>
      <c r="DA142" s="194"/>
      <c r="DB142" s="194"/>
      <c r="DC142" s="194">
        <v>210</v>
      </c>
      <c r="DD142" s="194">
        <v>560</v>
      </c>
      <c r="DE142" s="194"/>
      <c r="DF142" s="194"/>
      <c r="DG142" s="194"/>
      <c r="DH142" s="194"/>
      <c r="DI142" s="54">
        <f t="shared" si="44"/>
        <v>560</v>
      </c>
      <c r="DJ142" s="54">
        <f t="shared" si="45"/>
        <v>560</v>
      </c>
      <c r="DK142" s="194"/>
      <c r="DL142" s="194"/>
      <c r="DM142" s="194"/>
      <c r="DN142" s="194"/>
      <c r="DO142" s="194">
        <v>0.6</v>
      </c>
      <c r="DP142" s="194">
        <v>0.88</v>
      </c>
      <c r="DQ142" s="194"/>
      <c r="DR142" s="194"/>
      <c r="DS142" s="194"/>
      <c r="DT142" s="194"/>
      <c r="DU142" s="194"/>
      <c r="DV142" s="194"/>
      <c r="DW142" s="54" t="str">
        <f t="shared" si="46"/>
        <v/>
      </c>
      <c r="DX142" s="194">
        <v>1.1111111111111112</v>
      </c>
      <c r="DY142" s="194">
        <v>1.4285714285714286</v>
      </c>
      <c r="DZ142" s="234"/>
      <c r="EA142" s="196" t="s">
        <v>408</v>
      </c>
      <c r="EB142" s="234"/>
      <c r="EC142" s="194"/>
      <c r="ED142" s="234"/>
      <c r="EE142" s="194"/>
      <c r="EF142" s="194"/>
      <c r="EG142" s="189"/>
      <c r="EH142" s="195"/>
      <c r="EI142" s="195"/>
      <c r="EJ142" s="195"/>
      <c r="EK142" s="195"/>
      <c r="EL142" s="200" t="s">
        <v>416</v>
      </c>
      <c r="EM142" s="242" t="s">
        <v>376</v>
      </c>
      <c r="EN142" s="234" t="s">
        <v>837</v>
      </c>
      <c r="EO142" s="196" t="s">
        <v>63</v>
      </c>
      <c r="EP142" s="234"/>
      <c r="EQ142" s="194"/>
      <c r="ER142" s="228"/>
      <c r="ES142" s="194"/>
      <c r="ET142" s="194"/>
      <c r="EU142" s="194"/>
      <c r="EV142" s="234"/>
      <c r="EW142" s="194"/>
      <c r="EX142" s="194" t="s">
        <v>382</v>
      </c>
      <c r="FA142" s="58"/>
      <c r="FB142" s="58"/>
      <c r="FC142" s="58"/>
      <c r="FD142" s="58"/>
      <c r="FE142" s="58"/>
      <c r="FF142" s="58"/>
      <c r="FG142" s="58"/>
      <c r="FH142" s="58"/>
    </row>
    <row r="143" spans="1:164" s="33" customFormat="1" ht="15" customHeight="1" x14ac:dyDescent="0.25">
      <c r="A143" s="200" t="s">
        <v>237</v>
      </c>
      <c r="B143" s="92">
        <v>1994</v>
      </c>
      <c r="C143" s="101" t="s">
        <v>1072</v>
      </c>
      <c r="D143" s="102" t="s">
        <v>1073</v>
      </c>
      <c r="E143" s="213">
        <v>80</v>
      </c>
      <c r="F143" s="114"/>
      <c r="G143" s="188"/>
      <c r="H143" s="188"/>
      <c r="I143" s="188"/>
      <c r="J143" s="116">
        <v>0</v>
      </c>
      <c r="K143" s="146">
        <v>0</v>
      </c>
      <c r="L143" s="146">
        <v>0</v>
      </c>
      <c r="M143" s="146">
        <v>0</v>
      </c>
      <c r="N143" s="146">
        <v>0</v>
      </c>
      <c r="O143" s="35">
        <f t="shared" si="40"/>
        <v>0</v>
      </c>
      <c r="P143" s="35">
        <f t="shared" si="41"/>
        <v>0</v>
      </c>
      <c r="Q143" s="35">
        <f t="shared" si="42"/>
        <v>0</v>
      </c>
      <c r="R143" s="125">
        <f t="shared" si="43"/>
        <v>0</v>
      </c>
      <c r="S143" s="105">
        <v>1994</v>
      </c>
      <c r="T143" s="195" t="s">
        <v>784</v>
      </c>
      <c r="U143" s="195" t="s">
        <v>177</v>
      </c>
      <c r="V143" s="194" t="s">
        <v>408</v>
      </c>
      <c r="W143" s="233"/>
      <c r="X143" s="195"/>
      <c r="Y143" s="149" t="s">
        <v>75</v>
      </c>
      <c r="Z143" s="63" t="str">
        <f>VLOOKUP(Y143,Listings!$J$3:$O$57,2,FALSE)</f>
        <v>HFC</v>
      </c>
      <c r="AA143" s="195"/>
      <c r="AB143" s="59">
        <f>VLOOKUP(Y143,Listings!$J$3:$O$57,5,FALSE)</f>
        <v>101.06</v>
      </c>
      <c r="AC143" s="59">
        <f>VLOOKUP(Y143,Listings!$J$3:$O$57,6,FALSE)</f>
        <v>40.592799999999997</v>
      </c>
      <c r="AD143" s="188">
        <f>VLOOKUP(Y143,Listings!$J$3:$L$57,3,FALSE)</f>
        <v>-0.40899999999999997</v>
      </c>
      <c r="AE143" s="108" t="str">
        <f t="shared" si="47"/>
        <v>Wet</v>
      </c>
      <c r="AF143" s="133"/>
      <c r="AG143" s="159"/>
      <c r="AH143" s="159"/>
      <c r="AI143" s="159"/>
      <c r="AJ143" s="159"/>
      <c r="AK143" s="159"/>
      <c r="AL143" s="159"/>
      <c r="AM143" s="159"/>
      <c r="AN143" s="159"/>
      <c r="AO143" s="159"/>
      <c r="AP143" s="159"/>
      <c r="AQ143" s="159"/>
      <c r="AR143" s="189" t="s">
        <v>408</v>
      </c>
      <c r="AS143" s="108"/>
      <c r="AT143" s="195">
        <v>70</v>
      </c>
      <c r="AU143" s="195"/>
      <c r="AV143" s="195"/>
      <c r="AW143" s="195"/>
      <c r="AX143" s="195"/>
      <c r="AY143" s="195" t="s">
        <v>32</v>
      </c>
      <c r="AZ143" s="149" t="s">
        <v>287</v>
      </c>
      <c r="BA143" s="190"/>
      <c r="BB143" s="195">
        <v>5</v>
      </c>
      <c r="BC143" s="195"/>
      <c r="BD143" s="195"/>
      <c r="BE143" s="195"/>
      <c r="BF143" s="195"/>
      <c r="BG143" s="195" t="s">
        <v>32</v>
      </c>
      <c r="BH143" s="149"/>
      <c r="BI143" s="195"/>
      <c r="BJ143" s="195"/>
      <c r="BK143" s="195"/>
      <c r="BL143" s="195"/>
      <c r="BM143" s="195"/>
      <c r="BN143" s="108"/>
      <c r="BO143" s="108"/>
      <c r="BP143" s="108"/>
      <c r="BQ143" s="195"/>
      <c r="BR143" s="195"/>
      <c r="BS143" s="195"/>
      <c r="BT143" s="155">
        <v>0.18950437317784252</v>
      </c>
      <c r="BU143" s="149" t="s">
        <v>27</v>
      </c>
      <c r="BV143" s="195" t="s">
        <v>62</v>
      </c>
      <c r="BW143" s="195" t="s">
        <v>46</v>
      </c>
      <c r="BX143" s="233"/>
      <c r="BY143" s="195"/>
      <c r="BZ143" s="195"/>
      <c r="CA143" s="195"/>
      <c r="CB143" s="195"/>
      <c r="CC143" s="195"/>
      <c r="CD143" s="195"/>
      <c r="CE143" s="195"/>
      <c r="CF143" s="195"/>
      <c r="CG143" s="195"/>
      <c r="CH143" s="195"/>
      <c r="CI143" s="195"/>
      <c r="CJ143" s="149" t="s">
        <v>25</v>
      </c>
      <c r="CK143" s="233"/>
      <c r="CL143" s="195"/>
      <c r="CM143" s="233" t="s">
        <v>238</v>
      </c>
      <c r="CN143" s="195"/>
      <c r="CO143" s="233"/>
      <c r="CP143" s="149" t="s">
        <v>30</v>
      </c>
      <c r="CQ143" s="195" t="s">
        <v>334</v>
      </c>
      <c r="CR143" s="148" t="s">
        <v>408</v>
      </c>
      <c r="CS143" s="233"/>
      <c r="CT143" s="195">
        <v>3.75</v>
      </c>
      <c r="CU143" s="195"/>
      <c r="CV143" s="159">
        <v>2.44</v>
      </c>
      <c r="CW143" s="195">
        <v>74.41</v>
      </c>
      <c r="CX143" s="155">
        <v>30.495901639344261</v>
      </c>
      <c r="CY143" s="195">
        <v>1800</v>
      </c>
      <c r="CZ143" s="195">
        <v>4200</v>
      </c>
      <c r="DA143" s="195">
        <v>2.4</v>
      </c>
      <c r="DB143" s="195">
        <v>4</v>
      </c>
      <c r="DC143" s="195">
        <v>1</v>
      </c>
      <c r="DD143" s="195">
        <v>3.3</v>
      </c>
      <c r="DE143" s="195"/>
      <c r="DF143" s="195"/>
      <c r="DG143" s="195"/>
      <c r="DH143" s="195"/>
      <c r="DI143" s="190">
        <f t="shared" si="44"/>
        <v>3.3</v>
      </c>
      <c r="DJ143" s="190">
        <f t="shared" si="45"/>
        <v>3.3</v>
      </c>
      <c r="DK143" s="195">
        <v>0.45</v>
      </c>
      <c r="DL143" s="195">
        <v>0.65</v>
      </c>
      <c r="DM143" s="195"/>
      <c r="DN143" s="195"/>
      <c r="DO143" s="195"/>
      <c r="DP143" s="195"/>
      <c r="DQ143" s="195"/>
      <c r="DR143" s="195"/>
      <c r="DS143" s="108"/>
      <c r="DT143" s="108"/>
      <c r="DU143" s="195"/>
      <c r="DV143" s="195"/>
      <c r="DW143" s="54" t="str">
        <f t="shared" si="46"/>
        <v/>
      </c>
      <c r="DX143" s="195">
        <v>1</v>
      </c>
      <c r="DY143" s="195">
        <v>1.2</v>
      </c>
      <c r="DZ143" s="233"/>
      <c r="EA143" s="149" t="s">
        <v>25</v>
      </c>
      <c r="EB143" s="233"/>
      <c r="EC143" s="195"/>
      <c r="ED143" s="233"/>
      <c r="EE143" s="195"/>
      <c r="EF143" s="195"/>
      <c r="EG143" s="149" t="s">
        <v>44</v>
      </c>
      <c r="EH143" s="195" t="s">
        <v>44</v>
      </c>
      <c r="EI143" s="195" t="s">
        <v>63</v>
      </c>
      <c r="EJ143" s="195" t="s">
        <v>63</v>
      </c>
      <c r="EK143" s="195" t="s">
        <v>63</v>
      </c>
      <c r="EL143" s="195" t="s">
        <v>656</v>
      </c>
      <c r="EM143" s="245">
        <v>0.08</v>
      </c>
      <c r="EN143" s="233" t="s">
        <v>838</v>
      </c>
      <c r="EO143" s="149" t="s">
        <v>63</v>
      </c>
      <c r="EP143" s="233"/>
      <c r="EQ143" s="195"/>
      <c r="ER143" s="227"/>
      <c r="ES143" s="195"/>
      <c r="ET143" s="195"/>
      <c r="EU143" s="195"/>
      <c r="EV143" s="233"/>
      <c r="EW143" s="195"/>
      <c r="EX143" s="195"/>
      <c r="FA143" s="58"/>
      <c r="FB143" s="58"/>
      <c r="FC143" s="58"/>
      <c r="FD143" s="58"/>
      <c r="FE143" s="58"/>
      <c r="FF143" s="58"/>
      <c r="FG143" s="58"/>
      <c r="FH143" s="58"/>
    </row>
    <row r="144" spans="1:164" s="32" customFormat="1" ht="15" customHeight="1" x14ac:dyDescent="0.25">
      <c r="A144" s="200" t="s">
        <v>478</v>
      </c>
      <c r="B144" s="92">
        <v>2015</v>
      </c>
      <c r="C144" s="101" t="s">
        <v>1118</v>
      </c>
      <c r="D144" s="102" t="s">
        <v>1119</v>
      </c>
      <c r="E144" s="256">
        <v>103</v>
      </c>
      <c r="F144" s="114"/>
      <c r="G144" s="188"/>
      <c r="H144" s="188"/>
      <c r="I144" s="188"/>
      <c r="J144" s="116">
        <v>0</v>
      </c>
      <c r="K144" s="146">
        <v>0</v>
      </c>
      <c r="L144" s="146">
        <v>0</v>
      </c>
      <c r="M144" s="146">
        <v>0</v>
      </c>
      <c r="N144" s="146">
        <v>0</v>
      </c>
      <c r="O144" s="35">
        <f t="shared" si="40"/>
        <v>0</v>
      </c>
      <c r="P144" s="35">
        <f t="shared" si="41"/>
        <v>0</v>
      </c>
      <c r="Q144" s="35">
        <f t="shared" si="42"/>
        <v>0</v>
      </c>
      <c r="R144" s="125">
        <f t="shared" si="43"/>
        <v>0</v>
      </c>
      <c r="S144" s="105">
        <v>2015</v>
      </c>
      <c r="T144" s="194" t="s">
        <v>161</v>
      </c>
      <c r="U144" s="194" t="s">
        <v>162</v>
      </c>
      <c r="V144" s="194" t="s">
        <v>31</v>
      </c>
      <c r="W144" s="234"/>
      <c r="X144" s="190"/>
      <c r="Y144" s="196" t="s">
        <v>26</v>
      </c>
      <c r="Z144" s="63" t="str">
        <f>VLOOKUP(Y144,Listings!$J$3:$O$57,2,FALSE)</f>
        <v>HFC</v>
      </c>
      <c r="AA144" s="194"/>
      <c r="AB144" s="59">
        <f>VLOOKUP(Y144,Listings!$J$3:$O$57,5,FALSE)</f>
        <v>154.01</v>
      </c>
      <c r="AC144" s="59">
        <f>VLOOKUP(Y144,Listings!$J$3:$O$57,6,FALSE)</f>
        <v>36.51</v>
      </c>
      <c r="AD144" s="188">
        <f>VLOOKUP(Y144,Listings!$J$3:$L$57,3,FALSE)</f>
        <v>0.49580000000000002</v>
      </c>
      <c r="AE144" s="108" t="str">
        <f t="shared" si="47"/>
        <v>Dry</v>
      </c>
      <c r="AF144" s="132"/>
      <c r="AG144" s="197"/>
      <c r="AH144" s="197">
        <v>4</v>
      </c>
      <c r="AI144" s="197">
        <v>17</v>
      </c>
      <c r="AJ144" s="197"/>
      <c r="AK144" s="197"/>
      <c r="AL144" s="197"/>
      <c r="AM144" s="197"/>
      <c r="AN144" s="197">
        <v>18</v>
      </c>
      <c r="AO144" s="197">
        <v>30</v>
      </c>
      <c r="AP144" s="197">
        <v>2.8759999999999999</v>
      </c>
      <c r="AQ144" s="197"/>
      <c r="AR144" s="196" t="s">
        <v>408</v>
      </c>
      <c r="AS144" s="194"/>
      <c r="AT144" s="194"/>
      <c r="AU144" s="194"/>
      <c r="AV144" s="194"/>
      <c r="AW144" s="194"/>
      <c r="AX144" s="194"/>
      <c r="AY144" s="194" t="s">
        <v>39</v>
      </c>
      <c r="AZ144" s="196" t="s">
        <v>408</v>
      </c>
      <c r="BA144" s="194"/>
      <c r="BB144" s="194"/>
      <c r="BC144" s="194"/>
      <c r="BD144" s="194"/>
      <c r="BE144" s="194"/>
      <c r="BF144" s="194"/>
      <c r="BG144" s="194" t="s">
        <v>32</v>
      </c>
      <c r="BH144" s="196"/>
      <c r="BI144" s="194"/>
      <c r="BJ144" s="194"/>
      <c r="BK144" s="194"/>
      <c r="BL144" s="194"/>
      <c r="BM144" s="194"/>
      <c r="BN144" s="194"/>
      <c r="BO144" s="194"/>
      <c r="BP144" s="194"/>
      <c r="BQ144" s="194"/>
      <c r="BR144" s="194"/>
      <c r="BS144" s="194"/>
      <c r="BT144" s="194"/>
      <c r="BU144" s="196" t="s">
        <v>408</v>
      </c>
      <c r="BV144" s="195" t="s">
        <v>408</v>
      </c>
      <c r="BW144" s="195" t="s">
        <v>46</v>
      </c>
      <c r="BX144" s="234"/>
      <c r="BY144" s="194"/>
      <c r="BZ144" s="194">
        <v>2.9000000000000001E-2</v>
      </c>
      <c r="CA144" s="194">
        <v>0.105</v>
      </c>
      <c r="CB144" s="194"/>
      <c r="CC144" s="194"/>
      <c r="CD144" s="194"/>
      <c r="CE144" s="194"/>
      <c r="CF144" s="194"/>
      <c r="CG144" s="194"/>
      <c r="CH144" s="194"/>
      <c r="CI144" s="194"/>
      <c r="CJ144" s="196" t="s">
        <v>408</v>
      </c>
      <c r="CK144" s="234"/>
      <c r="CL144" s="194"/>
      <c r="CM144" s="234"/>
      <c r="CN144" s="194"/>
      <c r="CO144" s="234"/>
      <c r="CP144" s="196" t="s">
        <v>778</v>
      </c>
      <c r="CQ144" s="195" t="s">
        <v>334</v>
      </c>
      <c r="CR144" s="200" t="s">
        <v>41</v>
      </c>
      <c r="CS144" s="234"/>
      <c r="CT144" s="194"/>
      <c r="CU144" s="194"/>
      <c r="CV144" s="197"/>
      <c r="CW144" s="194">
        <v>195</v>
      </c>
      <c r="CX144" s="190"/>
      <c r="CY144" s="194">
        <v>1000</v>
      </c>
      <c r="CZ144" s="194">
        <v>4000</v>
      </c>
      <c r="DA144" s="194">
        <v>6</v>
      </c>
      <c r="DB144" s="194">
        <v>11</v>
      </c>
      <c r="DC144" s="194"/>
      <c r="DD144" s="194"/>
      <c r="DE144" s="194">
        <v>0.3</v>
      </c>
      <c r="DF144" s="194">
        <v>2</v>
      </c>
      <c r="DG144" s="194"/>
      <c r="DH144" s="194"/>
      <c r="DI144" s="54">
        <f t="shared" si="44"/>
        <v>1.4368829414393227</v>
      </c>
      <c r="DJ144" s="54">
        <f t="shared" si="45"/>
        <v>1.4368829414393227</v>
      </c>
      <c r="DK144" s="194"/>
      <c r="DL144" s="194"/>
      <c r="DM144" s="194">
        <v>0.33</v>
      </c>
      <c r="DN144" s="194">
        <v>0.53</v>
      </c>
      <c r="DO144" s="194"/>
      <c r="DP144" s="194"/>
      <c r="DQ144" s="194"/>
      <c r="DR144" s="194"/>
      <c r="DS144" s="194"/>
      <c r="DT144" s="194"/>
      <c r="DU144" s="194"/>
      <c r="DV144" s="194"/>
      <c r="DW144" s="54">
        <f t="shared" si="46"/>
        <v>0.71844147071966136</v>
      </c>
      <c r="DX144" s="194">
        <v>1.64</v>
      </c>
      <c r="DY144" s="194">
        <v>5</v>
      </c>
      <c r="DZ144" s="234"/>
      <c r="EA144" s="196" t="s">
        <v>408</v>
      </c>
      <c r="EB144" s="234"/>
      <c r="EC144" s="194"/>
      <c r="ED144" s="234"/>
      <c r="EE144" s="194"/>
      <c r="EF144" s="194"/>
      <c r="EG144" s="196" t="s">
        <v>63</v>
      </c>
      <c r="EH144" s="194" t="s">
        <v>44</v>
      </c>
      <c r="EI144" s="194" t="s">
        <v>63</v>
      </c>
      <c r="EJ144" s="194" t="s">
        <v>44</v>
      </c>
      <c r="EK144" s="194" t="s">
        <v>63</v>
      </c>
      <c r="EL144" s="200" t="s">
        <v>656</v>
      </c>
      <c r="EM144" s="242" t="s">
        <v>44</v>
      </c>
      <c r="EN144" s="234"/>
      <c r="EO144" s="196" t="s">
        <v>44</v>
      </c>
      <c r="EP144" s="234"/>
      <c r="EQ144" s="194"/>
      <c r="ER144" s="228"/>
      <c r="ES144" s="194"/>
      <c r="ET144" s="194"/>
      <c r="EU144" s="194"/>
      <c r="EV144" s="234"/>
      <c r="EW144" s="194"/>
      <c r="EX144" s="194" t="s">
        <v>382</v>
      </c>
      <c r="FA144" s="58"/>
      <c r="FB144" s="58"/>
      <c r="FC144" s="58"/>
      <c r="FD144" s="58"/>
      <c r="FE144" s="58"/>
      <c r="FF144" s="58"/>
      <c r="FG144" s="58"/>
      <c r="FH144" s="58"/>
    </row>
    <row r="145" spans="1:164" s="32" customFormat="1" ht="15" customHeight="1" x14ac:dyDescent="0.25">
      <c r="A145" s="200" t="s">
        <v>109</v>
      </c>
      <c r="B145" s="92">
        <v>2014</v>
      </c>
      <c r="C145" s="101" t="s">
        <v>985</v>
      </c>
      <c r="D145" s="102" t="s">
        <v>986</v>
      </c>
      <c r="E145" s="123">
        <v>36</v>
      </c>
      <c r="F145" s="114"/>
      <c r="G145" s="188"/>
      <c r="H145" s="188"/>
      <c r="I145" s="146"/>
      <c r="J145" s="216">
        <v>0</v>
      </c>
      <c r="K145" s="146">
        <v>0</v>
      </c>
      <c r="L145" s="146">
        <v>0</v>
      </c>
      <c r="M145" s="146">
        <v>0</v>
      </c>
      <c r="N145" s="146">
        <v>0</v>
      </c>
      <c r="O145" s="125">
        <f t="shared" si="40"/>
        <v>0</v>
      </c>
      <c r="P145" s="125">
        <f t="shared" si="41"/>
        <v>0</v>
      </c>
      <c r="Q145" s="125">
        <f t="shared" si="42"/>
        <v>0</v>
      </c>
      <c r="R145" s="125">
        <f t="shared" si="43"/>
        <v>0</v>
      </c>
      <c r="S145" s="105">
        <v>2014</v>
      </c>
      <c r="T145" s="108" t="s">
        <v>188</v>
      </c>
      <c r="U145" s="108" t="s">
        <v>192</v>
      </c>
      <c r="V145" s="108" t="s">
        <v>2</v>
      </c>
      <c r="W145" s="255"/>
      <c r="X145" s="195"/>
      <c r="Y145" s="157" t="s">
        <v>26</v>
      </c>
      <c r="Z145" s="63" t="str">
        <f>VLOOKUP(Y145,Listings!$J$3:$O$57,2,FALSE)</f>
        <v>HFC</v>
      </c>
      <c r="AA145" s="108"/>
      <c r="AB145" s="59">
        <f>VLOOKUP(Y145,Listings!$J$3:$O$57,5,FALSE)</f>
        <v>154.01</v>
      </c>
      <c r="AC145" s="59">
        <f>VLOOKUP(Y145,Listings!$J$3:$O$57,6,FALSE)</f>
        <v>36.51</v>
      </c>
      <c r="AD145" s="188">
        <f>VLOOKUP(Y145,Listings!$J$3:$L$57,3,FALSE)</f>
        <v>0.49580000000000002</v>
      </c>
      <c r="AE145" s="108" t="str">
        <f t="shared" si="47"/>
        <v>Dry</v>
      </c>
      <c r="AF145" s="136">
        <v>79</v>
      </c>
      <c r="AG145" s="159">
        <v>94</v>
      </c>
      <c r="AH145" s="164">
        <v>4</v>
      </c>
      <c r="AI145" s="159">
        <v>5</v>
      </c>
      <c r="AJ145" s="164"/>
      <c r="AK145" s="164"/>
      <c r="AL145" s="164"/>
      <c r="AM145" s="164"/>
      <c r="AN145" s="159">
        <v>6.81</v>
      </c>
      <c r="AO145" s="159">
        <v>10.11</v>
      </c>
      <c r="AP145" s="164"/>
      <c r="AQ145" s="164">
        <v>2.4</v>
      </c>
      <c r="AR145" s="157" t="s">
        <v>62</v>
      </c>
      <c r="AS145" s="195">
        <v>85</v>
      </c>
      <c r="AT145" s="195">
        <v>105</v>
      </c>
      <c r="AU145" s="195"/>
      <c r="AV145" s="195">
        <v>526.79999999999995</v>
      </c>
      <c r="AW145" s="108"/>
      <c r="AX145" s="195">
        <v>11.2</v>
      </c>
      <c r="AY145" s="108" t="s">
        <v>32</v>
      </c>
      <c r="AZ145" s="157" t="s">
        <v>360</v>
      </c>
      <c r="BA145" s="195">
        <v>15</v>
      </c>
      <c r="BB145" s="195">
        <v>30</v>
      </c>
      <c r="BC145" s="190"/>
      <c r="BD145" s="195">
        <v>482.8</v>
      </c>
      <c r="BE145" s="108">
        <v>10</v>
      </c>
      <c r="BF145" s="195">
        <v>14.8</v>
      </c>
      <c r="BG145" s="108" t="s">
        <v>782</v>
      </c>
      <c r="BH145" s="149"/>
      <c r="BI145" s="195"/>
      <c r="BJ145" s="195"/>
      <c r="BK145" s="195">
        <v>4.7E-2</v>
      </c>
      <c r="BL145" s="195">
        <v>7.8E-2</v>
      </c>
      <c r="BM145" s="195" t="s">
        <v>283</v>
      </c>
      <c r="BN145" s="195"/>
      <c r="BO145" s="195"/>
      <c r="BP145" s="195"/>
      <c r="BQ145" s="195">
        <v>7.8E-2</v>
      </c>
      <c r="BR145" s="195"/>
      <c r="BS145" s="108"/>
      <c r="BT145" s="155">
        <v>0.22486772486772488</v>
      </c>
      <c r="BU145" s="157" t="s">
        <v>80</v>
      </c>
      <c r="BV145" s="108" t="s">
        <v>62</v>
      </c>
      <c r="BW145" s="108" t="s">
        <v>46</v>
      </c>
      <c r="BX145" s="235"/>
      <c r="BY145" s="108"/>
      <c r="BZ145" s="195">
        <v>1.25</v>
      </c>
      <c r="CA145" s="108">
        <v>2</v>
      </c>
      <c r="CB145" s="108"/>
      <c r="CC145" s="190"/>
      <c r="CD145" s="108">
        <v>0.96</v>
      </c>
      <c r="CE145" s="108"/>
      <c r="CF145" s="155">
        <v>1.077</v>
      </c>
      <c r="CG145" s="170"/>
      <c r="CH145" s="108"/>
      <c r="CI145" s="108"/>
      <c r="CJ145" s="157" t="s">
        <v>408</v>
      </c>
      <c r="CK145" s="235"/>
      <c r="CL145" s="108"/>
      <c r="CM145" s="235" t="s">
        <v>238</v>
      </c>
      <c r="CN145" s="108"/>
      <c r="CO145" s="235" t="s">
        <v>110</v>
      </c>
      <c r="CP145" s="157" t="s">
        <v>388</v>
      </c>
      <c r="CQ145" s="195" t="s">
        <v>389</v>
      </c>
      <c r="CR145" s="148" t="s">
        <v>408</v>
      </c>
      <c r="CS145" s="235"/>
      <c r="CT145" s="108">
        <v>50</v>
      </c>
      <c r="CU145" s="108"/>
      <c r="CV145" s="164"/>
      <c r="CW145" s="195"/>
      <c r="CX145" s="195"/>
      <c r="CY145" s="108"/>
      <c r="CZ145" s="108"/>
      <c r="DA145" s="108">
        <v>7.71</v>
      </c>
      <c r="DB145" s="108">
        <v>8.4</v>
      </c>
      <c r="DC145" s="108">
        <v>22.3</v>
      </c>
      <c r="DD145" s="195">
        <v>39.9</v>
      </c>
      <c r="DE145" s="108"/>
      <c r="DF145" s="108"/>
      <c r="DG145" s="108"/>
      <c r="DH145" s="108"/>
      <c r="DI145" s="190">
        <f t="shared" si="44"/>
        <v>39.9</v>
      </c>
      <c r="DJ145" s="190">
        <f t="shared" si="45"/>
        <v>39.9</v>
      </c>
      <c r="DK145" s="195"/>
      <c r="DL145" s="195"/>
      <c r="DM145" s="108"/>
      <c r="DN145" s="108"/>
      <c r="DO145" s="108"/>
      <c r="DP145" s="108"/>
      <c r="DQ145" s="108"/>
      <c r="DR145" s="108"/>
      <c r="DS145" s="195"/>
      <c r="DT145" s="195"/>
      <c r="DU145" s="108"/>
      <c r="DV145" s="108"/>
      <c r="DW145" s="190" t="str">
        <f t="shared" si="46"/>
        <v/>
      </c>
      <c r="DX145" s="108"/>
      <c r="DY145" s="108"/>
      <c r="DZ145" s="235"/>
      <c r="EA145" s="157" t="s">
        <v>408</v>
      </c>
      <c r="EB145" s="235"/>
      <c r="EC145" s="108"/>
      <c r="ED145" s="235"/>
      <c r="EE145" s="108"/>
      <c r="EF145" s="108" t="s">
        <v>111</v>
      </c>
      <c r="EG145" s="157" t="s">
        <v>63</v>
      </c>
      <c r="EH145" s="108" t="s">
        <v>63</v>
      </c>
      <c r="EI145" s="195" t="s">
        <v>63</v>
      </c>
      <c r="EJ145" s="195" t="s">
        <v>63</v>
      </c>
      <c r="EK145" s="195" t="s">
        <v>63</v>
      </c>
      <c r="EL145" s="195" t="s">
        <v>1357</v>
      </c>
      <c r="EM145" s="248">
        <v>0.05</v>
      </c>
      <c r="EN145" s="235" t="s">
        <v>380</v>
      </c>
      <c r="EO145" s="157" t="s">
        <v>63</v>
      </c>
      <c r="EP145" s="235"/>
      <c r="EQ145" s="108"/>
      <c r="ER145" s="229"/>
      <c r="ES145" s="108"/>
      <c r="ET145" s="108"/>
      <c r="EU145" s="108"/>
      <c r="EV145" s="235"/>
      <c r="EW145" s="108"/>
      <c r="EX145" s="108" t="s">
        <v>382</v>
      </c>
      <c r="FA145" s="58"/>
      <c r="FB145" s="58"/>
      <c r="FC145" s="58"/>
      <c r="FD145" s="58"/>
      <c r="FE145" s="58"/>
      <c r="FF145" s="58"/>
      <c r="FG145" s="58"/>
      <c r="FH145" s="58"/>
    </row>
    <row r="146" spans="1:164" s="32" customFormat="1" ht="15" customHeight="1" x14ac:dyDescent="0.25">
      <c r="A146" s="200" t="s">
        <v>561</v>
      </c>
      <c r="B146" s="92">
        <v>2015</v>
      </c>
      <c r="C146" s="101" t="s">
        <v>1208</v>
      </c>
      <c r="D146" s="102" t="s">
        <v>1209</v>
      </c>
      <c r="E146" s="123">
        <v>149</v>
      </c>
      <c r="F146" s="216"/>
      <c r="G146" s="146"/>
      <c r="H146" s="146"/>
      <c r="I146" s="146"/>
      <c r="J146" s="216">
        <v>0</v>
      </c>
      <c r="K146" s="146">
        <v>0</v>
      </c>
      <c r="L146" s="146">
        <v>0</v>
      </c>
      <c r="M146" s="146">
        <v>0</v>
      </c>
      <c r="N146" s="146">
        <v>0</v>
      </c>
      <c r="O146" s="35">
        <f t="shared" si="40"/>
        <v>0</v>
      </c>
      <c r="P146" s="35">
        <f t="shared" si="41"/>
        <v>0</v>
      </c>
      <c r="Q146" s="35">
        <f t="shared" si="42"/>
        <v>0</v>
      </c>
      <c r="R146" s="125">
        <f t="shared" si="43"/>
        <v>0</v>
      </c>
      <c r="S146" s="105">
        <v>2015</v>
      </c>
      <c r="T146" s="194" t="s">
        <v>562</v>
      </c>
      <c r="U146" s="194" t="s">
        <v>563</v>
      </c>
      <c r="V146" s="194" t="s">
        <v>2</v>
      </c>
      <c r="W146" s="234"/>
      <c r="X146" s="194"/>
      <c r="Y146" s="196" t="s">
        <v>623</v>
      </c>
      <c r="Z146" s="63" t="str">
        <f>VLOOKUP(Y146,Listings!$J$3:$O$57,2,FALSE)</f>
        <v>Other</v>
      </c>
      <c r="AA146" s="194"/>
      <c r="AB146" s="59">
        <f>VLOOKUP(Y146,Listings!$J$3:$O$57,5,FALSE)</f>
        <v>245.6</v>
      </c>
      <c r="AC146" s="59">
        <f>VLOOKUP(Y146,Listings!$J$3:$O$57,6,FALSE)</f>
        <v>19.39</v>
      </c>
      <c r="AD146" s="51">
        <f>VLOOKUP(Y146,Listings!$J$3:$L$57,3,FALSE)</f>
        <v>2.0606</v>
      </c>
      <c r="AE146" s="195" t="str">
        <f t="shared" si="47"/>
        <v>Dry</v>
      </c>
      <c r="AF146" s="132">
        <v>135</v>
      </c>
      <c r="AG146" s="197">
        <v>150</v>
      </c>
      <c r="AH146" s="197">
        <v>5</v>
      </c>
      <c r="AI146" s="197">
        <v>20</v>
      </c>
      <c r="AJ146" s="197"/>
      <c r="AK146" s="197"/>
      <c r="AL146" s="197"/>
      <c r="AM146" s="197"/>
      <c r="AN146" s="197">
        <v>2.2000000000000002</v>
      </c>
      <c r="AO146" s="197">
        <v>3</v>
      </c>
      <c r="AP146" s="197">
        <v>0.27</v>
      </c>
      <c r="AQ146" s="197">
        <v>1.17</v>
      </c>
      <c r="AR146" s="196" t="s">
        <v>564</v>
      </c>
      <c r="AS146" s="194">
        <v>370</v>
      </c>
      <c r="AT146" s="194">
        <v>410</v>
      </c>
      <c r="AU146" s="194">
        <v>20</v>
      </c>
      <c r="AV146" s="194">
        <v>23</v>
      </c>
      <c r="AW146" s="194"/>
      <c r="AX146" s="194"/>
      <c r="AY146" s="194" t="s">
        <v>358</v>
      </c>
      <c r="AZ146" s="196" t="s">
        <v>536</v>
      </c>
      <c r="BA146" s="194">
        <v>30</v>
      </c>
      <c r="BB146" s="194">
        <v>35</v>
      </c>
      <c r="BC146" s="194"/>
      <c r="BD146" s="194"/>
      <c r="BE146" s="194"/>
      <c r="BF146" s="194"/>
      <c r="BG146" s="194" t="s">
        <v>50</v>
      </c>
      <c r="BH146" s="196"/>
      <c r="BI146" s="194"/>
      <c r="BJ146" s="194"/>
      <c r="BK146" s="194"/>
      <c r="BL146" s="199">
        <v>4.5652173913043478E-2</v>
      </c>
      <c r="BM146" s="194" t="s">
        <v>295</v>
      </c>
      <c r="BN146" s="194"/>
      <c r="BO146" s="194"/>
      <c r="BP146" s="194"/>
      <c r="BQ146" s="199">
        <v>4.5652173913043478E-2</v>
      </c>
      <c r="BR146" s="206">
        <f>BQ146*DW146</f>
        <v>3.1345249818063851E-2</v>
      </c>
      <c r="BS146" s="194"/>
      <c r="BT146" s="155">
        <v>0.54904831625183015</v>
      </c>
      <c r="BU146" s="196" t="s">
        <v>400</v>
      </c>
      <c r="BV146" s="195" t="s">
        <v>567</v>
      </c>
      <c r="BW146" s="195" t="s">
        <v>46</v>
      </c>
      <c r="BX146" s="234"/>
      <c r="BY146" s="194"/>
      <c r="BZ146" s="194">
        <v>5.6000000000000001E-2</v>
      </c>
      <c r="CA146" s="194">
        <v>7.0000000000000007E-2</v>
      </c>
      <c r="CB146" s="194"/>
      <c r="CC146" s="194"/>
      <c r="CD146" s="194"/>
      <c r="CE146" s="194"/>
      <c r="CF146" s="199">
        <f>CA146/682*(AO146-IF(ISBLANK(AP146),AQ146,AP146))*100</f>
        <v>2.8020527859237542E-2</v>
      </c>
      <c r="CG146" s="194"/>
      <c r="CH146" s="194"/>
      <c r="CI146" s="194"/>
      <c r="CJ146" s="196" t="s">
        <v>533</v>
      </c>
      <c r="CK146" s="234"/>
      <c r="CL146" s="194"/>
      <c r="CM146" s="234"/>
      <c r="CN146" s="194"/>
      <c r="CO146" s="234"/>
      <c r="CP146" s="196" t="s">
        <v>78</v>
      </c>
      <c r="CQ146" s="194" t="s">
        <v>565</v>
      </c>
      <c r="CR146" s="200" t="s">
        <v>40</v>
      </c>
      <c r="CS146" s="234"/>
      <c r="CT146" s="194"/>
      <c r="CU146" s="194">
        <v>1</v>
      </c>
      <c r="CV146" s="197">
        <v>3</v>
      </c>
      <c r="CW146" s="199">
        <v>183.84</v>
      </c>
      <c r="CX146" s="194">
        <v>61.28</v>
      </c>
      <c r="CY146" s="194">
        <v>2557</v>
      </c>
      <c r="CZ146" s="194">
        <v>4019</v>
      </c>
      <c r="DA146" s="194">
        <v>2.5</v>
      </c>
      <c r="DB146" s="194">
        <v>9</v>
      </c>
      <c r="DC146" s="194"/>
      <c r="DD146" s="194"/>
      <c r="DE146" s="194">
        <v>0.48</v>
      </c>
      <c r="DF146" s="194">
        <v>1.05</v>
      </c>
      <c r="DG146" s="194"/>
      <c r="DH146" s="194"/>
      <c r="DI146" s="190">
        <f t="shared" si="44"/>
        <v>0.72094074581546852</v>
      </c>
      <c r="DJ146" s="190">
        <f t="shared" si="45"/>
        <v>0.72094074581546852</v>
      </c>
      <c r="DK146" s="194"/>
      <c r="DL146" s="194"/>
      <c r="DM146" s="194">
        <v>0.4</v>
      </c>
      <c r="DN146" s="194">
        <v>0.57999999999999996</v>
      </c>
      <c r="DO146" s="194"/>
      <c r="DP146" s="194"/>
      <c r="DQ146" s="194"/>
      <c r="DR146" s="194"/>
      <c r="DS146" s="194"/>
      <c r="DT146" s="200"/>
      <c r="DU146" s="194"/>
      <c r="DV146" s="194"/>
      <c r="DW146" s="190">
        <f t="shared" si="46"/>
        <v>0.68661023410997002</v>
      </c>
      <c r="DX146" s="194">
        <v>1.25</v>
      </c>
      <c r="DY146" s="194">
        <v>1.6666666666666667</v>
      </c>
      <c r="DZ146" s="234"/>
      <c r="EA146" s="196" t="s">
        <v>566</v>
      </c>
      <c r="EB146" s="234"/>
      <c r="EC146" s="194"/>
      <c r="ED146" s="234"/>
      <c r="EE146" s="194"/>
      <c r="EF146" s="194"/>
      <c r="EG146" s="189" t="s">
        <v>63</v>
      </c>
      <c r="EH146" s="195" t="s">
        <v>63</v>
      </c>
      <c r="EI146" s="195" t="s">
        <v>63</v>
      </c>
      <c r="EJ146" s="195" t="s">
        <v>63</v>
      </c>
      <c r="EK146" s="195" t="s">
        <v>63</v>
      </c>
      <c r="EL146" s="195" t="s">
        <v>1357</v>
      </c>
      <c r="EM146" s="244">
        <v>0.05</v>
      </c>
      <c r="EN146" s="234"/>
      <c r="EO146" s="196" t="s">
        <v>63</v>
      </c>
      <c r="EP146" s="234"/>
      <c r="EQ146" s="194"/>
      <c r="ER146" s="228"/>
      <c r="ES146" s="194"/>
      <c r="ET146" s="194"/>
      <c r="EU146" s="194"/>
      <c r="EV146" s="234"/>
      <c r="EW146" s="194"/>
      <c r="EX146" s="194" t="s">
        <v>382</v>
      </c>
      <c r="FA146" s="58"/>
      <c r="FB146" s="58"/>
      <c r="FC146" s="58"/>
      <c r="FD146" s="58"/>
      <c r="FE146" s="58"/>
      <c r="FF146" s="58"/>
      <c r="FG146" s="58"/>
      <c r="FH146" s="58"/>
    </row>
    <row r="147" spans="1:164" s="32" customFormat="1" ht="15" customHeight="1" x14ac:dyDescent="0.25">
      <c r="A147" s="97" t="s">
        <v>1</v>
      </c>
      <c r="B147" s="92">
        <v>2013</v>
      </c>
      <c r="C147" s="101" t="s">
        <v>917</v>
      </c>
      <c r="D147" s="102" t="s">
        <v>918</v>
      </c>
      <c r="E147" s="123">
        <v>1</v>
      </c>
      <c r="F147" s="122"/>
      <c r="G147" s="188"/>
      <c r="H147" s="212"/>
      <c r="I147" s="213"/>
      <c r="J147" s="216">
        <v>0</v>
      </c>
      <c r="K147" s="146">
        <v>0</v>
      </c>
      <c r="L147" s="146">
        <v>0</v>
      </c>
      <c r="M147" s="146">
        <v>0</v>
      </c>
      <c r="N147" s="146">
        <v>0</v>
      </c>
      <c r="O147" s="35">
        <f t="shared" si="40"/>
        <v>0</v>
      </c>
      <c r="P147" s="35">
        <f t="shared" si="41"/>
        <v>0</v>
      </c>
      <c r="Q147" s="35">
        <f t="shared" si="42"/>
        <v>0</v>
      </c>
      <c r="R147" s="125">
        <f t="shared" si="43"/>
        <v>0</v>
      </c>
      <c r="S147" s="105">
        <v>2013</v>
      </c>
      <c r="T147" s="190" t="s">
        <v>158</v>
      </c>
      <c r="U147" s="190" t="s">
        <v>159</v>
      </c>
      <c r="V147" s="190" t="s">
        <v>2</v>
      </c>
      <c r="W147" s="231"/>
      <c r="X147" s="194"/>
      <c r="Y147" s="189" t="s">
        <v>26</v>
      </c>
      <c r="Z147" s="63" t="str">
        <f>VLOOKUP(Y147,Listings!$J$3:$O$57,2,FALSE)</f>
        <v>HFC</v>
      </c>
      <c r="AA147" s="190"/>
      <c r="AB147" s="59">
        <f>VLOOKUP(Y147,Listings!$J$3:$O$57,5,FALSE)</f>
        <v>154.01</v>
      </c>
      <c r="AC147" s="59">
        <f>VLOOKUP(Y147,Listings!$J$3:$O$57,6,FALSE)</f>
        <v>36.51</v>
      </c>
      <c r="AD147" s="188">
        <f>VLOOKUP(Y147,Listings!$J$3:$L$57,3,FALSE)</f>
        <v>0.49580000000000002</v>
      </c>
      <c r="AE147" s="190" t="str">
        <f t="shared" si="47"/>
        <v>Dry</v>
      </c>
      <c r="AF147" s="189">
        <v>90</v>
      </c>
      <c r="AG147" s="190">
        <v>150</v>
      </c>
      <c r="AH147" s="190">
        <v>0</v>
      </c>
      <c r="AI147" s="190">
        <v>50</v>
      </c>
      <c r="AJ147" s="190"/>
      <c r="AK147" s="190"/>
      <c r="AL147" s="190"/>
      <c r="AM147" s="190"/>
      <c r="AN147" s="192">
        <v>12</v>
      </c>
      <c r="AO147" s="192">
        <v>17</v>
      </c>
      <c r="AP147" s="192"/>
      <c r="AQ147" s="192">
        <v>2</v>
      </c>
      <c r="AR147" s="189" t="s">
        <v>62</v>
      </c>
      <c r="AS147" s="190"/>
      <c r="AT147" s="190"/>
      <c r="AU147" s="190"/>
      <c r="AV147" s="190"/>
      <c r="AW147" s="190"/>
      <c r="AX147" s="190"/>
      <c r="AY147" s="190" t="s">
        <v>354</v>
      </c>
      <c r="AZ147" s="196" t="s">
        <v>287</v>
      </c>
      <c r="BA147" s="190"/>
      <c r="BB147" s="190"/>
      <c r="BC147" s="190"/>
      <c r="BD147" s="190"/>
      <c r="BE147" s="190"/>
      <c r="BF147" s="190"/>
      <c r="BG147" s="190" t="s">
        <v>32</v>
      </c>
      <c r="BH147" s="189"/>
      <c r="BI147" s="190"/>
      <c r="BJ147" s="190"/>
      <c r="BK147" s="190">
        <v>7.4999999999999997E-2</v>
      </c>
      <c r="BL147" s="190">
        <v>8.5000000000000006E-2</v>
      </c>
      <c r="BM147" s="190" t="s">
        <v>301</v>
      </c>
      <c r="BN147" s="190"/>
      <c r="BO147" s="190"/>
      <c r="BP147" s="190"/>
      <c r="BQ147" s="190"/>
      <c r="BR147" s="190"/>
      <c r="BS147" s="190">
        <v>8.5000000000000006E-2</v>
      </c>
      <c r="BT147" s="190"/>
      <c r="BU147" s="189" t="s">
        <v>27</v>
      </c>
      <c r="BV147" s="190" t="s">
        <v>62</v>
      </c>
      <c r="BW147" s="190" t="s">
        <v>46</v>
      </c>
      <c r="BX147" s="231"/>
      <c r="BY147" s="190"/>
      <c r="BZ147" s="190"/>
      <c r="CA147" s="190"/>
      <c r="CB147" s="190">
        <v>400</v>
      </c>
      <c r="CC147" s="190"/>
      <c r="CD147" s="190"/>
      <c r="CE147" s="190"/>
      <c r="CF147" s="190"/>
      <c r="CG147" s="190"/>
      <c r="CH147" s="190"/>
      <c r="CI147" s="190"/>
      <c r="CJ147" s="189" t="s">
        <v>63</v>
      </c>
      <c r="CK147" s="231"/>
      <c r="CL147" s="190"/>
      <c r="CM147" s="231"/>
      <c r="CN147" s="190"/>
      <c r="CO147" s="231"/>
      <c r="CP147" s="189" t="s">
        <v>30</v>
      </c>
      <c r="CQ147" s="190" t="s">
        <v>62</v>
      </c>
      <c r="CR147" s="190" t="s">
        <v>40</v>
      </c>
      <c r="CS147" s="231"/>
      <c r="CT147" s="190">
        <v>1</v>
      </c>
      <c r="CU147" s="190"/>
      <c r="CV147" s="192"/>
      <c r="CW147" s="194"/>
      <c r="CX147" s="194"/>
      <c r="CY147" s="190">
        <v>3000</v>
      </c>
      <c r="CZ147" s="190">
        <v>4500</v>
      </c>
      <c r="DA147" s="190">
        <v>4.5</v>
      </c>
      <c r="DB147" s="190">
        <v>6.5</v>
      </c>
      <c r="DC147" s="194">
        <v>1.1000000000000001</v>
      </c>
      <c r="DD147" s="194">
        <v>1.5</v>
      </c>
      <c r="DE147" s="190"/>
      <c r="DF147" s="190"/>
      <c r="DG147" s="190"/>
      <c r="DH147" s="190"/>
      <c r="DI147" s="190">
        <f t="shared" si="44"/>
        <v>1.5</v>
      </c>
      <c r="DJ147" s="190">
        <f t="shared" si="45"/>
        <v>1.5</v>
      </c>
      <c r="DK147" s="108">
        <v>0.56000000000000005</v>
      </c>
      <c r="DL147" s="190">
        <v>0.75</v>
      </c>
      <c r="DM147" s="190"/>
      <c r="DN147" s="190"/>
      <c r="DO147" s="190"/>
      <c r="DP147" s="190"/>
      <c r="DQ147" s="190"/>
      <c r="DR147" s="190"/>
      <c r="DS147" s="190"/>
      <c r="DT147" s="190"/>
      <c r="DU147" s="190"/>
      <c r="DV147" s="190"/>
      <c r="DW147" s="54" t="str">
        <f t="shared" si="46"/>
        <v/>
      </c>
      <c r="DX147" s="190"/>
      <c r="DY147" s="190"/>
      <c r="DZ147" s="231"/>
      <c r="EA147" s="189" t="s">
        <v>25</v>
      </c>
      <c r="EB147" s="231"/>
      <c r="EC147" s="190"/>
      <c r="ED147" s="231"/>
      <c r="EE147" s="190"/>
      <c r="EF147" s="190"/>
      <c r="EG147" s="189" t="s">
        <v>63</v>
      </c>
      <c r="EH147" s="195" t="s">
        <v>63</v>
      </c>
      <c r="EI147" s="195" t="s">
        <v>63</v>
      </c>
      <c r="EJ147" s="195" t="s">
        <v>63</v>
      </c>
      <c r="EK147" s="195" t="s">
        <v>63</v>
      </c>
      <c r="EL147" s="195" t="s">
        <v>1357</v>
      </c>
      <c r="EM147" s="221" t="s">
        <v>44</v>
      </c>
      <c r="EN147" s="231" t="s">
        <v>840</v>
      </c>
      <c r="EO147" s="189" t="s">
        <v>63</v>
      </c>
      <c r="EP147" s="231"/>
      <c r="EQ147" s="190"/>
      <c r="ER147" s="226"/>
      <c r="ES147" s="190"/>
      <c r="ET147" s="190"/>
      <c r="EU147" s="190"/>
      <c r="EV147" s="231"/>
      <c r="EW147" s="190"/>
      <c r="EX147" s="190"/>
      <c r="FA147" s="58"/>
      <c r="FB147" s="58"/>
      <c r="FC147" s="58"/>
      <c r="FD147" s="58"/>
      <c r="FE147" s="58"/>
      <c r="FF147" s="58"/>
      <c r="FG147" s="58"/>
      <c r="FH147" s="58"/>
    </row>
    <row r="148" spans="1:164" s="32" customFormat="1" ht="15" customHeight="1" x14ac:dyDescent="0.25">
      <c r="A148" s="200" t="s">
        <v>149</v>
      </c>
      <c r="B148" s="92">
        <v>2007</v>
      </c>
      <c r="C148" s="101" t="s">
        <v>1029</v>
      </c>
      <c r="D148" s="102" t="s">
        <v>1030</v>
      </c>
      <c r="E148" s="93">
        <v>58</v>
      </c>
      <c r="F148" s="216"/>
      <c r="G148" s="188"/>
      <c r="H148" s="146"/>
      <c r="I148" s="146"/>
      <c r="J148" s="216">
        <v>0</v>
      </c>
      <c r="K148" s="146">
        <v>0</v>
      </c>
      <c r="L148" s="146">
        <v>0</v>
      </c>
      <c r="M148" s="146">
        <v>0</v>
      </c>
      <c r="N148" s="146">
        <v>0</v>
      </c>
      <c r="O148" s="35">
        <f t="shared" si="40"/>
        <v>0</v>
      </c>
      <c r="P148" s="35">
        <f t="shared" si="41"/>
        <v>0</v>
      </c>
      <c r="Q148" s="35">
        <f t="shared" si="42"/>
        <v>0</v>
      </c>
      <c r="R148" s="125">
        <f t="shared" si="43"/>
        <v>0</v>
      </c>
      <c r="S148" s="105">
        <v>2007</v>
      </c>
      <c r="T148" s="195" t="s">
        <v>164</v>
      </c>
      <c r="U148" s="195" t="s">
        <v>205</v>
      </c>
      <c r="V148" s="195" t="s">
        <v>3</v>
      </c>
      <c r="W148" s="231"/>
      <c r="X148" s="195"/>
      <c r="Y148" s="149" t="s">
        <v>150</v>
      </c>
      <c r="Z148" s="63" t="str">
        <f>VLOOKUP(Y148,Listings!$J$3:$O$57,2,FALSE)</f>
        <v>HCFC</v>
      </c>
      <c r="AA148" s="195"/>
      <c r="AB148" s="59">
        <f>VLOOKUP(Y148,Listings!$J$3:$O$57,5,FALSE)</f>
        <v>122.27500000000001</v>
      </c>
      <c r="AC148" s="59">
        <f>VLOOKUP(Y148,Listings!$J$3:$O$57,6,FALSE)</f>
        <v>36.24295</v>
      </c>
      <c r="AD148" s="51">
        <f>VLOOKUP(Y148,Listings!$J$3:$L$57,3,FALSE)</f>
        <v>0.1908</v>
      </c>
      <c r="AE148" s="108" t="str">
        <f t="shared" si="47"/>
        <v>Isentropic</v>
      </c>
      <c r="AF148" s="133"/>
      <c r="AG148" s="159"/>
      <c r="AH148" s="159"/>
      <c r="AI148" s="159"/>
      <c r="AJ148" s="159"/>
      <c r="AK148" s="159"/>
      <c r="AL148" s="159"/>
      <c r="AM148" s="159"/>
      <c r="AN148" s="159"/>
      <c r="AO148" s="159"/>
      <c r="AP148" s="159"/>
      <c r="AQ148" s="159"/>
      <c r="AR148" s="189" t="s">
        <v>408</v>
      </c>
      <c r="AS148" s="195"/>
      <c r="AT148" s="195">
        <v>90</v>
      </c>
      <c r="AU148" s="195"/>
      <c r="AV148" s="195"/>
      <c r="AW148" s="195"/>
      <c r="AX148" s="195"/>
      <c r="AY148" s="195" t="s">
        <v>32</v>
      </c>
      <c r="AZ148" s="175" t="s">
        <v>408</v>
      </c>
      <c r="BA148" s="108"/>
      <c r="BB148" s="195">
        <v>15</v>
      </c>
      <c r="BC148" s="195"/>
      <c r="BD148" s="195"/>
      <c r="BE148" s="195"/>
      <c r="BF148" s="195"/>
      <c r="BG148" s="195" t="s">
        <v>32</v>
      </c>
      <c r="BH148" s="149"/>
      <c r="BI148" s="195"/>
      <c r="BJ148" s="195"/>
      <c r="BK148" s="195"/>
      <c r="BL148" s="195"/>
      <c r="BM148" s="195"/>
      <c r="BN148" s="195"/>
      <c r="BO148" s="195"/>
      <c r="BP148" s="195"/>
      <c r="BQ148" s="195"/>
      <c r="BR148" s="195"/>
      <c r="BS148" s="195"/>
      <c r="BT148" s="205">
        <f>1-(273+BB148)/(273+AT148)</f>
        <v>0.20661157024793386</v>
      </c>
      <c r="BU148" s="149" t="s">
        <v>408</v>
      </c>
      <c r="BV148" s="195" t="s">
        <v>408</v>
      </c>
      <c r="BW148" s="195" t="s">
        <v>408</v>
      </c>
      <c r="BX148" s="233"/>
      <c r="BY148" s="195"/>
      <c r="BZ148" s="195"/>
      <c r="CA148" s="195"/>
      <c r="CB148" s="195"/>
      <c r="CC148" s="195"/>
      <c r="CD148" s="195"/>
      <c r="CE148" s="195"/>
      <c r="CF148" s="195"/>
      <c r="CG148" s="195"/>
      <c r="CH148" s="195"/>
      <c r="CI148" s="195"/>
      <c r="CJ148" s="196" t="s">
        <v>486</v>
      </c>
      <c r="CK148" s="233"/>
      <c r="CL148" s="195"/>
      <c r="CM148" s="233"/>
      <c r="CN148" s="195"/>
      <c r="CO148" s="233"/>
      <c r="CP148" s="149" t="s">
        <v>388</v>
      </c>
      <c r="CQ148" s="195" t="s">
        <v>62</v>
      </c>
      <c r="CR148" s="148" t="s">
        <v>408</v>
      </c>
      <c r="CS148" s="233"/>
      <c r="CT148" s="195"/>
      <c r="CU148" s="195"/>
      <c r="CV148" s="159"/>
      <c r="CW148" s="195"/>
      <c r="CX148" s="195"/>
      <c r="CY148" s="108"/>
      <c r="CZ148" s="195">
        <v>1800</v>
      </c>
      <c r="DA148" s="195"/>
      <c r="DB148" s="195"/>
      <c r="DC148" s="108"/>
      <c r="DD148" s="195"/>
      <c r="DE148" s="190"/>
      <c r="DF148" s="195">
        <v>22</v>
      </c>
      <c r="DG148" s="195"/>
      <c r="DH148" s="195"/>
      <c r="DI148" s="190">
        <f t="shared" si="44"/>
        <v>18.41174493830982</v>
      </c>
      <c r="DJ148" s="190">
        <f t="shared" si="45"/>
        <v>18.41174493830982</v>
      </c>
      <c r="DK148" s="195"/>
      <c r="DL148" s="195"/>
      <c r="DM148" s="190"/>
      <c r="DN148" s="195">
        <v>0.74</v>
      </c>
      <c r="DO148" s="108"/>
      <c r="DP148" s="195"/>
      <c r="DQ148" s="195"/>
      <c r="DR148" s="195"/>
      <c r="DS148" s="108"/>
      <c r="DT148" s="108"/>
      <c r="DU148" s="195"/>
      <c r="DV148" s="195"/>
      <c r="DW148" s="54">
        <f t="shared" si="46"/>
        <v>0.8368974971959009</v>
      </c>
      <c r="DX148" s="195"/>
      <c r="DY148" s="195"/>
      <c r="DZ148" s="233" t="s">
        <v>853</v>
      </c>
      <c r="EA148" s="157" t="s">
        <v>408</v>
      </c>
      <c r="EB148" s="233"/>
      <c r="EC148" s="195"/>
      <c r="ED148" s="233"/>
      <c r="EE148" s="195"/>
      <c r="EF148" s="195"/>
      <c r="EG148" s="149" t="s">
        <v>63</v>
      </c>
      <c r="EH148" s="195" t="s">
        <v>63</v>
      </c>
      <c r="EI148" s="195" t="s">
        <v>63</v>
      </c>
      <c r="EJ148" s="195" t="s">
        <v>63</v>
      </c>
      <c r="EK148" s="195" t="s">
        <v>63</v>
      </c>
      <c r="EL148" s="195" t="s">
        <v>652</v>
      </c>
      <c r="EM148" s="245">
        <v>0.02</v>
      </c>
      <c r="EN148" s="233"/>
      <c r="EO148" s="149" t="s">
        <v>63</v>
      </c>
      <c r="EP148" s="233"/>
      <c r="EQ148" s="195"/>
      <c r="ER148" s="227"/>
      <c r="ES148" s="195"/>
      <c r="ET148" s="195"/>
      <c r="EU148" s="195"/>
      <c r="EV148" s="233"/>
      <c r="EW148" s="195"/>
      <c r="EX148" s="195"/>
      <c r="FA148" s="58"/>
      <c r="FB148" s="58"/>
      <c r="FC148" s="58"/>
      <c r="FD148" s="58"/>
      <c r="FE148" s="58"/>
      <c r="FF148" s="58"/>
      <c r="FG148" s="58"/>
      <c r="FH148" s="58"/>
    </row>
    <row r="149" spans="1:164" s="32" customFormat="1" ht="15" customHeight="1" x14ac:dyDescent="0.25">
      <c r="A149" s="200" t="s">
        <v>123</v>
      </c>
      <c r="B149" s="92">
        <v>1985</v>
      </c>
      <c r="C149" s="101" t="s">
        <v>1003</v>
      </c>
      <c r="D149" s="102" t="s">
        <v>1004</v>
      </c>
      <c r="E149" s="146">
        <v>45</v>
      </c>
      <c r="F149" s="122"/>
      <c r="G149" s="188"/>
      <c r="H149" s="212"/>
      <c r="I149" s="213"/>
      <c r="J149" s="216">
        <v>0</v>
      </c>
      <c r="K149" s="146">
        <v>0</v>
      </c>
      <c r="L149" s="39">
        <v>0</v>
      </c>
      <c r="M149" s="39">
        <v>0</v>
      </c>
      <c r="N149" s="39">
        <v>0</v>
      </c>
      <c r="O149" s="35">
        <f t="shared" si="40"/>
        <v>0</v>
      </c>
      <c r="P149" s="35">
        <f t="shared" si="41"/>
        <v>0</v>
      </c>
      <c r="Q149" s="35">
        <f t="shared" si="42"/>
        <v>0</v>
      </c>
      <c r="R149" s="125">
        <f t="shared" si="43"/>
        <v>0</v>
      </c>
      <c r="S149" s="105">
        <v>1985</v>
      </c>
      <c r="T149" s="194" t="s">
        <v>164</v>
      </c>
      <c r="U149" s="194" t="s">
        <v>199</v>
      </c>
      <c r="V149" s="190" t="s">
        <v>2</v>
      </c>
      <c r="W149" s="235"/>
      <c r="X149" s="194"/>
      <c r="Y149" s="189" t="s">
        <v>124</v>
      </c>
      <c r="Z149" s="63" t="str">
        <f>VLOOKUP(Y149,Listings!$J$3:$O$57,2,FALSE)</f>
        <v>CFC</v>
      </c>
      <c r="AA149" s="190"/>
      <c r="AB149" s="59">
        <f>VLOOKUP(Y149,Listings!$J$3:$O$57,5,FALSE)</f>
        <v>214.06</v>
      </c>
      <c r="AC149" s="59">
        <f>VLOOKUP(Y149,Listings!$J$3:$O$57,6,FALSE)</f>
        <v>33.921999999999997</v>
      </c>
      <c r="AD149" s="51">
        <f>VLOOKUP(Y149,Listings!$J$3:$L$57,3,FALSE)</f>
        <v>0.61199999999999999</v>
      </c>
      <c r="AE149" s="190" t="str">
        <f t="shared" si="47"/>
        <v>Dry</v>
      </c>
      <c r="AF149" s="131">
        <v>107</v>
      </c>
      <c r="AG149" s="192">
        <v>115</v>
      </c>
      <c r="AH149" s="192"/>
      <c r="AI149" s="192"/>
      <c r="AJ149" s="192"/>
      <c r="AK149" s="192"/>
      <c r="AL149" s="190"/>
      <c r="AM149" s="192">
        <v>5</v>
      </c>
      <c r="AN149" s="192">
        <v>4.74</v>
      </c>
      <c r="AO149" s="192">
        <v>5.83</v>
      </c>
      <c r="AP149" s="192">
        <v>1.4</v>
      </c>
      <c r="AQ149" s="192">
        <v>2</v>
      </c>
      <c r="AR149" s="189" t="s">
        <v>62</v>
      </c>
      <c r="AS149" s="108"/>
      <c r="AT149" s="190">
        <v>180</v>
      </c>
      <c r="AU149" s="195"/>
      <c r="AV149" s="194">
        <v>85</v>
      </c>
      <c r="AW149" s="194"/>
      <c r="AX149" s="194"/>
      <c r="AY149" s="190" t="s">
        <v>125</v>
      </c>
      <c r="AZ149" s="196" t="s">
        <v>148</v>
      </c>
      <c r="BA149" s="194"/>
      <c r="BB149" s="194"/>
      <c r="BC149" s="194"/>
      <c r="BD149" s="194"/>
      <c r="BE149" s="190"/>
      <c r="BF149" s="190"/>
      <c r="BG149" s="190" t="s">
        <v>32</v>
      </c>
      <c r="BH149" s="189"/>
      <c r="BI149" s="190"/>
      <c r="BJ149" s="190"/>
      <c r="BK149" s="194"/>
      <c r="BL149" s="194"/>
      <c r="BM149" s="190"/>
      <c r="BN149" s="194"/>
      <c r="BO149" s="194"/>
      <c r="BP149" s="194"/>
      <c r="BQ149" s="190"/>
      <c r="BR149" s="190"/>
      <c r="BS149" s="190"/>
      <c r="BT149" s="206">
        <f>1-293/(273+AT149)</f>
        <v>0.35320088300220753</v>
      </c>
      <c r="BU149" s="189" t="s">
        <v>78</v>
      </c>
      <c r="BV149" s="190" t="s">
        <v>62</v>
      </c>
      <c r="BW149" s="195" t="s">
        <v>408</v>
      </c>
      <c r="BX149" s="231"/>
      <c r="BY149" s="190"/>
      <c r="BZ149" s="194">
        <v>0.12</v>
      </c>
      <c r="CA149" s="190">
        <v>0.28000000000000003</v>
      </c>
      <c r="CB149" s="190"/>
      <c r="CC149" s="190"/>
      <c r="CD149" s="190"/>
      <c r="CE149" s="190"/>
      <c r="CF149" s="190">
        <v>8.6999999999999994E-2</v>
      </c>
      <c r="CG149" s="190"/>
      <c r="CH149" s="190"/>
      <c r="CI149" s="190" t="s">
        <v>891</v>
      </c>
      <c r="CJ149" s="196" t="s">
        <v>486</v>
      </c>
      <c r="CK149" s="231"/>
      <c r="CL149" s="190"/>
      <c r="CM149" s="231" t="s">
        <v>884</v>
      </c>
      <c r="CN149" s="190"/>
      <c r="CO149" s="231"/>
      <c r="CP149" s="189" t="s">
        <v>78</v>
      </c>
      <c r="CQ149" s="195" t="s">
        <v>408</v>
      </c>
      <c r="CR149" s="148" t="s">
        <v>408</v>
      </c>
      <c r="CS149" s="231"/>
      <c r="CT149" s="190"/>
      <c r="CU149" s="190"/>
      <c r="CV149" s="192"/>
      <c r="CW149" s="194"/>
      <c r="CX149" s="194"/>
      <c r="CY149" s="190">
        <v>1960</v>
      </c>
      <c r="CZ149" s="190">
        <v>3280</v>
      </c>
      <c r="DA149" s="190"/>
      <c r="DB149" s="190"/>
      <c r="DC149" s="194"/>
      <c r="DD149" s="194"/>
      <c r="DE149" s="190">
        <v>1</v>
      </c>
      <c r="DF149" s="190">
        <v>2.1</v>
      </c>
      <c r="DG149" s="190"/>
      <c r="DH149" s="190"/>
      <c r="DI149" s="54">
        <f t="shared" si="44"/>
        <v>1.5137885801422257</v>
      </c>
      <c r="DJ149" s="190">
        <f t="shared" si="45"/>
        <v>1.5137885801422257</v>
      </c>
      <c r="DK149" s="194"/>
      <c r="DL149" s="194"/>
      <c r="DM149" s="190">
        <v>0.4</v>
      </c>
      <c r="DN149" s="190">
        <v>0.6</v>
      </c>
      <c r="DO149" s="190"/>
      <c r="DP149" s="190"/>
      <c r="DQ149" s="190"/>
      <c r="DR149" s="190"/>
      <c r="DS149" s="190"/>
      <c r="DT149" s="190"/>
      <c r="DU149" s="190"/>
      <c r="DV149" s="190"/>
      <c r="DW149" s="54">
        <f t="shared" si="46"/>
        <v>0.72085170482963123</v>
      </c>
      <c r="DX149" s="190"/>
      <c r="DY149" s="190"/>
      <c r="DZ149" s="231"/>
      <c r="EA149" s="196" t="s">
        <v>486</v>
      </c>
      <c r="EB149" s="231"/>
      <c r="EC149" s="190"/>
      <c r="ED149" s="234" t="s">
        <v>850</v>
      </c>
      <c r="EE149" s="190"/>
      <c r="EF149" s="190"/>
      <c r="EG149" s="189" t="s">
        <v>63</v>
      </c>
      <c r="EH149" s="190" t="s">
        <v>63</v>
      </c>
      <c r="EI149" s="195" t="s">
        <v>63</v>
      </c>
      <c r="EJ149" s="194" t="s">
        <v>44</v>
      </c>
      <c r="EK149" s="194" t="s">
        <v>44</v>
      </c>
      <c r="EL149" s="195" t="s">
        <v>652</v>
      </c>
      <c r="EM149" s="246">
        <v>0.05</v>
      </c>
      <c r="EN149" s="231" t="s">
        <v>839</v>
      </c>
      <c r="EO149" s="189" t="s">
        <v>63</v>
      </c>
      <c r="EP149" s="231"/>
      <c r="EQ149" s="190"/>
      <c r="ER149" s="228"/>
      <c r="ES149" s="190"/>
      <c r="ET149" s="190"/>
      <c r="EU149" s="190"/>
      <c r="EV149" s="231" t="s">
        <v>382</v>
      </c>
      <c r="EW149" s="190"/>
      <c r="EX149" s="190"/>
      <c r="FA149" s="58"/>
      <c r="FB149" s="58"/>
      <c r="FC149" s="58"/>
      <c r="FD149" s="58"/>
      <c r="FE149" s="58"/>
      <c r="FF149" s="58"/>
      <c r="FG149" s="58"/>
      <c r="FH149" s="58"/>
    </row>
    <row r="150" spans="1:164" s="32" customFormat="1" ht="15" customHeight="1" x14ac:dyDescent="0.25">
      <c r="A150" s="200" t="s">
        <v>251</v>
      </c>
      <c r="B150" s="92">
        <v>2012</v>
      </c>
      <c r="C150" s="101" t="s">
        <v>1092</v>
      </c>
      <c r="D150" s="102" t="s">
        <v>1093</v>
      </c>
      <c r="E150" s="123">
        <v>90</v>
      </c>
      <c r="F150" s="114"/>
      <c r="G150" s="188"/>
      <c r="H150" s="188"/>
      <c r="I150" s="146"/>
      <c r="J150" s="116">
        <v>0</v>
      </c>
      <c r="K150" s="39">
        <v>0</v>
      </c>
      <c r="L150" s="39">
        <v>0</v>
      </c>
      <c r="M150" s="39">
        <v>0</v>
      </c>
      <c r="N150" s="39">
        <v>0</v>
      </c>
      <c r="O150" s="35">
        <f t="shared" si="40"/>
        <v>0</v>
      </c>
      <c r="P150" s="35">
        <f t="shared" si="41"/>
        <v>0</v>
      </c>
      <c r="Q150" s="35">
        <f t="shared" si="42"/>
        <v>0</v>
      </c>
      <c r="R150" s="125">
        <f t="shared" si="43"/>
        <v>0</v>
      </c>
      <c r="S150" s="105">
        <v>2012</v>
      </c>
      <c r="T150" s="195" t="s">
        <v>194</v>
      </c>
      <c r="U150" s="195" t="s">
        <v>252</v>
      </c>
      <c r="V150" s="195" t="s">
        <v>3</v>
      </c>
      <c r="W150" s="235"/>
      <c r="X150" s="195"/>
      <c r="Y150" s="129" t="s">
        <v>408</v>
      </c>
      <c r="Z150" s="63" t="str">
        <f>VLOOKUP(Y150,Listings!$J$3:$O$57,2,FALSE)</f>
        <v>n/a</v>
      </c>
      <c r="AA150" s="195"/>
      <c r="AB150" s="59"/>
      <c r="AC150" s="59"/>
      <c r="AD150" s="51"/>
      <c r="AE150" s="220" t="s">
        <v>408</v>
      </c>
      <c r="AF150" s="133">
        <v>81</v>
      </c>
      <c r="AG150" s="159">
        <v>121.09999999999997</v>
      </c>
      <c r="AH150" s="159"/>
      <c r="AI150" s="159"/>
      <c r="AJ150" s="159"/>
      <c r="AK150" s="159"/>
      <c r="AL150" s="159"/>
      <c r="AM150" s="159"/>
      <c r="AN150" s="159">
        <v>12</v>
      </c>
      <c r="AO150" s="159">
        <v>18</v>
      </c>
      <c r="AP150" s="159">
        <v>9.6</v>
      </c>
      <c r="AQ150" s="159">
        <v>11.5</v>
      </c>
      <c r="AR150" s="149" t="s">
        <v>62</v>
      </c>
      <c r="AS150" s="195"/>
      <c r="AT150" s="195"/>
      <c r="AU150" s="195"/>
      <c r="AV150" s="195"/>
      <c r="AW150" s="195"/>
      <c r="AX150" s="195"/>
      <c r="AY150" s="195" t="s">
        <v>253</v>
      </c>
      <c r="AZ150" s="175" t="s">
        <v>408</v>
      </c>
      <c r="BA150" s="195"/>
      <c r="BB150" s="195"/>
      <c r="BC150" s="195"/>
      <c r="BD150" s="195"/>
      <c r="BE150" s="195"/>
      <c r="BF150" s="195"/>
      <c r="BG150" s="195" t="s">
        <v>32</v>
      </c>
      <c r="BH150" s="149"/>
      <c r="BI150" s="195"/>
      <c r="BJ150" s="195"/>
      <c r="BK150" s="195"/>
      <c r="BL150" s="195"/>
      <c r="BM150" s="195"/>
      <c r="BN150" s="195"/>
      <c r="BO150" s="195"/>
      <c r="BP150" s="195"/>
      <c r="BQ150" s="195"/>
      <c r="BR150" s="195"/>
      <c r="BS150" s="195"/>
      <c r="BT150" s="195"/>
      <c r="BU150" s="149" t="s">
        <v>257</v>
      </c>
      <c r="BV150" s="195" t="s">
        <v>323</v>
      </c>
      <c r="BW150" s="195" t="s">
        <v>408</v>
      </c>
      <c r="BX150" s="233" t="s">
        <v>254</v>
      </c>
      <c r="BY150" s="195"/>
      <c r="BZ150" s="195">
        <v>4.6800000000000001E-2</v>
      </c>
      <c r="CA150" s="195">
        <v>7.1199999999999999E-2</v>
      </c>
      <c r="CB150" s="195"/>
      <c r="CC150" s="195"/>
      <c r="CD150" s="195"/>
      <c r="CE150" s="195"/>
      <c r="CF150" s="195"/>
      <c r="CG150" s="195"/>
      <c r="CH150" s="195"/>
      <c r="CI150" s="195"/>
      <c r="CJ150" s="149" t="s">
        <v>25</v>
      </c>
      <c r="CK150" s="233" t="s">
        <v>255</v>
      </c>
      <c r="CL150" s="195"/>
      <c r="CM150" s="233"/>
      <c r="CN150" s="195"/>
      <c r="CO150" s="233"/>
      <c r="CP150" s="149" t="s">
        <v>28</v>
      </c>
      <c r="CQ150" s="195" t="s">
        <v>336</v>
      </c>
      <c r="CR150" s="148" t="s">
        <v>408</v>
      </c>
      <c r="CS150" s="233" t="s">
        <v>256</v>
      </c>
      <c r="CT150" s="195"/>
      <c r="CU150" s="195"/>
      <c r="CV150" s="159">
        <v>1.8</v>
      </c>
      <c r="CW150" s="174">
        <v>85.7</v>
      </c>
      <c r="CX150" s="155">
        <v>47.611111111111114</v>
      </c>
      <c r="CY150" s="195">
        <v>567</v>
      </c>
      <c r="CZ150" s="195">
        <v>1256</v>
      </c>
      <c r="DA150" s="195"/>
      <c r="DB150" s="195"/>
      <c r="DC150" s="195"/>
      <c r="DD150" s="195"/>
      <c r="DE150" s="195">
        <v>0.1</v>
      </c>
      <c r="DF150" s="195">
        <v>0.55000000000000004</v>
      </c>
      <c r="DG150" s="195"/>
      <c r="DH150" s="195"/>
      <c r="DI150" s="190">
        <f t="shared" si="44"/>
        <v>0.36006676868946985</v>
      </c>
      <c r="DJ150" s="190">
        <f t="shared" si="45"/>
        <v>0.36006676868946985</v>
      </c>
      <c r="DK150" s="195"/>
      <c r="DL150" s="195"/>
      <c r="DM150" s="195"/>
      <c r="DN150" s="195"/>
      <c r="DO150" s="195"/>
      <c r="DP150" s="195"/>
      <c r="DQ150" s="195"/>
      <c r="DR150" s="195"/>
      <c r="DS150" s="108"/>
      <c r="DT150" s="108"/>
      <c r="DU150" s="195"/>
      <c r="DV150" s="195"/>
      <c r="DW150" s="54">
        <f t="shared" si="46"/>
        <v>0.6546668521626724</v>
      </c>
      <c r="DX150" s="195"/>
      <c r="DY150" s="195"/>
      <c r="DZ150" s="233"/>
      <c r="EA150" s="149" t="s">
        <v>25</v>
      </c>
      <c r="EB150" s="233" t="s">
        <v>255</v>
      </c>
      <c r="EC150" s="195"/>
      <c r="ED150" s="233" t="s">
        <v>238</v>
      </c>
      <c r="EE150" s="195"/>
      <c r="EF150" s="195"/>
      <c r="EG150" s="149" t="s">
        <v>44</v>
      </c>
      <c r="EH150" s="195" t="s">
        <v>63</v>
      </c>
      <c r="EI150" s="194" t="s">
        <v>63</v>
      </c>
      <c r="EJ150" s="194" t="s">
        <v>63</v>
      </c>
      <c r="EK150" s="194" t="s">
        <v>63</v>
      </c>
      <c r="EL150" s="200" t="s">
        <v>653</v>
      </c>
      <c r="EM150" s="128" t="s">
        <v>44</v>
      </c>
      <c r="EN150" s="233"/>
      <c r="EO150" s="149" t="s">
        <v>63</v>
      </c>
      <c r="EP150" s="233"/>
      <c r="EQ150" s="195"/>
      <c r="ER150" s="227"/>
      <c r="ES150" s="195"/>
      <c r="ET150" s="195"/>
      <c r="EU150" s="195"/>
      <c r="EV150" s="233"/>
      <c r="EW150" s="195"/>
      <c r="EX150" s="195" t="s">
        <v>382</v>
      </c>
      <c r="FA150" s="58"/>
      <c r="FB150" s="58"/>
      <c r="FC150" s="58"/>
      <c r="FD150" s="58"/>
      <c r="FE150" s="58"/>
      <c r="FF150" s="58"/>
      <c r="FG150" s="58"/>
      <c r="FH150" s="58"/>
    </row>
    <row r="151" spans="1:164" s="32" customFormat="1" ht="15" customHeight="1" x14ac:dyDescent="0.25">
      <c r="A151" s="200" t="s">
        <v>554</v>
      </c>
      <c r="B151" s="92">
        <v>2015</v>
      </c>
      <c r="C151" s="101" t="s">
        <v>1164</v>
      </c>
      <c r="D151" s="102" t="s">
        <v>1165</v>
      </c>
      <c r="E151" s="123">
        <v>127</v>
      </c>
      <c r="F151" s="216"/>
      <c r="G151" s="146"/>
      <c r="H151" s="146"/>
      <c r="I151" s="146"/>
      <c r="J151" s="216">
        <v>0</v>
      </c>
      <c r="K151" s="146">
        <v>0</v>
      </c>
      <c r="L151" s="146">
        <v>0</v>
      </c>
      <c r="M151" s="146">
        <v>0</v>
      </c>
      <c r="N151" s="146">
        <v>0</v>
      </c>
      <c r="O151" s="35">
        <f t="shared" si="40"/>
        <v>0</v>
      </c>
      <c r="P151" s="35">
        <f t="shared" si="41"/>
        <v>0</v>
      </c>
      <c r="Q151" s="35">
        <f t="shared" si="42"/>
        <v>0</v>
      </c>
      <c r="R151" s="125">
        <f t="shared" si="43"/>
        <v>0</v>
      </c>
      <c r="S151" s="105">
        <v>2015</v>
      </c>
      <c r="T151" s="194" t="s">
        <v>185</v>
      </c>
      <c r="U151" s="194" t="s">
        <v>545</v>
      </c>
      <c r="V151" s="194" t="s">
        <v>4</v>
      </c>
      <c r="W151" s="234"/>
      <c r="X151" s="194"/>
      <c r="Y151" s="196" t="s">
        <v>26</v>
      </c>
      <c r="Z151" s="63" t="str">
        <f>VLOOKUP(Y151,Listings!$J$3:$O$57,2,FALSE)</f>
        <v>HFC</v>
      </c>
      <c r="AA151" s="194"/>
      <c r="AB151" s="59">
        <f>VLOOKUP(Y151,Listings!$J$3:$O$57,5,FALSE)</f>
        <v>154.01</v>
      </c>
      <c r="AC151" s="59">
        <f>VLOOKUP(Y151,Listings!$J$3:$O$57,6,FALSE)</f>
        <v>36.51</v>
      </c>
      <c r="AD151" s="51">
        <f>VLOOKUP(Y151,Listings!$J$3:$L$57,3,FALSE)</f>
        <v>0.49580000000000002</v>
      </c>
      <c r="AE151" s="108" t="str">
        <f t="shared" ref="AE151:AE160" si="48">IF(ISNUMBER(AD151),IF(AD151&gt;0.25,"Dry",IF(AD151&lt;-0.25,"Wet","Isentropic")),"ERR")</f>
        <v>Dry</v>
      </c>
      <c r="AF151" s="132"/>
      <c r="AG151" s="197"/>
      <c r="AH151" s="197"/>
      <c r="AI151" s="197"/>
      <c r="AJ151" s="197"/>
      <c r="AK151" s="197"/>
      <c r="AL151" s="197"/>
      <c r="AM151" s="197"/>
      <c r="AN151" s="197"/>
      <c r="AO151" s="197"/>
      <c r="AP151" s="197"/>
      <c r="AQ151" s="197"/>
      <c r="AR151" s="196" t="s">
        <v>62</v>
      </c>
      <c r="AS151" s="194"/>
      <c r="AT151" s="194">
        <v>95</v>
      </c>
      <c r="AU151" s="194">
        <v>20</v>
      </c>
      <c r="AV151" s="194">
        <v>110</v>
      </c>
      <c r="AW151" s="194"/>
      <c r="AX151" s="194"/>
      <c r="AY151" s="194" t="s">
        <v>32</v>
      </c>
      <c r="AZ151" s="196" t="s">
        <v>57</v>
      </c>
      <c r="BA151" s="194"/>
      <c r="BB151" s="194">
        <v>15</v>
      </c>
      <c r="BC151" s="194"/>
      <c r="BD151" s="194"/>
      <c r="BE151" s="194"/>
      <c r="BF151" s="194"/>
      <c r="BG151" s="194" t="s">
        <v>32</v>
      </c>
      <c r="BH151" s="196"/>
      <c r="BI151" s="194"/>
      <c r="BJ151" s="194"/>
      <c r="BK151" s="194"/>
      <c r="BL151" s="194">
        <v>7.1999999999999995E-2</v>
      </c>
      <c r="BM151" s="194" t="s">
        <v>301</v>
      </c>
      <c r="BN151" s="195"/>
      <c r="BO151" s="195"/>
      <c r="BP151" s="195"/>
      <c r="BQ151" s="194"/>
      <c r="BR151" s="194"/>
      <c r="BS151" s="194">
        <v>7.1999999999999995E-2</v>
      </c>
      <c r="BT151" s="155">
        <v>0.21739130434782605</v>
      </c>
      <c r="BU151" s="196" t="s">
        <v>27</v>
      </c>
      <c r="BV151" s="195" t="s">
        <v>62</v>
      </c>
      <c r="BW151" s="195" t="s">
        <v>46</v>
      </c>
      <c r="BX151" s="234"/>
      <c r="BY151" s="194"/>
      <c r="BZ151" s="194"/>
      <c r="CA151" s="194"/>
      <c r="CB151" s="194"/>
      <c r="CC151" s="194"/>
      <c r="CD151" s="194"/>
      <c r="CE151" s="194"/>
      <c r="CF151" s="194"/>
      <c r="CG151" s="194"/>
      <c r="CH151" s="194"/>
      <c r="CI151" s="194"/>
      <c r="CJ151" s="196" t="s">
        <v>25</v>
      </c>
      <c r="CK151" s="234" t="s">
        <v>556</v>
      </c>
      <c r="CL151" s="194">
        <v>9</v>
      </c>
      <c r="CM151" s="234"/>
      <c r="CN151" s="194"/>
      <c r="CO151" s="234"/>
      <c r="CP151" s="196" t="s">
        <v>30</v>
      </c>
      <c r="CQ151" s="194" t="s">
        <v>334</v>
      </c>
      <c r="CR151" s="200" t="s">
        <v>41</v>
      </c>
      <c r="CS151" s="234" t="s">
        <v>555</v>
      </c>
      <c r="CT151" s="194">
        <v>15.35</v>
      </c>
      <c r="CU151" s="194"/>
      <c r="CV151" s="197">
        <v>3</v>
      </c>
      <c r="CW151" s="194"/>
      <c r="CX151" s="194"/>
      <c r="CY151" s="194"/>
      <c r="CZ151" s="194"/>
      <c r="DA151" s="194">
        <v>3</v>
      </c>
      <c r="DB151" s="194">
        <v>7</v>
      </c>
      <c r="DC151" s="194">
        <v>1</v>
      </c>
      <c r="DD151" s="194">
        <v>3.5</v>
      </c>
      <c r="DE151" s="194"/>
      <c r="DF151" s="194"/>
      <c r="DG151" s="194"/>
      <c r="DH151" s="194"/>
      <c r="DI151" s="54">
        <f t="shared" si="44"/>
        <v>3.5</v>
      </c>
      <c r="DJ151" s="190">
        <f t="shared" si="45"/>
        <v>3.5</v>
      </c>
      <c r="DK151" s="194"/>
      <c r="DL151" s="194">
        <v>0.66</v>
      </c>
      <c r="DM151" s="194"/>
      <c r="DN151" s="194"/>
      <c r="DO151" s="194"/>
      <c r="DP151" s="194"/>
      <c r="DQ151" s="194"/>
      <c r="DR151" s="194"/>
      <c r="DS151" s="194"/>
      <c r="DT151" s="200"/>
      <c r="DU151" s="194"/>
      <c r="DV151" s="194"/>
      <c r="DW151" s="54" t="str">
        <f t="shared" si="46"/>
        <v/>
      </c>
      <c r="DX151" s="194"/>
      <c r="DY151" s="194"/>
      <c r="DZ151" s="234" t="s">
        <v>858</v>
      </c>
      <c r="EA151" s="196" t="s">
        <v>25</v>
      </c>
      <c r="EB151" s="234"/>
      <c r="EC151" s="194"/>
      <c r="ED151" s="234"/>
      <c r="EE151" s="194"/>
      <c r="EF151" s="194"/>
      <c r="EG151" s="196"/>
      <c r="EH151" s="194"/>
      <c r="EI151" s="194"/>
      <c r="EJ151" s="194"/>
      <c r="EK151" s="194"/>
      <c r="EL151" s="194" t="s">
        <v>408</v>
      </c>
      <c r="EM151" s="242" t="s">
        <v>408</v>
      </c>
      <c r="EN151" s="234"/>
      <c r="EO151" s="196" t="s">
        <v>63</v>
      </c>
      <c r="EP151" s="234"/>
      <c r="EQ151" s="194"/>
      <c r="ER151" s="228"/>
      <c r="ES151" s="194"/>
      <c r="ET151" s="194"/>
      <c r="EU151" s="194"/>
      <c r="EV151" s="234"/>
      <c r="EW151" s="194"/>
      <c r="EX151" s="194" t="s">
        <v>382</v>
      </c>
      <c r="FA151" s="58"/>
      <c r="FB151" s="58"/>
      <c r="FC151" s="58"/>
      <c r="FD151" s="58"/>
      <c r="FE151" s="58"/>
      <c r="FF151" s="58"/>
      <c r="FG151" s="58"/>
      <c r="FH151" s="58"/>
    </row>
    <row r="152" spans="1:164" s="32" customFormat="1" ht="15" customHeight="1" x14ac:dyDescent="0.25">
      <c r="A152" s="97" t="s">
        <v>544</v>
      </c>
      <c r="B152" s="92">
        <v>2015</v>
      </c>
      <c r="C152" s="101" t="s">
        <v>1148</v>
      </c>
      <c r="D152" s="102" t="s">
        <v>1149</v>
      </c>
      <c r="E152" s="256">
        <v>119</v>
      </c>
      <c r="F152" s="114"/>
      <c r="G152" s="188"/>
      <c r="H152" s="188"/>
      <c r="I152" s="188"/>
      <c r="J152" s="114">
        <v>0</v>
      </c>
      <c r="K152" s="188">
        <v>0</v>
      </c>
      <c r="L152" s="146">
        <v>0</v>
      </c>
      <c r="M152" s="146">
        <v>0</v>
      </c>
      <c r="N152" s="146">
        <v>0</v>
      </c>
      <c r="O152" s="35">
        <f t="shared" si="40"/>
        <v>0</v>
      </c>
      <c r="P152" s="35">
        <f t="shared" si="41"/>
        <v>0</v>
      </c>
      <c r="Q152" s="35">
        <f t="shared" si="42"/>
        <v>0</v>
      </c>
      <c r="R152" s="125">
        <f t="shared" si="43"/>
        <v>0</v>
      </c>
      <c r="S152" s="105">
        <v>2015</v>
      </c>
      <c r="T152" s="194" t="s">
        <v>185</v>
      </c>
      <c r="U152" s="194" t="s">
        <v>545</v>
      </c>
      <c r="V152" s="194" t="s">
        <v>31</v>
      </c>
      <c r="W152" s="234"/>
      <c r="X152" s="194"/>
      <c r="Y152" s="196" t="s">
        <v>75</v>
      </c>
      <c r="Z152" s="63" t="str">
        <f>VLOOKUP(Y152,Listings!$J$3:$O$57,2,FALSE)</f>
        <v>HFC</v>
      </c>
      <c r="AA152" s="194"/>
      <c r="AB152" s="59">
        <f>VLOOKUP(Y152,Listings!$J$3:$O$57,5,FALSE)</f>
        <v>101.06</v>
      </c>
      <c r="AC152" s="59">
        <f>VLOOKUP(Y152,Listings!$J$3:$O$57,6,FALSE)</f>
        <v>40.592799999999997</v>
      </c>
      <c r="AD152" s="188">
        <f>VLOOKUP(Y152,Listings!$J$3:$L$57,3,FALSE)</f>
        <v>-0.40899999999999997</v>
      </c>
      <c r="AE152" s="108" t="str">
        <f t="shared" si="48"/>
        <v>Wet</v>
      </c>
      <c r="AF152" s="132">
        <v>80</v>
      </c>
      <c r="AG152" s="197">
        <v>88</v>
      </c>
      <c r="AH152" s="197">
        <v>4</v>
      </c>
      <c r="AI152" s="197">
        <v>5</v>
      </c>
      <c r="AJ152" s="197">
        <v>33</v>
      </c>
      <c r="AK152" s="197">
        <v>35</v>
      </c>
      <c r="AL152" s="197"/>
      <c r="AM152" s="197"/>
      <c r="AN152" s="197"/>
      <c r="AO152" s="197">
        <v>25</v>
      </c>
      <c r="AP152" s="197"/>
      <c r="AQ152" s="197">
        <v>9.5</v>
      </c>
      <c r="AR152" s="196" t="s">
        <v>369</v>
      </c>
      <c r="AS152" s="194"/>
      <c r="AT152" s="194">
        <v>90</v>
      </c>
      <c r="AU152" s="194"/>
      <c r="AV152" s="194"/>
      <c r="AW152" s="194"/>
      <c r="AX152" s="194">
        <v>1.5</v>
      </c>
      <c r="AY152" s="194" t="s">
        <v>32</v>
      </c>
      <c r="AZ152" s="196" t="s">
        <v>57</v>
      </c>
      <c r="BA152" s="194"/>
      <c r="BB152" s="194">
        <v>15</v>
      </c>
      <c r="BC152" s="194"/>
      <c r="BD152" s="194"/>
      <c r="BE152" s="194"/>
      <c r="BF152" s="194">
        <v>1.5</v>
      </c>
      <c r="BG152" s="194" t="s">
        <v>32</v>
      </c>
      <c r="BH152" s="196"/>
      <c r="BI152" s="194"/>
      <c r="BJ152" s="194"/>
      <c r="BK152" s="194"/>
      <c r="BL152" s="194"/>
      <c r="BM152" s="194"/>
      <c r="BN152" s="194"/>
      <c r="BO152" s="194"/>
      <c r="BP152" s="194"/>
      <c r="BQ152" s="194"/>
      <c r="BR152" s="194"/>
      <c r="BS152" s="194"/>
      <c r="BT152" s="199">
        <f>1-(273+BB152)/(273+AT152)</f>
        <v>0.20661157024793386</v>
      </c>
      <c r="BU152" s="196" t="s">
        <v>27</v>
      </c>
      <c r="BV152" s="194" t="s">
        <v>62</v>
      </c>
      <c r="BW152" s="194" t="s">
        <v>46</v>
      </c>
      <c r="BX152" s="234"/>
      <c r="BY152" s="194"/>
      <c r="BZ152" s="194"/>
      <c r="CA152" s="194"/>
      <c r="CB152" s="194"/>
      <c r="CC152" s="194"/>
      <c r="CD152" s="194"/>
      <c r="CE152" s="194"/>
      <c r="CF152" s="194"/>
      <c r="CG152" s="194"/>
      <c r="CH152" s="194"/>
      <c r="CI152" s="194" t="s">
        <v>889</v>
      </c>
      <c r="CJ152" s="196" t="s">
        <v>25</v>
      </c>
      <c r="CK152" s="234"/>
      <c r="CL152" s="194"/>
      <c r="CM152" s="234"/>
      <c r="CN152" s="194"/>
      <c r="CO152" s="234"/>
      <c r="CP152" s="196" t="s">
        <v>43</v>
      </c>
      <c r="CQ152" s="194" t="s">
        <v>334</v>
      </c>
      <c r="CR152" s="200" t="s">
        <v>41</v>
      </c>
      <c r="CS152" s="234"/>
      <c r="CT152" s="194">
        <v>7</v>
      </c>
      <c r="CU152" s="194"/>
      <c r="CV152" s="197">
        <v>2.2999999999999998</v>
      </c>
      <c r="CW152" s="194">
        <v>121</v>
      </c>
      <c r="CX152" s="199">
        <v>52.608695652173914</v>
      </c>
      <c r="CY152" s="194">
        <v>1200</v>
      </c>
      <c r="CZ152" s="194">
        <v>1600</v>
      </c>
      <c r="DA152" s="194"/>
      <c r="DB152" s="194"/>
      <c r="DC152" s="194"/>
      <c r="DD152" s="194">
        <v>5</v>
      </c>
      <c r="DE152" s="194"/>
      <c r="DF152" s="194"/>
      <c r="DG152" s="194"/>
      <c r="DH152" s="194"/>
      <c r="DI152" s="54">
        <f t="shared" si="44"/>
        <v>5</v>
      </c>
      <c r="DJ152" s="54">
        <f t="shared" si="45"/>
        <v>5</v>
      </c>
      <c r="DK152" s="194">
        <v>0.24</v>
      </c>
      <c r="DL152" s="194">
        <v>0.28999999999999998</v>
      </c>
      <c r="DM152" s="194"/>
      <c r="DN152" s="194"/>
      <c r="DO152" s="194"/>
      <c r="DP152" s="194"/>
      <c r="DQ152" s="194"/>
      <c r="DR152" s="194"/>
      <c r="DS152" s="194"/>
      <c r="DT152" s="194"/>
      <c r="DU152" s="194"/>
      <c r="DV152" s="194"/>
      <c r="DW152" s="54" t="str">
        <f t="shared" si="46"/>
        <v/>
      </c>
      <c r="DX152" s="194">
        <v>1.1000000000000001</v>
      </c>
      <c r="DY152" s="194">
        <v>1.25</v>
      </c>
      <c r="DZ152" s="234" t="s">
        <v>859</v>
      </c>
      <c r="EA152" s="196" t="s">
        <v>25</v>
      </c>
      <c r="EB152" s="234"/>
      <c r="EC152" s="194"/>
      <c r="ED152" s="234"/>
      <c r="EE152" s="194"/>
      <c r="EF152" s="194"/>
      <c r="EG152" s="196"/>
      <c r="EH152" s="194"/>
      <c r="EI152" s="194"/>
      <c r="EJ152" s="194"/>
      <c r="EK152" s="194"/>
      <c r="EL152" s="194" t="s">
        <v>408</v>
      </c>
      <c r="EM152" s="242" t="s">
        <v>408</v>
      </c>
      <c r="EN152" s="234"/>
      <c r="EO152" s="196" t="s">
        <v>63</v>
      </c>
      <c r="EP152" s="234"/>
      <c r="EQ152" s="194"/>
      <c r="ER152" s="228"/>
      <c r="ES152" s="194" t="s">
        <v>382</v>
      </c>
      <c r="ET152" s="194"/>
      <c r="EU152" s="194"/>
      <c r="EV152" s="234" t="s">
        <v>382</v>
      </c>
      <c r="EW152" s="194"/>
      <c r="EX152" s="194" t="s">
        <v>382</v>
      </c>
      <c r="FA152" s="58"/>
      <c r="FB152" s="58"/>
      <c r="FC152" s="58"/>
      <c r="FD152" s="58"/>
      <c r="FE152" s="58"/>
      <c r="FF152" s="58"/>
      <c r="FG152" s="58"/>
      <c r="FH152" s="58"/>
    </row>
    <row r="153" spans="1:164" s="32" customFormat="1" ht="15" customHeight="1" x14ac:dyDescent="0.25">
      <c r="A153" s="148" t="s">
        <v>263</v>
      </c>
      <c r="B153" s="92">
        <v>2014</v>
      </c>
      <c r="C153" s="259" t="s">
        <v>972</v>
      </c>
      <c r="D153" s="102" t="s">
        <v>973</v>
      </c>
      <c r="E153" s="123">
        <v>29</v>
      </c>
      <c r="F153" s="114"/>
      <c r="G153" s="188"/>
      <c r="H153" s="188"/>
      <c r="I153" s="146"/>
      <c r="J153" s="216">
        <v>0</v>
      </c>
      <c r="K153" s="146">
        <v>0</v>
      </c>
      <c r="L153" s="146">
        <v>0</v>
      </c>
      <c r="M153" s="146">
        <v>0</v>
      </c>
      <c r="N153" s="146">
        <v>0</v>
      </c>
      <c r="O153" s="35">
        <f t="shared" si="40"/>
        <v>0</v>
      </c>
      <c r="P153" s="35">
        <f t="shared" si="41"/>
        <v>0</v>
      </c>
      <c r="Q153" s="35">
        <f t="shared" si="42"/>
        <v>0</v>
      </c>
      <c r="R153" s="125">
        <f t="shared" si="43"/>
        <v>0</v>
      </c>
      <c r="S153" s="105">
        <v>2014</v>
      </c>
      <c r="T153" s="108" t="s">
        <v>188</v>
      </c>
      <c r="U153" s="108" t="s">
        <v>189</v>
      </c>
      <c r="V153" s="108" t="s">
        <v>4</v>
      </c>
      <c r="W153" s="235"/>
      <c r="X153" s="195" t="s">
        <v>44</v>
      </c>
      <c r="Y153" s="157" t="s">
        <v>630</v>
      </c>
      <c r="Z153" s="63" t="str">
        <f>VLOOKUP(Y153,Listings!$J$3:$O$57,2,FALSE)</f>
        <v>Hydrocarbons</v>
      </c>
      <c r="AA153" s="108"/>
      <c r="AB153" s="59">
        <f>VLOOKUP(Y153,Listings!$J$3:$O$57,5,FALSE)</f>
        <v>196.55</v>
      </c>
      <c r="AC153" s="59">
        <f>VLOOKUP(Y153,Listings!$J$3:$O$57,6,FALSE)</f>
        <v>33.700000000000003</v>
      </c>
      <c r="AD153" s="188">
        <f>VLOOKUP(Y153,Listings!$J$3:$L$57,3,FALSE)</f>
        <v>1.7709999999999999</v>
      </c>
      <c r="AE153" s="108" t="str">
        <f t="shared" si="48"/>
        <v>Dry</v>
      </c>
      <c r="AF153" s="157"/>
      <c r="AG153" s="164">
        <v>145</v>
      </c>
      <c r="AH153" s="164"/>
      <c r="AI153" s="164"/>
      <c r="AJ153" s="164"/>
      <c r="AK153" s="164"/>
      <c r="AL153" s="164"/>
      <c r="AM153" s="164"/>
      <c r="AN153" s="200"/>
      <c r="AO153" s="159">
        <v>10.199999999999999</v>
      </c>
      <c r="AP153" s="164"/>
      <c r="AQ153" s="164"/>
      <c r="AR153" s="157" t="s">
        <v>366</v>
      </c>
      <c r="AS153" s="108"/>
      <c r="AT153" s="108"/>
      <c r="AU153" s="108"/>
      <c r="AV153" s="195">
        <v>14.8</v>
      </c>
      <c r="AW153" s="195"/>
      <c r="AX153" s="195"/>
      <c r="AY153" s="108" t="s">
        <v>32</v>
      </c>
      <c r="AZ153" s="175" t="s">
        <v>408</v>
      </c>
      <c r="BA153" s="195">
        <v>24</v>
      </c>
      <c r="BB153" s="195">
        <v>38</v>
      </c>
      <c r="BC153" s="195"/>
      <c r="BD153" s="195"/>
      <c r="BE153" s="108"/>
      <c r="BF153" s="108"/>
      <c r="BG153" s="108" t="s">
        <v>32</v>
      </c>
      <c r="BH153" s="157"/>
      <c r="BI153" s="108"/>
      <c r="BJ153" s="108"/>
      <c r="BK153" s="108"/>
      <c r="BL153" s="195">
        <v>7.3999999999999996E-2</v>
      </c>
      <c r="BM153" s="195" t="s">
        <v>301</v>
      </c>
      <c r="BN153" s="195"/>
      <c r="BO153" s="195"/>
      <c r="BP153" s="195"/>
      <c r="BQ153" s="195"/>
      <c r="BR153" s="108"/>
      <c r="BS153" s="195">
        <v>7.3999999999999996E-2</v>
      </c>
      <c r="BT153" s="108"/>
      <c r="BU153" s="149" t="s">
        <v>408</v>
      </c>
      <c r="BV153" s="195" t="s">
        <v>408</v>
      </c>
      <c r="BW153" s="195" t="s">
        <v>408</v>
      </c>
      <c r="BX153" s="235"/>
      <c r="BY153" s="108"/>
      <c r="BZ153" s="195"/>
      <c r="CA153" s="108"/>
      <c r="CB153" s="108"/>
      <c r="CC153" s="108"/>
      <c r="CD153" s="108"/>
      <c r="CE153" s="108"/>
      <c r="CF153" s="108"/>
      <c r="CG153" s="108"/>
      <c r="CH153" s="108"/>
      <c r="CI153" s="108"/>
      <c r="CJ153" s="157" t="s">
        <v>25</v>
      </c>
      <c r="CK153" s="235"/>
      <c r="CL153" s="108"/>
      <c r="CM153" s="235"/>
      <c r="CN153" s="108"/>
      <c r="CO153" s="235"/>
      <c r="CP153" s="157" t="s">
        <v>28</v>
      </c>
      <c r="CQ153" s="148" t="s">
        <v>334</v>
      </c>
      <c r="CR153" s="148" t="s">
        <v>408</v>
      </c>
      <c r="CS153" s="235"/>
      <c r="CT153" s="108"/>
      <c r="CU153" s="108"/>
      <c r="CV153" s="164"/>
      <c r="CW153" s="195"/>
      <c r="CX153" s="195"/>
      <c r="CY153" s="108"/>
      <c r="CZ153" s="108"/>
      <c r="DA153" s="108"/>
      <c r="DB153" s="108">
        <v>4.8</v>
      </c>
      <c r="DC153" s="195">
        <v>0.9</v>
      </c>
      <c r="DD153" s="195">
        <v>1</v>
      </c>
      <c r="DE153" s="195">
        <v>1.1499999999999999</v>
      </c>
      <c r="DF153" s="108">
        <v>1.25</v>
      </c>
      <c r="DG153" s="108"/>
      <c r="DH153" s="108"/>
      <c r="DI153" s="190">
        <f t="shared" si="44"/>
        <v>1</v>
      </c>
      <c r="DJ153" s="54">
        <f t="shared" si="45"/>
        <v>1</v>
      </c>
      <c r="DK153" s="195"/>
      <c r="DL153" s="195"/>
      <c r="DM153" s="108"/>
      <c r="DN153" s="108"/>
      <c r="DO153" s="108"/>
      <c r="DP153" s="108"/>
      <c r="DQ153" s="108"/>
      <c r="DR153" s="108"/>
      <c r="DS153" s="108"/>
      <c r="DT153" s="108"/>
      <c r="DU153" s="108"/>
      <c r="DV153" s="155">
        <v>0.8</v>
      </c>
      <c r="DW153" s="190">
        <f t="shared" si="46"/>
        <v>0.69522329143492201</v>
      </c>
      <c r="DX153" s="108"/>
      <c r="DY153" s="108"/>
      <c r="DZ153" s="235"/>
      <c r="EA153" s="157" t="s">
        <v>408</v>
      </c>
      <c r="EB153" s="235"/>
      <c r="EC153" s="108"/>
      <c r="ED153" s="235"/>
      <c r="EE153" s="108"/>
      <c r="EF153" s="108"/>
      <c r="EG153" s="157"/>
      <c r="EH153" s="108"/>
      <c r="EI153" s="108"/>
      <c r="EJ153" s="108"/>
      <c r="EK153" s="108"/>
      <c r="EL153" s="194" t="s">
        <v>408</v>
      </c>
      <c r="EM153" s="242" t="s">
        <v>408</v>
      </c>
      <c r="EN153" s="235"/>
      <c r="EO153" s="157" t="s">
        <v>44</v>
      </c>
      <c r="EP153" s="235"/>
      <c r="EQ153" s="108"/>
      <c r="ER153" s="229"/>
      <c r="ES153" s="108"/>
      <c r="ET153" s="108"/>
      <c r="EU153" s="108"/>
      <c r="EV153" s="235"/>
      <c r="EW153" s="108"/>
      <c r="EX153" s="108"/>
      <c r="FA153" s="58"/>
      <c r="FB153" s="58"/>
      <c r="FC153" s="58"/>
      <c r="FD153" s="58"/>
      <c r="FE153" s="58"/>
      <c r="FF153" s="58"/>
      <c r="FG153" s="58"/>
      <c r="FH153" s="58"/>
    </row>
    <row r="154" spans="1:164" s="32" customFormat="1" ht="15" customHeight="1" x14ac:dyDescent="0.25">
      <c r="A154" s="200" t="s">
        <v>659</v>
      </c>
      <c r="B154" s="92">
        <v>2014</v>
      </c>
      <c r="C154" s="101" t="s">
        <v>1216</v>
      </c>
      <c r="D154" s="102" t="s">
        <v>1217</v>
      </c>
      <c r="E154" s="146">
        <v>153</v>
      </c>
      <c r="F154" s="114"/>
      <c r="G154" s="188"/>
      <c r="H154" s="188"/>
      <c r="I154" s="188"/>
      <c r="J154" s="216">
        <v>0</v>
      </c>
      <c r="K154" s="213">
        <v>0</v>
      </c>
      <c r="L154" s="39">
        <v>0</v>
      </c>
      <c r="M154" s="39">
        <v>0</v>
      </c>
      <c r="N154" s="39">
        <v>0</v>
      </c>
      <c r="O154" s="35">
        <f t="shared" si="40"/>
        <v>0</v>
      </c>
      <c r="P154" s="35">
        <f t="shared" si="41"/>
        <v>0</v>
      </c>
      <c r="Q154" s="35">
        <f t="shared" si="42"/>
        <v>0</v>
      </c>
      <c r="R154" s="125">
        <f t="shared" si="43"/>
        <v>0</v>
      </c>
      <c r="S154" s="105">
        <v>2014</v>
      </c>
      <c r="T154" s="194" t="s">
        <v>173</v>
      </c>
      <c r="U154" s="194" t="s">
        <v>686</v>
      </c>
      <c r="V154" s="195" t="s">
        <v>4</v>
      </c>
      <c r="W154" s="234"/>
      <c r="X154" s="190"/>
      <c r="Y154" s="196" t="s">
        <v>26</v>
      </c>
      <c r="Z154" s="63" t="str">
        <f>VLOOKUP(Y154,Listings!$J$3:$O$57,2,FALSE)</f>
        <v>HFC</v>
      </c>
      <c r="AA154" s="194"/>
      <c r="AB154" s="59">
        <f>VLOOKUP(Y154,Listings!$J$3:$O$57,5,FALSE)</f>
        <v>154.01</v>
      </c>
      <c r="AC154" s="59">
        <f>VLOOKUP(Y154,Listings!$J$3:$O$57,6,FALSE)</f>
        <v>36.51</v>
      </c>
      <c r="AD154" s="188">
        <f>VLOOKUP(Y154,Listings!$J$3:$L$57,3,FALSE)</f>
        <v>0.49580000000000002</v>
      </c>
      <c r="AE154" s="195" t="str">
        <f t="shared" si="48"/>
        <v>Dry</v>
      </c>
      <c r="AF154" s="132"/>
      <c r="AG154" s="197"/>
      <c r="AH154" s="197"/>
      <c r="AI154" s="197"/>
      <c r="AJ154" s="197"/>
      <c r="AK154" s="197"/>
      <c r="AL154" s="197"/>
      <c r="AM154" s="197"/>
      <c r="AN154" s="197"/>
      <c r="AO154" s="197"/>
      <c r="AP154" s="197"/>
      <c r="AQ154" s="197"/>
      <c r="AR154" s="196" t="s">
        <v>4</v>
      </c>
      <c r="AS154" s="194"/>
      <c r="AT154" s="194">
        <v>120</v>
      </c>
      <c r="AU154" s="194"/>
      <c r="AV154" s="199">
        <v>700</v>
      </c>
      <c r="AW154" s="194"/>
      <c r="AX154" s="194"/>
      <c r="AY154" s="194" t="s">
        <v>32</v>
      </c>
      <c r="AZ154" s="149" t="s">
        <v>148</v>
      </c>
      <c r="BA154" s="194"/>
      <c r="BB154" s="194">
        <v>22</v>
      </c>
      <c r="BC154" s="194"/>
      <c r="BD154" s="194"/>
      <c r="BE154" s="194"/>
      <c r="BF154" s="194"/>
      <c r="BG154" s="194" t="s">
        <v>32</v>
      </c>
      <c r="BH154" s="196"/>
      <c r="BI154" s="194">
        <v>45</v>
      </c>
      <c r="BJ154" s="194" t="s">
        <v>302</v>
      </c>
      <c r="BK154" s="194"/>
      <c r="BL154" s="194">
        <f>BI154/AV154</f>
        <v>6.4285714285714279E-2</v>
      </c>
      <c r="BM154" s="194" t="s">
        <v>310</v>
      </c>
      <c r="BN154" s="195"/>
      <c r="BO154" s="195"/>
      <c r="BP154" s="195"/>
      <c r="BQ154" s="194"/>
      <c r="BR154" s="194"/>
      <c r="BS154" s="194">
        <v>0.06</v>
      </c>
      <c r="BT154" s="194">
        <v>0.24</v>
      </c>
      <c r="BU154" s="196" t="s">
        <v>408</v>
      </c>
      <c r="BV154" s="195" t="s">
        <v>408</v>
      </c>
      <c r="BW154" s="195" t="s">
        <v>408</v>
      </c>
      <c r="BX154" s="234"/>
      <c r="BY154" s="194"/>
      <c r="BZ154" s="194"/>
      <c r="CA154" s="194"/>
      <c r="CB154" s="194"/>
      <c r="CC154" s="194"/>
      <c r="CD154" s="194"/>
      <c r="CE154" s="194"/>
      <c r="CF154" s="194"/>
      <c r="CG154" s="194"/>
      <c r="CH154" s="194"/>
      <c r="CI154" s="194"/>
      <c r="CJ154" s="196" t="s">
        <v>408</v>
      </c>
      <c r="CK154" s="234"/>
      <c r="CL154" s="194"/>
      <c r="CM154" s="234"/>
      <c r="CN154" s="194"/>
      <c r="CO154" s="234"/>
      <c r="CP154" s="196" t="s">
        <v>29</v>
      </c>
      <c r="CQ154" s="194" t="s">
        <v>331</v>
      </c>
      <c r="CR154" s="200" t="s">
        <v>408</v>
      </c>
      <c r="CS154" s="234"/>
      <c r="CT154" s="194"/>
      <c r="CU154" s="194"/>
      <c r="CV154" s="197"/>
      <c r="CW154" s="190"/>
      <c r="CX154" s="190"/>
      <c r="CY154" s="194"/>
      <c r="CZ154" s="194"/>
      <c r="DA154" s="194"/>
      <c r="DB154" s="194"/>
      <c r="DC154" s="194"/>
      <c r="DD154" s="194"/>
      <c r="DE154" s="194"/>
      <c r="DF154" s="194"/>
      <c r="DG154" s="194"/>
      <c r="DH154" s="194"/>
      <c r="DI154" s="190" t="str">
        <f t="shared" si="44"/>
        <v/>
      </c>
      <c r="DJ154" s="54" t="str">
        <f t="shared" si="45"/>
        <v/>
      </c>
      <c r="DK154" s="194"/>
      <c r="DL154" s="194"/>
      <c r="DM154" s="194"/>
      <c r="DN154" s="194"/>
      <c r="DO154" s="194"/>
      <c r="DP154" s="194"/>
      <c r="DQ154" s="194"/>
      <c r="DR154" s="194"/>
      <c r="DS154" s="194"/>
      <c r="DT154" s="194"/>
      <c r="DU154" s="194"/>
      <c r="DV154" s="194"/>
      <c r="DW154" s="190" t="str">
        <f t="shared" si="46"/>
        <v/>
      </c>
      <c r="DX154" s="194"/>
      <c r="DY154" s="194"/>
      <c r="DZ154" s="234"/>
      <c r="EA154" s="196" t="s">
        <v>408</v>
      </c>
      <c r="EB154" s="234"/>
      <c r="EC154" s="194"/>
      <c r="ED154" s="234"/>
      <c r="EE154" s="194"/>
      <c r="EF154" s="194"/>
      <c r="EG154" s="196"/>
      <c r="EH154" s="194"/>
      <c r="EI154" s="194"/>
      <c r="EJ154" s="194"/>
      <c r="EK154" s="194"/>
      <c r="EL154" s="194" t="s">
        <v>408</v>
      </c>
      <c r="EM154" s="242" t="s">
        <v>408</v>
      </c>
      <c r="EN154" s="234"/>
      <c r="EO154" s="196" t="s">
        <v>408</v>
      </c>
      <c r="EP154" s="234"/>
      <c r="EQ154" s="194"/>
      <c r="ER154" s="228"/>
      <c r="ES154" s="194"/>
      <c r="ET154" s="194"/>
      <c r="EU154" s="194"/>
      <c r="EV154" s="234"/>
      <c r="EW154" s="194"/>
      <c r="EX154" s="194"/>
      <c r="FA154" s="58"/>
      <c r="FB154" s="58"/>
      <c r="FC154" s="58"/>
      <c r="FD154" s="58"/>
      <c r="FE154" s="58"/>
      <c r="FF154" s="58"/>
      <c r="FG154" s="58"/>
      <c r="FH154" s="58"/>
    </row>
    <row r="155" spans="1:164" s="32" customFormat="1" ht="15" customHeight="1" x14ac:dyDescent="0.25">
      <c r="A155" s="97" t="s">
        <v>540</v>
      </c>
      <c r="B155" s="92">
        <v>2015</v>
      </c>
      <c r="C155" s="101" t="s">
        <v>1144</v>
      </c>
      <c r="D155" s="102" t="s">
        <v>1145</v>
      </c>
      <c r="E155" s="256">
        <v>117</v>
      </c>
      <c r="F155" s="114"/>
      <c r="G155" s="188"/>
      <c r="H155" s="188"/>
      <c r="I155" s="188"/>
      <c r="J155" s="114">
        <v>0</v>
      </c>
      <c r="K155" s="188">
        <v>0</v>
      </c>
      <c r="L155" s="146">
        <v>0</v>
      </c>
      <c r="M155" s="146">
        <v>0</v>
      </c>
      <c r="N155" s="146">
        <v>0</v>
      </c>
      <c r="O155" s="35">
        <f t="shared" si="40"/>
        <v>0</v>
      </c>
      <c r="P155" s="35">
        <f t="shared" si="41"/>
        <v>0</v>
      </c>
      <c r="Q155" s="35">
        <f t="shared" si="42"/>
        <v>0</v>
      </c>
      <c r="R155" s="125">
        <f t="shared" si="43"/>
        <v>0</v>
      </c>
      <c r="S155" s="105">
        <v>2015</v>
      </c>
      <c r="T155" s="194" t="s">
        <v>173</v>
      </c>
      <c r="U155" s="194" t="s">
        <v>541</v>
      </c>
      <c r="V155" s="194" t="s">
        <v>31</v>
      </c>
      <c r="W155" s="234"/>
      <c r="X155" s="190"/>
      <c r="Y155" s="196" t="s">
        <v>26</v>
      </c>
      <c r="Z155" s="63" t="str">
        <f>VLOOKUP(Y155,Listings!$J$3:$O$57,2,FALSE)</f>
        <v>HFC</v>
      </c>
      <c r="AA155" s="194"/>
      <c r="AB155" s="59">
        <f>VLOOKUP(Y155,Listings!$J$3:$O$57,5,FALSE)</f>
        <v>154.01</v>
      </c>
      <c r="AC155" s="59">
        <f>VLOOKUP(Y155,Listings!$J$3:$O$57,6,FALSE)</f>
        <v>36.51</v>
      </c>
      <c r="AD155" s="51">
        <f>VLOOKUP(Y155,Listings!$J$3:$L$57,3,FALSE)</f>
        <v>0.49580000000000002</v>
      </c>
      <c r="AE155" s="108" t="str">
        <f t="shared" si="48"/>
        <v>Dry</v>
      </c>
      <c r="AF155" s="132"/>
      <c r="AG155" s="197">
        <v>79.099999999999994</v>
      </c>
      <c r="AH155" s="197"/>
      <c r="AI155" s="197"/>
      <c r="AJ155" s="197"/>
      <c r="AK155" s="197"/>
      <c r="AL155" s="197"/>
      <c r="AM155" s="197"/>
      <c r="AN155" s="197"/>
      <c r="AO155" s="197">
        <v>6.7</v>
      </c>
      <c r="AP155" s="197"/>
      <c r="AQ155" s="197"/>
      <c r="AR155" s="196" t="s">
        <v>542</v>
      </c>
      <c r="AS155" s="194"/>
      <c r="AT155" s="194">
        <v>80</v>
      </c>
      <c r="AU155" s="194"/>
      <c r="AV155" s="194">
        <v>1942.9</v>
      </c>
      <c r="AW155" s="194"/>
      <c r="AX155" s="194"/>
      <c r="AY155" s="194" t="s">
        <v>32</v>
      </c>
      <c r="AZ155" s="196" t="s">
        <v>359</v>
      </c>
      <c r="BA155" s="194"/>
      <c r="BB155" s="194">
        <v>27</v>
      </c>
      <c r="BC155" s="194"/>
      <c r="BD155" s="194"/>
      <c r="BE155" s="194"/>
      <c r="BF155" s="194"/>
      <c r="BG155" s="194" t="s">
        <v>154</v>
      </c>
      <c r="BH155" s="196"/>
      <c r="BI155" s="194">
        <v>119.8</v>
      </c>
      <c r="BJ155" s="194" t="s">
        <v>302</v>
      </c>
      <c r="BK155" s="194"/>
      <c r="BL155" s="194">
        <v>6.2E-2</v>
      </c>
      <c r="BM155" s="194" t="s">
        <v>301</v>
      </c>
      <c r="BN155" s="195"/>
      <c r="BO155" s="195"/>
      <c r="BP155" s="195"/>
      <c r="BQ155" s="194"/>
      <c r="BR155" s="194">
        <v>6.5000000000000002E-2</v>
      </c>
      <c r="BS155" s="194">
        <v>6.2E-2</v>
      </c>
      <c r="BT155" s="155">
        <v>0.15014164305949007</v>
      </c>
      <c r="BU155" s="196" t="s">
        <v>80</v>
      </c>
      <c r="BV155" s="194" t="s">
        <v>62</v>
      </c>
      <c r="BW155" s="194" t="s">
        <v>46</v>
      </c>
      <c r="BX155" s="234"/>
      <c r="BY155" s="194">
        <v>7.5</v>
      </c>
      <c r="BZ155" s="194"/>
      <c r="CA155" s="194">
        <v>8.5</v>
      </c>
      <c r="CB155" s="194"/>
      <c r="CC155" s="194"/>
      <c r="CD155" s="199">
        <v>5.5</v>
      </c>
      <c r="CE155" s="194"/>
      <c r="CF155" s="194"/>
      <c r="CG155" s="194"/>
      <c r="CH155" s="194"/>
      <c r="CI155" s="194" t="s">
        <v>543</v>
      </c>
      <c r="CJ155" s="196" t="s">
        <v>408</v>
      </c>
      <c r="CK155" s="234"/>
      <c r="CL155" s="194"/>
      <c r="CM155" s="234"/>
      <c r="CN155" s="194"/>
      <c r="CO155" s="234"/>
      <c r="CP155" s="196" t="s">
        <v>36</v>
      </c>
      <c r="CQ155" s="194" t="s">
        <v>346</v>
      </c>
      <c r="CR155" s="200" t="s">
        <v>41</v>
      </c>
      <c r="CS155" s="234"/>
      <c r="CT155" s="194">
        <v>137</v>
      </c>
      <c r="CU155" s="194"/>
      <c r="CV155" s="197"/>
      <c r="CW155" s="190"/>
      <c r="CX155" s="190"/>
      <c r="CY155" s="194"/>
      <c r="CZ155" s="194">
        <v>165000</v>
      </c>
      <c r="DA155" s="194"/>
      <c r="DB155" s="194"/>
      <c r="DC155" s="194">
        <v>50</v>
      </c>
      <c r="DD155" s="194">
        <v>125.3</v>
      </c>
      <c r="DE155" s="194"/>
      <c r="DF155" s="194"/>
      <c r="DG155" s="194"/>
      <c r="DH155" s="194"/>
      <c r="DI155" s="54">
        <f t="shared" si="44"/>
        <v>125.3</v>
      </c>
      <c r="DJ155" s="54">
        <f t="shared" si="45"/>
        <v>125.3</v>
      </c>
      <c r="DK155" s="194"/>
      <c r="DL155" s="194">
        <v>0.89</v>
      </c>
      <c r="DM155" s="194"/>
      <c r="DN155" s="194"/>
      <c r="DO155" s="194"/>
      <c r="DP155" s="194"/>
      <c r="DQ155" s="194"/>
      <c r="DR155" s="194"/>
      <c r="DS155" s="194"/>
      <c r="DT155" s="194"/>
      <c r="DU155" s="194"/>
      <c r="DV155" s="194"/>
      <c r="DW155" s="54" t="str">
        <f t="shared" si="46"/>
        <v/>
      </c>
      <c r="DX155" s="194"/>
      <c r="DY155" s="194"/>
      <c r="DZ155" s="234"/>
      <c r="EA155" s="196" t="s">
        <v>408</v>
      </c>
      <c r="EB155" s="234"/>
      <c r="EC155" s="194"/>
      <c r="ED155" s="234"/>
      <c r="EE155" s="194"/>
      <c r="EF155" s="194"/>
      <c r="EG155" s="196"/>
      <c r="EH155" s="194"/>
      <c r="EI155" s="194"/>
      <c r="EJ155" s="194"/>
      <c r="EK155" s="194"/>
      <c r="EL155" s="194" t="s">
        <v>408</v>
      </c>
      <c r="EM155" s="242" t="s">
        <v>408</v>
      </c>
      <c r="EN155" s="234"/>
      <c r="EO155" s="196" t="s">
        <v>63</v>
      </c>
      <c r="EP155" s="234"/>
      <c r="EQ155" s="194"/>
      <c r="ER155" s="228"/>
      <c r="ES155" s="194"/>
      <c r="ET155" s="194"/>
      <c r="EU155" s="194"/>
      <c r="EV155" s="234"/>
      <c r="EW155" s="194"/>
      <c r="EX155" s="194"/>
      <c r="FA155" s="58"/>
      <c r="FB155" s="58"/>
      <c r="FC155" s="58"/>
      <c r="FD155" s="58"/>
      <c r="FE155" s="58"/>
      <c r="FF155" s="58"/>
      <c r="FG155" s="58"/>
      <c r="FH155" s="58"/>
    </row>
    <row r="156" spans="1:164" s="32" customFormat="1" ht="15" customHeight="1" x14ac:dyDescent="0.25">
      <c r="A156" s="97" t="s">
        <v>668</v>
      </c>
      <c r="B156" s="92">
        <v>2016</v>
      </c>
      <c r="C156" s="258" t="s">
        <v>382</v>
      </c>
      <c r="D156" s="102" t="s">
        <v>1241</v>
      </c>
      <c r="E156" s="146">
        <v>166</v>
      </c>
      <c r="F156" s="114"/>
      <c r="G156" s="188"/>
      <c r="H156" s="188"/>
      <c r="I156" s="188"/>
      <c r="J156" s="216">
        <v>0</v>
      </c>
      <c r="K156" s="146">
        <v>0</v>
      </c>
      <c r="L156" s="146">
        <v>0</v>
      </c>
      <c r="M156" s="146">
        <v>0</v>
      </c>
      <c r="N156" s="146">
        <v>0</v>
      </c>
      <c r="O156" s="35">
        <f t="shared" si="40"/>
        <v>0</v>
      </c>
      <c r="P156" s="35">
        <f t="shared" si="41"/>
        <v>0</v>
      </c>
      <c r="Q156" s="35">
        <f t="shared" si="42"/>
        <v>0</v>
      </c>
      <c r="R156" s="125">
        <f t="shared" si="43"/>
        <v>0</v>
      </c>
      <c r="S156" s="105">
        <v>2016</v>
      </c>
      <c r="T156" s="194" t="s">
        <v>164</v>
      </c>
      <c r="U156" s="194" t="s">
        <v>709</v>
      </c>
      <c r="V156" s="194" t="s">
        <v>408</v>
      </c>
      <c r="W156" s="234"/>
      <c r="X156" s="190"/>
      <c r="Y156" s="196" t="s">
        <v>26</v>
      </c>
      <c r="Z156" s="63" t="str">
        <f>VLOOKUP(Y156,Listings!$J$3:$O$57,2,FALSE)</f>
        <v>HFC</v>
      </c>
      <c r="AA156" s="194"/>
      <c r="AB156" s="59">
        <f>VLOOKUP(Y156,Listings!$J$3:$O$57,5,FALSE)</f>
        <v>154.01</v>
      </c>
      <c r="AC156" s="59">
        <f>VLOOKUP(Y156,Listings!$J$3:$O$57,6,FALSE)</f>
        <v>36.51</v>
      </c>
      <c r="AD156" s="51">
        <f>VLOOKUP(Y156,Listings!$J$3:$L$57,3,FALSE)</f>
        <v>0.49580000000000002</v>
      </c>
      <c r="AE156" s="195" t="str">
        <f t="shared" si="48"/>
        <v>Dry</v>
      </c>
      <c r="AF156" s="132">
        <v>109</v>
      </c>
      <c r="AG156" s="197">
        <v>138</v>
      </c>
      <c r="AH156" s="197">
        <v>2.92</v>
      </c>
      <c r="AI156" s="197">
        <v>32.86</v>
      </c>
      <c r="AJ156" s="197"/>
      <c r="AK156" s="197"/>
      <c r="AL156" s="197"/>
      <c r="AM156" s="197"/>
      <c r="AN156" s="197">
        <v>14.5</v>
      </c>
      <c r="AO156" s="197">
        <v>15.5</v>
      </c>
      <c r="AP156" s="197">
        <v>2</v>
      </c>
      <c r="AQ156" s="197">
        <v>3</v>
      </c>
      <c r="AR156" s="196" t="s">
        <v>62</v>
      </c>
      <c r="AS156" s="194">
        <v>137</v>
      </c>
      <c r="AT156" s="194">
        <v>142</v>
      </c>
      <c r="AU156" s="194"/>
      <c r="AV156" s="194"/>
      <c r="AW156" s="194"/>
      <c r="AX156" s="194">
        <v>1.0900000000000001</v>
      </c>
      <c r="AY156" s="194" t="s">
        <v>39</v>
      </c>
      <c r="AZ156" s="196" t="s">
        <v>148</v>
      </c>
      <c r="BA156" s="194">
        <v>23</v>
      </c>
      <c r="BB156" s="194">
        <v>35.700000000000003</v>
      </c>
      <c r="BC156" s="194"/>
      <c r="BD156" s="194"/>
      <c r="BE156" s="194">
        <v>3.4</v>
      </c>
      <c r="BF156" s="194">
        <v>4.53</v>
      </c>
      <c r="BG156" s="194" t="s">
        <v>32</v>
      </c>
      <c r="BH156" s="196"/>
      <c r="BI156" s="194"/>
      <c r="BJ156" s="194"/>
      <c r="BK156" s="194"/>
      <c r="BL156" s="184"/>
      <c r="BM156" s="194"/>
      <c r="BN156" s="194"/>
      <c r="BO156" s="194"/>
      <c r="BP156" s="194"/>
      <c r="BQ156" s="194"/>
      <c r="BR156" s="194"/>
      <c r="BS156" s="184"/>
      <c r="BT156" s="155">
        <f>1-(273+IF(ISBLANK(BA156), IF(ISBLANK(BB156),1000,BB156),BA156))/(273+AT156)</f>
        <v>0.2867469879518072</v>
      </c>
      <c r="BU156" s="196" t="s">
        <v>27</v>
      </c>
      <c r="BV156" s="195" t="s">
        <v>62</v>
      </c>
      <c r="BW156" s="195" t="s">
        <v>46</v>
      </c>
      <c r="BX156" s="234"/>
      <c r="BY156" s="194"/>
      <c r="BZ156" s="194"/>
      <c r="CA156" s="194"/>
      <c r="CB156" s="194"/>
      <c r="CC156" s="194">
        <v>0.82499999999999996</v>
      </c>
      <c r="CD156" s="194">
        <v>0.96</v>
      </c>
      <c r="CE156" s="194"/>
      <c r="CF156" s="194"/>
      <c r="CG156" s="194"/>
      <c r="CH156" s="194"/>
      <c r="CI156" s="194"/>
      <c r="CJ156" s="196" t="s">
        <v>25</v>
      </c>
      <c r="CK156" s="234"/>
      <c r="CL156" s="194"/>
      <c r="CM156" s="234"/>
      <c r="CN156" s="194"/>
      <c r="CO156" s="234"/>
      <c r="CP156" s="196" t="s">
        <v>710</v>
      </c>
      <c r="CQ156" s="194" t="s">
        <v>346</v>
      </c>
      <c r="CR156" s="200" t="s">
        <v>41</v>
      </c>
      <c r="CS156" s="234"/>
      <c r="CT156" s="194"/>
      <c r="CU156" s="194"/>
      <c r="CV156" s="197"/>
      <c r="CW156" s="190"/>
      <c r="CX156" s="190"/>
      <c r="CY156" s="194"/>
      <c r="CZ156" s="194"/>
      <c r="DA156" s="194">
        <v>5</v>
      </c>
      <c r="DB156" s="194">
        <v>7.5</v>
      </c>
      <c r="DC156" s="194">
        <v>4.3</v>
      </c>
      <c r="DD156" s="194">
        <v>5.4</v>
      </c>
      <c r="DE156" s="194"/>
      <c r="DF156" s="194"/>
      <c r="DG156" s="194"/>
      <c r="DH156" s="194"/>
      <c r="DI156" s="190">
        <f t="shared" si="44"/>
        <v>5.4</v>
      </c>
      <c r="DJ156" s="190">
        <f t="shared" si="45"/>
        <v>5.4</v>
      </c>
      <c r="DK156" s="194">
        <v>0.5</v>
      </c>
      <c r="DL156" s="194">
        <v>0.85</v>
      </c>
      <c r="DM156" s="194"/>
      <c r="DN156" s="194"/>
      <c r="DO156" s="194"/>
      <c r="DP156" s="194"/>
      <c r="DQ156" s="194"/>
      <c r="DR156" s="194"/>
      <c r="DS156" s="194"/>
      <c r="DT156" s="194"/>
      <c r="DU156" s="194"/>
      <c r="DV156" s="194"/>
      <c r="DW156" s="54" t="str">
        <f t="shared" si="46"/>
        <v/>
      </c>
      <c r="DX156" s="194"/>
      <c r="DY156" s="194"/>
      <c r="DZ156" s="234"/>
      <c r="EA156" s="196" t="s">
        <v>25</v>
      </c>
      <c r="EB156" s="234"/>
      <c r="EC156" s="194"/>
      <c r="ED156" s="234"/>
      <c r="EE156" s="194"/>
      <c r="EF156" s="194"/>
      <c r="EG156" s="196"/>
      <c r="EH156" s="194"/>
      <c r="EI156" s="194"/>
      <c r="EJ156" s="194"/>
      <c r="EK156" s="194"/>
      <c r="EL156" s="194" t="s">
        <v>408</v>
      </c>
      <c r="EM156" s="242" t="s">
        <v>408</v>
      </c>
      <c r="EN156" s="234"/>
      <c r="EO156" s="196" t="s">
        <v>63</v>
      </c>
      <c r="EP156" s="234"/>
      <c r="EQ156" s="194"/>
      <c r="ER156" s="228"/>
      <c r="ES156" s="194"/>
      <c r="ET156" s="194"/>
      <c r="EU156" s="194"/>
      <c r="EV156" s="234" t="s">
        <v>382</v>
      </c>
      <c r="EW156" s="194"/>
      <c r="EX156" s="194" t="s">
        <v>382</v>
      </c>
      <c r="FA156" s="58"/>
      <c r="FB156" s="58"/>
      <c r="FC156" s="58"/>
      <c r="FD156" s="58"/>
      <c r="FE156" s="58"/>
      <c r="FF156" s="58"/>
      <c r="FG156" s="58"/>
      <c r="FH156" s="58"/>
    </row>
    <row r="157" spans="1:164" s="32" customFormat="1" ht="15" customHeight="1" x14ac:dyDescent="0.25">
      <c r="A157" s="200" t="s">
        <v>121</v>
      </c>
      <c r="B157" s="92">
        <v>2015</v>
      </c>
      <c r="C157" s="259" t="s">
        <v>1001</v>
      </c>
      <c r="D157" s="102" t="s">
        <v>1002</v>
      </c>
      <c r="E157" s="123">
        <v>44</v>
      </c>
      <c r="F157" s="114"/>
      <c r="G157" s="188"/>
      <c r="H157" s="188"/>
      <c r="I157" s="146"/>
      <c r="J157" s="116">
        <v>0</v>
      </c>
      <c r="K157" s="146">
        <v>0</v>
      </c>
      <c r="L157" s="39">
        <v>0</v>
      </c>
      <c r="M157" s="39">
        <v>0</v>
      </c>
      <c r="N157" s="39">
        <v>0</v>
      </c>
      <c r="O157" s="35">
        <f t="shared" si="40"/>
        <v>0</v>
      </c>
      <c r="P157" s="35">
        <f t="shared" si="41"/>
        <v>0</v>
      </c>
      <c r="Q157" s="35">
        <f t="shared" si="42"/>
        <v>0</v>
      </c>
      <c r="R157" s="125">
        <f t="shared" si="43"/>
        <v>0</v>
      </c>
      <c r="S157" s="105">
        <v>2015</v>
      </c>
      <c r="T157" s="195" t="s">
        <v>158</v>
      </c>
      <c r="U157" s="195" t="s">
        <v>198</v>
      </c>
      <c r="V157" s="108" t="s">
        <v>5</v>
      </c>
      <c r="W157" s="235"/>
      <c r="X157" s="195" t="s">
        <v>44</v>
      </c>
      <c r="Y157" s="157" t="s">
        <v>122</v>
      </c>
      <c r="Z157" s="63" t="str">
        <f>VLOOKUP(Y157,Listings!$J$3:$O$57,2,FALSE)</f>
        <v>Other</v>
      </c>
      <c r="AA157" s="108"/>
      <c r="AB157" s="59">
        <f>VLOOKUP(Y157,Listings!$J$3:$O$57,5,FALSE)</f>
        <v>290.94</v>
      </c>
      <c r="AC157" s="59">
        <f>VLOOKUP(Y157,Listings!$J$3:$O$57,6,FALSE)</f>
        <v>14.15</v>
      </c>
      <c r="AD157" s="188">
        <f>VLOOKUP(Y157,Listings!$J$3:$L$57,3,FALSE)</f>
        <v>2.8769999999999998</v>
      </c>
      <c r="AE157" s="108" t="str">
        <f t="shared" si="48"/>
        <v>Dry</v>
      </c>
      <c r="AF157" s="136">
        <v>251.4</v>
      </c>
      <c r="AG157" s="164">
        <v>271.7</v>
      </c>
      <c r="AH157" s="190"/>
      <c r="AI157" s="164">
        <v>3</v>
      </c>
      <c r="AJ157" s="164"/>
      <c r="AK157" s="164"/>
      <c r="AL157" s="164"/>
      <c r="AM157" s="164"/>
      <c r="AN157" s="159">
        <v>7.16</v>
      </c>
      <c r="AO157" s="159">
        <v>9.66</v>
      </c>
      <c r="AP157" s="159">
        <v>1.98</v>
      </c>
      <c r="AQ157" s="164">
        <v>2.1800000000000002</v>
      </c>
      <c r="AR157" s="157" t="s">
        <v>5</v>
      </c>
      <c r="AS157" s="108"/>
      <c r="AT157" s="195">
        <v>310</v>
      </c>
      <c r="AU157" s="195">
        <v>6290</v>
      </c>
      <c r="AV157" s="195">
        <v>7140</v>
      </c>
      <c r="AW157" s="108"/>
      <c r="AX157" s="195">
        <v>34.5</v>
      </c>
      <c r="AY157" s="108" t="s">
        <v>39</v>
      </c>
      <c r="AZ157" s="149" t="s">
        <v>363</v>
      </c>
      <c r="BA157" s="195"/>
      <c r="BB157" s="195">
        <v>70</v>
      </c>
      <c r="BC157" s="195"/>
      <c r="BD157" s="195"/>
      <c r="BE157" s="108"/>
      <c r="BF157" s="108"/>
      <c r="BG157" s="108" t="s">
        <v>32</v>
      </c>
      <c r="BH157" s="157">
        <v>576</v>
      </c>
      <c r="BI157" s="108">
        <v>710</v>
      </c>
      <c r="BJ157" s="195" t="s">
        <v>302</v>
      </c>
      <c r="BK157" s="195"/>
      <c r="BL157" s="195">
        <v>0.127</v>
      </c>
      <c r="BM157" s="195" t="s">
        <v>310</v>
      </c>
      <c r="BN157" s="195"/>
      <c r="BO157" s="195"/>
      <c r="BP157" s="195"/>
      <c r="BQ157" s="195"/>
      <c r="BR157" s="108">
        <v>0.17799999999999999</v>
      </c>
      <c r="BS157" s="195">
        <v>0.127</v>
      </c>
      <c r="BT157" s="206">
        <f>1-(273+70)/(273+AT157)</f>
        <v>0.41166380789022294</v>
      </c>
      <c r="BU157" s="149" t="s">
        <v>408</v>
      </c>
      <c r="BV157" s="195" t="s">
        <v>408</v>
      </c>
      <c r="BW157" s="195" t="s">
        <v>408</v>
      </c>
      <c r="BX157" s="235"/>
      <c r="BY157" s="108"/>
      <c r="BZ157" s="195"/>
      <c r="CA157" s="108"/>
      <c r="CB157" s="108"/>
      <c r="CC157" s="190"/>
      <c r="CD157" s="108">
        <v>60</v>
      </c>
      <c r="CE157" s="108"/>
      <c r="CF157" s="108"/>
      <c r="CG157" s="108"/>
      <c r="CH157" s="108"/>
      <c r="CI157" s="108"/>
      <c r="CJ157" s="157" t="s">
        <v>408</v>
      </c>
      <c r="CK157" s="235"/>
      <c r="CL157" s="108"/>
      <c r="CM157" s="235"/>
      <c r="CN157" s="108"/>
      <c r="CO157" s="235"/>
      <c r="CP157" s="157" t="s">
        <v>35</v>
      </c>
      <c r="CQ157" s="108" t="s">
        <v>346</v>
      </c>
      <c r="CR157" s="148" t="s">
        <v>408</v>
      </c>
      <c r="CS157" s="235"/>
      <c r="CT157" s="195">
        <v>1000</v>
      </c>
      <c r="CU157" s="108"/>
      <c r="CV157" s="164"/>
      <c r="CW157" s="195"/>
      <c r="CX157" s="195"/>
      <c r="CY157" s="194"/>
      <c r="CZ157" s="195">
        <v>3000</v>
      </c>
      <c r="DA157" s="108"/>
      <c r="DB157" s="108"/>
      <c r="DC157" s="195">
        <v>837</v>
      </c>
      <c r="DD157" s="195">
        <v>996</v>
      </c>
      <c r="DE157" s="108"/>
      <c r="DF157" s="108"/>
      <c r="DG157" s="108"/>
      <c r="DH157" s="108"/>
      <c r="DI157" s="54">
        <f t="shared" si="44"/>
        <v>996</v>
      </c>
      <c r="DJ157" s="54">
        <f t="shared" si="45"/>
        <v>996</v>
      </c>
      <c r="DK157" s="195"/>
      <c r="DL157" s="195"/>
      <c r="DM157" s="108"/>
      <c r="DN157" s="108"/>
      <c r="DO157" s="108"/>
      <c r="DP157" s="108"/>
      <c r="DQ157" s="108"/>
      <c r="DR157" s="108"/>
      <c r="DS157" s="195"/>
      <c r="DT157" s="195"/>
      <c r="DU157" s="108"/>
      <c r="DV157" s="108"/>
      <c r="DW157" s="54" t="str">
        <f t="shared" si="46"/>
        <v/>
      </c>
      <c r="DX157" s="108"/>
      <c r="DY157" s="108"/>
      <c r="DZ157" s="235"/>
      <c r="EA157" s="157" t="s">
        <v>408</v>
      </c>
      <c r="EB157" s="235"/>
      <c r="EC157" s="108"/>
      <c r="ED157" s="235"/>
      <c r="EE157" s="108"/>
      <c r="EF157" s="108"/>
      <c r="EG157" s="157"/>
      <c r="EH157" s="108"/>
      <c r="EI157" s="108"/>
      <c r="EJ157" s="108"/>
      <c r="EK157" s="108"/>
      <c r="EL157" s="194" t="s">
        <v>408</v>
      </c>
      <c r="EM157" s="242" t="s">
        <v>408</v>
      </c>
      <c r="EN157" s="235"/>
      <c r="EO157" s="157" t="s">
        <v>44</v>
      </c>
      <c r="EP157" s="235"/>
      <c r="EQ157" s="108" t="s">
        <v>1261</v>
      </c>
      <c r="ER157" s="229"/>
      <c r="ES157" s="108"/>
      <c r="ET157" s="108"/>
      <c r="EU157" s="108"/>
      <c r="EV157" s="235"/>
      <c r="EW157" s="108"/>
      <c r="EX157" s="108"/>
      <c r="FA157" s="58"/>
      <c r="FB157" s="58"/>
      <c r="FC157" s="58"/>
      <c r="FD157" s="58"/>
      <c r="FE157" s="58"/>
      <c r="FF157" s="58"/>
      <c r="FG157" s="58"/>
      <c r="FH157" s="58"/>
    </row>
    <row r="158" spans="1:164" s="32" customFormat="1" ht="15" customHeight="1" x14ac:dyDescent="0.25">
      <c r="A158" s="200" t="s">
        <v>131</v>
      </c>
      <c r="B158" s="92">
        <v>2014</v>
      </c>
      <c r="C158" s="259" t="s">
        <v>1015</v>
      </c>
      <c r="D158" s="102" t="s">
        <v>1016</v>
      </c>
      <c r="E158" s="123">
        <v>51</v>
      </c>
      <c r="F158" s="116"/>
      <c r="G158" s="188"/>
      <c r="H158" s="213"/>
      <c r="I158" s="213"/>
      <c r="J158" s="116">
        <v>0</v>
      </c>
      <c r="K158" s="146">
        <v>0</v>
      </c>
      <c r="L158" s="146">
        <v>0</v>
      </c>
      <c r="M158" s="146">
        <v>0</v>
      </c>
      <c r="N158" s="146">
        <v>0</v>
      </c>
      <c r="O158" s="35">
        <f t="shared" si="40"/>
        <v>0</v>
      </c>
      <c r="P158" s="35">
        <f t="shared" si="41"/>
        <v>0</v>
      </c>
      <c r="Q158" s="35">
        <f t="shared" si="42"/>
        <v>0</v>
      </c>
      <c r="R158" s="125">
        <f t="shared" si="43"/>
        <v>0</v>
      </c>
      <c r="S158" s="105">
        <v>2014</v>
      </c>
      <c r="T158" s="194" t="s">
        <v>160</v>
      </c>
      <c r="U158" s="194" t="s">
        <v>178</v>
      </c>
      <c r="V158" s="194" t="s">
        <v>408</v>
      </c>
      <c r="W158" s="231"/>
      <c r="X158" s="194"/>
      <c r="Y158" s="196" t="s">
        <v>26</v>
      </c>
      <c r="Z158" s="63" t="str">
        <f>VLOOKUP(Y158,Listings!$J$3:$O$57,2,FALSE)</f>
        <v>HFC</v>
      </c>
      <c r="AA158" s="194"/>
      <c r="AB158" s="59">
        <f>VLOOKUP(Y158,Listings!$J$3:$O$57,5,FALSE)</f>
        <v>154.01</v>
      </c>
      <c r="AC158" s="59">
        <f>VLOOKUP(Y158,Listings!$J$3:$O$57,6,FALSE)</f>
        <v>36.51</v>
      </c>
      <c r="AD158" s="51">
        <f>VLOOKUP(Y158,Listings!$J$3:$L$57,3,FALSE)</f>
        <v>0.49580000000000002</v>
      </c>
      <c r="AE158" s="190" t="str">
        <f t="shared" si="48"/>
        <v>Dry</v>
      </c>
      <c r="AF158" s="149"/>
      <c r="AG158" s="194">
        <v>79</v>
      </c>
      <c r="AH158" s="190"/>
      <c r="AI158" s="194">
        <v>10</v>
      </c>
      <c r="AJ158" s="194"/>
      <c r="AK158" s="194"/>
      <c r="AL158" s="194"/>
      <c r="AM158" s="194"/>
      <c r="AN158" s="197"/>
      <c r="AO158" s="197"/>
      <c r="AP158" s="197"/>
      <c r="AQ158" s="197">
        <v>3</v>
      </c>
      <c r="AR158" s="189" t="s">
        <v>408</v>
      </c>
      <c r="AS158" s="108"/>
      <c r="AT158" s="194">
        <v>90</v>
      </c>
      <c r="AU158" s="194"/>
      <c r="AV158" s="194"/>
      <c r="AW158" s="194"/>
      <c r="AX158" s="194"/>
      <c r="AY158" s="194" t="s">
        <v>32</v>
      </c>
      <c r="AZ158" s="175" t="s">
        <v>408</v>
      </c>
      <c r="BA158" s="194"/>
      <c r="BB158" s="194"/>
      <c r="BC158" s="194"/>
      <c r="BD158" s="194"/>
      <c r="BE158" s="194"/>
      <c r="BF158" s="194"/>
      <c r="BG158" s="194" t="s">
        <v>32</v>
      </c>
      <c r="BH158" s="196"/>
      <c r="BI158" s="194"/>
      <c r="BJ158" s="194"/>
      <c r="BK158" s="194"/>
      <c r="BL158" s="194"/>
      <c r="BM158" s="194"/>
      <c r="BN158" s="195"/>
      <c r="BO158" s="195"/>
      <c r="BP158" s="195"/>
      <c r="BQ158" s="194"/>
      <c r="BR158" s="194"/>
      <c r="BS158" s="194"/>
      <c r="BT158" s="206">
        <f>1-293/(273+AT158)</f>
        <v>0.19283746556473824</v>
      </c>
      <c r="BU158" s="196" t="s">
        <v>27</v>
      </c>
      <c r="BV158" s="195" t="s">
        <v>408</v>
      </c>
      <c r="BW158" s="195" t="s">
        <v>408</v>
      </c>
      <c r="BX158" s="234" t="s">
        <v>132</v>
      </c>
      <c r="BY158" s="194"/>
      <c r="BZ158" s="194"/>
      <c r="CA158" s="194"/>
      <c r="CB158" s="194"/>
      <c r="CC158" s="194"/>
      <c r="CD158" s="194"/>
      <c r="CE158" s="194"/>
      <c r="CF158" s="194"/>
      <c r="CG158" s="194"/>
      <c r="CH158" s="194"/>
      <c r="CI158" s="194"/>
      <c r="CJ158" s="196" t="s">
        <v>25</v>
      </c>
      <c r="CK158" s="234" t="s">
        <v>133</v>
      </c>
      <c r="CL158" s="194">
        <f>0.558+7.48</f>
        <v>8.0380000000000003</v>
      </c>
      <c r="CM158" s="234" t="s">
        <v>238</v>
      </c>
      <c r="CN158" s="194"/>
      <c r="CO158" s="234"/>
      <c r="CP158" s="196" t="s">
        <v>106</v>
      </c>
      <c r="CQ158" s="194" t="s">
        <v>342</v>
      </c>
      <c r="CR158" s="148" t="s">
        <v>408</v>
      </c>
      <c r="CS158" s="234" t="s">
        <v>134</v>
      </c>
      <c r="CT158" s="194"/>
      <c r="CU158" s="194"/>
      <c r="CV158" s="166">
        <v>2.0175438596491229</v>
      </c>
      <c r="CW158" s="194">
        <v>230</v>
      </c>
      <c r="CX158" s="194">
        <v>114</v>
      </c>
      <c r="CY158" s="194">
        <v>500</v>
      </c>
      <c r="CZ158" s="194">
        <v>1300</v>
      </c>
      <c r="DA158" s="194">
        <v>1.65</v>
      </c>
      <c r="DB158" s="194">
        <v>2.4500000000000002</v>
      </c>
      <c r="DC158" s="194"/>
      <c r="DD158" s="194"/>
      <c r="DE158" s="108"/>
      <c r="DF158" s="194"/>
      <c r="DG158" s="190"/>
      <c r="DH158" s="194"/>
      <c r="DI158" s="190" t="str">
        <f t="shared" si="44"/>
        <v/>
      </c>
      <c r="DJ158" s="190" t="str">
        <f t="shared" si="45"/>
        <v/>
      </c>
      <c r="DK158" s="194"/>
      <c r="DL158" s="194"/>
      <c r="DM158" s="194"/>
      <c r="DN158" s="194"/>
      <c r="DO158" s="194">
        <v>0.55000000000000004</v>
      </c>
      <c r="DP158" s="194">
        <v>0.83</v>
      </c>
      <c r="DQ158" s="194"/>
      <c r="DR158" s="194"/>
      <c r="DS158" s="190"/>
      <c r="DT158" s="190"/>
      <c r="DU158" s="194"/>
      <c r="DV158" s="194"/>
      <c r="DW158" s="54" t="str">
        <f t="shared" si="46"/>
        <v/>
      </c>
      <c r="DX158" s="194"/>
      <c r="DY158" s="194"/>
      <c r="DZ158" s="234"/>
      <c r="EA158" s="196" t="s">
        <v>25</v>
      </c>
      <c r="EB158" s="234" t="s">
        <v>318</v>
      </c>
      <c r="EC158" s="194">
        <v>6.19</v>
      </c>
      <c r="ED158" s="234"/>
      <c r="EE158" s="194"/>
      <c r="EF158" s="194"/>
      <c r="EG158" s="196" t="s">
        <v>44</v>
      </c>
      <c r="EH158" s="194" t="s">
        <v>63</v>
      </c>
      <c r="EI158" s="194" t="s">
        <v>63</v>
      </c>
      <c r="EJ158" s="194" t="s">
        <v>63</v>
      </c>
      <c r="EK158" s="194" t="s">
        <v>63</v>
      </c>
      <c r="EL158" s="194" t="s">
        <v>408</v>
      </c>
      <c r="EM158" s="242" t="s">
        <v>44</v>
      </c>
      <c r="EN158" s="234"/>
      <c r="EO158" s="196" t="s">
        <v>63</v>
      </c>
      <c r="EP158" s="234"/>
      <c r="EQ158" s="194"/>
      <c r="ER158" s="228"/>
      <c r="ES158" s="194"/>
      <c r="ET158" s="194"/>
      <c r="EU158" s="194"/>
      <c r="EV158" s="234"/>
      <c r="EW158" s="194"/>
      <c r="EX158" s="194" t="s">
        <v>382</v>
      </c>
      <c r="FA158" s="58"/>
      <c r="FB158" s="58"/>
      <c r="FC158" s="58"/>
      <c r="FD158" s="58"/>
      <c r="FE158" s="58"/>
      <c r="FF158" s="58"/>
      <c r="FG158" s="58"/>
      <c r="FH158" s="58"/>
    </row>
    <row r="159" spans="1:164" s="32" customFormat="1" ht="15" customHeight="1" x14ac:dyDescent="0.25">
      <c r="A159" s="200" t="s">
        <v>96</v>
      </c>
      <c r="B159" s="92">
        <v>2014</v>
      </c>
      <c r="C159" s="101" t="s">
        <v>976</v>
      </c>
      <c r="D159" s="102" t="s">
        <v>977</v>
      </c>
      <c r="E159" s="213">
        <v>31</v>
      </c>
      <c r="F159" s="122"/>
      <c r="G159" s="188"/>
      <c r="H159" s="212"/>
      <c r="I159" s="213"/>
      <c r="J159" s="116">
        <v>0</v>
      </c>
      <c r="K159" s="146">
        <v>0</v>
      </c>
      <c r="L159" s="146">
        <v>0</v>
      </c>
      <c r="M159" s="146">
        <v>0</v>
      </c>
      <c r="N159" s="146">
        <v>0</v>
      </c>
      <c r="O159" s="35">
        <f t="shared" si="40"/>
        <v>0</v>
      </c>
      <c r="P159" s="35">
        <f t="shared" si="41"/>
        <v>0</v>
      </c>
      <c r="Q159" s="35">
        <f t="shared" si="42"/>
        <v>0</v>
      </c>
      <c r="R159" s="125">
        <f t="shared" si="43"/>
        <v>0</v>
      </c>
      <c r="S159" s="105">
        <v>2014</v>
      </c>
      <c r="T159" s="190" t="s">
        <v>190</v>
      </c>
      <c r="U159" s="190" t="s">
        <v>191</v>
      </c>
      <c r="V159" s="190" t="s">
        <v>366</v>
      </c>
      <c r="W159" s="231"/>
      <c r="X159" s="194" t="s">
        <v>44</v>
      </c>
      <c r="Y159" s="189" t="s">
        <v>212</v>
      </c>
      <c r="Z159" s="63" t="str">
        <f>VLOOKUP(Y159,Listings!$J$3:$O$57,2,FALSE)</f>
        <v>Hydrocarbons</v>
      </c>
      <c r="AA159" s="190"/>
      <c r="AB159" s="59">
        <f>VLOOKUP(Y159,Listings!$J$3:$O$57,5,FALSE)</f>
        <v>187.2</v>
      </c>
      <c r="AC159" s="59">
        <f>VLOOKUP(Y159,Listings!$J$3:$O$57,6,FALSE)</f>
        <v>33.78</v>
      </c>
      <c r="AD159" s="188">
        <f>VLOOKUP(Y159,Listings!$J$3:$L$57,3,FALSE)</f>
        <v>1.804</v>
      </c>
      <c r="AE159" s="190" t="str">
        <f t="shared" si="48"/>
        <v>Dry</v>
      </c>
      <c r="AF159" s="131">
        <v>53.6</v>
      </c>
      <c r="AG159" s="192">
        <v>72.099999999999994</v>
      </c>
      <c r="AH159" s="192"/>
      <c r="AI159" s="192"/>
      <c r="AJ159" s="192">
        <v>25.9</v>
      </c>
      <c r="AK159" s="197">
        <v>28.3</v>
      </c>
      <c r="AL159" s="192"/>
      <c r="AM159" s="192"/>
      <c r="AN159" s="197">
        <v>2.25</v>
      </c>
      <c r="AO159" s="197">
        <v>3.2</v>
      </c>
      <c r="AP159" s="197">
        <v>1</v>
      </c>
      <c r="AQ159" s="192">
        <v>1.4</v>
      </c>
      <c r="AR159" s="189" t="s">
        <v>369</v>
      </c>
      <c r="AS159" s="194">
        <v>65.400000000000006</v>
      </c>
      <c r="AT159" s="190">
        <v>84.1</v>
      </c>
      <c r="AU159" s="194"/>
      <c r="AV159" s="194"/>
      <c r="AW159" s="190"/>
      <c r="AX159" s="194">
        <v>0.41699999999999998</v>
      </c>
      <c r="AY159" s="190" t="s">
        <v>32</v>
      </c>
      <c r="AZ159" s="189" t="s">
        <v>287</v>
      </c>
      <c r="BA159" s="194">
        <v>22.4</v>
      </c>
      <c r="BB159" s="194">
        <v>23.2</v>
      </c>
      <c r="BC159" s="194"/>
      <c r="BD159" s="194"/>
      <c r="BE159" s="190"/>
      <c r="BF159" s="190">
        <v>0.27700000000000002</v>
      </c>
      <c r="BG159" s="190" t="s">
        <v>32</v>
      </c>
      <c r="BH159" s="225">
        <v>0.02</v>
      </c>
      <c r="BI159" s="199">
        <v>7.0999999999999994E-2</v>
      </c>
      <c r="BJ159" s="194" t="s">
        <v>309</v>
      </c>
      <c r="BK159" s="194">
        <v>8.5000000000000006E-3</v>
      </c>
      <c r="BL159" s="194">
        <v>1.66E-2</v>
      </c>
      <c r="BM159" s="194" t="s">
        <v>285</v>
      </c>
      <c r="BN159" s="195"/>
      <c r="BO159" s="195"/>
      <c r="BP159" s="195"/>
      <c r="BQ159" s="190"/>
      <c r="BR159" s="194">
        <v>1.66E-2</v>
      </c>
      <c r="BS159" s="190"/>
      <c r="BT159" s="155">
        <v>0.17054046485578278</v>
      </c>
      <c r="BU159" s="189" t="s">
        <v>27</v>
      </c>
      <c r="BV159" s="195" t="s">
        <v>408</v>
      </c>
      <c r="BW159" s="195" t="s">
        <v>408</v>
      </c>
      <c r="BX159" s="231"/>
      <c r="BY159" s="190"/>
      <c r="BZ159" s="199">
        <v>6.1299999999999992E-3</v>
      </c>
      <c r="CA159" s="199">
        <v>1.0216666666666667E-2</v>
      </c>
      <c r="CB159" s="190"/>
      <c r="CC159" s="108">
        <v>2.5</v>
      </c>
      <c r="CD159" s="108">
        <v>6</v>
      </c>
      <c r="CE159" s="190"/>
      <c r="CF159" s="173">
        <v>3</v>
      </c>
      <c r="CG159" s="185">
        <f>CF159/CD159</f>
        <v>0.5</v>
      </c>
      <c r="CH159" s="190"/>
      <c r="CI159" s="190"/>
      <c r="CJ159" s="189" t="s">
        <v>25</v>
      </c>
      <c r="CK159" s="231"/>
      <c r="CL159" s="190"/>
      <c r="CM159" s="231" t="s">
        <v>847</v>
      </c>
      <c r="CN159" s="190"/>
      <c r="CO159" s="231"/>
      <c r="CP159" s="189" t="s">
        <v>78</v>
      </c>
      <c r="CQ159" s="190" t="s">
        <v>339</v>
      </c>
      <c r="CR159" s="148" t="s">
        <v>408</v>
      </c>
      <c r="CS159" s="231"/>
      <c r="CT159" s="190">
        <v>7.7399999999999997E-2</v>
      </c>
      <c r="CU159" s="190"/>
      <c r="CV159" s="192"/>
      <c r="CW159" s="194"/>
      <c r="CX159" s="194"/>
      <c r="CY159" s="194">
        <v>1350</v>
      </c>
      <c r="CZ159" s="190">
        <v>2680</v>
      </c>
      <c r="DA159" s="190"/>
      <c r="DB159" s="190"/>
      <c r="DC159" s="194">
        <v>2.2800000000000001E-2</v>
      </c>
      <c r="DD159" s="194">
        <v>7.7399999999999997E-2</v>
      </c>
      <c r="DE159" s="108">
        <v>5.8599999999999999E-2</v>
      </c>
      <c r="DF159" s="108">
        <v>0.14799999999999999</v>
      </c>
      <c r="DG159" s="194">
        <v>6.4479999999999996E-2</v>
      </c>
      <c r="DH159" s="194">
        <v>0.13872000000000001</v>
      </c>
      <c r="DI159" s="190">
        <f t="shared" si="44"/>
        <v>7.7399999999999997E-2</v>
      </c>
      <c r="DJ159" s="190">
        <f t="shared" si="45"/>
        <v>7.7399999999999997E-2</v>
      </c>
      <c r="DK159" s="199">
        <v>0.13100000000000001</v>
      </c>
      <c r="DL159" s="199">
        <v>0.254</v>
      </c>
      <c r="DM159" s="169"/>
      <c r="DN159" s="169"/>
      <c r="DO159" s="190">
        <v>0.37</v>
      </c>
      <c r="DP159" s="190">
        <v>0.45500000000000002</v>
      </c>
      <c r="DQ159" s="155">
        <v>0.35399999999999998</v>
      </c>
      <c r="DR159" s="155">
        <v>0.55800000000000005</v>
      </c>
      <c r="DS159" s="169"/>
      <c r="DT159" s="169"/>
      <c r="DU159" s="155">
        <v>0.38900000000000001</v>
      </c>
      <c r="DV159" s="155">
        <v>0.52200000000000002</v>
      </c>
      <c r="DW159" s="54">
        <f t="shared" si="46"/>
        <v>0.58981917554222973</v>
      </c>
      <c r="DX159" s="190"/>
      <c r="DY159" s="190"/>
      <c r="DZ159" s="231"/>
      <c r="EA159" s="189" t="s">
        <v>25</v>
      </c>
      <c r="EB159" s="231"/>
      <c r="EC159" s="190"/>
      <c r="ED159" s="231" t="s">
        <v>847</v>
      </c>
      <c r="EE159" s="190"/>
      <c r="EF159" s="190"/>
      <c r="EG159" s="189"/>
      <c r="EH159" s="190"/>
      <c r="EI159" s="190"/>
      <c r="EJ159" s="190"/>
      <c r="EK159" s="190"/>
      <c r="EL159" s="194" t="s">
        <v>408</v>
      </c>
      <c r="EM159" s="242" t="s">
        <v>408</v>
      </c>
      <c r="EN159" s="231"/>
      <c r="EO159" s="189" t="s">
        <v>63</v>
      </c>
      <c r="EP159" s="231"/>
      <c r="EQ159" s="190"/>
      <c r="ER159" s="226"/>
      <c r="ES159" s="190"/>
      <c r="ET159" s="190"/>
      <c r="EU159" s="190"/>
      <c r="EV159" s="231"/>
      <c r="EW159" s="190"/>
      <c r="EX159" s="190" t="s">
        <v>382</v>
      </c>
      <c r="FA159" s="58"/>
      <c r="FB159" s="58"/>
      <c r="FC159" s="58"/>
      <c r="FD159" s="58"/>
      <c r="FE159" s="58"/>
      <c r="FF159" s="58"/>
      <c r="FG159" s="58"/>
      <c r="FH159" s="58"/>
    </row>
    <row r="160" spans="1:164" s="32" customFormat="1" ht="15" customHeight="1" x14ac:dyDescent="0.25">
      <c r="A160" s="97" t="s">
        <v>113</v>
      </c>
      <c r="B160" s="92">
        <v>2012</v>
      </c>
      <c r="C160" s="259" t="s">
        <v>993</v>
      </c>
      <c r="D160" s="102" t="s">
        <v>994</v>
      </c>
      <c r="E160" s="123">
        <v>40</v>
      </c>
      <c r="F160" s="122"/>
      <c r="G160" s="188"/>
      <c r="H160" s="212"/>
      <c r="I160" s="213"/>
      <c r="J160" s="216">
        <v>0</v>
      </c>
      <c r="K160" s="146">
        <v>0</v>
      </c>
      <c r="L160" s="146">
        <v>0</v>
      </c>
      <c r="M160" s="146">
        <v>0</v>
      </c>
      <c r="N160" s="146">
        <v>0</v>
      </c>
      <c r="O160" s="35">
        <f t="shared" si="40"/>
        <v>0</v>
      </c>
      <c r="P160" s="35">
        <f t="shared" si="41"/>
        <v>0</v>
      </c>
      <c r="Q160" s="35">
        <f t="shared" si="42"/>
        <v>0</v>
      </c>
      <c r="R160" s="125">
        <f t="shared" si="43"/>
        <v>0</v>
      </c>
      <c r="S160" s="105">
        <v>2012</v>
      </c>
      <c r="T160" s="194" t="s">
        <v>194</v>
      </c>
      <c r="U160" s="194" t="s">
        <v>195</v>
      </c>
      <c r="V160" s="190" t="s">
        <v>3</v>
      </c>
      <c r="W160" s="231"/>
      <c r="X160" s="194"/>
      <c r="Y160" s="189" t="s">
        <v>26</v>
      </c>
      <c r="Z160" s="63" t="str">
        <f>VLOOKUP(Y160,Listings!$J$3:$O$57,2,FALSE)</f>
        <v>HFC</v>
      </c>
      <c r="AA160" s="190"/>
      <c r="AB160" s="59">
        <f>VLOOKUP(Y160,Listings!$J$3:$O$57,5,FALSE)</f>
        <v>154.01</v>
      </c>
      <c r="AC160" s="59">
        <f>VLOOKUP(Y160,Listings!$J$3:$O$57,6,FALSE)</f>
        <v>36.51</v>
      </c>
      <c r="AD160" s="188">
        <f>VLOOKUP(Y160,Listings!$J$3:$L$57,3,FALSE)</f>
        <v>0.49580000000000002</v>
      </c>
      <c r="AE160" s="190" t="str">
        <f t="shared" si="48"/>
        <v>Dry</v>
      </c>
      <c r="AF160" s="131"/>
      <c r="AG160" s="192"/>
      <c r="AH160" s="192"/>
      <c r="AI160" s="192"/>
      <c r="AJ160" s="192"/>
      <c r="AK160" s="192"/>
      <c r="AL160" s="192"/>
      <c r="AM160" s="192"/>
      <c r="AN160" s="195"/>
      <c r="AO160" s="197">
        <v>7.9</v>
      </c>
      <c r="AP160" s="192"/>
      <c r="AQ160" s="192"/>
      <c r="AR160" s="189" t="s">
        <v>408</v>
      </c>
      <c r="AS160" s="194"/>
      <c r="AT160" s="190"/>
      <c r="AU160" s="194"/>
      <c r="AV160" s="194"/>
      <c r="AW160" s="194"/>
      <c r="AX160" s="194"/>
      <c r="AY160" s="190" t="s">
        <v>32</v>
      </c>
      <c r="AZ160" s="175" t="s">
        <v>408</v>
      </c>
      <c r="BA160" s="194"/>
      <c r="BB160" s="194"/>
      <c r="BC160" s="194"/>
      <c r="BD160" s="194"/>
      <c r="BE160" s="190"/>
      <c r="BF160" s="190"/>
      <c r="BG160" s="108" t="s">
        <v>408</v>
      </c>
      <c r="BH160" s="189"/>
      <c r="BI160" s="190"/>
      <c r="BJ160" s="190"/>
      <c r="BK160" s="194"/>
      <c r="BL160" s="194"/>
      <c r="BM160" s="190"/>
      <c r="BN160" s="194"/>
      <c r="BO160" s="194"/>
      <c r="BP160" s="194"/>
      <c r="BQ160" s="190"/>
      <c r="BR160" s="190"/>
      <c r="BS160" s="190"/>
      <c r="BT160" s="190"/>
      <c r="BU160" s="189" t="s">
        <v>114</v>
      </c>
      <c r="BV160" s="195" t="s">
        <v>408</v>
      </c>
      <c r="BW160" s="195" t="s">
        <v>408</v>
      </c>
      <c r="BX160" s="231"/>
      <c r="BY160" s="190"/>
      <c r="BZ160" s="194"/>
      <c r="CA160" s="190"/>
      <c r="CB160" s="190"/>
      <c r="CC160" s="190"/>
      <c r="CD160" s="190"/>
      <c r="CE160" s="190"/>
      <c r="CF160" s="190"/>
      <c r="CG160" s="190"/>
      <c r="CH160" s="190"/>
      <c r="CI160" s="190"/>
      <c r="CJ160" s="189" t="s">
        <v>25</v>
      </c>
      <c r="CK160" s="231"/>
      <c r="CL160" s="190"/>
      <c r="CM160" s="231"/>
      <c r="CN160" s="190"/>
      <c r="CO160" s="231"/>
      <c r="CP160" s="189" t="s">
        <v>28</v>
      </c>
      <c r="CQ160" s="190" t="s">
        <v>95</v>
      </c>
      <c r="CR160" s="148" t="s">
        <v>408</v>
      </c>
      <c r="CS160" s="231"/>
      <c r="CT160" s="190"/>
      <c r="CU160" s="190"/>
      <c r="CV160" s="192"/>
      <c r="CW160" s="194"/>
      <c r="CX160" s="194"/>
      <c r="CY160" s="195"/>
      <c r="CZ160" s="194">
        <v>2000</v>
      </c>
      <c r="DA160" s="190"/>
      <c r="DB160" s="190"/>
      <c r="DC160" s="194"/>
      <c r="DD160" s="194"/>
      <c r="DE160" s="190"/>
      <c r="DF160" s="190">
        <v>0.6</v>
      </c>
      <c r="DG160" s="190"/>
      <c r="DH160" s="190"/>
      <c r="DI160" s="190">
        <f t="shared" si="44"/>
        <v>0.39537912851157603</v>
      </c>
      <c r="DJ160" s="54">
        <f t="shared" si="45"/>
        <v>0.39537912851157603</v>
      </c>
      <c r="DK160" s="194"/>
      <c r="DL160" s="194"/>
      <c r="DM160" s="190"/>
      <c r="DN160" s="190"/>
      <c r="DO160" s="190"/>
      <c r="DP160" s="190"/>
      <c r="DQ160" s="190"/>
      <c r="DR160" s="190"/>
      <c r="DS160" s="190"/>
      <c r="DT160" s="190"/>
      <c r="DU160" s="190"/>
      <c r="DV160" s="190"/>
      <c r="DW160" s="190">
        <f t="shared" si="46"/>
        <v>0.6589652141859601</v>
      </c>
      <c r="DX160" s="190"/>
      <c r="DY160" s="190"/>
      <c r="DZ160" s="231"/>
      <c r="EA160" s="189" t="s">
        <v>25</v>
      </c>
      <c r="EB160" s="231"/>
      <c r="EC160" s="190"/>
      <c r="ED160" s="231"/>
      <c r="EE160" s="190"/>
      <c r="EF160" s="190"/>
      <c r="EG160" s="189"/>
      <c r="EH160" s="190"/>
      <c r="EI160" s="190"/>
      <c r="EJ160" s="190"/>
      <c r="EK160" s="190"/>
      <c r="EL160" s="194" t="s">
        <v>408</v>
      </c>
      <c r="EM160" s="242" t="s">
        <v>408</v>
      </c>
      <c r="EN160" s="231"/>
      <c r="EO160" s="189" t="s">
        <v>63</v>
      </c>
      <c r="EP160" s="231"/>
      <c r="EQ160" s="190"/>
      <c r="ER160" s="226"/>
      <c r="ES160" s="190"/>
      <c r="ET160" s="190"/>
      <c r="EU160" s="190"/>
      <c r="EV160" s="231"/>
      <c r="EW160" s="190"/>
      <c r="EX160" s="190"/>
      <c r="FA160" s="58"/>
      <c r="FB160" s="58"/>
      <c r="FC160" s="58"/>
      <c r="FD160" s="58"/>
      <c r="FE160" s="58"/>
      <c r="FF160" s="58"/>
      <c r="FG160" s="58"/>
      <c r="FH160" s="58"/>
    </row>
    <row r="161" spans="1:164" s="32" customFormat="1" ht="15" customHeight="1" x14ac:dyDescent="0.25">
      <c r="A161" s="97" t="s">
        <v>146</v>
      </c>
      <c r="B161" s="92">
        <v>1981</v>
      </c>
      <c r="C161" s="101" t="s">
        <v>1027</v>
      </c>
      <c r="D161" s="102" t="s">
        <v>1028</v>
      </c>
      <c r="E161" s="123">
        <v>57</v>
      </c>
      <c r="F161" s="216"/>
      <c r="G161" s="188"/>
      <c r="H161" s="146"/>
      <c r="I161" s="146"/>
      <c r="J161" s="216">
        <v>0</v>
      </c>
      <c r="K161" s="146">
        <v>0</v>
      </c>
      <c r="L161" s="146">
        <v>0</v>
      </c>
      <c r="M161" s="146">
        <v>0</v>
      </c>
      <c r="N161" s="146">
        <v>0</v>
      </c>
      <c r="O161" s="35">
        <f t="shared" si="40"/>
        <v>0</v>
      </c>
      <c r="P161" s="35">
        <f t="shared" si="41"/>
        <v>0</v>
      </c>
      <c r="Q161" s="35">
        <f t="shared" si="42"/>
        <v>0</v>
      </c>
      <c r="R161" s="125">
        <f t="shared" si="43"/>
        <v>0</v>
      </c>
      <c r="S161" s="105">
        <v>1981</v>
      </c>
      <c r="T161" s="195" t="s">
        <v>158</v>
      </c>
      <c r="U161" s="195" t="s">
        <v>204</v>
      </c>
      <c r="V161" s="195" t="s">
        <v>2</v>
      </c>
      <c r="W161" s="231"/>
      <c r="X161" s="195"/>
      <c r="Y161" s="149" t="s">
        <v>147</v>
      </c>
      <c r="Z161" s="63" t="str">
        <f>VLOOKUP(Y161,Listings!$J$3:$O$57,2,FALSE)</f>
        <v>Other</v>
      </c>
      <c r="AA161" s="195"/>
      <c r="AB161" s="59"/>
      <c r="AC161" s="59"/>
      <c r="AD161" s="212"/>
      <c r="AE161" s="220" t="s">
        <v>408</v>
      </c>
      <c r="AF161" s="133">
        <v>85</v>
      </c>
      <c r="AG161" s="159">
        <v>102</v>
      </c>
      <c r="AH161" s="159"/>
      <c r="AI161" s="159"/>
      <c r="AJ161" s="159"/>
      <c r="AK161" s="159"/>
      <c r="AL161" s="159"/>
      <c r="AM161" s="159"/>
      <c r="AN161" s="159"/>
      <c r="AO161" s="159"/>
      <c r="AP161" s="159"/>
      <c r="AQ161" s="159"/>
      <c r="AR161" s="149" t="s">
        <v>39</v>
      </c>
      <c r="AS161" s="108"/>
      <c r="AT161" s="195">
        <v>220</v>
      </c>
      <c r="AU161" s="190"/>
      <c r="AV161" s="195">
        <v>350</v>
      </c>
      <c r="AW161" s="190"/>
      <c r="AX161" s="195">
        <v>5</v>
      </c>
      <c r="AY161" s="195" t="s">
        <v>358</v>
      </c>
      <c r="AZ161" s="149" t="s">
        <v>148</v>
      </c>
      <c r="BA161" s="195"/>
      <c r="BB161" s="195"/>
      <c r="BC161" s="195"/>
      <c r="BD161" s="195"/>
      <c r="BE161" s="195"/>
      <c r="BF161" s="195"/>
      <c r="BG161" s="195" t="s">
        <v>32</v>
      </c>
      <c r="BH161" s="149"/>
      <c r="BI161" s="195"/>
      <c r="BJ161" s="195"/>
      <c r="BK161" s="108"/>
      <c r="BL161" s="195">
        <v>9.0999999999999998E-2</v>
      </c>
      <c r="BM161" s="195" t="s">
        <v>305</v>
      </c>
      <c r="BN161" s="190"/>
      <c r="BO161" s="195">
        <v>0.57999999999999996</v>
      </c>
      <c r="BP161" s="195" t="s">
        <v>304</v>
      </c>
      <c r="BQ161" s="195"/>
      <c r="BR161" s="195">
        <v>9.0999999999999998E-2</v>
      </c>
      <c r="BS161" s="195"/>
      <c r="BT161" s="155">
        <v>0.17499999999999999</v>
      </c>
      <c r="BU161" s="149" t="s">
        <v>88</v>
      </c>
      <c r="BV161" s="195" t="s">
        <v>408</v>
      </c>
      <c r="BW161" s="195" t="s">
        <v>408</v>
      </c>
      <c r="BX161" s="233"/>
      <c r="BY161" s="195"/>
      <c r="BZ161" s="195"/>
      <c r="CA161" s="195">
        <v>1.23</v>
      </c>
      <c r="CB161" s="195"/>
      <c r="CC161" s="195"/>
      <c r="CD161" s="195"/>
      <c r="CE161" s="195"/>
      <c r="CF161" s="195"/>
      <c r="CG161" s="195"/>
      <c r="CH161" s="195"/>
      <c r="CI161" s="195"/>
      <c r="CJ161" s="196" t="s">
        <v>486</v>
      </c>
      <c r="CK161" s="233"/>
      <c r="CL161" s="195">
        <v>51</v>
      </c>
      <c r="CM161" s="233" t="s">
        <v>238</v>
      </c>
      <c r="CN161" s="195"/>
      <c r="CO161" s="233"/>
      <c r="CP161" s="149" t="s">
        <v>35</v>
      </c>
      <c r="CQ161" s="195" t="s">
        <v>62</v>
      </c>
      <c r="CR161" s="195" t="s">
        <v>40</v>
      </c>
      <c r="CS161" s="233"/>
      <c r="CT161" s="195">
        <v>40</v>
      </c>
      <c r="CU161" s="195"/>
      <c r="CV161" s="159"/>
      <c r="CW161" s="195"/>
      <c r="CX161" s="195"/>
      <c r="CY161" s="108"/>
      <c r="CZ161" s="195">
        <v>6700</v>
      </c>
      <c r="DA161" s="108"/>
      <c r="DB161" s="195">
        <v>13.7</v>
      </c>
      <c r="DC161" s="108"/>
      <c r="DD161" s="195">
        <v>26</v>
      </c>
      <c r="DE161" s="108"/>
      <c r="DF161" s="195">
        <v>33</v>
      </c>
      <c r="DG161" s="195"/>
      <c r="DH161" s="195"/>
      <c r="DI161" s="190">
        <f t="shared" si="44"/>
        <v>26</v>
      </c>
      <c r="DJ161" s="54">
        <f t="shared" si="45"/>
        <v>26</v>
      </c>
      <c r="DK161" s="108"/>
      <c r="DL161" s="195"/>
      <c r="DM161" s="195"/>
      <c r="DN161" s="195"/>
      <c r="DO161" s="195"/>
      <c r="DP161" s="195"/>
      <c r="DQ161" s="108"/>
      <c r="DR161" s="195"/>
      <c r="DS161" s="108"/>
      <c r="DT161" s="108"/>
      <c r="DU161" s="108"/>
      <c r="DV161" s="195">
        <v>0.79</v>
      </c>
      <c r="DW161" s="190">
        <f t="shared" si="46"/>
        <v>0.85692747353644416</v>
      </c>
      <c r="DX161" s="195"/>
      <c r="DY161" s="195"/>
      <c r="DZ161" s="233"/>
      <c r="EA161" s="196" t="s">
        <v>486</v>
      </c>
      <c r="EB161" s="233"/>
      <c r="EC161" s="195">
        <v>142</v>
      </c>
      <c r="ED161" s="233"/>
      <c r="EE161" s="195"/>
      <c r="EF161" s="195"/>
      <c r="EG161" s="149"/>
      <c r="EH161" s="195"/>
      <c r="EI161" s="195"/>
      <c r="EJ161" s="195"/>
      <c r="EK161" s="195"/>
      <c r="EL161" s="194" t="s">
        <v>408</v>
      </c>
      <c r="EM161" s="242" t="s">
        <v>408</v>
      </c>
      <c r="EN161" s="233"/>
      <c r="EO161" s="149" t="s">
        <v>63</v>
      </c>
      <c r="EP161" s="233"/>
      <c r="EQ161" s="195"/>
      <c r="ER161" s="227" t="s">
        <v>836</v>
      </c>
      <c r="ES161" s="195"/>
      <c r="ET161" s="195"/>
      <c r="EU161" s="195"/>
      <c r="EV161" s="233"/>
      <c r="EW161" s="195"/>
      <c r="EX161" s="195"/>
      <c r="FA161" s="58"/>
      <c r="FB161" s="58"/>
      <c r="FC161" s="58"/>
      <c r="FD161" s="58"/>
      <c r="FE161" s="58"/>
      <c r="FF161" s="58"/>
      <c r="FG161" s="58"/>
      <c r="FH161" s="58"/>
    </row>
    <row r="162" spans="1:164" s="32" customFormat="1" ht="15" customHeight="1" x14ac:dyDescent="0.25">
      <c r="A162" s="200" t="s">
        <v>913</v>
      </c>
      <c r="B162" s="92">
        <v>2015</v>
      </c>
      <c r="C162" s="259" t="s">
        <v>1182</v>
      </c>
      <c r="D162" s="102" t="s">
        <v>1183</v>
      </c>
      <c r="E162" s="123">
        <v>136</v>
      </c>
      <c r="F162" s="216"/>
      <c r="G162" s="146"/>
      <c r="H162" s="146"/>
      <c r="I162" s="146"/>
      <c r="J162" s="216">
        <v>0</v>
      </c>
      <c r="K162" s="146">
        <v>0</v>
      </c>
      <c r="L162" s="146">
        <v>0</v>
      </c>
      <c r="M162" s="146">
        <v>0</v>
      </c>
      <c r="N162" s="146">
        <v>0</v>
      </c>
      <c r="O162" s="35">
        <f t="shared" si="40"/>
        <v>0</v>
      </c>
      <c r="P162" s="35">
        <f t="shared" si="41"/>
        <v>0</v>
      </c>
      <c r="Q162" s="35">
        <f t="shared" si="42"/>
        <v>0</v>
      </c>
      <c r="R162" s="125">
        <f t="shared" si="43"/>
        <v>0</v>
      </c>
      <c r="S162" s="105">
        <v>2015</v>
      </c>
      <c r="T162" s="194" t="s">
        <v>160</v>
      </c>
      <c r="U162" s="194" t="s">
        <v>578</v>
      </c>
      <c r="V162" s="195" t="s">
        <v>2</v>
      </c>
      <c r="W162" s="233"/>
      <c r="X162" s="194"/>
      <c r="Y162" s="196" t="s">
        <v>34</v>
      </c>
      <c r="Z162" s="63" t="str">
        <f>VLOOKUP(Y162,Listings!$J$3:$O$57,2,FALSE)</f>
        <v>HCFC</v>
      </c>
      <c r="AA162" s="194"/>
      <c r="AB162" s="59">
        <f>VLOOKUP(Y162,Listings!$J$3:$O$57,5,FALSE)</f>
        <v>183.67</v>
      </c>
      <c r="AC162" s="59">
        <f>VLOOKUP(Y162,Listings!$J$3:$O$57,6,FALSE)</f>
        <v>36.72</v>
      </c>
      <c r="AD162" s="188">
        <f>VLOOKUP(Y162,Listings!$J$3:$L$57,3,FALSE)</f>
        <v>0.35639999999999999</v>
      </c>
      <c r="AE162" s="108" t="str">
        <f>IF(ISNUMBER(AD162),IF(AD162&gt;0.25,"Dry",IF(AD162&lt;-0.25,"Wet","Isentropic")),"ERR")</f>
        <v>Dry</v>
      </c>
      <c r="AF162" s="132">
        <v>118</v>
      </c>
      <c r="AG162" s="197">
        <v>129</v>
      </c>
      <c r="AH162" s="197"/>
      <c r="AI162" s="197"/>
      <c r="AJ162" s="197">
        <v>17.7</v>
      </c>
      <c r="AK162" s="197">
        <v>20.5</v>
      </c>
      <c r="AL162" s="197"/>
      <c r="AM162" s="197"/>
      <c r="AN162" s="197">
        <v>1.97</v>
      </c>
      <c r="AO162" s="197">
        <v>5.36</v>
      </c>
      <c r="AP162" s="197">
        <v>1.29</v>
      </c>
      <c r="AQ162" s="197">
        <v>1.68</v>
      </c>
      <c r="AR162" s="196" t="s">
        <v>408</v>
      </c>
      <c r="AS162" s="194"/>
      <c r="AT162" s="194"/>
      <c r="AU162" s="194">
        <v>22</v>
      </c>
      <c r="AV162" s="194">
        <v>70</v>
      </c>
      <c r="AW162" s="194"/>
      <c r="AX162" s="194"/>
      <c r="AY162" s="194" t="s">
        <v>39</v>
      </c>
      <c r="AZ162" s="196" t="s">
        <v>408</v>
      </c>
      <c r="BA162" s="194"/>
      <c r="BB162" s="194"/>
      <c r="BC162" s="194"/>
      <c r="BD162" s="194"/>
      <c r="BE162" s="194"/>
      <c r="BF162" s="194"/>
      <c r="BG162" s="194" t="s">
        <v>32</v>
      </c>
      <c r="BH162" s="196"/>
      <c r="BI162" s="194"/>
      <c r="BJ162" s="194"/>
      <c r="BK162" s="194">
        <v>5.0000000000000001E-3</v>
      </c>
      <c r="BL162" s="194">
        <v>2.8000000000000001E-2</v>
      </c>
      <c r="BM162" s="194" t="s">
        <v>285</v>
      </c>
      <c r="BN162" s="195"/>
      <c r="BO162" s="195"/>
      <c r="BP162" s="195"/>
      <c r="BQ162" s="194"/>
      <c r="BR162" s="199">
        <v>2.9000000000000001E-2</v>
      </c>
      <c r="BS162" s="194"/>
      <c r="BT162" s="195"/>
      <c r="BU162" s="196" t="s">
        <v>27</v>
      </c>
      <c r="BV162" s="195" t="s">
        <v>408</v>
      </c>
      <c r="BW162" s="195" t="s">
        <v>408</v>
      </c>
      <c r="BX162" s="234"/>
      <c r="BY162" s="194"/>
      <c r="BZ162" s="194">
        <v>9.0999999999999998E-2</v>
      </c>
      <c r="CA162" s="194">
        <v>0.28299999999999997</v>
      </c>
      <c r="CB162" s="194"/>
      <c r="CC162" s="194"/>
      <c r="CD162" s="194"/>
      <c r="CE162" s="194">
        <v>0.105</v>
      </c>
      <c r="CF162" s="199">
        <v>7.3459999999999998E-2</v>
      </c>
      <c r="CG162" s="194"/>
      <c r="CH162" s="194"/>
      <c r="CI162" s="194"/>
      <c r="CJ162" s="196" t="s">
        <v>408</v>
      </c>
      <c r="CK162" s="234"/>
      <c r="CL162" s="194"/>
      <c r="CM162" s="234"/>
      <c r="CN162" s="194"/>
      <c r="CO162" s="234"/>
      <c r="CP162" s="196" t="s">
        <v>36</v>
      </c>
      <c r="CQ162" s="194" t="s">
        <v>62</v>
      </c>
      <c r="CR162" s="200" t="s">
        <v>40</v>
      </c>
      <c r="CS162" s="234"/>
      <c r="CT162" s="194"/>
      <c r="CU162" s="194"/>
      <c r="CV162" s="197"/>
      <c r="CW162" s="194"/>
      <c r="CX162" s="194"/>
      <c r="CY162" s="194"/>
      <c r="CZ162" s="194"/>
      <c r="DA162" s="194"/>
      <c r="DB162" s="194"/>
      <c r="DC162" s="194"/>
      <c r="DD162" s="194">
        <v>2.0089999999999999</v>
      </c>
      <c r="DE162" s="194"/>
      <c r="DF162" s="194"/>
      <c r="DG162" s="194"/>
      <c r="DH162" s="194">
        <v>3.5</v>
      </c>
      <c r="DI162" s="190">
        <f t="shared" si="44"/>
        <v>2.0089999999999999</v>
      </c>
      <c r="DJ162" s="54">
        <f t="shared" si="45"/>
        <v>2.0089999999999999</v>
      </c>
      <c r="DK162" s="194">
        <v>0.2</v>
      </c>
      <c r="DL162" s="194">
        <v>0.43</v>
      </c>
      <c r="DM162" s="194"/>
      <c r="DN162" s="194"/>
      <c r="DO162" s="194">
        <v>0.25</v>
      </c>
      <c r="DP162" s="194">
        <v>0.8</v>
      </c>
      <c r="DQ162" s="194"/>
      <c r="DR162" s="199">
        <v>0.6</v>
      </c>
      <c r="DS162" s="194"/>
      <c r="DT162" s="200"/>
      <c r="DU162" s="194"/>
      <c r="DV162" s="194"/>
      <c r="DW162" s="54" t="str">
        <f t="shared" si="46"/>
        <v/>
      </c>
      <c r="DX162" s="194"/>
      <c r="DY162" s="194"/>
      <c r="DZ162" s="234"/>
      <c r="EA162" s="196" t="s">
        <v>408</v>
      </c>
      <c r="EB162" s="234"/>
      <c r="EC162" s="194"/>
      <c r="ED162" s="234"/>
      <c r="EE162" s="194"/>
      <c r="EF162" s="194">
        <v>0.3</v>
      </c>
      <c r="EG162" s="196"/>
      <c r="EH162" s="194"/>
      <c r="EI162" s="194"/>
      <c r="EJ162" s="194"/>
      <c r="EK162" s="194"/>
      <c r="EL162" s="194" t="s">
        <v>408</v>
      </c>
      <c r="EM162" s="242" t="s">
        <v>408</v>
      </c>
      <c r="EN162" s="234"/>
      <c r="EO162" s="196" t="s">
        <v>63</v>
      </c>
      <c r="EP162" s="234"/>
      <c r="EQ162" s="194"/>
      <c r="ER162" s="227"/>
      <c r="ES162" s="194"/>
      <c r="ET162" s="194"/>
      <c r="EU162" s="194"/>
      <c r="EV162" s="234"/>
      <c r="EW162" s="194"/>
      <c r="EX162" s="194"/>
      <c r="FA162" s="58"/>
      <c r="FB162" s="58"/>
      <c r="FC162" s="58"/>
      <c r="FD162" s="58"/>
      <c r="FE162" s="58"/>
      <c r="FF162" s="58"/>
      <c r="FG162" s="58"/>
      <c r="FH162" s="58"/>
    </row>
    <row r="163" spans="1:164" s="32" customFormat="1" ht="15" customHeight="1" x14ac:dyDescent="0.25">
      <c r="A163" s="97" t="s">
        <v>242</v>
      </c>
      <c r="B163" s="92">
        <v>1984</v>
      </c>
      <c r="C163" s="101" t="s">
        <v>1080</v>
      </c>
      <c r="D163" s="102" t="s">
        <v>1081</v>
      </c>
      <c r="E163" s="123">
        <v>84</v>
      </c>
      <c r="F163" s="114"/>
      <c r="G163" s="188"/>
      <c r="H163" s="188"/>
      <c r="I163" s="213"/>
      <c r="J163" s="116">
        <v>0</v>
      </c>
      <c r="K163" s="146">
        <v>0</v>
      </c>
      <c r="L163" s="146">
        <v>0</v>
      </c>
      <c r="M163" s="146">
        <v>0</v>
      </c>
      <c r="N163" s="146">
        <v>0</v>
      </c>
      <c r="O163" s="35">
        <f t="shared" si="40"/>
        <v>0</v>
      </c>
      <c r="P163" s="35">
        <f t="shared" si="41"/>
        <v>0</v>
      </c>
      <c r="Q163" s="35">
        <f t="shared" si="42"/>
        <v>0</v>
      </c>
      <c r="R163" s="125">
        <f t="shared" si="43"/>
        <v>0</v>
      </c>
      <c r="S163" s="105">
        <v>1984</v>
      </c>
      <c r="T163" s="194" t="s">
        <v>173</v>
      </c>
      <c r="U163" s="194" t="s">
        <v>243</v>
      </c>
      <c r="V163" s="194" t="s">
        <v>3</v>
      </c>
      <c r="W163" s="235"/>
      <c r="X163" s="194"/>
      <c r="Y163" s="196" t="s">
        <v>627</v>
      </c>
      <c r="Z163" s="63" t="s">
        <v>657</v>
      </c>
      <c r="AA163" s="190" t="s">
        <v>44</v>
      </c>
      <c r="AB163" s="59"/>
      <c r="AC163" s="59"/>
      <c r="AD163" s="108"/>
      <c r="AE163" s="221" t="s">
        <v>12</v>
      </c>
      <c r="AF163" s="132"/>
      <c r="AG163" s="197"/>
      <c r="AH163" s="197"/>
      <c r="AI163" s="197"/>
      <c r="AJ163" s="197"/>
      <c r="AK163" s="197"/>
      <c r="AL163" s="197"/>
      <c r="AM163" s="197"/>
      <c r="AN163" s="197"/>
      <c r="AO163" s="197"/>
      <c r="AP163" s="197"/>
      <c r="AQ163" s="197"/>
      <c r="AR163" s="196" t="s">
        <v>3</v>
      </c>
      <c r="AS163" s="194"/>
      <c r="AT163" s="194"/>
      <c r="AU163" s="194"/>
      <c r="AV163" s="194"/>
      <c r="AW163" s="194"/>
      <c r="AX163" s="194"/>
      <c r="AY163" s="194" t="s">
        <v>348</v>
      </c>
      <c r="AZ163" s="196" t="s">
        <v>148</v>
      </c>
      <c r="BA163" s="194"/>
      <c r="BB163" s="194"/>
      <c r="BC163" s="194"/>
      <c r="BD163" s="194"/>
      <c r="BE163" s="194"/>
      <c r="BF163" s="194"/>
      <c r="BG163" s="194" t="s">
        <v>32</v>
      </c>
      <c r="BH163" s="196"/>
      <c r="BI163" s="194"/>
      <c r="BJ163" s="194"/>
      <c r="BK163" s="194"/>
      <c r="BL163" s="194"/>
      <c r="BM163" s="194"/>
      <c r="BN163" s="194"/>
      <c r="BO163" s="194"/>
      <c r="BP163" s="194"/>
      <c r="BQ163" s="194"/>
      <c r="BR163" s="194"/>
      <c r="BS163" s="194"/>
      <c r="BT163" s="194"/>
      <c r="BU163" s="149" t="s">
        <v>408</v>
      </c>
      <c r="BV163" s="195" t="s">
        <v>408</v>
      </c>
      <c r="BW163" s="195" t="s">
        <v>408</v>
      </c>
      <c r="BX163" s="234"/>
      <c r="BY163" s="194"/>
      <c r="BZ163" s="194"/>
      <c r="CA163" s="194"/>
      <c r="CB163" s="194"/>
      <c r="CC163" s="194"/>
      <c r="CD163" s="194"/>
      <c r="CE163" s="194"/>
      <c r="CF163" s="194"/>
      <c r="CG163" s="194"/>
      <c r="CH163" s="194"/>
      <c r="CI163" s="194"/>
      <c r="CJ163" s="196" t="s">
        <v>329</v>
      </c>
      <c r="CK163" s="234"/>
      <c r="CL163" s="194"/>
      <c r="CM163" s="234"/>
      <c r="CN163" s="194"/>
      <c r="CO163" s="234"/>
      <c r="CP163" s="196" t="s">
        <v>35</v>
      </c>
      <c r="CQ163" s="194" t="s">
        <v>62</v>
      </c>
      <c r="CR163" s="148" t="s">
        <v>408</v>
      </c>
      <c r="CS163" s="234"/>
      <c r="CT163" s="194"/>
      <c r="CU163" s="194"/>
      <c r="CV163" s="197"/>
      <c r="CW163" s="194"/>
      <c r="CX163" s="194"/>
      <c r="CY163" s="194"/>
      <c r="CZ163" s="194"/>
      <c r="DA163" s="108"/>
      <c r="DB163" s="194">
        <v>10.1</v>
      </c>
      <c r="DC163" s="194"/>
      <c r="DD163" s="194"/>
      <c r="DE163" s="194"/>
      <c r="DF163" s="194"/>
      <c r="DG163" s="108"/>
      <c r="DH163" s="194"/>
      <c r="DI163" s="190" t="str">
        <f t="shared" si="44"/>
        <v/>
      </c>
      <c r="DJ163" s="190" t="str">
        <f t="shared" si="45"/>
        <v/>
      </c>
      <c r="DK163" s="190"/>
      <c r="DL163" s="194"/>
      <c r="DM163" s="194"/>
      <c r="DN163" s="194"/>
      <c r="DO163" s="190"/>
      <c r="DP163" s="194">
        <v>0.77</v>
      </c>
      <c r="DQ163" s="194"/>
      <c r="DR163" s="194"/>
      <c r="DS163" s="190"/>
      <c r="DT163" s="190"/>
      <c r="DU163" s="194"/>
      <c r="DV163" s="194"/>
      <c r="DW163" s="54" t="str">
        <f t="shared" si="46"/>
        <v/>
      </c>
      <c r="DX163" s="194"/>
      <c r="DY163" s="194"/>
      <c r="DZ163" s="234"/>
      <c r="EA163" s="196" t="s">
        <v>486</v>
      </c>
      <c r="EB163" s="234"/>
      <c r="EC163" s="194"/>
      <c r="ED163" s="234"/>
      <c r="EE163" s="194"/>
      <c r="EF163" s="194"/>
      <c r="EG163" s="196"/>
      <c r="EH163" s="194"/>
      <c r="EI163" s="194"/>
      <c r="EJ163" s="194"/>
      <c r="EK163" s="194"/>
      <c r="EL163" s="194" t="s">
        <v>408</v>
      </c>
      <c r="EM163" s="242" t="s">
        <v>408</v>
      </c>
      <c r="EN163" s="234"/>
      <c r="EO163" s="196" t="s">
        <v>63</v>
      </c>
      <c r="EP163" s="234"/>
      <c r="EQ163" s="194"/>
      <c r="ER163" s="228"/>
      <c r="ES163" s="194"/>
      <c r="ET163" s="194" t="s">
        <v>382</v>
      </c>
      <c r="EU163" s="194"/>
      <c r="EV163" s="234"/>
      <c r="EW163" s="194"/>
      <c r="EX163" s="194"/>
      <c r="FA163" s="58"/>
      <c r="FB163" s="58"/>
      <c r="FC163" s="58"/>
      <c r="FD163" s="58"/>
      <c r="FE163" s="58"/>
      <c r="FF163" s="58"/>
      <c r="FG163" s="58"/>
      <c r="FH163" s="58"/>
    </row>
    <row r="164" spans="1:164" s="32" customFormat="1" ht="15" customHeight="1" x14ac:dyDescent="0.25">
      <c r="A164" s="200" t="s">
        <v>660</v>
      </c>
      <c r="B164" s="92">
        <v>2015</v>
      </c>
      <c r="C164" s="259" t="s">
        <v>1218</v>
      </c>
      <c r="D164" s="102" t="s">
        <v>1219</v>
      </c>
      <c r="E164" s="146">
        <v>154</v>
      </c>
      <c r="F164" s="114"/>
      <c r="G164" s="188"/>
      <c r="H164" s="188"/>
      <c r="I164" s="188"/>
      <c r="J164" s="216">
        <v>0</v>
      </c>
      <c r="K164" s="146">
        <v>0</v>
      </c>
      <c r="L164" s="146">
        <v>0</v>
      </c>
      <c r="M164" s="146">
        <v>0</v>
      </c>
      <c r="N164" s="146">
        <v>0</v>
      </c>
      <c r="O164" s="35">
        <f t="shared" ref="O164:O196" si="49">K164*L164</f>
        <v>0</v>
      </c>
      <c r="P164" s="35">
        <f t="shared" ref="P164:P196" si="50">K164*M164</f>
        <v>0</v>
      </c>
      <c r="Q164" s="35">
        <f t="shared" ref="Q164:Q196" si="51">N164*K164</f>
        <v>0</v>
      </c>
      <c r="R164" s="125">
        <f t="shared" ref="R164:R196" si="52">L164*M164*K164</f>
        <v>0</v>
      </c>
      <c r="S164" s="105">
        <v>2015</v>
      </c>
      <c r="T164" s="194" t="s">
        <v>687</v>
      </c>
      <c r="U164" s="194" t="s">
        <v>688</v>
      </c>
      <c r="V164" s="195" t="s">
        <v>2</v>
      </c>
      <c r="W164" s="234"/>
      <c r="X164" s="190"/>
      <c r="Y164" s="196" t="s">
        <v>34</v>
      </c>
      <c r="Z164" s="63" t="str">
        <f>VLOOKUP(Y164,Listings!$J$3:$O$57,2,FALSE)</f>
        <v>HCFC</v>
      </c>
      <c r="AA164" s="194"/>
      <c r="AB164" s="59">
        <f>VLOOKUP(Y164,Listings!$J$3:$O$57,5,FALSE)</f>
        <v>183.67</v>
      </c>
      <c r="AC164" s="59">
        <f>VLOOKUP(Y164,Listings!$J$3:$O$57,6,FALSE)</f>
        <v>36.72</v>
      </c>
      <c r="AD164" s="51">
        <f>VLOOKUP(Y164,Listings!$J$3:$L$57,3,FALSE)</f>
        <v>0.35639999999999999</v>
      </c>
      <c r="AE164" s="195" t="str">
        <f>IF(ISNUMBER(AD164),IF(AD164&gt;0.25,"Dry",IF(AD164&lt;-0.25,"Wet","Isentropic")),"ERR")</f>
        <v>Dry</v>
      </c>
      <c r="AF164" s="132"/>
      <c r="AG164" s="197"/>
      <c r="AH164" s="197"/>
      <c r="AI164" s="197"/>
      <c r="AJ164" s="197"/>
      <c r="AK164" s="197"/>
      <c r="AL164" s="197"/>
      <c r="AM164" s="197"/>
      <c r="AN164" s="197"/>
      <c r="AO164" s="197">
        <v>7</v>
      </c>
      <c r="AP164" s="197"/>
      <c r="AQ164" s="197"/>
      <c r="AR164" s="196" t="s">
        <v>408</v>
      </c>
      <c r="AS164" s="194"/>
      <c r="AT164" s="194">
        <v>100</v>
      </c>
      <c r="AU164" s="194"/>
      <c r="AV164" s="194"/>
      <c r="AW164" s="194"/>
      <c r="AX164" s="194"/>
      <c r="AY164" s="194" t="s">
        <v>408</v>
      </c>
      <c r="AZ164" s="149" t="s">
        <v>148</v>
      </c>
      <c r="BA164" s="194"/>
      <c r="BB164" s="194"/>
      <c r="BC164" s="194"/>
      <c r="BD164" s="194"/>
      <c r="BE164" s="194"/>
      <c r="BF164" s="194"/>
      <c r="BG164" s="194" t="s">
        <v>408</v>
      </c>
      <c r="BH164" s="196"/>
      <c r="BI164" s="194"/>
      <c r="BJ164" s="194"/>
      <c r="BK164" s="194"/>
      <c r="BL164" s="194"/>
      <c r="BM164" s="194"/>
      <c r="BN164" s="195"/>
      <c r="BO164" s="195"/>
      <c r="BP164" s="195"/>
      <c r="BQ164" s="194"/>
      <c r="BR164" s="194"/>
      <c r="BS164" s="194"/>
      <c r="BT164" s="206">
        <f>1-293/(273+AT164)</f>
        <v>0.21447721179624668</v>
      </c>
      <c r="BU164" s="196" t="s">
        <v>408</v>
      </c>
      <c r="BV164" s="195" t="s">
        <v>408</v>
      </c>
      <c r="BW164" s="194" t="s">
        <v>408</v>
      </c>
      <c r="BX164" s="234"/>
      <c r="BY164" s="194"/>
      <c r="BZ164" s="194"/>
      <c r="CA164" s="194"/>
      <c r="CB164" s="194"/>
      <c r="CC164" s="194"/>
      <c r="CD164" s="194"/>
      <c r="CE164" s="194"/>
      <c r="CF164" s="194"/>
      <c r="CG164" s="194"/>
      <c r="CH164" s="194"/>
      <c r="CI164" s="194"/>
      <c r="CJ164" s="196" t="s">
        <v>408</v>
      </c>
      <c r="CK164" s="234"/>
      <c r="CL164" s="194"/>
      <c r="CM164" s="234"/>
      <c r="CN164" s="194"/>
      <c r="CO164" s="234"/>
      <c r="CP164" s="196" t="s">
        <v>321</v>
      </c>
      <c r="CQ164" s="194" t="s">
        <v>62</v>
      </c>
      <c r="CR164" s="200" t="s">
        <v>408</v>
      </c>
      <c r="CS164" s="234" t="s">
        <v>689</v>
      </c>
      <c r="CT164" s="194"/>
      <c r="CU164" s="194"/>
      <c r="CV164" s="197"/>
      <c r="CW164" s="190"/>
      <c r="CX164" s="190"/>
      <c r="CY164" s="194">
        <v>200</v>
      </c>
      <c r="CZ164" s="194">
        <v>270</v>
      </c>
      <c r="DA164" s="194"/>
      <c r="DB164" s="194"/>
      <c r="DC164" s="194">
        <v>0.1</v>
      </c>
      <c r="DD164" s="194">
        <v>0.221</v>
      </c>
      <c r="DE164" s="194"/>
      <c r="DF164" s="194"/>
      <c r="DG164" s="194"/>
      <c r="DH164" s="194"/>
      <c r="DI164" s="190">
        <f t="shared" si="44"/>
        <v>0.221</v>
      </c>
      <c r="DJ164" s="190">
        <f t="shared" si="45"/>
        <v>0.221</v>
      </c>
      <c r="DK164" s="194"/>
      <c r="DL164" s="194"/>
      <c r="DM164" s="194"/>
      <c r="DN164" s="194"/>
      <c r="DO164" s="194"/>
      <c r="DP164" s="194"/>
      <c r="DQ164" s="194"/>
      <c r="DR164" s="194"/>
      <c r="DS164" s="194"/>
      <c r="DT164" s="194"/>
      <c r="DU164" s="194"/>
      <c r="DV164" s="194"/>
      <c r="DW164" s="54" t="str">
        <f t="shared" si="46"/>
        <v/>
      </c>
      <c r="DX164" s="194"/>
      <c r="DY164" s="194"/>
      <c r="DZ164" s="234"/>
      <c r="EA164" s="196" t="s">
        <v>408</v>
      </c>
      <c r="EB164" s="234"/>
      <c r="EC164" s="194"/>
      <c r="ED164" s="234"/>
      <c r="EE164" s="194"/>
      <c r="EF164" s="194"/>
      <c r="EG164" s="196"/>
      <c r="EH164" s="194"/>
      <c r="EI164" s="194"/>
      <c r="EJ164" s="194"/>
      <c r="EK164" s="194"/>
      <c r="EL164" s="194" t="s">
        <v>408</v>
      </c>
      <c r="EM164" s="242" t="s">
        <v>408</v>
      </c>
      <c r="EN164" s="234"/>
      <c r="EO164" s="196" t="s">
        <v>63</v>
      </c>
      <c r="EP164" s="234"/>
      <c r="EQ164" s="194"/>
      <c r="ER164" s="228"/>
      <c r="ES164" s="194"/>
      <c r="ET164" s="194"/>
      <c r="EU164" s="194"/>
      <c r="EV164" s="234"/>
      <c r="EW164" s="194" t="s">
        <v>382</v>
      </c>
      <c r="EX164" s="194"/>
      <c r="FA164" s="58"/>
      <c r="FB164" s="58"/>
      <c r="FC164" s="58"/>
      <c r="FD164" s="58"/>
      <c r="FE164" s="58"/>
      <c r="FF164" s="58"/>
      <c r="FG164" s="58"/>
      <c r="FH164" s="58"/>
    </row>
    <row r="165" spans="1:164" s="32" customFormat="1" ht="15" customHeight="1" x14ac:dyDescent="0.25">
      <c r="A165" s="200" t="s">
        <v>151</v>
      </c>
      <c r="B165" s="92">
        <v>2014</v>
      </c>
      <c r="C165" s="259" t="s">
        <v>1031</v>
      </c>
      <c r="D165" s="102" t="s">
        <v>1032</v>
      </c>
      <c r="E165" s="123">
        <v>59</v>
      </c>
      <c r="F165" s="216"/>
      <c r="G165" s="188"/>
      <c r="H165" s="146"/>
      <c r="I165" s="146"/>
      <c r="J165" s="116">
        <v>0</v>
      </c>
      <c r="K165" s="146">
        <v>0</v>
      </c>
      <c r="L165" s="146">
        <v>0</v>
      </c>
      <c r="M165" s="146">
        <v>0</v>
      </c>
      <c r="N165" s="146">
        <v>0</v>
      </c>
      <c r="O165" s="35">
        <f t="shared" si="49"/>
        <v>0</v>
      </c>
      <c r="P165" s="35">
        <f t="shared" si="50"/>
        <v>0</v>
      </c>
      <c r="Q165" s="35">
        <f t="shared" si="51"/>
        <v>0</v>
      </c>
      <c r="R165" s="125">
        <f t="shared" si="52"/>
        <v>0</v>
      </c>
      <c r="S165" s="105">
        <v>2014</v>
      </c>
      <c r="T165" s="195" t="s">
        <v>206</v>
      </c>
      <c r="U165" s="195" t="s">
        <v>207</v>
      </c>
      <c r="V165" s="195" t="s">
        <v>2</v>
      </c>
      <c r="W165" s="235"/>
      <c r="X165" s="195"/>
      <c r="Y165" s="149" t="s">
        <v>152</v>
      </c>
      <c r="Z165" s="63" t="str">
        <f>VLOOKUP(Y165,Listings!$J$3:$O$57,2,FALSE)</f>
        <v>HCFC</v>
      </c>
      <c r="AA165" s="195"/>
      <c r="AB165" s="59">
        <f>VLOOKUP(Y165,Listings!$J$3:$O$57,5,FALSE)</f>
        <v>204.35</v>
      </c>
      <c r="AC165" s="59">
        <f>VLOOKUP(Y165,Listings!$J$3:$O$57,6,FALSE)</f>
        <v>42.12</v>
      </c>
      <c r="AD165" s="188">
        <f>VLOOKUP(Y165,Listings!$J$3:$L$57,3,FALSE)</f>
        <v>0.159</v>
      </c>
      <c r="AE165" s="108" t="str">
        <f>IF(ISNUMBER(AD165),IF(AD165&gt;0.25,"Dry",IF(AD165&lt;-0.25,"Wet","Isentropic")),"ERR")</f>
        <v>Isentropic</v>
      </c>
      <c r="AF165" s="133">
        <v>72</v>
      </c>
      <c r="AG165" s="159">
        <v>96.9</v>
      </c>
      <c r="AH165" s="159"/>
      <c r="AI165" s="159"/>
      <c r="AJ165" s="159"/>
      <c r="AK165" s="159"/>
      <c r="AL165" s="159"/>
      <c r="AM165" s="159"/>
      <c r="AN165" s="159">
        <v>2.5</v>
      </c>
      <c r="AO165" s="159">
        <v>4.8</v>
      </c>
      <c r="AP165" s="159"/>
      <c r="AQ165" s="159"/>
      <c r="AR165" s="189" t="s">
        <v>408</v>
      </c>
      <c r="AS165" s="195"/>
      <c r="AT165" s="195"/>
      <c r="AU165" s="195">
        <v>5.01</v>
      </c>
      <c r="AV165" s="195">
        <v>8.32</v>
      </c>
      <c r="AW165" s="195"/>
      <c r="AX165" s="195"/>
      <c r="AY165" s="190" t="s">
        <v>408</v>
      </c>
      <c r="AZ165" s="175" t="s">
        <v>408</v>
      </c>
      <c r="BA165" s="195"/>
      <c r="BB165" s="195"/>
      <c r="BC165" s="195"/>
      <c r="BD165" s="195"/>
      <c r="BE165" s="195"/>
      <c r="BF165" s="195"/>
      <c r="BG165" s="108" t="s">
        <v>408</v>
      </c>
      <c r="BH165" s="149"/>
      <c r="BI165" s="195"/>
      <c r="BJ165" s="195"/>
      <c r="BK165" s="195">
        <v>1.6000000000000001E-4</v>
      </c>
      <c r="BL165" s="195">
        <v>1.9000000000000001E-4</v>
      </c>
      <c r="BM165" s="195" t="s">
        <v>283</v>
      </c>
      <c r="BN165" s="195"/>
      <c r="BO165" s="195"/>
      <c r="BP165" s="195"/>
      <c r="BQ165" s="195">
        <v>1.9000000000000001E-4</v>
      </c>
      <c r="BR165" s="206">
        <f>BQ165*DW165</f>
        <v>6.9573263015574157E-5</v>
      </c>
      <c r="BS165" s="195"/>
      <c r="BT165" s="195">
        <v>0.14799999999999999</v>
      </c>
      <c r="BU165" s="149" t="s">
        <v>408</v>
      </c>
      <c r="BV165" s="195" t="s">
        <v>408</v>
      </c>
      <c r="BW165" s="195" t="s">
        <v>408</v>
      </c>
      <c r="BX165" s="233"/>
      <c r="BY165" s="195"/>
      <c r="BZ165" s="195">
        <v>3.4055555555555554E-2</v>
      </c>
      <c r="CA165" s="195">
        <v>0.35805555555555557</v>
      </c>
      <c r="CB165" s="195"/>
      <c r="CC165" s="195"/>
      <c r="CD165" s="195"/>
      <c r="CE165" s="195"/>
      <c r="CF165" s="195"/>
      <c r="CG165" s="195"/>
      <c r="CH165" s="195"/>
      <c r="CI165" s="195"/>
      <c r="CJ165" s="157" t="s">
        <v>408</v>
      </c>
      <c r="CK165" s="233"/>
      <c r="CL165" s="195"/>
      <c r="CM165" s="233"/>
      <c r="CN165" s="195"/>
      <c r="CO165" s="233"/>
      <c r="CP165" s="149" t="s">
        <v>36</v>
      </c>
      <c r="CQ165" s="195" t="s">
        <v>62</v>
      </c>
      <c r="CR165" s="148" t="s">
        <v>408</v>
      </c>
      <c r="CS165" s="233"/>
      <c r="CT165" s="195"/>
      <c r="CU165" s="195"/>
      <c r="CV165" s="159"/>
      <c r="CW165" s="195"/>
      <c r="CX165" s="195"/>
      <c r="CY165" s="195">
        <v>387</v>
      </c>
      <c r="CZ165" s="195">
        <v>533</v>
      </c>
      <c r="DA165" s="195">
        <v>1.0900000000000001</v>
      </c>
      <c r="DB165" s="195">
        <v>1.1599999999999999</v>
      </c>
      <c r="DC165" s="195"/>
      <c r="DD165" s="195"/>
      <c r="DE165" s="195">
        <v>8.0000000000000004E-4</v>
      </c>
      <c r="DF165" s="195">
        <v>1.6000000000000001E-3</v>
      </c>
      <c r="DG165" s="195"/>
      <c r="DH165" s="195"/>
      <c r="DI165" s="54">
        <f t="shared" si="44"/>
        <v>5.8588010960483497E-4</v>
      </c>
      <c r="DJ165" s="54">
        <f t="shared" si="45"/>
        <v>5.8588010960483497E-4</v>
      </c>
      <c r="DK165" s="195"/>
      <c r="DL165" s="195"/>
      <c r="DM165" s="195"/>
      <c r="DN165" s="195"/>
      <c r="DO165" s="195"/>
      <c r="DP165" s="195"/>
      <c r="DQ165" s="195"/>
      <c r="DR165" s="195"/>
      <c r="DS165" s="108"/>
      <c r="DT165" s="108"/>
      <c r="DU165" s="195"/>
      <c r="DV165" s="195"/>
      <c r="DW165" s="54">
        <f t="shared" si="46"/>
        <v>0.36617506850302184</v>
      </c>
      <c r="DX165" s="195"/>
      <c r="DY165" s="195"/>
      <c r="DZ165" s="233"/>
      <c r="EA165" s="157" t="s">
        <v>408</v>
      </c>
      <c r="EB165" s="233"/>
      <c r="EC165" s="195"/>
      <c r="ED165" s="233"/>
      <c r="EE165" s="195"/>
      <c r="EF165" s="195"/>
      <c r="EG165" s="149"/>
      <c r="EH165" s="195"/>
      <c r="EI165" s="195"/>
      <c r="EJ165" s="195"/>
      <c r="EK165" s="195"/>
      <c r="EL165" s="194" t="s">
        <v>408</v>
      </c>
      <c r="EM165" s="242" t="s">
        <v>408</v>
      </c>
      <c r="EN165" s="233"/>
      <c r="EO165" s="149" t="s">
        <v>63</v>
      </c>
      <c r="EP165" s="233"/>
      <c r="EQ165" s="195"/>
      <c r="ER165" s="227"/>
      <c r="ES165" s="195"/>
      <c r="ET165" s="195"/>
      <c r="EU165" s="195"/>
      <c r="EV165" s="233"/>
      <c r="EW165" s="195"/>
      <c r="EX165" s="195" t="s">
        <v>383</v>
      </c>
      <c r="FA165" s="58"/>
      <c r="FB165" s="58"/>
      <c r="FC165" s="58"/>
      <c r="FD165" s="58"/>
      <c r="FE165" s="58"/>
      <c r="FF165" s="58"/>
      <c r="FG165" s="58"/>
      <c r="FH165" s="58"/>
    </row>
    <row r="166" spans="1:164" s="32" customFormat="1" ht="15" customHeight="1" x14ac:dyDescent="0.25">
      <c r="A166" s="200" t="s">
        <v>90</v>
      </c>
      <c r="B166" s="92">
        <v>2014</v>
      </c>
      <c r="C166" s="101" t="s">
        <v>962</v>
      </c>
      <c r="D166" s="102" t="s">
        <v>963</v>
      </c>
      <c r="E166" s="123">
        <v>24</v>
      </c>
      <c r="F166" s="189"/>
      <c r="G166" s="188"/>
      <c r="H166" s="190"/>
      <c r="I166" s="213"/>
      <c r="J166" s="216">
        <v>0</v>
      </c>
      <c r="K166" s="146">
        <v>0</v>
      </c>
      <c r="L166" s="146">
        <v>0</v>
      </c>
      <c r="M166" s="146">
        <v>0</v>
      </c>
      <c r="N166" s="146">
        <v>0</v>
      </c>
      <c r="O166" s="35">
        <f t="shared" si="49"/>
        <v>0</v>
      </c>
      <c r="P166" s="35">
        <f t="shared" si="50"/>
        <v>0</v>
      </c>
      <c r="Q166" s="35">
        <f t="shared" si="51"/>
        <v>0</v>
      </c>
      <c r="R166" s="125">
        <f t="shared" si="52"/>
        <v>0</v>
      </c>
      <c r="S166" s="105">
        <v>2014</v>
      </c>
      <c r="T166" s="108" t="s">
        <v>166</v>
      </c>
      <c r="U166" s="190" t="s">
        <v>184</v>
      </c>
      <c r="V166" s="190" t="s">
        <v>2</v>
      </c>
      <c r="W166" s="231"/>
      <c r="X166" s="194"/>
      <c r="Y166" s="189" t="s">
        <v>26</v>
      </c>
      <c r="Z166" s="63" t="str">
        <f>VLOOKUP(Y166,Listings!$J$3:$O$57,2,FALSE)</f>
        <v>HFC</v>
      </c>
      <c r="AA166" s="190"/>
      <c r="AB166" s="59">
        <f>VLOOKUP(Y166,Listings!$J$3:$O$57,5,FALSE)</f>
        <v>154.01</v>
      </c>
      <c r="AC166" s="59">
        <f>VLOOKUP(Y166,Listings!$J$3:$O$57,6,FALSE)</f>
        <v>36.51</v>
      </c>
      <c r="AD166" s="51">
        <f>VLOOKUP(Y166,Listings!$J$3:$L$57,3,FALSE)</f>
        <v>0.49580000000000002</v>
      </c>
      <c r="AE166" s="190" t="str">
        <f>IF(ISNUMBER(AD166),IF(AD166&gt;0.25,"Dry",IF(AD166&lt;-0.25,"Wet","Isentropic")),"ERR")</f>
        <v>Dry</v>
      </c>
      <c r="AF166" s="203"/>
      <c r="AG166" s="192">
        <v>130.19999999999999</v>
      </c>
      <c r="AH166" s="192"/>
      <c r="AI166" s="192"/>
      <c r="AJ166" s="192"/>
      <c r="AK166" s="192"/>
      <c r="AL166" s="192"/>
      <c r="AM166" s="192"/>
      <c r="AN166" s="108"/>
      <c r="AO166" s="197">
        <v>22.62</v>
      </c>
      <c r="AP166" s="192"/>
      <c r="AQ166" s="192">
        <v>2.6</v>
      </c>
      <c r="AR166" s="189" t="s">
        <v>408</v>
      </c>
      <c r="AS166" s="194">
        <v>140</v>
      </c>
      <c r="AT166" s="190">
        <v>150</v>
      </c>
      <c r="AU166" s="194"/>
      <c r="AV166" s="194"/>
      <c r="AW166" s="194"/>
      <c r="AX166" s="194"/>
      <c r="AY166" s="190" t="s">
        <v>408</v>
      </c>
      <c r="AZ166" s="189" t="s">
        <v>148</v>
      </c>
      <c r="BA166" s="194">
        <v>20</v>
      </c>
      <c r="BB166" s="194">
        <v>24</v>
      </c>
      <c r="BC166" s="194"/>
      <c r="BD166" s="194"/>
      <c r="BE166" s="190"/>
      <c r="BF166" s="190"/>
      <c r="BG166" s="190" t="s">
        <v>32</v>
      </c>
      <c r="BH166" s="189"/>
      <c r="BI166" s="190"/>
      <c r="BJ166" s="190"/>
      <c r="BK166" s="194"/>
      <c r="BL166" s="194"/>
      <c r="BM166" s="190"/>
      <c r="BN166" s="194"/>
      <c r="BO166" s="194"/>
      <c r="BP166" s="194"/>
      <c r="BQ166" s="190"/>
      <c r="BR166" s="190"/>
      <c r="BS166" s="190"/>
      <c r="BT166" s="155">
        <v>0.30260047281323876</v>
      </c>
      <c r="BU166" s="149" t="s">
        <v>408</v>
      </c>
      <c r="BV166" s="195" t="s">
        <v>408</v>
      </c>
      <c r="BW166" s="195" t="s">
        <v>408</v>
      </c>
      <c r="BX166" s="231"/>
      <c r="BY166" s="190"/>
      <c r="BZ166" s="108"/>
      <c r="CA166" s="194">
        <v>7.37</v>
      </c>
      <c r="CB166" s="190"/>
      <c r="CC166" s="190"/>
      <c r="CD166" s="190"/>
      <c r="CE166" s="190"/>
      <c r="CF166" s="199">
        <f>CA166/1353*(AO166-IF(ISBLANK(AP166),AQ166,AP166))*100</f>
        <v>10.905203252032521</v>
      </c>
      <c r="CG166" s="190"/>
      <c r="CH166" s="190"/>
      <c r="CI166" s="190"/>
      <c r="CJ166" s="157" t="s">
        <v>408</v>
      </c>
      <c r="CK166" s="231"/>
      <c r="CL166" s="190"/>
      <c r="CM166" s="231"/>
      <c r="CN166" s="190"/>
      <c r="CO166" s="231"/>
      <c r="CP166" s="189" t="s">
        <v>36</v>
      </c>
      <c r="CQ166" s="190" t="s">
        <v>62</v>
      </c>
      <c r="CR166" s="190" t="s">
        <v>277</v>
      </c>
      <c r="CS166" s="231"/>
      <c r="CT166" s="190"/>
      <c r="CU166" s="190">
        <v>200</v>
      </c>
      <c r="CV166" s="197">
        <v>9</v>
      </c>
      <c r="CW166" s="190"/>
      <c r="CX166" s="190"/>
      <c r="CY166" s="195"/>
      <c r="CZ166" s="190">
        <v>14966</v>
      </c>
      <c r="DA166" s="195"/>
      <c r="DB166" s="197">
        <v>8</v>
      </c>
      <c r="DC166" s="195"/>
      <c r="DD166" s="194">
        <v>201.2</v>
      </c>
      <c r="DE166" s="108"/>
      <c r="DF166" s="190">
        <v>205.4</v>
      </c>
      <c r="DG166" s="190"/>
      <c r="DH166" s="190"/>
      <c r="DI166" s="54">
        <f t="shared" si="44"/>
        <v>201.2</v>
      </c>
      <c r="DJ166" s="54">
        <f t="shared" si="45"/>
        <v>201.2</v>
      </c>
      <c r="DK166" s="194"/>
      <c r="DL166" s="194"/>
      <c r="DM166" s="190"/>
      <c r="DN166" s="190">
        <v>0.72399999999999998</v>
      </c>
      <c r="DO166" s="190"/>
      <c r="DP166" s="190"/>
      <c r="DQ166" s="190"/>
      <c r="DR166" s="190"/>
      <c r="DS166" s="190"/>
      <c r="DT166" s="190"/>
      <c r="DU166" s="190"/>
      <c r="DV166" s="199">
        <v>0.97955209347614403</v>
      </c>
      <c r="DW166" s="54">
        <f t="shared" si="46"/>
        <v>0.94725298929622626</v>
      </c>
      <c r="DX166" s="190"/>
      <c r="DY166" s="190"/>
      <c r="DZ166" s="231" t="s">
        <v>857</v>
      </c>
      <c r="EA166" s="157" t="s">
        <v>408</v>
      </c>
      <c r="EB166" s="231"/>
      <c r="EC166" s="190"/>
      <c r="ED166" s="231"/>
      <c r="EE166" s="190"/>
      <c r="EF166" s="190"/>
      <c r="EG166" s="189"/>
      <c r="EH166" s="190"/>
      <c r="EI166" s="190"/>
      <c r="EJ166" s="190"/>
      <c r="EK166" s="190"/>
      <c r="EL166" s="194" t="s">
        <v>408</v>
      </c>
      <c r="EM166" s="242" t="s">
        <v>408</v>
      </c>
      <c r="EN166" s="231"/>
      <c r="EO166" s="189" t="s">
        <v>63</v>
      </c>
      <c r="EP166" s="231"/>
      <c r="EQ166" s="190"/>
      <c r="ER166" s="226"/>
      <c r="ES166" s="190"/>
      <c r="ET166" s="190"/>
      <c r="EU166" s="190"/>
      <c r="EV166" s="231"/>
      <c r="EW166" s="190"/>
      <c r="EX166" s="190" t="s">
        <v>382</v>
      </c>
      <c r="FA166" s="58"/>
      <c r="FB166" s="58"/>
      <c r="FC166" s="58"/>
      <c r="FD166" s="58"/>
      <c r="FE166" s="58"/>
      <c r="FF166" s="58"/>
      <c r="FG166" s="58"/>
      <c r="FH166" s="58"/>
    </row>
    <row r="167" spans="1:164" s="32" customFormat="1" ht="15" customHeight="1" x14ac:dyDescent="0.25">
      <c r="A167" s="97" t="s">
        <v>559</v>
      </c>
      <c r="B167" s="92">
        <v>2015</v>
      </c>
      <c r="C167" s="101" t="s">
        <v>1166</v>
      </c>
      <c r="D167" s="102" t="s">
        <v>1167</v>
      </c>
      <c r="E167" s="123">
        <v>128</v>
      </c>
      <c r="F167" s="216"/>
      <c r="G167" s="146"/>
      <c r="H167" s="146"/>
      <c r="I167" s="146"/>
      <c r="J167" s="216">
        <v>0</v>
      </c>
      <c r="K167" s="146">
        <v>0</v>
      </c>
      <c r="L167" s="146">
        <v>0</v>
      </c>
      <c r="M167" s="146">
        <v>0</v>
      </c>
      <c r="N167" s="146">
        <v>0</v>
      </c>
      <c r="O167" s="35">
        <f t="shared" si="49"/>
        <v>0</v>
      </c>
      <c r="P167" s="35">
        <f t="shared" si="50"/>
        <v>0</v>
      </c>
      <c r="Q167" s="35">
        <f t="shared" si="51"/>
        <v>0</v>
      </c>
      <c r="R167" s="125">
        <f t="shared" si="52"/>
        <v>0</v>
      </c>
      <c r="S167" s="105">
        <v>2015</v>
      </c>
      <c r="T167" s="194" t="s">
        <v>167</v>
      </c>
      <c r="U167" s="194" t="s">
        <v>168</v>
      </c>
      <c r="V167" s="194" t="s">
        <v>374</v>
      </c>
      <c r="W167" s="234"/>
      <c r="X167" s="194" t="s">
        <v>44</v>
      </c>
      <c r="Y167" s="196" t="s">
        <v>26</v>
      </c>
      <c r="Z167" s="63" t="str">
        <f>VLOOKUP(Y167,Listings!$J$3:$O$57,2,FALSE)</f>
        <v>HFC</v>
      </c>
      <c r="AA167" s="194"/>
      <c r="AB167" s="59">
        <f>VLOOKUP(Y167,Listings!$J$3:$O$57,5,FALSE)</f>
        <v>154.01</v>
      </c>
      <c r="AC167" s="59">
        <f>VLOOKUP(Y167,Listings!$J$3:$O$57,6,FALSE)</f>
        <v>36.51</v>
      </c>
      <c r="AD167" s="188">
        <f>VLOOKUP(Y167,Listings!$J$3:$L$57,3,FALSE)</f>
        <v>0.49580000000000002</v>
      </c>
      <c r="AE167" s="108" t="str">
        <f>IF(ISNUMBER(AD167),IF(AD167&gt;0.25,"Dry",IF(AD167&lt;-0.25,"Wet","Isentropic")),"ERR")</f>
        <v>Dry</v>
      </c>
      <c r="AF167" s="132"/>
      <c r="AG167" s="197"/>
      <c r="AH167" s="197"/>
      <c r="AI167" s="197"/>
      <c r="AJ167" s="197"/>
      <c r="AK167" s="197"/>
      <c r="AL167" s="197"/>
      <c r="AM167" s="197"/>
      <c r="AN167" s="197"/>
      <c r="AO167" s="197"/>
      <c r="AP167" s="197"/>
      <c r="AQ167" s="197"/>
      <c r="AR167" s="196" t="s">
        <v>557</v>
      </c>
      <c r="AS167" s="194"/>
      <c r="AT167" s="194">
        <v>245</v>
      </c>
      <c r="AU167" s="194"/>
      <c r="AV167" s="194">
        <v>480</v>
      </c>
      <c r="AW167" s="194"/>
      <c r="AX167" s="194"/>
      <c r="AY167" s="194" t="s">
        <v>39</v>
      </c>
      <c r="AZ167" s="196" t="s">
        <v>558</v>
      </c>
      <c r="BA167" s="194"/>
      <c r="BB167" s="194">
        <v>60</v>
      </c>
      <c r="BC167" s="194"/>
      <c r="BD167" s="194">
        <v>390</v>
      </c>
      <c r="BE167" s="194"/>
      <c r="BF167" s="194">
        <v>9.4722222222222232</v>
      </c>
      <c r="BG167" s="194" t="s">
        <v>32</v>
      </c>
      <c r="BH167" s="196"/>
      <c r="BI167" s="194"/>
      <c r="BJ167" s="194"/>
      <c r="BK167" s="194"/>
      <c r="BL167" s="199">
        <v>0.14583333333333334</v>
      </c>
      <c r="BM167" s="194" t="s">
        <v>282</v>
      </c>
      <c r="BN167" s="195"/>
      <c r="BO167" s="195"/>
      <c r="BP167" s="195"/>
      <c r="BQ167" s="194"/>
      <c r="BR167" s="199">
        <v>0.14583333333333334</v>
      </c>
      <c r="BS167" s="108"/>
      <c r="BT167" s="155">
        <v>0.3571428571428571</v>
      </c>
      <c r="BU167" s="196" t="s">
        <v>408</v>
      </c>
      <c r="BV167" s="195" t="s">
        <v>408</v>
      </c>
      <c r="BW167" s="195" t="s">
        <v>408</v>
      </c>
      <c r="BX167" s="234"/>
      <c r="BY167" s="194"/>
      <c r="BZ167" s="194"/>
      <c r="CA167" s="194"/>
      <c r="CB167" s="194"/>
      <c r="CC167" s="194"/>
      <c r="CD167" s="194"/>
      <c r="CE167" s="194"/>
      <c r="CF167" s="194"/>
      <c r="CG167" s="194"/>
      <c r="CH167" s="194"/>
      <c r="CI167" s="194"/>
      <c r="CJ167" s="196" t="s">
        <v>408</v>
      </c>
      <c r="CK167" s="234"/>
      <c r="CL167" s="194"/>
      <c r="CM167" s="234"/>
      <c r="CN167" s="194"/>
      <c r="CO167" s="234"/>
      <c r="CP167" s="196" t="s">
        <v>64</v>
      </c>
      <c r="CQ167" s="194" t="s">
        <v>62</v>
      </c>
      <c r="CR167" s="200" t="s">
        <v>408</v>
      </c>
      <c r="CS167" s="234"/>
      <c r="CT167" s="194"/>
      <c r="CU167" s="194"/>
      <c r="CV167" s="197"/>
      <c r="CW167" s="194"/>
      <c r="CX167" s="194"/>
      <c r="CY167" s="194"/>
      <c r="CZ167" s="194"/>
      <c r="DA167" s="194"/>
      <c r="DB167" s="194"/>
      <c r="DC167" s="194"/>
      <c r="DD167" s="194">
        <v>70</v>
      </c>
      <c r="DE167" s="194"/>
      <c r="DF167" s="194"/>
      <c r="DG167" s="194"/>
      <c r="DH167" s="194"/>
      <c r="DI167" s="54">
        <f t="shared" si="44"/>
        <v>70</v>
      </c>
      <c r="DJ167" s="54">
        <f t="shared" si="45"/>
        <v>70</v>
      </c>
      <c r="DK167" s="194">
        <v>0.2</v>
      </c>
      <c r="DL167" s="194">
        <v>0.7</v>
      </c>
      <c r="DM167" s="194"/>
      <c r="DN167" s="194"/>
      <c r="DO167" s="194"/>
      <c r="DP167" s="194"/>
      <c r="DQ167" s="194"/>
      <c r="DR167" s="194"/>
      <c r="DS167" s="194"/>
      <c r="DT167" s="200"/>
      <c r="DU167" s="194"/>
      <c r="DV167" s="194"/>
      <c r="DW167" s="54" t="str">
        <f t="shared" si="46"/>
        <v/>
      </c>
      <c r="DX167" s="194"/>
      <c r="DY167" s="194"/>
      <c r="DZ167" s="234"/>
      <c r="EA167" s="196" t="s">
        <v>408</v>
      </c>
      <c r="EB167" s="234"/>
      <c r="EC167" s="194"/>
      <c r="ED167" s="234"/>
      <c r="EE167" s="194"/>
      <c r="EF167" s="194"/>
      <c r="EG167" s="196"/>
      <c r="EH167" s="194"/>
      <c r="EI167" s="194"/>
      <c r="EJ167" s="194"/>
      <c r="EK167" s="194"/>
      <c r="EL167" s="194" t="s">
        <v>408</v>
      </c>
      <c r="EM167" s="242" t="s">
        <v>408</v>
      </c>
      <c r="EN167" s="234"/>
      <c r="EO167" s="196" t="s">
        <v>44</v>
      </c>
      <c r="EP167" s="234"/>
      <c r="EQ167" s="194"/>
      <c r="ER167" s="228"/>
      <c r="ES167" s="194"/>
      <c r="ET167" s="194"/>
      <c r="EU167" s="194"/>
      <c r="EV167" s="234"/>
      <c r="EW167" s="194"/>
      <c r="EX167" s="194"/>
      <c r="FA167" s="58"/>
      <c r="FB167" s="58"/>
      <c r="FC167" s="58"/>
      <c r="FD167" s="58"/>
      <c r="FE167" s="58"/>
      <c r="FF167" s="58"/>
      <c r="FG167" s="58"/>
      <c r="FH167" s="58"/>
    </row>
    <row r="168" spans="1:164" s="8" customFormat="1" ht="15" customHeight="1" x14ac:dyDescent="0.25">
      <c r="A168" s="200" t="s">
        <v>232</v>
      </c>
      <c r="B168" s="92">
        <v>2007</v>
      </c>
      <c r="C168" s="259" t="s">
        <v>1068</v>
      </c>
      <c r="D168" s="102" t="s">
        <v>1069</v>
      </c>
      <c r="E168" s="213">
        <v>78</v>
      </c>
      <c r="F168" s="114"/>
      <c r="G168" s="188"/>
      <c r="H168" s="188"/>
      <c r="I168" s="213"/>
      <c r="J168" s="116">
        <v>0</v>
      </c>
      <c r="K168" s="146">
        <v>0</v>
      </c>
      <c r="L168" s="146">
        <v>0</v>
      </c>
      <c r="M168" s="146">
        <v>0</v>
      </c>
      <c r="N168" s="146">
        <v>0</v>
      </c>
      <c r="O168" s="35">
        <f t="shared" si="49"/>
        <v>0</v>
      </c>
      <c r="P168" s="35">
        <f t="shared" si="50"/>
        <v>0</v>
      </c>
      <c r="Q168" s="35">
        <f t="shared" si="51"/>
        <v>0</v>
      </c>
      <c r="R168" s="125">
        <f t="shared" si="52"/>
        <v>0</v>
      </c>
      <c r="S168" s="105">
        <v>2007</v>
      </c>
      <c r="T168" s="194" t="s">
        <v>196</v>
      </c>
      <c r="U168" s="194" t="s">
        <v>233</v>
      </c>
      <c r="V168" s="194" t="s">
        <v>2</v>
      </c>
      <c r="W168" s="235"/>
      <c r="X168" s="194"/>
      <c r="Y168" s="196" t="s">
        <v>234</v>
      </c>
      <c r="Z168" s="63" t="str">
        <f>VLOOKUP(Y168,Listings!$J$3:$O$57,2,FALSE)</f>
        <v>PFC</v>
      </c>
      <c r="AA168" s="194"/>
      <c r="AB168" s="59"/>
      <c r="AC168" s="59"/>
      <c r="AD168" s="188"/>
      <c r="AE168" s="220" t="s">
        <v>408</v>
      </c>
      <c r="AF168" s="132"/>
      <c r="AG168" s="197"/>
      <c r="AH168" s="197"/>
      <c r="AI168" s="197"/>
      <c r="AJ168" s="197"/>
      <c r="AK168" s="197"/>
      <c r="AL168" s="197"/>
      <c r="AM168" s="197"/>
      <c r="AN168" s="197"/>
      <c r="AO168" s="197"/>
      <c r="AP168" s="197"/>
      <c r="AQ168" s="197"/>
      <c r="AR168" s="189" t="s">
        <v>408</v>
      </c>
      <c r="AS168" s="194">
        <v>80</v>
      </c>
      <c r="AT168" s="194">
        <v>90</v>
      </c>
      <c r="AU168" s="194"/>
      <c r="AV168" s="194"/>
      <c r="AW168" s="194"/>
      <c r="AX168" s="194"/>
      <c r="AY168" s="194" t="s">
        <v>32</v>
      </c>
      <c r="AZ168" s="175" t="s">
        <v>408</v>
      </c>
      <c r="BA168" s="194"/>
      <c r="BB168" s="194"/>
      <c r="BC168" s="194"/>
      <c r="BD168" s="194"/>
      <c r="BE168" s="194"/>
      <c r="BF168" s="194"/>
      <c r="BG168" s="194" t="s">
        <v>32</v>
      </c>
      <c r="BH168" s="196"/>
      <c r="BI168" s="194"/>
      <c r="BJ168" s="194"/>
      <c r="BK168" s="194"/>
      <c r="BL168" s="194"/>
      <c r="BM168" s="194"/>
      <c r="BN168" s="195"/>
      <c r="BO168" s="195"/>
      <c r="BP168" s="195"/>
      <c r="BQ168" s="194"/>
      <c r="BR168" s="194"/>
      <c r="BS168" s="194"/>
      <c r="BT168" s="206">
        <f>1-293/(273+AT168)</f>
        <v>0.19283746556473824</v>
      </c>
      <c r="BU168" s="149" t="s">
        <v>408</v>
      </c>
      <c r="BV168" s="195" t="s">
        <v>408</v>
      </c>
      <c r="BW168" s="195" t="s">
        <v>408</v>
      </c>
      <c r="BX168" s="234"/>
      <c r="BY168" s="194"/>
      <c r="BZ168" s="194"/>
      <c r="CA168" s="194"/>
      <c r="CB168" s="194"/>
      <c r="CC168" s="194"/>
      <c r="CD168" s="194"/>
      <c r="CE168" s="194"/>
      <c r="CF168" s="194"/>
      <c r="CG168" s="194"/>
      <c r="CH168" s="194"/>
      <c r="CI168" s="194"/>
      <c r="CJ168" s="157" t="s">
        <v>408</v>
      </c>
      <c r="CK168" s="234"/>
      <c r="CL168" s="194"/>
      <c r="CM168" s="234"/>
      <c r="CN168" s="194"/>
      <c r="CO168" s="234"/>
      <c r="CP168" s="189" t="s">
        <v>36</v>
      </c>
      <c r="CQ168" s="194" t="s">
        <v>62</v>
      </c>
      <c r="CR168" s="190" t="s">
        <v>783</v>
      </c>
      <c r="CS168" s="234"/>
      <c r="CT168" s="194"/>
      <c r="CU168" s="194"/>
      <c r="CV168" s="197"/>
      <c r="CW168" s="194"/>
      <c r="CX168" s="194"/>
      <c r="CY168" s="194"/>
      <c r="CZ168" s="194"/>
      <c r="DA168" s="194"/>
      <c r="DB168" s="194"/>
      <c r="DC168" s="194"/>
      <c r="DD168" s="194"/>
      <c r="DE168" s="194"/>
      <c r="DF168" s="194"/>
      <c r="DG168" s="194"/>
      <c r="DH168" s="194"/>
      <c r="DI168" s="54" t="str">
        <f t="shared" ref="DI168:DI196" si="53">IF(ISNUMBER(DD168),DD168,IF(ISNUMBER(DF168),DF168*DW168,""))</f>
        <v/>
      </c>
      <c r="DJ168" s="54" t="str">
        <f t="shared" ref="DJ168:DJ196" si="54">IF(ISNUMBER(DI168),DI168,IF(ISNUMBER(DH168),DH168,""))</f>
        <v/>
      </c>
      <c r="DK168" s="194"/>
      <c r="DL168" s="194"/>
      <c r="DM168" s="194"/>
      <c r="DN168" s="194"/>
      <c r="DO168" s="194"/>
      <c r="DP168" s="194"/>
      <c r="DQ168" s="194"/>
      <c r="DR168" s="194"/>
      <c r="DS168" s="190"/>
      <c r="DT168" s="190"/>
      <c r="DU168" s="194"/>
      <c r="DV168" s="194"/>
      <c r="DW168" s="54" t="str">
        <f t="shared" ref="DW168:DW196" si="55">IF(ISNUMBER(DF168),0.6842+LN(DF168)*0.0494,"")</f>
        <v/>
      </c>
      <c r="DX168" s="194"/>
      <c r="DY168" s="194"/>
      <c r="DZ168" s="234"/>
      <c r="EA168" s="157" t="s">
        <v>408</v>
      </c>
      <c r="EB168" s="234"/>
      <c r="EC168" s="194"/>
      <c r="ED168" s="234"/>
      <c r="EE168" s="194"/>
      <c r="EF168" s="194"/>
      <c r="EG168" s="196"/>
      <c r="EH168" s="194"/>
      <c r="EI168" s="194"/>
      <c r="EJ168" s="194"/>
      <c r="EK168" s="194"/>
      <c r="EL168" s="194" t="s">
        <v>408</v>
      </c>
      <c r="EM168" s="242" t="s">
        <v>408</v>
      </c>
      <c r="EN168" s="234"/>
      <c r="EO168" s="189" t="s">
        <v>408</v>
      </c>
      <c r="EP168" s="234"/>
      <c r="EQ168" s="194"/>
      <c r="ER168" s="226"/>
      <c r="ES168" s="194"/>
      <c r="ET168" s="194"/>
      <c r="EU168" s="194"/>
      <c r="EV168" s="234"/>
      <c r="EW168" s="194"/>
      <c r="EX168" s="194"/>
      <c r="FA168" s="58"/>
      <c r="FB168" s="58"/>
      <c r="FC168" s="58"/>
      <c r="FD168" s="58"/>
      <c r="FE168" s="58"/>
      <c r="FF168" s="58"/>
      <c r="FG168" s="58"/>
      <c r="FH168" s="58"/>
    </row>
    <row r="169" spans="1:164" s="8" customFormat="1" ht="15" customHeight="1" x14ac:dyDescent="0.25">
      <c r="A169" s="200" t="s">
        <v>141</v>
      </c>
      <c r="B169" s="92">
        <v>2014</v>
      </c>
      <c r="C169" s="259" t="s">
        <v>1023</v>
      </c>
      <c r="D169" s="102" t="s">
        <v>1024</v>
      </c>
      <c r="E169" s="123">
        <v>55</v>
      </c>
      <c r="F169" s="116"/>
      <c r="G169" s="188"/>
      <c r="H169" s="213"/>
      <c r="I169" s="146"/>
      <c r="J169" s="116">
        <v>0</v>
      </c>
      <c r="K169" s="39">
        <v>0</v>
      </c>
      <c r="L169" s="39">
        <v>0</v>
      </c>
      <c r="M169" s="39">
        <v>0</v>
      </c>
      <c r="N169" s="39">
        <v>0</v>
      </c>
      <c r="O169" s="35">
        <f t="shared" si="49"/>
        <v>0</v>
      </c>
      <c r="P169" s="35">
        <f t="shared" si="50"/>
        <v>0</v>
      </c>
      <c r="Q169" s="35">
        <f t="shared" si="51"/>
        <v>0</v>
      </c>
      <c r="R169" s="125">
        <f t="shared" si="52"/>
        <v>0</v>
      </c>
      <c r="S169" s="105">
        <v>2014</v>
      </c>
      <c r="T169" s="195" t="s">
        <v>160</v>
      </c>
      <c r="U169" s="195" t="s">
        <v>178</v>
      </c>
      <c r="V169" s="195" t="s">
        <v>2</v>
      </c>
      <c r="W169" s="235"/>
      <c r="X169" s="195"/>
      <c r="Y169" s="149" t="s">
        <v>142</v>
      </c>
      <c r="Z169" s="63" t="str">
        <f>VLOOKUP(Y169,Listings!$J$3:$O$57,2,FALSE)</f>
        <v>HFC</v>
      </c>
      <c r="AA169" s="195"/>
      <c r="AB169" s="59">
        <f>VLOOKUP(Y169,Listings!$J$3:$O$57,5,FALSE)</f>
        <v>113.261</v>
      </c>
      <c r="AC169" s="59">
        <f>VLOOKUP(Y169,Listings!$J$3:$O$57,6,FALSE)</f>
        <v>45.2</v>
      </c>
      <c r="AD169" s="51">
        <f>VLOOKUP(Y169,Listings!$J$3:$L$57,3,FALSE)</f>
        <v>-1.1919999999999999</v>
      </c>
      <c r="AE169" s="108" t="str">
        <f>IF(ISNUMBER(AD169),IF(AD169&gt;0.25,"Dry",IF(AD169&lt;-0.25,"Wet","Isentropic")),"ERR")</f>
        <v>Wet</v>
      </c>
      <c r="AF169" s="157"/>
      <c r="AG169" s="159">
        <v>52.4</v>
      </c>
      <c r="AH169" s="190"/>
      <c r="AI169" s="159">
        <v>2.2000000000000002</v>
      </c>
      <c r="AJ169" s="159"/>
      <c r="AK169" s="159"/>
      <c r="AL169" s="159"/>
      <c r="AM169" s="159"/>
      <c r="AN169" s="159"/>
      <c r="AO169" s="159"/>
      <c r="AP169" s="159"/>
      <c r="AQ169" s="159"/>
      <c r="AR169" s="149" t="s">
        <v>62</v>
      </c>
      <c r="AS169" s="108"/>
      <c r="AT169" s="195">
        <v>59.3</v>
      </c>
      <c r="AU169" s="194"/>
      <c r="AV169" s="195">
        <v>91.88</v>
      </c>
      <c r="AW169" s="190"/>
      <c r="AX169" s="195">
        <v>5</v>
      </c>
      <c r="AY169" s="195" t="s">
        <v>32</v>
      </c>
      <c r="AZ169" s="175" t="s">
        <v>408</v>
      </c>
      <c r="BA169" s="195"/>
      <c r="BB169" s="195"/>
      <c r="BC169" s="195"/>
      <c r="BD169" s="195"/>
      <c r="BE169" s="190"/>
      <c r="BF169" s="195">
        <v>2.6388888888888888</v>
      </c>
      <c r="BG169" s="195" t="s">
        <v>32</v>
      </c>
      <c r="BH169" s="189"/>
      <c r="BI169" s="195">
        <v>0.57999999999999996</v>
      </c>
      <c r="BJ169" s="195"/>
      <c r="BK169" s="195"/>
      <c r="BL169" s="155">
        <v>6.3125816282107094E-3</v>
      </c>
      <c r="BM169" s="195"/>
      <c r="BN169" s="195"/>
      <c r="BO169" s="195"/>
      <c r="BP169" s="195"/>
      <c r="BQ169" s="195"/>
      <c r="BR169" s="190"/>
      <c r="BS169" s="195"/>
      <c r="BT169" s="206">
        <f>1-293/(273+AT169)</f>
        <v>0.11826662654228115</v>
      </c>
      <c r="BU169" s="149" t="s">
        <v>408</v>
      </c>
      <c r="BV169" s="195" t="s">
        <v>408</v>
      </c>
      <c r="BW169" s="195" t="s">
        <v>408</v>
      </c>
      <c r="BX169" s="233"/>
      <c r="BY169" s="195"/>
      <c r="BZ169" s="195"/>
      <c r="CA169" s="195"/>
      <c r="CB169" s="195"/>
      <c r="CC169" s="195"/>
      <c r="CD169" s="195"/>
      <c r="CE169" s="195"/>
      <c r="CF169" s="195"/>
      <c r="CG169" s="195"/>
      <c r="CH169" s="195"/>
      <c r="CI169" s="195"/>
      <c r="CJ169" s="149" t="s">
        <v>25</v>
      </c>
      <c r="CK169" s="233"/>
      <c r="CL169" s="195">
        <v>14.16</v>
      </c>
      <c r="CM169" s="233"/>
      <c r="CN169" s="195"/>
      <c r="CO169" s="233"/>
      <c r="CP169" s="149" t="s">
        <v>29</v>
      </c>
      <c r="CQ169" s="195" t="s">
        <v>62</v>
      </c>
      <c r="CR169" s="148" t="s">
        <v>408</v>
      </c>
      <c r="CS169" s="233"/>
      <c r="CT169" s="195"/>
      <c r="CU169" s="195"/>
      <c r="CV169" s="159"/>
      <c r="CW169" s="195"/>
      <c r="CX169" s="195"/>
      <c r="CY169" s="195"/>
      <c r="CZ169" s="195"/>
      <c r="DA169" s="195"/>
      <c r="DB169" s="195"/>
      <c r="DC169" s="190"/>
      <c r="DD169" s="169"/>
      <c r="DE169" s="190"/>
      <c r="DF169" s="190"/>
      <c r="DG169" s="190"/>
      <c r="DH169" s="190"/>
      <c r="DI169" s="190" t="str">
        <f t="shared" si="53"/>
        <v/>
      </c>
      <c r="DJ169" s="54" t="str">
        <f t="shared" si="54"/>
        <v/>
      </c>
      <c r="DK169" s="190"/>
      <c r="DL169" s="194"/>
      <c r="DM169" s="190"/>
      <c r="DN169" s="190"/>
      <c r="DO169" s="190"/>
      <c r="DP169" s="190"/>
      <c r="DQ169" s="190"/>
      <c r="DR169" s="190"/>
      <c r="DS169" s="190"/>
      <c r="DT169" s="190"/>
      <c r="DU169" s="190"/>
      <c r="DV169" s="190"/>
      <c r="DW169" s="54" t="str">
        <f t="shared" si="55"/>
        <v/>
      </c>
      <c r="DX169" s="195"/>
      <c r="DY169" s="195"/>
      <c r="DZ169" s="233"/>
      <c r="EA169" s="149" t="s">
        <v>25</v>
      </c>
      <c r="EB169" s="233"/>
      <c r="EC169" s="195">
        <v>9.36</v>
      </c>
      <c r="ED169" s="233"/>
      <c r="EE169" s="195"/>
      <c r="EF169" s="195"/>
      <c r="EG169" s="149"/>
      <c r="EH169" s="195"/>
      <c r="EI169" s="195"/>
      <c r="EJ169" s="195"/>
      <c r="EK169" s="195"/>
      <c r="EL169" s="194" t="s">
        <v>408</v>
      </c>
      <c r="EM169" s="242" t="s">
        <v>408</v>
      </c>
      <c r="EN169" s="233"/>
      <c r="EO169" s="149" t="s">
        <v>63</v>
      </c>
      <c r="EP169" s="233"/>
      <c r="EQ169" s="195"/>
      <c r="ER169" s="227"/>
      <c r="ES169" s="195"/>
      <c r="ET169" s="195"/>
      <c r="EU169" s="195"/>
      <c r="EV169" s="233"/>
      <c r="EW169" s="195"/>
      <c r="EX169" s="195" t="s">
        <v>382</v>
      </c>
      <c r="FA169" s="58"/>
      <c r="FB169" s="58"/>
      <c r="FC169" s="58"/>
      <c r="FD169" s="58"/>
      <c r="FE169" s="58"/>
      <c r="FF169" s="58"/>
      <c r="FG169" s="58"/>
      <c r="FH169" s="58"/>
    </row>
    <row r="170" spans="1:164" s="8" customFormat="1" ht="15" customHeight="1" x14ac:dyDescent="0.25">
      <c r="A170" s="200" t="s">
        <v>83</v>
      </c>
      <c r="B170" s="92">
        <v>2015</v>
      </c>
      <c r="C170" s="101" t="s">
        <v>958</v>
      </c>
      <c r="D170" s="102" t="s">
        <v>959</v>
      </c>
      <c r="E170" s="123">
        <v>22</v>
      </c>
      <c r="F170" s="189"/>
      <c r="G170" s="188"/>
      <c r="H170" s="190"/>
      <c r="I170" s="213"/>
      <c r="J170" s="216">
        <v>0</v>
      </c>
      <c r="K170" s="39">
        <v>0</v>
      </c>
      <c r="L170" s="39">
        <v>0</v>
      </c>
      <c r="M170" s="39">
        <v>0</v>
      </c>
      <c r="N170" s="39">
        <v>0</v>
      </c>
      <c r="O170" s="35">
        <f t="shared" si="49"/>
        <v>0</v>
      </c>
      <c r="P170" s="35">
        <f t="shared" si="50"/>
        <v>0</v>
      </c>
      <c r="Q170" s="35">
        <f t="shared" si="51"/>
        <v>0</v>
      </c>
      <c r="R170" s="125">
        <f t="shared" si="52"/>
        <v>0</v>
      </c>
      <c r="S170" s="105">
        <v>2015</v>
      </c>
      <c r="T170" s="190" t="s">
        <v>182</v>
      </c>
      <c r="U170" s="190" t="s">
        <v>183</v>
      </c>
      <c r="V170" s="190" t="s">
        <v>2</v>
      </c>
      <c r="W170" s="231"/>
      <c r="X170" s="194"/>
      <c r="Y170" s="189" t="s">
        <v>84</v>
      </c>
      <c r="Z170" s="63" t="s">
        <v>657</v>
      </c>
      <c r="AA170" s="195"/>
      <c r="AB170" s="59"/>
      <c r="AC170" s="59"/>
      <c r="AD170" s="108"/>
      <c r="AE170" s="190" t="s">
        <v>12</v>
      </c>
      <c r="AF170" s="189"/>
      <c r="AG170" s="192">
        <v>136.4</v>
      </c>
      <c r="AH170" s="192"/>
      <c r="AI170" s="192"/>
      <c r="AJ170" s="190"/>
      <c r="AK170" s="192">
        <v>15.9</v>
      </c>
      <c r="AL170" s="192"/>
      <c r="AM170" s="192"/>
      <c r="AN170" s="190"/>
      <c r="AO170" s="197">
        <v>14.052</v>
      </c>
      <c r="AP170" s="197"/>
      <c r="AQ170" s="197">
        <v>1.2849999999999999</v>
      </c>
      <c r="AR170" s="189" t="s">
        <v>356</v>
      </c>
      <c r="AS170" s="194"/>
      <c r="AT170" s="195">
        <v>158.69999999999999</v>
      </c>
      <c r="AU170" s="108"/>
      <c r="AV170" s="194">
        <v>20.62</v>
      </c>
      <c r="AW170" s="190"/>
      <c r="AX170" s="194">
        <v>0.11</v>
      </c>
      <c r="AY170" s="190" t="s">
        <v>355</v>
      </c>
      <c r="AZ170" s="175" t="s">
        <v>408</v>
      </c>
      <c r="BA170" s="108"/>
      <c r="BB170" s="194">
        <v>15.3</v>
      </c>
      <c r="BC170" s="190"/>
      <c r="BD170" s="194">
        <v>18.45</v>
      </c>
      <c r="BE170" s="190"/>
      <c r="BF170" s="190">
        <v>0.91</v>
      </c>
      <c r="BG170" s="190" t="s">
        <v>32</v>
      </c>
      <c r="BH170" s="189"/>
      <c r="BI170" s="190"/>
      <c r="BJ170" s="190"/>
      <c r="BK170" s="195"/>
      <c r="BL170" s="194">
        <v>3.9E-2</v>
      </c>
      <c r="BM170" s="194" t="s">
        <v>289</v>
      </c>
      <c r="BN170" s="194"/>
      <c r="BO170" s="194"/>
      <c r="BP170" s="194"/>
      <c r="BQ170" s="190"/>
      <c r="BR170" s="190"/>
      <c r="BS170" s="190"/>
      <c r="BT170" s="205">
        <f>1-(273+BB170)/(273+AT170)</f>
        <v>0.33217512161223062</v>
      </c>
      <c r="BU170" s="189" t="s">
        <v>257</v>
      </c>
      <c r="BV170" s="195" t="s">
        <v>408</v>
      </c>
      <c r="BW170" s="195" t="s">
        <v>408</v>
      </c>
      <c r="BX170" s="231"/>
      <c r="BY170" s="190"/>
      <c r="BZ170" s="218"/>
      <c r="CA170" s="194">
        <v>0.06</v>
      </c>
      <c r="CB170" s="190"/>
      <c r="CC170" s="190"/>
      <c r="CD170" s="190"/>
      <c r="CE170" s="190"/>
      <c r="CF170" s="199">
        <f>CA170/1319*(AO170-IF(ISBLANK(AP170),AQ170,AP170))*100</f>
        <v>5.8075815011372246E-2</v>
      </c>
      <c r="CG170" s="190"/>
      <c r="CH170" s="190"/>
      <c r="CI170" s="190"/>
      <c r="CJ170" s="189" t="s">
        <v>25</v>
      </c>
      <c r="CK170" s="231"/>
      <c r="CL170" s="190">
        <v>3.1869999999999998</v>
      </c>
      <c r="CM170" s="231" t="s">
        <v>481</v>
      </c>
      <c r="CN170" s="190"/>
      <c r="CO170" s="231" t="s">
        <v>85</v>
      </c>
      <c r="CP170" s="189" t="s">
        <v>106</v>
      </c>
      <c r="CQ170" s="190" t="s">
        <v>62</v>
      </c>
      <c r="CR170" s="190" t="s">
        <v>40</v>
      </c>
      <c r="CS170" s="234" t="s">
        <v>490</v>
      </c>
      <c r="CT170" s="190"/>
      <c r="CU170" s="194">
        <v>1</v>
      </c>
      <c r="CV170" s="197">
        <v>3.5</v>
      </c>
      <c r="CW170" s="190"/>
      <c r="CX170" s="194">
        <v>12</v>
      </c>
      <c r="CY170" s="195"/>
      <c r="CZ170" s="190">
        <v>3000</v>
      </c>
      <c r="DA170" s="190"/>
      <c r="DB170" s="190">
        <v>11</v>
      </c>
      <c r="DC170" s="108"/>
      <c r="DD170" s="194">
        <v>0.7</v>
      </c>
      <c r="DE170" s="190"/>
      <c r="DF170" s="190"/>
      <c r="DG170" s="190"/>
      <c r="DH170" s="190">
        <v>2.4</v>
      </c>
      <c r="DI170" s="190">
        <f t="shared" si="53"/>
        <v>0.7</v>
      </c>
      <c r="DJ170" s="54">
        <f t="shared" si="54"/>
        <v>0.7</v>
      </c>
      <c r="DK170" s="190"/>
      <c r="DL170" s="199">
        <v>0.20708333333333334</v>
      </c>
      <c r="DM170" s="190"/>
      <c r="DN170" s="190"/>
      <c r="DO170" s="108"/>
      <c r="DP170" s="190">
        <v>0.71</v>
      </c>
      <c r="DQ170" s="190"/>
      <c r="DR170" s="199">
        <v>0.29166666666666669</v>
      </c>
      <c r="DS170" s="190"/>
      <c r="DT170" s="190"/>
      <c r="DU170" s="190"/>
      <c r="DV170" s="190"/>
      <c r="DW170" s="54" t="str">
        <f t="shared" si="55"/>
        <v/>
      </c>
      <c r="DX170" s="190"/>
      <c r="DY170" s="190"/>
      <c r="DZ170" s="231"/>
      <c r="EA170" s="189" t="s">
        <v>25</v>
      </c>
      <c r="EB170" s="231"/>
      <c r="EC170" s="190">
        <v>0.90249999999999997</v>
      </c>
      <c r="ED170" s="231" t="s">
        <v>848</v>
      </c>
      <c r="EE170" s="190"/>
      <c r="EF170" s="180" t="s">
        <v>86</v>
      </c>
      <c r="EG170" s="189"/>
      <c r="EH170" s="190"/>
      <c r="EI170" s="190"/>
      <c r="EJ170" s="190"/>
      <c r="EK170" s="190"/>
      <c r="EL170" s="194" t="s">
        <v>408</v>
      </c>
      <c r="EM170" s="242" t="s">
        <v>408</v>
      </c>
      <c r="EN170" s="231"/>
      <c r="EO170" s="189" t="s">
        <v>63</v>
      </c>
      <c r="EP170" s="231"/>
      <c r="EQ170" s="190"/>
      <c r="ER170" s="226"/>
      <c r="ES170" s="190"/>
      <c r="ET170" s="190"/>
      <c r="EU170" s="190"/>
      <c r="EV170" s="231"/>
      <c r="EW170" s="190"/>
      <c r="EX170" s="190" t="s">
        <v>383</v>
      </c>
      <c r="FA170" s="58"/>
      <c r="FB170" s="58"/>
      <c r="FC170" s="58"/>
      <c r="FD170" s="58"/>
      <c r="FE170" s="58"/>
      <c r="FF170" s="58"/>
      <c r="FG170" s="58"/>
      <c r="FH170" s="58"/>
    </row>
    <row r="171" spans="1:164" s="8" customFormat="1" ht="15" customHeight="1" x14ac:dyDescent="0.25">
      <c r="A171" s="148" t="s">
        <v>116</v>
      </c>
      <c r="B171" s="92">
        <v>2013</v>
      </c>
      <c r="C171" s="101" t="s">
        <v>1007</v>
      </c>
      <c r="D171" s="102" t="s">
        <v>1008</v>
      </c>
      <c r="E171" s="123">
        <v>47</v>
      </c>
      <c r="F171" s="114"/>
      <c r="G171" s="188"/>
      <c r="H171" s="188"/>
      <c r="I171" s="146"/>
      <c r="J171" s="116">
        <v>0</v>
      </c>
      <c r="K171" s="146">
        <v>0</v>
      </c>
      <c r="L171" s="146">
        <v>0</v>
      </c>
      <c r="M171" s="146">
        <v>0</v>
      </c>
      <c r="N171" s="146">
        <v>0</v>
      </c>
      <c r="O171" s="35">
        <f t="shared" si="49"/>
        <v>0</v>
      </c>
      <c r="P171" s="35">
        <f t="shared" si="50"/>
        <v>0</v>
      </c>
      <c r="Q171" s="35">
        <f t="shared" si="51"/>
        <v>0</v>
      </c>
      <c r="R171" s="125">
        <f t="shared" si="52"/>
        <v>0</v>
      </c>
      <c r="S171" s="105">
        <v>2013</v>
      </c>
      <c r="T171" s="195" t="s">
        <v>196</v>
      </c>
      <c r="U171" s="195" t="s">
        <v>197</v>
      </c>
      <c r="V171" s="108" t="s">
        <v>2</v>
      </c>
      <c r="W171" s="231"/>
      <c r="X171" s="195"/>
      <c r="Y171" s="157" t="s">
        <v>26</v>
      </c>
      <c r="Z171" s="63" t="str">
        <f>VLOOKUP(Y171,Listings!$J$3:$O$57,2,FALSE)</f>
        <v>HFC</v>
      </c>
      <c r="AA171" s="108"/>
      <c r="AB171" s="59">
        <f>VLOOKUP(Y171,Listings!$J$3:$O$57,5,FALSE)</f>
        <v>154.01</v>
      </c>
      <c r="AC171" s="59">
        <f>VLOOKUP(Y171,Listings!$J$3:$O$57,6,FALSE)</f>
        <v>36.51</v>
      </c>
      <c r="AD171" s="188">
        <f>VLOOKUP(Y171,Listings!$J$3:$L$57,3,FALSE)</f>
        <v>0.49580000000000002</v>
      </c>
      <c r="AE171" s="108" t="str">
        <f t="shared" ref="AE171:AE184" si="56">IF(ISNUMBER(AD171),IF(AD171&gt;0.25,"Dry",IF(AD171&lt;-0.25,"Wet","Isentropic")),"ERR")</f>
        <v>Dry</v>
      </c>
      <c r="AF171" s="136"/>
      <c r="AG171" s="164"/>
      <c r="AH171" s="164"/>
      <c r="AI171" s="164"/>
      <c r="AJ171" s="164"/>
      <c r="AK171" s="164"/>
      <c r="AL171" s="164"/>
      <c r="AM171" s="164"/>
      <c r="AN171" s="159">
        <v>4</v>
      </c>
      <c r="AO171" s="159">
        <v>7</v>
      </c>
      <c r="AP171" s="159"/>
      <c r="AQ171" s="159">
        <v>2</v>
      </c>
      <c r="AR171" s="157" t="s">
        <v>62</v>
      </c>
      <c r="AS171" s="108"/>
      <c r="AT171" s="195">
        <v>90</v>
      </c>
      <c r="AU171" s="190"/>
      <c r="AV171" s="195">
        <v>4.3</v>
      </c>
      <c r="AW171" s="190"/>
      <c r="AX171" s="195">
        <v>3.3333333333333333E-2</v>
      </c>
      <c r="AY171" s="108" t="s">
        <v>32</v>
      </c>
      <c r="AZ171" s="196" t="s">
        <v>360</v>
      </c>
      <c r="BA171" s="190"/>
      <c r="BB171" s="195">
        <v>20</v>
      </c>
      <c r="BC171" s="195"/>
      <c r="BD171" s="195"/>
      <c r="BE171" s="190"/>
      <c r="BF171" s="108">
        <v>0.13333333333333333</v>
      </c>
      <c r="BG171" s="108" t="s">
        <v>32</v>
      </c>
      <c r="BH171" s="189"/>
      <c r="BI171" s="108">
        <v>-8.0000000000000002E-3</v>
      </c>
      <c r="BJ171" s="108" t="s">
        <v>288</v>
      </c>
      <c r="BK171" s="194"/>
      <c r="BL171" s="195">
        <v>5.0000000000000001E-3</v>
      </c>
      <c r="BM171" s="108" t="s">
        <v>295</v>
      </c>
      <c r="BN171" s="195"/>
      <c r="BO171" s="195"/>
      <c r="BP171" s="195"/>
      <c r="BQ171" s="195">
        <v>5.0000000000000001E-3</v>
      </c>
      <c r="BR171" s="206">
        <f>BQ171*DW171</f>
        <v>2.4547303176592483E-3</v>
      </c>
      <c r="BS171" s="108"/>
      <c r="BT171" s="155">
        <v>0.19283746556473824</v>
      </c>
      <c r="BU171" s="149" t="s">
        <v>406</v>
      </c>
      <c r="BV171" s="195" t="s">
        <v>408</v>
      </c>
      <c r="BW171" s="195" t="s">
        <v>408</v>
      </c>
      <c r="BX171" s="235"/>
      <c r="BY171" s="108"/>
      <c r="BZ171" s="195"/>
      <c r="CA171" s="195">
        <v>1.4E-2</v>
      </c>
      <c r="CB171" s="108"/>
      <c r="CC171" s="190"/>
      <c r="CD171" s="108">
        <v>2.8000000000000001E-2</v>
      </c>
      <c r="CE171" s="108"/>
      <c r="CF171" s="108"/>
      <c r="CG171" s="108"/>
      <c r="CH171" s="108"/>
      <c r="CI171" s="108"/>
      <c r="CJ171" s="157" t="s">
        <v>25</v>
      </c>
      <c r="CK171" s="235"/>
      <c r="CL171" s="108">
        <v>1.2</v>
      </c>
      <c r="CM171" s="235"/>
      <c r="CN171" s="108">
        <v>0.21</v>
      </c>
      <c r="CO171" s="235"/>
      <c r="CP171" s="157" t="s">
        <v>28</v>
      </c>
      <c r="CQ171" s="195" t="s">
        <v>62</v>
      </c>
      <c r="CR171" s="148" t="s">
        <v>408</v>
      </c>
      <c r="CS171" s="235"/>
      <c r="CT171" s="108"/>
      <c r="CU171" s="108"/>
      <c r="CV171" s="164">
        <v>2.1</v>
      </c>
      <c r="CW171" s="195"/>
      <c r="CX171" s="195"/>
      <c r="CY171" s="108"/>
      <c r="CZ171" s="195">
        <v>1750</v>
      </c>
      <c r="DA171" s="108">
        <v>2</v>
      </c>
      <c r="DB171" s="195">
        <v>3.5</v>
      </c>
      <c r="DC171" s="195"/>
      <c r="DD171" s="195"/>
      <c r="DE171" s="190"/>
      <c r="DF171" s="195">
        <v>0.02</v>
      </c>
      <c r="DG171" s="190"/>
      <c r="DH171" s="108">
        <v>7.6999999999999999E-2</v>
      </c>
      <c r="DI171" s="190">
        <f t="shared" si="53"/>
        <v>9.8189212706369933E-3</v>
      </c>
      <c r="DJ171" s="190">
        <f t="shared" si="54"/>
        <v>9.8189212706369933E-3</v>
      </c>
      <c r="DK171" s="195"/>
      <c r="DL171" s="195"/>
      <c r="DM171" s="108"/>
      <c r="DN171" s="108"/>
      <c r="DO171" s="108"/>
      <c r="DP171" s="108"/>
      <c r="DQ171" s="108"/>
      <c r="DR171" s="108"/>
      <c r="DS171" s="190"/>
      <c r="DT171" s="108">
        <v>0.25800000000000001</v>
      </c>
      <c r="DU171" s="108"/>
      <c r="DV171" s="108"/>
      <c r="DW171" s="54">
        <f t="shared" si="55"/>
        <v>0.49094606353184966</v>
      </c>
      <c r="DX171" s="108"/>
      <c r="DY171" s="108"/>
      <c r="DZ171" s="235"/>
      <c r="EA171" s="157" t="s">
        <v>25</v>
      </c>
      <c r="EB171" s="235"/>
      <c r="EC171" s="108">
        <v>1.2</v>
      </c>
      <c r="ED171" s="235"/>
      <c r="EE171" s="108"/>
      <c r="EF171" s="108"/>
      <c r="EG171" s="149"/>
      <c r="EH171" s="195"/>
      <c r="EI171" s="195"/>
      <c r="EJ171" s="195"/>
      <c r="EK171" s="195"/>
      <c r="EL171" s="194" t="s">
        <v>408</v>
      </c>
      <c r="EM171" s="242" t="s">
        <v>408</v>
      </c>
      <c r="EN171" s="233"/>
      <c r="EO171" s="149" t="s">
        <v>63</v>
      </c>
      <c r="EP171" s="235"/>
      <c r="EQ171" s="108"/>
      <c r="ER171" s="229"/>
      <c r="ES171" s="108"/>
      <c r="ET171" s="108"/>
      <c r="EU171" s="108"/>
      <c r="EV171" s="235"/>
      <c r="EW171" s="108"/>
      <c r="EX171" s="108"/>
      <c r="FA171" s="58"/>
      <c r="FB171" s="58"/>
      <c r="FC171" s="58"/>
      <c r="FD171" s="58"/>
      <c r="FE171" s="58"/>
      <c r="FF171" s="58"/>
      <c r="FG171" s="58"/>
      <c r="FH171" s="58"/>
    </row>
    <row r="172" spans="1:164" s="8" customFormat="1" ht="15" customHeight="1" x14ac:dyDescent="0.25">
      <c r="A172" s="200" t="s">
        <v>216</v>
      </c>
      <c r="B172" s="92">
        <v>2015</v>
      </c>
      <c r="C172" s="259" t="s">
        <v>1184</v>
      </c>
      <c r="D172" s="102" t="s">
        <v>1185</v>
      </c>
      <c r="E172" s="123">
        <v>137</v>
      </c>
      <c r="F172" s="216"/>
      <c r="G172" s="146"/>
      <c r="H172" s="146"/>
      <c r="I172" s="146"/>
      <c r="J172" s="216">
        <v>0</v>
      </c>
      <c r="K172" s="146">
        <v>0</v>
      </c>
      <c r="L172" s="146">
        <v>0</v>
      </c>
      <c r="M172" s="146">
        <v>0</v>
      </c>
      <c r="N172" s="146">
        <v>0</v>
      </c>
      <c r="O172" s="35">
        <f t="shared" si="49"/>
        <v>0</v>
      </c>
      <c r="P172" s="35">
        <f t="shared" si="50"/>
        <v>0</v>
      </c>
      <c r="Q172" s="35">
        <f t="shared" si="51"/>
        <v>0</v>
      </c>
      <c r="R172" s="125">
        <f t="shared" si="52"/>
        <v>0</v>
      </c>
      <c r="S172" s="105">
        <v>2015</v>
      </c>
      <c r="T172" s="194" t="s">
        <v>160</v>
      </c>
      <c r="U172" s="194" t="s">
        <v>673</v>
      </c>
      <c r="V172" s="195" t="s">
        <v>408</v>
      </c>
      <c r="W172" s="233"/>
      <c r="X172" s="194"/>
      <c r="Y172" s="196" t="s">
        <v>26</v>
      </c>
      <c r="Z172" s="63" t="str">
        <f>VLOOKUP(Y172,Listings!$J$3:$O$57,2,FALSE)</f>
        <v>HFC</v>
      </c>
      <c r="AA172" s="194"/>
      <c r="AB172" s="59">
        <f>VLOOKUP(Y172,Listings!$J$3:$O$57,5,FALSE)</f>
        <v>154.01</v>
      </c>
      <c r="AC172" s="59">
        <f>VLOOKUP(Y172,Listings!$J$3:$O$57,6,FALSE)</f>
        <v>36.51</v>
      </c>
      <c r="AD172" s="51">
        <f>VLOOKUP(Y172,Listings!$J$3:$L$57,3,FALSE)</f>
        <v>0.49580000000000002</v>
      </c>
      <c r="AE172" s="195" t="str">
        <f t="shared" si="56"/>
        <v>Dry</v>
      </c>
      <c r="AF172" s="132"/>
      <c r="AG172" s="197"/>
      <c r="AH172" s="197"/>
      <c r="AI172" s="197"/>
      <c r="AJ172" s="197"/>
      <c r="AK172" s="197"/>
      <c r="AL172" s="197"/>
      <c r="AM172" s="197"/>
      <c r="AN172" s="197"/>
      <c r="AO172" s="197">
        <v>7.8</v>
      </c>
      <c r="AP172" s="197"/>
      <c r="AQ172" s="197">
        <v>3.2</v>
      </c>
      <c r="AR172" s="196" t="s">
        <v>62</v>
      </c>
      <c r="AS172" s="194">
        <v>80</v>
      </c>
      <c r="AT172" s="194">
        <v>95</v>
      </c>
      <c r="AU172" s="194">
        <v>5.5</v>
      </c>
      <c r="AV172" s="194">
        <v>7.7</v>
      </c>
      <c r="AW172" s="194"/>
      <c r="AX172" s="194">
        <v>0.63888888888888884</v>
      </c>
      <c r="AY172" s="194" t="s">
        <v>32</v>
      </c>
      <c r="AZ172" s="196" t="s">
        <v>148</v>
      </c>
      <c r="BA172" s="194"/>
      <c r="BB172" s="194">
        <v>25</v>
      </c>
      <c r="BC172" s="194"/>
      <c r="BD172" s="194"/>
      <c r="BE172" s="194"/>
      <c r="BF172" s="194"/>
      <c r="BG172" s="194" t="s">
        <v>32</v>
      </c>
      <c r="BH172" s="196"/>
      <c r="BI172" s="194"/>
      <c r="BJ172" s="194"/>
      <c r="BK172" s="194">
        <v>0.02</v>
      </c>
      <c r="BL172" s="194">
        <v>2.3E-2</v>
      </c>
      <c r="BM172" s="194" t="s">
        <v>283</v>
      </c>
      <c r="BN172" s="194">
        <v>0.11</v>
      </c>
      <c r="BO172" s="194">
        <v>0.128</v>
      </c>
      <c r="BP172" s="194" t="s">
        <v>579</v>
      </c>
      <c r="BQ172" s="194">
        <v>2.3E-2</v>
      </c>
      <c r="BR172" s="206">
        <f>BQ172*DW172</f>
        <v>1.3624197246231217E-2</v>
      </c>
      <c r="BS172" s="194"/>
      <c r="BT172" s="155">
        <v>0.19021739130434778</v>
      </c>
      <c r="BU172" s="196" t="s">
        <v>406</v>
      </c>
      <c r="BV172" s="195" t="s">
        <v>408</v>
      </c>
      <c r="BW172" s="195" t="s">
        <v>408</v>
      </c>
      <c r="BX172" s="234"/>
      <c r="BY172" s="194"/>
      <c r="BZ172" s="194"/>
      <c r="CA172" s="194"/>
      <c r="CB172" s="194"/>
      <c r="CC172" s="194"/>
      <c r="CD172" s="194"/>
      <c r="CE172" s="194"/>
      <c r="CF172" s="194"/>
      <c r="CG172" s="194"/>
      <c r="CH172" s="194"/>
      <c r="CI172" s="194"/>
      <c r="CJ172" s="196" t="s">
        <v>533</v>
      </c>
      <c r="CK172" s="234"/>
      <c r="CL172" s="194"/>
      <c r="CM172" s="234"/>
      <c r="CN172" s="194"/>
      <c r="CO172" s="234"/>
      <c r="CP172" s="196" t="s">
        <v>43</v>
      </c>
      <c r="CQ172" s="194" t="s">
        <v>62</v>
      </c>
      <c r="CR172" s="200" t="s">
        <v>408</v>
      </c>
      <c r="CS172" s="234"/>
      <c r="CT172" s="194"/>
      <c r="CU172" s="194"/>
      <c r="CV172" s="197"/>
      <c r="CW172" s="194">
        <v>66</v>
      </c>
      <c r="CX172" s="194"/>
      <c r="CY172" s="194"/>
      <c r="CZ172" s="194">
        <v>1600</v>
      </c>
      <c r="DA172" s="194"/>
      <c r="DB172" s="194"/>
      <c r="DC172" s="194"/>
      <c r="DD172" s="194"/>
      <c r="DE172" s="194">
        <v>0.1051</v>
      </c>
      <c r="DF172" s="194">
        <v>0.15579999999999999</v>
      </c>
      <c r="DG172" s="194"/>
      <c r="DH172" s="194"/>
      <c r="DI172" s="190">
        <f t="shared" si="53"/>
        <v>9.2289127433166238E-2</v>
      </c>
      <c r="DJ172" s="190">
        <f t="shared" si="54"/>
        <v>9.2289127433166238E-2</v>
      </c>
      <c r="DK172" s="194"/>
      <c r="DL172" s="194"/>
      <c r="DM172" s="194"/>
      <c r="DN172" s="194"/>
      <c r="DO172" s="194"/>
      <c r="DP172" s="194"/>
      <c r="DQ172" s="194"/>
      <c r="DR172" s="194"/>
      <c r="DS172" s="194"/>
      <c r="DT172" s="200"/>
      <c r="DU172" s="194"/>
      <c r="DV172" s="194"/>
      <c r="DW172" s="54">
        <f t="shared" si="55"/>
        <v>0.59235640201005291</v>
      </c>
      <c r="DX172" s="194"/>
      <c r="DY172" s="194"/>
      <c r="DZ172" s="234"/>
      <c r="EA172" s="196" t="s">
        <v>533</v>
      </c>
      <c r="EB172" s="234"/>
      <c r="EC172" s="194"/>
      <c r="ED172" s="234"/>
      <c r="EE172" s="194"/>
      <c r="EF172" s="194"/>
      <c r="EG172" s="196"/>
      <c r="EH172" s="194"/>
      <c r="EI172" s="194"/>
      <c r="EJ172" s="194"/>
      <c r="EK172" s="194"/>
      <c r="EL172" s="156" t="s">
        <v>408</v>
      </c>
      <c r="EM172" s="244" t="s">
        <v>408</v>
      </c>
      <c r="EN172" s="234"/>
      <c r="EO172" s="196" t="s">
        <v>63</v>
      </c>
      <c r="EP172" s="234"/>
      <c r="EQ172" s="194"/>
      <c r="ER172" s="227"/>
      <c r="ES172" s="194"/>
      <c r="ET172" s="194"/>
      <c r="EU172" s="194"/>
      <c r="EV172" s="234"/>
      <c r="EW172" s="194"/>
      <c r="EX172" s="194"/>
      <c r="FA172" s="58"/>
      <c r="FB172" s="58"/>
      <c r="FC172" s="58"/>
      <c r="FD172" s="58"/>
      <c r="FE172" s="58"/>
      <c r="FF172" s="58"/>
      <c r="FG172" s="58"/>
      <c r="FH172" s="58"/>
    </row>
    <row r="173" spans="1:164" s="8" customFormat="1" ht="15" customHeight="1" x14ac:dyDescent="0.25">
      <c r="A173" s="200" t="s">
        <v>487</v>
      </c>
      <c r="B173" s="92">
        <v>2015</v>
      </c>
      <c r="C173" s="101" t="s">
        <v>1124</v>
      </c>
      <c r="D173" s="102" t="s">
        <v>1125</v>
      </c>
      <c r="E173" s="256">
        <v>106</v>
      </c>
      <c r="F173" s="114"/>
      <c r="G173" s="188"/>
      <c r="H173" s="188"/>
      <c r="I173" s="188"/>
      <c r="J173" s="116">
        <v>0</v>
      </c>
      <c r="K173" s="146">
        <v>0</v>
      </c>
      <c r="L173" s="146">
        <v>0</v>
      </c>
      <c r="M173" s="146">
        <v>0</v>
      </c>
      <c r="N173" s="146">
        <v>0</v>
      </c>
      <c r="O173" s="35">
        <f t="shared" si="49"/>
        <v>0</v>
      </c>
      <c r="P173" s="35">
        <f t="shared" si="50"/>
        <v>0</v>
      </c>
      <c r="Q173" s="35">
        <f t="shared" si="51"/>
        <v>0</v>
      </c>
      <c r="R173" s="125">
        <f t="shared" si="52"/>
        <v>0</v>
      </c>
      <c r="S173" s="105">
        <v>2015</v>
      </c>
      <c r="T173" s="194" t="s">
        <v>158</v>
      </c>
      <c r="U173" s="194" t="s">
        <v>488</v>
      </c>
      <c r="V173" s="194" t="s">
        <v>408</v>
      </c>
      <c r="W173" s="234"/>
      <c r="X173" s="190"/>
      <c r="Y173" s="196" t="s">
        <v>26</v>
      </c>
      <c r="Z173" s="63" t="str">
        <f>VLOOKUP(Y173,Listings!$J$3:$O$57,2,FALSE)</f>
        <v>HFC</v>
      </c>
      <c r="AA173" s="194"/>
      <c r="AB173" s="59">
        <f>VLOOKUP(Y173,Listings!$J$3:$O$57,5,FALSE)</f>
        <v>154.01</v>
      </c>
      <c r="AC173" s="59">
        <f>VLOOKUP(Y173,Listings!$J$3:$O$57,6,FALSE)</f>
        <v>36.51</v>
      </c>
      <c r="AD173" s="188">
        <f>VLOOKUP(Y173,Listings!$J$3:$L$57,3,FALSE)</f>
        <v>0.49580000000000002</v>
      </c>
      <c r="AE173" s="108" t="str">
        <f t="shared" si="56"/>
        <v>Dry</v>
      </c>
      <c r="AF173" s="132">
        <v>71</v>
      </c>
      <c r="AG173" s="197">
        <v>90</v>
      </c>
      <c r="AH173" s="197"/>
      <c r="AI173" s="197">
        <v>0</v>
      </c>
      <c r="AJ173" s="197"/>
      <c r="AK173" s="197"/>
      <c r="AL173" s="197"/>
      <c r="AM173" s="197"/>
      <c r="AN173" s="197">
        <v>6.1</v>
      </c>
      <c r="AO173" s="197">
        <v>10</v>
      </c>
      <c r="AP173" s="197">
        <v>1.5</v>
      </c>
      <c r="AQ173" s="197">
        <v>2.4</v>
      </c>
      <c r="AR173" s="196" t="s">
        <v>408</v>
      </c>
      <c r="AS173" s="194">
        <v>75</v>
      </c>
      <c r="AT173" s="194">
        <v>95</v>
      </c>
      <c r="AU173" s="194">
        <v>6.8</v>
      </c>
      <c r="AV173" s="194">
        <v>11</v>
      </c>
      <c r="AW173" s="194"/>
      <c r="AX173" s="194">
        <v>0.28799999999999998</v>
      </c>
      <c r="AY173" s="194" t="s">
        <v>32</v>
      </c>
      <c r="AZ173" s="196" t="s">
        <v>408</v>
      </c>
      <c r="BA173" s="194">
        <v>20</v>
      </c>
      <c r="BB173" s="194">
        <v>33</v>
      </c>
      <c r="BC173" s="194">
        <v>6.5</v>
      </c>
      <c r="BD173" s="194">
        <v>9.9</v>
      </c>
      <c r="BE173" s="194"/>
      <c r="BF173" s="194">
        <v>0.248</v>
      </c>
      <c r="BG173" s="194" t="s">
        <v>32</v>
      </c>
      <c r="BH173" s="196"/>
      <c r="BI173" s="194"/>
      <c r="BJ173" s="194"/>
      <c r="BK173" s="194">
        <v>0.05</v>
      </c>
      <c r="BL173" s="194">
        <v>9.2999999999999999E-2</v>
      </c>
      <c r="BM173" s="194" t="s">
        <v>289</v>
      </c>
      <c r="BN173" s="195"/>
      <c r="BO173" s="195"/>
      <c r="BP173" s="195"/>
      <c r="BQ173" s="194"/>
      <c r="BR173" s="194"/>
      <c r="BS173" s="194"/>
      <c r="BT173" s="194">
        <v>0.187</v>
      </c>
      <c r="BU173" s="196" t="s">
        <v>78</v>
      </c>
      <c r="BV173" s="194" t="s">
        <v>408</v>
      </c>
      <c r="BW173" s="194" t="s">
        <v>408</v>
      </c>
      <c r="BX173" s="234"/>
      <c r="BY173" s="194"/>
      <c r="BZ173" s="194"/>
      <c r="CA173" s="194"/>
      <c r="CB173" s="194"/>
      <c r="CC173" s="194"/>
      <c r="CD173" s="194"/>
      <c r="CE173" s="194">
        <v>0.2</v>
      </c>
      <c r="CF173" s="199">
        <v>0.25094102885821834</v>
      </c>
      <c r="CG173" s="194"/>
      <c r="CH173" s="194">
        <v>0.79700000000000004</v>
      </c>
      <c r="CI173" s="194" t="s">
        <v>489</v>
      </c>
      <c r="CJ173" s="196" t="s">
        <v>25</v>
      </c>
      <c r="CK173" s="234"/>
      <c r="CL173" s="194"/>
      <c r="CM173" s="234"/>
      <c r="CN173" s="194"/>
      <c r="CO173" s="234"/>
      <c r="CP173" s="196" t="s">
        <v>28</v>
      </c>
      <c r="CQ173" s="195" t="s">
        <v>62</v>
      </c>
      <c r="CR173" s="200" t="s">
        <v>408</v>
      </c>
      <c r="CS173" s="234" t="s">
        <v>490</v>
      </c>
      <c r="CT173" s="194"/>
      <c r="CU173" s="194">
        <v>1</v>
      </c>
      <c r="CV173" s="197">
        <v>3.5</v>
      </c>
      <c r="CW173" s="199">
        <v>42</v>
      </c>
      <c r="CX173" s="194">
        <v>12</v>
      </c>
      <c r="CY173" s="194"/>
      <c r="CZ173" s="194"/>
      <c r="DA173" s="194"/>
      <c r="DB173" s="194"/>
      <c r="DC173" s="194"/>
      <c r="DD173" s="194"/>
      <c r="DE173" s="194"/>
      <c r="DF173" s="194"/>
      <c r="DG173" s="194">
        <v>0.4</v>
      </c>
      <c r="DH173" s="194">
        <v>1.2</v>
      </c>
      <c r="DI173" s="190" t="str">
        <f t="shared" si="53"/>
        <v/>
      </c>
      <c r="DJ173" s="190">
        <f t="shared" si="54"/>
        <v>1.2</v>
      </c>
      <c r="DK173" s="194"/>
      <c r="DL173" s="194"/>
      <c r="DM173" s="194"/>
      <c r="DN173" s="194"/>
      <c r="DO173" s="194"/>
      <c r="DP173" s="194">
        <v>0.84899999999999998</v>
      </c>
      <c r="DQ173" s="194"/>
      <c r="DR173" s="194"/>
      <c r="DS173" s="194"/>
      <c r="DT173" s="194"/>
      <c r="DU173" s="194"/>
      <c r="DV173" s="194"/>
      <c r="DW173" s="190" t="str">
        <f t="shared" si="55"/>
        <v/>
      </c>
      <c r="DX173" s="194"/>
      <c r="DY173" s="194"/>
      <c r="DZ173" s="234"/>
      <c r="EA173" s="196" t="s">
        <v>25</v>
      </c>
      <c r="EB173" s="234"/>
      <c r="EC173" s="194"/>
      <c r="ED173" s="234"/>
      <c r="EE173" s="194"/>
      <c r="EF173" s="194"/>
      <c r="EG173" s="196"/>
      <c r="EH173" s="194"/>
      <c r="EI173" s="194"/>
      <c r="EJ173" s="194"/>
      <c r="EK173" s="194"/>
      <c r="EL173" s="194" t="s">
        <v>408</v>
      </c>
      <c r="EM173" s="242" t="s">
        <v>408</v>
      </c>
      <c r="EN173" s="234"/>
      <c r="EO173" s="196" t="s">
        <v>63</v>
      </c>
      <c r="EP173" s="234"/>
      <c r="EQ173" s="194"/>
      <c r="ER173" s="228"/>
      <c r="ES173" s="194"/>
      <c r="ET173" s="194"/>
      <c r="EU173" s="194"/>
      <c r="EV173" s="234"/>
      <c r="EW173" s="194"/>
      <c r="EX173" s="194" t="s">
        <v>382</v>
      </c>
      <c r="FA173" s="58"/>
      <c r="FB173" s="58"/>
      <c r="FC173" s="58"/>
      <c r="FD173" s="58"/>
      <c r="FE173" s="58"/>
      <c r="FF173" s="58"/>
      <c r="FG173" s="58"/>
      <c r="FH173" s="58"/>
    </row>
    <row r="174" spans="1:164" s="8" customFormat="1" ht="15" customHeight="1" x14ac:dyDescent="0.25">
      <c r="A174" s="200" t="s">
        <v>224</v>
      </c>
      <c r="B174" s="92">
        <v>2001</v>
      </c>
      <c r="C174" s="101" t="s">
        <v>1064</v>
      </c>
      <c r="D174" s="102" t="s">
        <v>1065</v>
      </c>
      <c r="E174" s="123">
        <v>76</v>
      </c>
      <c r="F174" s="114"/>
      <c r="G174" s="188"/>
      <c r="H174" s="188"/>
      <c r="I174" s="146"/>
      <c r="J174" s="116">
        <v>0</v>
      </c>
      <c r="K174" s="146">
        <v>0</v>
      </c>
      <c r="L174" s="146">
        <v>0</v>
      </c>
      <c r="M174" s="146">
        <v>0</v>
      </c>
      <c r="N174" s="146">
        <v>0</v>
      </c>
      <c r="O174" s="35">
        <f t="shared" si="49"/>
        <v>0</v>
      </c>
      <c r="P174" s="35">
        <f t="shared" si="50"/>
        <v>0</v>
      </c>
      <c r="Q174" s="35">
        <f t="shared" si="51"/>
        <v>0</v>
      </c>
      <c r="R174" s="125">
        <f t="shared" si="52"/>
        <v>0</v>
      </c>
      <c r="S174" s="105">
        <v>2001</v>
      </c>
      <c r="T174" s="195" t="s">
        <v>164</v>
      </c>
      <c r="U174" s="195" t="s">
        <v>165</v>
      </c>
      <c r="V174" s="195" t="s">
        <v>4</v>
      </c>
      <c r="W174" s="236"/>
      <c r="X174" s="195"/>
      <c r="Y174" s="149" t="s">
        <v>630</v>
      </c>
      <c r="Z174" s="63" t="str">
        <f>VLOOKUP(Y174,Listings!$J$3:$O$57,2,FALSE)</f>
        <v>Hydrocarbons</v>
      </c>
      <c r="AA174" s="195"/>
      <c r="AB174" s="59">
        <f>VLOOKUP(Y174,Listings!$J$3:$O$57,5,FALSE)</f>
        <v>196.55</v>
      </c>
      <c r="AC174" s="59">
        <f>VLOOKUP(Y174,Listings!$J$3:$O$57,6,FALSE)</f>
        <v>33.700000000000003</v>
      </c>
      <c r="AD174" s="188">
        <f>VLOOKUP(Y174,Listings!$J$3:$L$57,3,FALSE)</f>
        <v>1.7709999999999999</v>
      </c>
      <c r="AE174" s="108" t="str">
        <f t="shared" si="56"/>
        <v>Dry</v>
      </c>
      <c r="AF174" s="149"/>
      <c r="AG174" s="159">
        <v>81</v>
      </c>
      <c r="AH174" s="190"/>
      <c r="AI174" s="159">
        <v>0</v>
      </c>
      <c r="AJ174" s="190"/>
      <c r="AK174" s="159">
        <v>31</v>
      </c>
      <c r="AL174" s="190"/>
      <c r="AM174" s="159">
        <v>7</v>
      </c>
      <c r="AN174" s="138"/>
      <c r="AO174" s="159">
        <v>3.8</v>
      </c>
      <c r="AP174" s="159"/>
      <c r="AQ174" s="159">
        <v>1.1000000000000001</v>
      </c>
      <c r="AR174" s="149" t="s">
        <v>370</v>
      </c>
      <c r="AS174" s="108"/>
      <c r="AT174" s="195">
        <v>93</v>
      </c>
      <c r="AU174" s="108"/>
      <c r="AV174" s="195">
        <v>33.6</v>
      </c>
      <c r="AW174" s="190"/>
      <c r="AX174" s="195">
        <v>0.8</v>
      </c>
      <c r="AY174" s="195" t="s">
        <v>32</v>
      </c>
      <c r="AZ174" s="149" t="s">
        <v>360</v>
      </c>
      <c r="BA174" s="195"/>
      <c r="BB174" s="195">
        <v>31</v>
      </c>
      <c r="BC174" s="195"/>
      <c r="BD174" s="195"/>
      <c r="BE174" s="195"/>
      <c r="BF174" s="195"/>
      <c r="BG174" s="195" t="s">
        <v>50</v>
      </c>
      <c r="BH174" s="149"/>
      <c r="BI174" s="195"/>
      <c r="BJ174" s="195"/>
      <c r="BK174" s="195"/>
      <c r="BL174" s="195">
        <v>4.2999999999999997E-2</v>
      </c>
      <c r="BM174" s="195" t="s">
        <v>312</v>
      </c>
      <c r="BN174" s="195"/>
      <c r="BO174" s="195"/>
      <c r="BP174" s="195"/>
      <c r="BQ174" s="195"/>
      <c r="BR174" s="195">
        <v>4.2999999999999997E-2</v>
      </c>
      <c r="BS174" s="195"/>
      <c r="BT174" s="155">
        <v>0.14124293785310738</v>
      </c>
      <c r="BU174" s="149" t="s">
        <v>27</v>
      </c>
      <c r="BV174" s="195" t="s">
        <v>225</v>
      </c>
      <c r="BW174" s="195" t="s">
        <v>408</v>
      </c>
      <c r="BX174" s="233" t="s">
        <v>227</v>
      </c>
      <c r="BY174" s="195"/>
      <c r="BZ174" s="190"/>
      <c r="CA174" s="195">
        <v>0.1</v>
      </c>
      <c r="CB174" s="195"/>
      <c r="CC174" s="195"/>
      <c r="CD174" s="195"/>
      <c r="CE174" s="195"/>
      <c r="CF174" s="199">
        <f>CA174/610*(AO174-IF(ISBLANK(AP174),AQ174,AP174))*100</f>
        <v>4.4262295081967204E-2</v>
      </c>
      <c r="CG174" s="195"/>
      <c r="CH174" s="195"/>
      <c r="CI174" s="195"/>
      <c r="CJ174" s="149" t="s">
        <v>25</v>
      </c>
      <c r="CK174" s="233" t="s">
        <v>226</v>
      </c>
      <c r="CL174" s="155">
        <v>10.424832</v>
      </c>
      <c r="CM174" s="233"/>
      <c r="CN174" s="195"/>
      <c r="CO174" s="233"/>
      <c r="CP174" s="149" t="s">
        <v>36</v>
      </c>
      <c r="CQ174" s="195" t="s">
        <v>345</v>
      </c>
      <c r="CR174" s="195" t="s">
        <v>40</v>
      </c>
      <c r="CS174" s="233"/>
      <c r="CT174" s="195">
        <v>1.47</v>
      </c>
      <c r="CU174" s="195"/>
      <c r="CV174" s="159"/>
      <c r="CW174" s="195"/>
      <c r="CX174" s="195"/>
      <c r="CY174" s="148"/>
      <c r="CZ174" s="195">
        <v>65000</v>
      </c>
      <c r="DA174" s="195"/>
      <c r="DB174" s="195"/>
      <c r="DC174" s="190"/>
      <c r="DD174" s="195">
        <v>1.44</v>
      </c>
      <c r="DE174" s="195"/>
      <c r="DF174" s="195"/>
      <c r="DG174" s="195"/>
      <c r="DH174" s="195"/>
      <c r="DI174" s="190">
        <f t="shared" si="53"/>
        <v>1.44</v>
      </c>
      <c r="DJ174" s="190">
        <f t="shared" si="54"/>
        <v>1.44</v>
      </c>
      <c r="DK174" s="190"/>
      <c r="DL174" s="155">
        <v>0.32286995515695066</v>
      </c>
      <c r="DM174" s="190"/>
      <c r="DN174" s="171"/>
      <c r="DO174" s="190"/>
      <c r="DP174" s="169"/>
      <c r="DQ174" s="182"/>
      <c r="DR174" s="182"/>
      <c r="DS174" s="195"/>
      <c r="DT174" s="195"/>
      <c r="DU174" s="190"/>
      <c r="DV174" s="171"/>
      <c r="DW174" s="190" t="str">
        <f t="shared" si="55"/>
        <v/>
      </c>
      <c r="DX174" s="195"/>
      <c r="DY174" s="195"/>
      <c r="DZ174" s="233"/>
      <c r="EA174" s="149" t="s">
        <v>117</v>
      </c>
      <c r="EB174" s="233"/>
      <c r="EC174" s="195"/>
      <c r="ED174" s="233"/>
      <c r="EE174" s="195"/>
      <c r="EF174" s="195"/>
      <c r="EG174" s="149"/>
      <c r="EH174" s="195"/>
      <c r="EI174" s="195"/>
      <c r="EJ174" s="195"/>
      <c r="EK174" s="195"/>
      <c r="EL174" s="194" t="s">
        <v>408</v>
      </c>
      <c r="EM174" s="242" t="s">
        <v>408</v>
      </c>
      <c r="EN174" s="233"/>
      <c r="EO174" s="149" t="s">
        <v>63</v>
      </c>
      <c r="EP174" s="233"/>
      <c r="EQ174" s="195"/>
      <c r="ER174" s="227"/>
      <c r="ES174" s="195"/>
      <c r="ET174" s="195"/>
      <c r="EU174" s="195"/>
      <c r="EV174" s="233"/>
      <c r="EW174" s="195" t="s">
        <v>382</v>
      </c>
      <c r="EX174" s="195"/>
      <c r="FA174" s="58"/>
      <c r="FB174" s="58"/>
      <c r="FC174" s="58"/>
      <c r="FD174" s="58"/>
      <c r="FE174" s="58"/>
      <c r="FF174" s="58"/>
      <c r="FG174" s="58"/>
      <c r="FH174" s="58"/>
    </row>
    <row r="175" spans="1:164" s="8" customFormat="1" ht="15" customHeight="1" x14ac:dyDescent="0.25">
      <c r="A175" s="200" t="s">
        <v>61</v>
      </c>
      <c r="B175" s="92">
        <v>2015</v>
      </c>
      <c r="C175" s="259" t="s">
        <v>935</v>
      </c>
      <c r="D175" s="102" t="s">
        <v>936</v>
      </c>
      <c r="E175" s="123">
        <v>10</v>
      </c>
      <c r="F175" s="116"/>
      <c r="G175" s="51"/>
      <c r="H175" s="213"/>
      <c r="I175" s="146"/>
      <c r="J175" s="216">
        <v>0</v>
      </c>
      <c r="K175" s="39">
        <v>0</v>
      </c>
      <c r="L175" s="39">
        <v>0</v>
      </c>
      <c r="M175" s="39">
        <v>0</v>
      </c>
      <c r="N175" s="39">
        <v>0</v>
      </c>
      <c r="O175" s="35">
        <f t="shared" si="49"/>
        <v>0</v>
      </c>
      <c r="P175" s="35">
        <f t="shared" si="50"/>
        <v>0</v>
      </c>
      <c r="Q175" s="35">
        <f t="shared" si="51"/>
        <v>0</v>
      </c>
      <c r="R175" s="125">
        <f t="shared" si="52"/>
        <v>0</v>
      </c>
      <c r="S175" s="105">
        <v>2015</v>
      </c>
      <c r="T175" s="108" t="s">
        <v>167</v>
      </c>
      <c r="U175" s="108" t="s">
        <v>168</v>
      </c>
      <c r="V175" s="194" t="s">
        <v>408</v>
      </c>
      <c r="W175" s="235"/>
      <c r="X175" s="195" t="s">
        <v>44</v>
      </c>
      <c r="Y175" s="157" t="s">
        <v>26</v>
      </c>
      <c r="Z175" s="63" t="str">
        <f>VLOOKUP(Y175,Listings!$J$3:$O$57,2,FALSE)</f>
        <v>HFC</v>
      </c>
      <c r="AA175" s="108"/>
      <c r="AB175" s="59">
        <f>VLOOKUP(Y175,Listings!$J$3:$O$57,5,FALSE)</f>
        <v>154.01</v>
      </c>
      <c r="AC175" s="59">
        <f>VLOOKUP(Y175,Listings!$J$3:$O$57,6,FALSE)</f>
        <v>36.51</v>
      </c>
      <c r="AD175" s="188">
        <f>VLOOKUP(Y175,Listings!$J$3:$L$57,3,FALSE)</f>
        <v>0.49580000000000002</v>
      </c>
      <c r="AE175" s="108" t="str">
        <f t="shared" si="56"/>
        <v>Dry</v>
      </c>
      <c r="AF175" s="157">
        <v>148.6</v>
      </c>
      <c r="AG175" s="108">
        <v>151.19999999999999</v>
      </c>
      <c r="AH175" s="108"/>
      <c r="AI175" s="108"/>
      <c r="AJ175" s="108">
        <v>37.4</v>
      </c>
      <c r="AK175" s="108">
        <v>80.959999999999994</v>
      </c>
      <c r="AL175" s="108"/>
      <c r="AM175" s="108"/>
      <c r="AN175" s="164">
        <v>27.2</v>
      </c>
      <c r="AO175" s="164">
        <v>29.44</v>
      </c>
      <c r="AP175" s="164">
        <v>3.04</v>
      </c>
      <c r="AQ175" s="108">
        <v>9.43</v>
      </c>
      <c r="AR175" s="157" t="s">
        <v>369</v>
      </c>
      <c r="AS175" s="108">
        <v>163</v>
      </c>
      <c r="AT175" s="195">
        <v>165</v>
      </c>
      <c r="AU175" s="195">
        <v>37</v>
      </c>
      <c r="AV175" s="195">
        <v>53</v>
      </c>
      <c r="AW175" s="190"/>
      <c r="AX175" s="195">
        <f>0.9*0.8</f>
        <v>0.72000000000000008</v>
      </c>
      <c r="AY175" s="108" t="s">
        <v>39</v>
      </c>
      <c r="AZ175" s="157" t="s">
        <v>360</v>
      </c>
      <c r="BA175" s="195">
        <v>29</v>
      </c>
      <c r="BB175" s="195">
        <v>72.400000000000006</v>
      </c>
      <c r="BC175" s="195">
        <v>48</v>
      </c>
      <c r="BD175" s="195">
        <v>58</v>
      </c>
      <c r="BE175" s="108"/>
      <c r="BF175" s="108"/>
      <c r="BG175" s="108" t="s">
        <v>780</v>
      </c>
      <c r="BH175" s="157">
        <v>2.8</v>
      </c>
      <c r="BI175" s="108">
        <v>5.7</v>
      </c>
      <c r="BJ175" s="195" t="s">
        <v>302</v>
      </c>
      <c r="BK175" s="195">
        <v>4.9000000000000002E-2</v>
      </c>
      <c r="BL175" s="195">
        <v>8.7999999999999995E-2</v>
      </c>
      <c r="BM175" s="195" t="s">
        <v>310</v>
      </c>
      <c r="BN175" s="195">
        <v>0.23</v>
      </c>
      <c r="BO175" s="195">
        <v>0.31</v>
      </c>
      <c r="BP175" s="195" t="s">
        <v>316</v>
      </c>
      <c r="BQ175" s="195"/>
      <c r="BR175" s="155">
        <v>0.107</v>
      </c>
      <c r="BS175" s="195">
        <v>8.7999999999999995E-2</v>
      </c>
      <c r="BT175" s="155">
        <v>0.31</v>
      </c>
      <c r="BU175" s="154" t="s">
        <v>88</v>
      </c>
      <c r="BV175" s="162" t="s">
        <v>62</v>
      </c>
      <c r="BW175" s="162" t="s">
        <v>46</v>
      </c>
      <c r="BX175" s="235"/>
      <c r="BY175" s="108"/>
      <c r="BZ175" s="108"/>
      <c r="CA175" s="108"/>
      <c r="CB175" s="108"/>
      <c r="CC175" s="108">
        <v>1.06</v>
      </c>
      <c r="CD175" s="108">
        <v>1.3</v>
      </c>
      <c r="CE175" s="108"/>
      <c r="CF175" s="108"/>
      <c r="CG175" s="108"/>
      <c r="CH175" s="108"/>
      <c r="CI175" s="108"/>
      <c r="CJ175" s="157" t="s">
        <v>25</v>
      </c>
      <c r="CK175" s="235"/>
      <c r="CL175" s="108"/>
      <c r="CM175" s="235"/>
      <c r="CN175" s="108"/>
      <c r="CO175" s="235"/>
      <c r="CP175" s="157" t="s">
        <v>64</v>
      </c>
      <c r="CQ175" s="195" t="s">
        <v>408</v>
      </c>
      <c r="CR175" s="148" t="s">
        <v>408</v>
      </c>
      <c r="CS175" s="235"/>
      <c r="CT175" s="108">
        <v>7.5</v>
      </c>
      <c r="CU175" s="108"/>
      <c r="CV175" s="164">
        <v>5</v>
      </c>
      <c r="CW175" s="195"/>
      <c r="CX175" s="195"/>
      <c r="CY175" s="108"/>
      <c r="CZ175" s="108"/>
      <c r="DA175" s="108">
        <v>3</v>
      </c>
      <c r="DB175" s="108">
        <v>9</v>
      </c>
      <c r="DC175" s="195">
        <v>3.89</v>
      </c>
      <c r="DD175" s="195">
        <v>6.9</v>
      </c>
      <c r="DE175" s="108"/>
      <c r="DF175" s="108"/>
      <c r="DG175" s="108"/>
      <c r="DH175" s="108"/>
      <c r="DI175" s="54">
        <f t="shared" si="53"/>
        <v>6.9</v>
      </c>
      <c r="DJ175" s="54">
        <f t="shared" si="54"/>
        <v>6.9</v>
      </c>
      <c r="DK175" s="195">
        <v>0.505</v>
      </c>
      <c r="DL175" s="195">
        <v>0.64</v>
      </c>
      <c r="DM175" s="108"/>
      <c r="DN175" s="108"/>
      <c r="DO175" s="108">
        <v>0.54</v>
      </c>
      <c r="DP175" s="108">
        <v>0.7</v>
      </c>
      <c r="DQ175" s="194"/>
      <c r="DR175" s="194"/>
      <c r="DS175" s="195"/>
      <c r="DT175" s="195"/>
      <c r="DU175" s="108"/>
      <c r="DV175" s="108"/>
      <c r="DW175" s="190" t="str">
        <f t="shared" si="55"/>
        <v/>
      </c>
      <c r="DX175" s="108">
        <v>1.2</v>
      </c>
      <c r="DY175" s="108">
        <v>1.3</v>
      </c>
      <c r="DZ175" s="235"/>
      <c r="EA175" s="157" t="s">
        <v>25</v>
      </c>
      <c r="EB175" s="235"/>
      <c r="EC175" s="108"/>
      <c r="ED175" s="235"/>
      <c r="EE175" s="108"/>
      <c r="EF175" s="108"/>
      <c r="EG175" s="157"/>
      <c r="EH175" s="108"/>
      <c r="EI175" s="108"/>
      <c r="EJ175" s="108"/>
      <c r="EK175" s="108"/>
      <c r="EL175" s="194" t="s">
        <v>408</v>
      </c>
      <c r="EM175" s="242" t="s">
        <v>408</v>
      </c>
      <c r="EN175" s="235"/>
      <c r="EO175" s="157" t="s">
        <v>25</v>
      </c>
      <c r="EP175" s="235"/>
      <c r="EQ175" s="108"/>
      <c r="ER175" s="229"/>
      <c r="ES175" s="108"/>
      <c r="ET175" s="108"/>
      <c r="EU175" s="108"/>
      <c r="EV175" s="235"/>
      <c r="EW175" s="108"/>
      <c r="EX175" s="108"/>
      <c r="FA175" s="58"/>
      <c r="FB175" s="58"/>
      <c r="FC175" s="58"/>
      <c r="FD175" s="58"/>
      <c r="FE175" s="58"/>
      <c r="FF175" s="58"/>
      <c r="FG175" s="58"/>
      <c r="FH175" s="58"/>
    </row>
    <row r="176" spans="1:164" s="8" customFormat="1" ht="15" customHeight="1" x14ac:dyDescent="0.25">
      <c r="A176" s="97" t="s">
        <v>61</v>
      </c>
      <c r="B176" s="92">
        <v>2015</v>
      </c>
      <c r="C176" s="101" t="s">
        <v>942</v>
      </c>
      <c r="D176" s="102" t="s">
        <v>943</v>
      </c>
      <c r="E176" s="123">
        <v>14</v>
      </c>
      <c r="F176" s="116"/>
      <c r="G176" s="188"/>
      <c r="H176" s="213"/>
      <c r="I176" s="146"/>
      <c r="J176" s="216">
        <v>0</v>
      </c>
      <c r="K176" s="39">
        <v>0</v>
      </c>
      <c r="L176" s="39">
        <v>0</v>
      </c>
      <c r="M176" s="39">
        <v>0</v>
      </c>
      <c r="N176" s="39">
        <v>0</v>
      </c>
      <c r="O176" s="35">
        <f t="shared" si="49"/>
        <v>0</v>
      </c>
      <c r="P176" s="35">
        <f t="shared" si="50"/>
        <v>0</v>
      </c>
      <c r="Q176" s="35">
        <f t="shared" si="51"/>
        <v>0</v>
      </c>
      <c r="R176" s="125">
        <f t="shared" si="52"/>
        <v>0</v>
      </c>
      <c r="S176" s="105">
        <v>2015</v>
      </c>
      <c r="T176" s="108" t="s">
        <v>167</v>
      </c>
      <c r="U176" s="108" t="s">
        <v>168</v>
      </c>
      <c r="V176" s="194" t="s">
        <v>408</v>
      </c>
      <c r="W176" s="235"/>
      <c r="X176" s="195" t="s">
        <v>44</v>
      </c>
      <c r="Y176" s="157" t="s">
        <v>26</v>
      </c>
      <c r="Z176" s="63" t="str">
        <f>VLOOKUP(Y176,Listings!$J$3:$O$57,2,FALSE)</f>
        <v>HFC</v>
      </c>
      <c r="AA176" s="108"/>
      <c r="AB176" s="59">
        <f>VLOOKUP(Y176,Listings!$J$3:$O$57,5,FALSE)</f>
        <v>154.01</v>
      </c>
      <c r="AC176" s="59">
        <f>VLOOKUP(Y176,Listings!$J$3:$O$57,6,FALSE)</f>
        <v>36.51</v>
      </c>
      <c r="AD176" s="51">
        <f>VLOOKUP(Y176,Listings!$J$3:$L$57,3,FALSE)</f>
        <v>0.49580000000000002</v>
      </c>
      <c r="AE176" s="108" t="str">
        <f t="shared" si="56"/>
        <v>Dry</v>
      </c>
      <c r="AF176" s="157">
        <v>87.11</v>
      </c>
      <c r="AG176" s="108">
        <v>146.01</v>
      </c>
      <c r="AH176" s="108"/>
      <c r="AI176" s="108"/>
      <c r="AJ176" s="108"/>
      <c r="AK176" s="108"/>
      <c r="AL176" s="108"/>
      <c r="AM176" s="108"/>
      <c r="AN176" s="164">
        <v>7.25</v>
      </c>
      <c r="AO176" s="164">
        <v>22.92</v>
      </c>
      <c r="AP176" s="164">
        <v>2.21</v>
      </c>
      <c r="AQ176" s="108">
        <v>10.53</v>
      </c>
      <c r="AR176" s="157" t="s">
        <v>369</v>
      </c>
      <c r="AS176" s="108">
        <v>90.3</v>
      </c>
      <c r="AT176" s="195">
        <v>151.6</v>
      </c>
      <c r="AU176" s="195">
        <v>140</v>
      </c>
      <c r="AV176" s="195">
        <v>390</v>
      </c>
      <c r="AW176" s="108"/>
      <c r="AX176" s="195">
        <f>7.8*0.8</f>
        <v>6.24</v>
      </c>
      <c r="AY176" s="108" t="s">
        <v>39</v>
      </c>
      <c r="AZ176" s="157" t="s">
        <v>360</v>
      </c>
      <c r="BA176" s="195">
        <v>28.7</v>
      </c>
      <c r="BB176" s="195">
        <v>80.3</v>
      </c>
      <c r="BC176" s="195">
        <v>100</v>
      </c>
      <c r="BD176" s="195">
        <v>350</v>
      </c>
      <c r="BE176" s="195">
        <v>7.45</v>
      </c>
      <c r="BF176" s="195">
        <v>8.24</v>
      </c>
      <c r="BG176" s="108" t="s">
        <v>780</v>
      </c>
      <c r="BH176" s="157">
        <v>0</v>
      </c>
      <c r="BI176" s="195">
        <v>31</v>
      </c>
      <c r="BJ176" s="195" t="s">
        <v>302</v>
      </c>
      <c r="BK176" s="195">
        <v>8.0000000000000002E-3</v>
      </c>
      <c r="BL176" s="195">
        <v>7.9200000000000007E-2</v>
      </c>
      <c r="BM176" s="195" t="s">
        <v>310</v>
      </c>
      <c r="BN176" s="194"/>
      <c r="BO176" s="194"/>
      <c r="BP176" s="194"/>
      <c r="BQ176" s="195"/>
      <c r="BR176" s="155">
        <v>9.1999999999999998E-2</v>
      </c>
      <c r="BS176" s="195">
        <v>7.9200000000000007E-2</v>
      </c>
      <c r="BT176" s="108">
        <v>0.26</v>
      </c>
      <c r="BU176" s="154" t="s">
        <v>88</v>
      </c>
      <c r="BV176" s="162" t="s">
        <v>62</v>
      </c>
      <c r="BW176" s="162" t="s">
        <v>46</v>
      </c>
      <c r="BX176" s="235"/>
      <c r="BY176" s="108"/>
      <c r="BZ176" s="108">
        <v>1.1000000000000001</v>
      </c>
      <c r="CA176" s="108">
        <v>6.1</v>
      </c>
      <c r="CB176" s="108"/>
      <c r="CC176" s="108"/>
      <c r="CD176" s="108"/>
      <c r="CE176" s="108"/>
      <c r="CF176" s="199">
        <f>CA176/1280*(AO176-IF(ISBLANK(AP176),AQ176,AP176))*100</f>
        <v>9.8696093750000014</v>
      </c>
      <c r="CG176" s="108"/>
      <c r="CH176" s="108"/>
      <c r="CI176" s="108"/>
      <c r="CJ176" s="157" t="s">
        <v>25</v>
      </c>
      <c r="CK176" s="235"/>
      <c r="CL176" s="108"/>
      <c r="CM176" s="235"/>
      <c r="CN176" s="108"/>
      <c r="CO176" s="235"/>
      <c r="CP176" s="157" t="s">
        <v>64</v>
      </c>
      <c r="CQ176" s="195" t="s">
        <v>408</v>
      </c>
      <c r="CR176" s="148" t="s">
        <v>408</v>
      </c>
      <c r="CS176" s="235"/>
      <c r="CT176" s="108">
        <v>45</v>
      </c>
      <c r="CU176" s="108"/>
      <c r="CV176" s="164"/>
      <c r="CW176" s="195"/>
      <c r="CX176" s="195"/>
      <c r="CY176" s="108"/>
      <c r="CZ176" s="108"/>
      <c r="DA176" s="108">
        <v>1.5</v>
      </c>
      <c r="DB176" s="108">
        <v>5.6</v>
      </c>
      <c r="DC176" s="195">
        <v>2.29</v>
      </c>
      <c r="DD176" s="195">
        <v>36.58</v>
      </c>
      <c r="DE176" s="108"/>
      <c r="DF176" s="108"/>
      <c r="DG176" s="108"/>
      <c r="DH176" s="108"/>
      <c r="DI176" s="190">
        <f t="shared" si="53"/>
        <v>36.58</v>
      </c>
      <c r="DJ176" s="190">
        <f t="shared" si="54"/>
        <v>36.58</v>
      </c>
      <c r="DK176" s="195">
        <v>0.3</v>
      </c>
      <c r="DL176" s="195">
        <v>0.69</v>
      </c>
      <c r="DM176" s="190"/>
      <c r="DN176" s="190"/>
      <c r="DO176" s="108"/>
      <c r="DP176" s="108"/>
      <c r="DQ176" s="108"/>
      <c r="DR176" s="108"/>
      <c r="DS176" s="195"/>
      <c r="DT176" s="190"/>
      <c r="DU176" s="108"/>
      <c r="DV176" s="108"/>
      <c r="DW176" s="190" t="str">
        <f t="shared" si="55"/>
        <v/>
      </c>
      <c r="DX176" s="108"/>
      <c r="DY176" s="108"/>
      <c r="DZ176" s="235"/>
      <c r="EA176" s="157" t="s">
        <v>25</v>
      </c>
      <c r="EB176" s="235"/>
      <c r="EC176" s="108"/>
      <c r="ED176" s="235"/>
      <c r="EE176" s="108"/>
      <c r="EF176" s="108"/>
      <c r="EG176" s="157"/>
      <c r="EH176" s="108"/>
      <c r="EI176" s="108"/>
      <c r="EJ176" s="108"/>
      <c r="EK176" s="108"/>
      <c r="EL176" s="194" t="s">
        <v>408</v>
      </c>
      <c r="EM176" s="242" t="s">
        <v>408</v>
      </c>
      <c r="EN176" s="235"/>
      <c r="EO176" s="157" t="s">
        <v>25</v>
      </c>
      <c r="EP176" s="235"/>
      <c r="EQ176" s="108"/>
      <c r="ER176" s="229"/>
      <c r="ES176" s="108"/>
      <c r="ET176" s="108"/>
      <c r="EU176" s="108"/>
      <c r="EV176" s="235"/>
      <c r="EW176" s="108"/>
      <c r="EX176" s="108"/>
      <c r="FA176" s="58"/>
      <c r="FB176" s="58"/>
      <c r="FC176" s="58"/>
      <c r="FD176" s="58"/>
      <c r="FE176" s="58"/>
      <c r="FF176" s="58"/>
      <c r="FG176" s="58"/>
      <c r="FH176" s="58"/>
    </row>
    <row r="177" spans="1:164" s="8" customFormat="1" ht="15" customHeight="1" x14ac:dyDescent="0.25">
      <c r="A177" s="97" t="s">
        <v>92</v>
      </c>
      <c r="B177" s="92">
        <v>2015</v>
      </c>
      <c r="C177" s="101" t="s">
        <v>966</v>
      </c>
      <c r="D177" s="102" t="s">
        <v>967</v>
      </c>
      <c r="E177" s="123">
        <v>26</v>
      </c>
      <c r="F177" s="189"/>
      <c r="G177" s="188"/>
      <c r="H177" s="190"/>
      <c r="I177" s="213"/>
      <c r="J177" s="116">
        <v>0</v>
      </c>
      <c r="K177" s="146">
        <v>0</v>
      </c>
      <c r="L177" s="39">
        <v>0</v>
      </c>
      <c r="M177" s="39">
        <v>0</v>
      </c>
      <c r="N177" s="39">
        <v>0</v>
      </c>
      <c r="O177" s="35">
        <f t="shared" si="49"/>
        <v>0</v>
      </c>
      <c r="P177" s="35">
        <f t="shared" si="50"/>
        <v>0</v>
      </c>
      <c r="Q177" s="35">
        <f t="shared" si="51"/>
        <v>0</v>
      </c>
      <c r="R177" s="125">
        <f t="shared" si="52"/>
        <v>0</v>
      </c>
      <c r="S177" s="105">
        <v>2015</v>
      </c>
      <c r="T177" s="190" t="s">
        <v>175</v>
      </c>
      <c r="U177" s="190" t="s">
        <v>187</v>
      </c>
      <c r="V177" s="190" t="s">
        <v>2</v>
      </c>
      <c r="W177" s="231"/>
      <c r="X177" s="194"/>
      <c r="Y177" s="189" t="s">
        <v>26</v>
      </c>
      <c r="Z177" s="63" t="str">
        <f>VLOOKUP(Y177,Listings!$J$3:$O$57,2,FALSE)</f>
        <v>HFC</v>
      </c>
      <c r="AA177" s="190"/>
      <c r="AB177" s="59">
        <f>VLOOKUP(Y177,Listings!$J$3:$O$57,5,FALSE)</f>
        <v>154.01</v>
      </c>
      <c r="AC177" s="59">
        <f>VLOOKUP(Y177,Listings!$J$3:$O$57,6,FALSE)</f>
        <v>36.51</v>
      </c>
      <c r="AD177" s="188">
        <f>VLOOKUP(Y177,Listings!$J$3:$L$57,3,FALSE)</f>
        <v>0.49580000000000002</v>
      </c>
      <c r="AE177" s="190" t="str">
        <f t="shared" si="56"/>
        <v>Dry</v>
      </c>
      <c r="AF177" s="149"/>
      <c r="AG177" s="192">
        <v>107.7</v>
      </c>
      <c r="AH177" s="190"/>
      <c r="AI177" s="192">
        <v>1.7</v>
      </c>
      <c r="AJ177" s="108"/>
      <c r="AK177" s="192">
        <v>37.5</v>
      </c>
      <c r="AL177" s="108"/>
      <c r="AM177" s="192">
        <v>2.5</v>
      </c>
      <c r="AN177" s="108"/>
      <c r="AO177" s="197">
        <v>14.4</v>
      </c>
      <c r="AP177" s="192"/>
      <c r="AQ177" s="192">
        <v>2.5099999999999998</v>
      </c>
      <c r="AR177" s="189" t="s">
        <v>369</v>
      </c>
      <c r="AS177" s="200"/>
      <c r="AT177" s="194">
        <v>119.8</v>
      </c>
      <c r="AU177" s="190"/>
      <c r="AV177" s="194"/>
      <c r="AW177" s="195"/>
      <c r="AX177" s="194">
        <v>26.7</v>
      </c>
      <c r="AY177" s="190" t="s">
        <v>32</v>
      </c>
      <c r="AZ177" s="189" t="s">
        <v>148</v>
      </c>
      <c r="BA177" s="190"/>
      <c r="BB177" s="194">
        <v>5</v>
      </c>
      <c r="BC177" s="194"/>
      <c r="BD177" s="194"/>
      <c r="BE177" s="190"/>
      <c r="BF177" s="190"/>
      <c r="BG177" s="190" t="s">
        <v>32</v>
      </c>
      <c r="BH177" s="189"/>
      <c r="BI177" s="190">
        <v>225</v>
      </c>
      <c r="BJ177" s="194" t="s">
        <v>302</v>
      </c>
      <c r="BK177" s="108"/>
      <c r="BL177" s="194">
        <v>7.9399999999999998E-2</v>
      </c>
      <c r="BM177" s="194" t="s">
        <v>310</v>
      </c>
      <c r="BN177" s="194"/>
      <c r="BO177" s="194"/>
      <c r="BP177" s="194"/>
      <c r="BQ177" s="190"/>
      <c r="BR177" s="190">
        <v>8.5000000000000006E-2</v>
      </c>
      <c r="BS177" s="194">
        <v>7.9399999999999998E-2</v>
      </c>
      <c r="BT177" s="155">
        <v>0.29226069246435848</v>
      </c>
      <c r="BU177" s="189" t="s">
        <v>80</v>
      </c>
      <c r="BV177" s="195" t="s">
        <v>408</v>
      </c>
      <c r="BW177" s="195" t="s">
        <v>408</v>
      </c>
      <c r="BX177" s="231" t="s">
        <v>93</v>
      </c>
      <c r="BY177" s="174">
        <v>11</v>
      </c>
      <c r="BZ177" s="108"/>
      <c r="CA177" s="194">
        <v>11.85</v>
      </c>
      <c r="CB177" s="190"/>
      <c r="CC177" s="190"/>
      <c r="CD177" s="199">
        <v>16.16</v>
      </c>
      <c r="CE177" s="190"/>
      <c r="CF177" s="199">
        <v>11.004960000000001</v>
      </c>
      <c r="CG177" s="190">
        <v>0.68100000000000005</v>
      </c>
      <c r="CH177" s="190"/>
      <c r="CI177" s="190"/>
      <c r="CJ177" s="196" t="s">
        <v>486</v>
      </c>
      <c r="CK177" s="231"/>
      <c r="CL177" s="190"/>
      <c r="CM177" s="231" t="s">
        <v>886</v>
      </c>
      <c r="CN177" s="199">
        <v>0.96</v>
      </c>
      <c r="CO177" s="231"/>
      <c r="CP177" s="189" t="s">
        <v>37</v>
      </c>
      <c r="CQ177" s="195" t="s">
        <v>408</v>
      </c>
      <c r="CR177" s="148" t="s">
        <v>408</v>
      </c>
      <c r="CS177" s="231"/>
      <c r="CT177" s="190">
        <v>250</v>
      </c>
      <c r="CU177" s="190"/>
      <c r="CV177" s="190"/>
      <c r="CW177" s="190"/>
      <c r="CX177" s="190"/>
      <c r="CY177" s="190"/>
      <c r="CZ177" s="194">
        <v>12386</v>
      </c>
      <c r="DA177" s="190"/>
      <c r="DB177" s="190"/>
      <c r="DC177" s="195"/>
      <c r="DD177" s="199">
        <v>241.16</v>
      </c>
      <c r="DE177" s="108"/>
      <c r="DF177" s="199">
        <v>263.60000000000002</v>
      </c>
      <c r="DG177" s="190"/>
      <c r="DH177" s="190"/>
      <c r="DI177" s="54">
        <f t="shared" si="53"/>
        <v>241.16</v>
      </c>
      <c r="DJ177" s="54">
        <f t="shared" si="54"/>
        <v>241.16</v>
      </c>
      <c r="DK177" s="194"/>
      <c r="DL177" s="199">
        <v>0.58285500000000001</v>
      </c>
      <c r="DM177" s="190"/>
      <c r="DN177" s="190">
        <v>0.63700000000000001</v>
      </c>
      <c r="DO177" s="190"/>
      <c r="DP177" s="190"/>
      <c r="DQ177" s="190"/>
      <c r="DR177" s="190"/>
      <c r="DS177" s="190"/>
      <c r="DT177" s="190"/>
      <c r="DU177" s="190"/>
      <c r="DV177" s="190">
        <v>0.91500000000000004</v>
      </c>
      <c r="DW177" s="190">
        <f t="shared" si="55"/>
        <v>0.95957698044984063</v>
      </c>
      <c r="DX177" s="190"/>
      <c r="DY177" s="190"/>
      <c r="DZ177" s="231"/>
      <c r="EA177" s="196" t="s">
        <v>486</v>
      </c>
      <c r="EB177" s="231"/>
      <c r="EC177" s="190"/>
      <c r="ED177" s="231" t="s">
        <v>852</v>
      </c>
      <c r="EE177" s="190"/>
      <c r="EF177" s="190"/>
      <c r="EG177" s="189"/>
      <c r="EH177" s="190"/>
      <c r="EI177" s="190"/>
      <c r="EJ177" s="190"/>
      <c r="EK177" s="190"/>
      <c r="EL177" s="194" t="s">
        <v>408</v>
      </c>
      <c r="EM177" s="242" t="s">
        <v>408</v>
      </c>
      <c r="EN177" s="231"/>
      <c r="EO177" s="189" t="s">
        <v>63</v>
      </c>
      <c r="EP177" s="231"/>
      <c r="EQ177" s="190"/>
      <c r="ER177" s="226"/>
      <c r="ES177" s="190"/>
      <c r="ET177" s="190"/>
      <c r="EU177" s="190"/>
      <c r="EV177" s="231"/>
      <c r="EW177" s="190"/>
      <c r="EX177" s="190"/>
      <c r="FA177" s="58"/>
      <c r="FB177" s="58"/>
      <c r="FC177" s="58"/>
      <c r="FD177" s="58"/>
      <c r="FE177" s="58"/>
      <c r="FF177" s="58"/>
      <c r="FG177" s="58"/>
      <c r="FH177" s="58"/>
    </row>
    <row r="178" spans="1:164" s="8" customFormat="1" ht="15" customHeight="1" x14ac:dyDescent="0.25">
      <c r="A178" s="97" t="s">
        <v>249</v>
      </c>
      <c r="B178" s="92">
        <v>2012</v>
      </c>
      <c r="C178" s="259" t="s">
        <v>1090</v>
      </c>
      <c r="D178" s="102" t="s">
        <v>1091</v>
      </c>
      <c r="E178" s="123">
        <v>89</v>
      </c>
      <c r="F178" s="114"/>
      <c r="G178" s="188"/>
      <c r="H178" s="188"/>
      <c r="I178" s="146"/>
      <c r="J178" s="216">
        <v>0</v>
      </c>
      <c r="K178" s="146">
        <v>0</v>
      </c>
      <c r="L178" s="146">
        <v>0</v>
      </c>
      <c r="M178" s="146">
        <v>0</v>
      </c>
      <c r="N178" s="146">
        <v>0</v>
      </c>
      <c r="O178" s="35">
        <f t="shared" si="49"/>
        <v>0</v>
      </c>
      <c r="P178" s="35">
        <f t="shared" si="50"/>
        <v>0</v>
      </c>
      <c r="Q178" s="35">
        <f t="shared" si="51"/>
        <v>0</v>
      </c>
      <c r="R178" s="125">
        <f t="shared" si="52"/>
        <v>0</v>
      </c>
      <c r="S178" s="105">
        <v>2012</v>
      </c>
      <c r="T178" s="195" t="s">
        <v>173</v>
      </c>
      <c r="U178" s="195" t="s">
        <v>250</v>
      </c>
      <c r="V178" s="194" t="s">
        <v>408</v>
      </c>
      <c r="W178" s="231"/>
      <c r="X178" s="195"/>
      <c r="Y178" s="149" t="s">
        <v>75</v>
      </c>
      <c r="Z178" s="63" t="str">
        <f>VLOOKUP(Y178,Listings!$J$3:$O$57,2,FALSE)</f>
        <v>HFC</v>
      </c>
      <c r="AA178" s="195"/>
      <c r="AB178" s="59">
        <f>VLOOKUP(Y178,Listings!$J$3:$O$57,5,FALSE)</f>
        <v>101.06</v>
      </c>
      <c r="AC178" s="59">
        <f>VLOOKUP(Y178,Listings!$J$3:$O$57,6,FALSE)</f>
        <v>40.592799999999997</v>
      </c>
      <c r="AD178" s="51">
        <f>VLOOKUP(Y178,Listings!$J$3:$L$57,3,FALSE)</f>
        <v>-0.40899999999999997</v>
      </c>
      <c r="AE178" s="108" t="str">
        <f t="shared" si="56"/>
        <v>Wet</v>
      </c>
      <c r="AF178" s="133"/>
      <c r="AG178" s="159"/>
      <c r="AH178" s="159"/>
      <c r="AI178" s="159"/>
      <c r="AJ178" s="159"/>
      <c r="AK178" s="159"/>
      <c r="AL178" s="159"/>
      <c r="AM178" s="159"/>
      <c r="AN178" s="159"/>
      <c r="AO178" s="159"/>
      <c r="AP178" s="159"/>
      <c r="AQ178" s="159"/>
      <c r="AR178" s="189" t="s">
        <v>408</v>
      </c>
      <c r="AS178" s="195">
        <v>97</v>
      </c>
      <c r="AT178" s="195">
        <v>117</v>
      </c>
      <c r="AU178" s="195"/>
      <c r="AV178" s="195"/>
      <c r="AW178" s="195"/>
      <c r="AX178" s="195"/>
      <c r="AY178" s="195" t="s">
        <v>125</v>
      </c>
      <c r="AZ178" s="149" t="s">
        <v>287</v>
      </c>
      <c r="BA178" s="195">
        <v>13</v>
      </c>
      <c r="BB178" s="195">
        <v>18</v>
      </c>
      <c r="BC178" s="195"/>
      <c r="BD178" s="195"/>
      <c r="BE178" s="195">
        <v>0.58699999999999997</v>
      </c>
      <c r="BF178" s="195">
        <v>0.67300000000000004</v>
      </c>
      <c r="BG178" s="195" t="s">
        <v>32</v>
      </c>
      <c r="BH178" s="149"/>
      <c r="BI178" s="195"/>
      <c r="BJ178" s="195"/>
      <c r="BK178" s="155">
        <v>1.2400000000000001E-2</v>
      </c>
      <c r="BL178" s="155">
        <v>6.5472000000000002E-2</v>
      </c>
      <c r="BM178" s="195" t="s">
        <v>294</v>
      </c>
      <c r="BN178" s="195">
        <v>0.05</v>
      </c>
      <c r="BO178" s="195">
        <v>0.26400000000000001</v>
      </c>
      <c r="BP178" s="195" t="s">
        <v>293</v>
      </c>
      <c r="BQ178" s="195"/>
      <c r="BR178" s="195"/>
      <c r="BS178" s="195"/>
      <c r="BT178" s="155">
        <v>0.248</v>
      </c>
      <c r="BU178" s="149" t="s">
        <v>27</v>
      </c>
      <c r="BV178" s="195" t="s">
        <v>408</v>
      </c>
      <c r="BW178" s="195" t="s">
        <v>408</v>
      </c>
      <c r="BX178" s="233"/>
      <c r="BY178" s="195"/>
      <c r="BZ178" s="195"/>
      <c r="CA178" s="195"/>
      <c r="CB178" s="195"/>
      <c r="CC178" s="195"/>
      <c r="CD178" s="195"/>
      <c r="CE178" s="195"/>
      <c r="CF178" s="195"/>
      <c r="CG178" s="195"/>
      <c r="CH178" s="195"/>
      <c r="CI178" s="195"/>
      <c r="CJ178" s="149" t="s">
        <v>25</v>
      </c>
      <c r="CK178" s="233"/>
      <c r="CL178" s="195"/>
      <c r="CM178" s="233" t="s">
        <v>846</v>
      </c>
      <c r="CN178" s="195"/>
      <c r="CO178" s="233"/>
      <c r="CP178" s="149" t="s">
        <v>28</v>
      </c>
      <c r="CQ178" s="195" t="s">
        <v>408</v>
      </c>
      <c r="CR178" s="148" t="s">
        <v>408</v>
      </c>
      <c r="CS178" s="233"/>
      <c r="CT178" s="195"/>
      <c r="CU178" s="195"/>
      <c r="CV178" s="159">
        <v>1.7</v>
      </c>
      <c r="CW178" s="195">
        <v>104.8</v>
      </c>
      <c r="CX178" s="195">
        <v>62.5</v>
      </c>
      <c r="CY178" s="195">
        <v>500</v>
      </c>
      <c r="CZ178" s="195">
        <v>4500</v>
      </c>
      <c r="DA178" s="195"/>
      <c r="DB178" s="195"/>
      <c r="DC178" s="195"/>
      <c r="DD178" s="195"/>
      <c r="DE178" s="195"/>
      <c r="DF178" s="195"/>
      <c r="DG178" s="195"/>
      <c r="DH178" s="195"/>
      <c r="DI178" s="54" t="str">
        <f t="shared" si="53"/>
        <v/>
      </c>
      <c r="DJ178" s="54" t="str">
        <f t="shared" si="54"/>
        <v/>
      </c>
      <c r="DK178" s="195"/>
      <c r="DL178" s="195"/>
      <c r="DM178" s="195">
        <v>0.4</v>
      </c>
      <c r="DN178" s="195">
        <v>0.74</v>
      </c>
      <c r="DO178" s="195"/>
      <c r="DP178" s="195"/>
      <c r="DQ178" s="195"/>
      <c r="DR178" s="195"/>
      <c r="DS178" s="108"/>
      <c r="DT178" s="108"/>
      <c r="DU178" s="195"/>
      <c r="DV178" s="195"/>
      <c r="DW178" s="190" t="str">
        <f t="shared" si="55"/>
        <v/>
      </c>
      <c r="DX178" s="195">
        <v>0.9</v>
      </c>
      <c r="DY178" s="195">
        <v>2</v>
      </c>
      <c r="DZ178" s="233"/>
      <c r="EA178" s="149" t="s">
        <v>25</v>
      </c>
      <c r="EB178" s="233"/>
      <c r="EC178" s="195"/>
      <c r="ED178" s="233" t="s">
        <v>846</v>
      </c>
      <c r="EE178" s="195"/>
      <c r="EF178" s="195"/>
      <c r="EG178" s="149"/>
      <c r="EH178" s="195"/>
      <c r="EI178" s="195"/>
      <c r="EJ178" s="195"/>
      <c r="EK178" s="195"/>
      <c r="EL178" s="194" t="s">
        <v>408</v>
      </c>
      <c r="EM178" s="242" t="s">
        <v>408</v>
      </c>
      <c r="EN178" s="233"/>
      <c r="EO178" s="149" t="s">
        <v>63</v>
      </c>
      <c r="EP178" s="233"/>
      <c r="EQ178" s="195"/>
      <c r="ER178" s="227"/>
      <c r="ES178" s="195"/>
      <c r="ET178" s="195"/>
      <c r="EU178" s="195"/>
      <c r="EV178" s="233"/>
      <c r="EW178" s="195"/>
      <c r="EX178" s="195"/>
      <c r="FA178" s="58"/>
      <c r="FB178" s="58"/>
      <c r="FC178" s="58"/>
      <c r="FD178" s="58"/>
      <c r="FE178" s="58"/>
      <c r="FF178" s="58"/>
      <c r="FG178" s="58"/>
      <c r="FH178" s="58"/>
    </row>
    <row r="179" spans="1:164" s="8" customFormat="1" ht="15" customHeight="1" x14ac:dyDescent="0.25">
      <c r="A179" s="148" t="s">
        <v>266</v>
      </c>
      <c r="B179" s="92">
        <v>2010</v>
      </c>
      <c r="C179" s="259" t="s">
        <v>999</v>
      </c>
      <c r="D179" s="102" t="s">
        <v>1000</v>
      </c>
      <c r="E179" s="123">
        <v>43</v>
      </c>
      <c r="F179" s="116"/>
      <c r="G179" s="188"/>
      <c r="H179" s="213"/>
      <c r="I179" s="146"/>
      <c r="J179" s="216">
        <v>0</v>
      </c>
      <c r="K179" s="146">
        <v>0</v>
      </c>
      <c r="L179" s="146">
        <v>0</v>
      </c>
      <c r="M179" s="146">
        <v>0</v>
      </c>
      <c r="N179" s="146">
        <v>0</v>
      </c>
      <c r="O179" s="35">
        <f t="shared" si="49"/>
        <v>0</v>
      </c>
      <c r="P179" s="35">
        <f t="shared" si="50"/>
        <v>0</v>
      </c>
      <c r="Q179" s="35">
        <f t="shared" si="51"/>
        <v>0</v>
      </c>
      <c r="R179" s="125">
        <f t="shared" si="52"/>
        <v>0</v>
      </c>
      <c r="S179" s="105">
        <v>2010</v>
      </c>
      <c r="T179" s="195" t="s">
        <v>196</v>
      </c>
      <c r="U179" s="195" t="s">
        <v>197</v>
      </c>
      <c r="V179" s="108" t="s">
        <v>2</v>
      </c>
      <c r="W179" s="231"/>
      <c r="X179" s="195"/>
      <c r="Y179" s="157" t="s">
        <v>26</v>
      </c>
      <c r="Z179" s="63" t="str">
        <f>VLOOKUP(Y179,Listings!$J$3:$O$57,2,FALSE)</f>
        <v>HFC</v>
      </c>
      <c r="AA179" s="108"/>
      <c r="AB179" s="59">
        <f>VLOOKUP(Y179,Listings!$J$3:$O$57,5,FALSE)</f>
        <v>154.01</v>
      </c>
      <c r="AC179" s="59">
        <f>VLOOKUP(Y179,Listings!$J$3:$O$57,6,FALSE)</f>
        <v>36.51</v>
      </c>
      <c r="AD179" s="188">
        <f>VLOOKUP(Y179,Listings!$J$3:$L$57,3,FALSE)</f>
        <v>0.49580000000000002</v>
      </c>
      <c r="AE179" s="108" t="str">
        <f t="shared" si="56"/>
        <v>Dry</v>
      </c>
      <c r="AF179" s="136"/>
      <c r="AG179" s="164"/>
      <c r="AH179" s="164"/>
      <c r="AI179" s="164"/>
      <c r="AJ179" s="164"/>
      <c r="AK179" s="164"/>
      <c r="AL179" s="164"/>
      <c r="AM179" s="164"/>
      <c r="AN179" s="159">
        <v>3.6</v>
      </c>
      <c r="AO179" s="164">
        <v>3.9</v>
      </c>
      <c r="AP179" s="164"/>
      <c r="AQ179" s="164">
        <v>1.1200000000000001</v>
      </c>
      <c r="AR179" s="157" t="s">
        <v>62</v>
      </c>
      <c r="AS179" s="108">
        <v>60</v>
      </c>
      <c r="AT179" s="108">
        <v>90</v>
      </c>
      <c r="AU179" s="195">
        <v>0.67500000000000004</v>
      </c>
      <c r="AV179" s="195">
        <v>0.86399999999999999</v>
      </c>
      <c r="AW179" s="195"/>
      <c r="AX179" s="195"/>
      <c r="AY179" s="108" t="s">
        <v>32</v>
      </c>
      <c r="AZ179" s="157" t="s">
        <v>287</v>
      </c>
      <c r="BA179" s="195">
        <v>7</v>
      </c>
      <c r="BB179" s="195">
        <v>12</v>
      </c>
      <c r="BC179" s="195"/>
      <c r="BD179" s="195"/>
      <c r="BE179" s="108"/>
      <c r="BF179" s="108"/>
      <c r="BG179" s="108" t="s">
        <v>32</v>
      </c>
      <c r="BH179" s="189"/>
      <c r="BI179" s="155">
        <v>2.7E-2</v>
      </c>
      <c r="BJ179" s="108" t="s">
        <v>288</v>
      </c>
      <c r="BK179" s="195">
        <v>3.0700000000000002E-2</v>
      </c>
      <c r="BL179" s="195">
        <v>3.8199999999999998E-2</v>
      </c>
      <c r="BM179" s="108" t="s">
        <v>281</v>
      </c>
      <c r="BN179" s="195"/>
      <c r="BO179" s="195"/>
      <c r="BP179" s="195"/>
      <c r="BQ179" s="108">
        <v>4.5199999999999997E-2</v>
      </c>
      <c r="BR179" s="206">
        <f>BQ179*DW179</f>
        <v>2.3240223775309817E-2</v>
      </c>
      <c r="BS179" s="206">
        <v>9.6058911383412934E-3</v>
      </c>
      <c r="BT179" s="155">
        <v>0.22</v>
      </c>
      <c r="BU179" s="157" t="s">
        <v>27</v>
      </c>
      <c r="BV179" s="195" t="s">
        <v>408</v>
      </c>
      <c r="BW179" s="195" t="s">
        <v>408</v>
      </c>
      <c r="BX179" s="235" t="s">
        <v>120</v>
      </c>
      <c r="BY179" s="174">
        <v>7.0000000000000001E-3</v>
      </c>
      <c r="BZ179" s="194"/>
      <c r="CA179" s="155">
        <v>3.2000000000000002E-3</v>
      </c>
      <c r="CB179" s="108"/>
      <c r="CC179" s="190"/>
      <c r="CD179" s="155">
        <v>5.4999999999999997E-3</v>
      </c>
      <c r="CE179" s="108"/>
      <c r="CF179" s="155">
        <v>5.9999999999999995E-4</v>
      </c>
      <c r="CG179" s="155">
        <v>0.11</v>
      </c>
      <c r="CH179" s="108"/>
      <c r="CI179" s="108"/>
      <c r="CJ179" s="157" t="s">
        <v>25</v>
      </c>
      <c r="CK179" s="235"/>
      <c r="CL179" s="108">
        <v>0.14399999999999999</v>
      </c>
      <c r="CM179" s="235"/>
      <c r="CN179" s="108"/>
      <c r="CO179" s="235"/>
      <c r="CP179" s="157" t="s">
        <v>78</v>
      </c>
      <c r="CQ179" s="195" t="s">
        <v>408</v>
      </c>
      <c r="CR179" s="108" t="s">
        <v>40</v>
      </c>
      <c r="CS179" s="235"/>
      <c r="CT179" s="108"/>
      <c r="CU179" s="108">
        <v>0.05</v>
      </c>
      <c r="CV179" s="164"/>
      <c r="CW179" s="195"/>
      <c r="CX179" s="195"/>
      <c r="CY179" s="195">
        <v>2200</v>
      </c>
      <c r="CZ179" s="195">
        <v>3000</v>
      </c>
      <c r="DA179" s="108"/>
      <c r="DB179" s="108"/>
      <c r="DC179" s="195"/>
      <c r="DD179" s="195"/>
      <c r="DE179" s="190"/>
      <c r="DF179" s="108">
        <v>3.2000000000000001E-2</v>
      </c>
      <c r="DG179" s="190"/>
      <c r="DH179" s="108">
        <v>6.7299999999999999E-2</v>
      </c>
      <c r="DI179" s="54">
        <f t="shared" si="53"/>
        <v>1.6453255770130844E-2</v>
      </c>
      <c r="DJ179" s="54">
        <f t="shared" si="54"/>
        <v>1.6453255770130844E-2</v>
      </c>
      <c r="DK179" s="195"/>
      <c r="DL179" s="195"/>
      <c r="DM179" s="108"/>
      <c r="DN179" s="108"/>
      <c r="DO179" s="108"/>
      <c r="DP179" s="108"/>
      <c r="DQ179" s="108"/>
      <c r="DR179" s="108"/>
      <c r="DS179" s="190"/>
      <c r="DT179" s="108">
        <v>0.48</v>
      </c>
      <c r="DU179" s="108"/>
      <c r="DV179" s="108"/>
      <c r="DW179" s="54">
        <f t="shared" si="55"/>
        <v>0.5141642428165889</v>
      </c>
      <c r="DX179" s="108"/>
      <c r="DY179" s="108"/>
      <c r="DZ179" s="235"/>
      <c r="EA179" s="157" t="s">
        <v>25</v>
      </c>
      <c r="EB179" s="235"/>
      <c r="EC179" s="108">
        <v>0.16800000000000001</v>
      </c>
      <c r="ED179" s="235"/>
      <c r="EE179" s="108"/>
      <c r="EF179" s="108"/>
      <c r="EG179" s="157"/>
      <c r="EH179" s="108"/>
      <c r="EI179" s="108"/>
      <c r="EJ179" s="108"/>
      <c r="EK179" s="108"/>
      <c r="EL179" s="194" t="s">
        <v>408</v>
      </c>
      <c r="EM179" s="242" t="s">
        <v>408</v>
      </c>
      <c r="EN179" s="235"/>
      <c r="EO179" s="157" t="s">
        <v>63</v>
      </c>
      <c r="EP179" s="235"/>
      <c r="EQ179" s="108"/>
      <c r="ER179" s="229"/>
      <c r="ES179" s="108"/>
      <c r="ET179" s="108"/>
      <c r="EU179" s="108"/>
      <c r="EV179" s="235"/>
      <c r="EW179" s="108"/>
      <c r="EX179" s="108" t="s">
        <v>382</v>
      </c>
      <c r="FA179" s="58"/>
      <c r="FB179" s="58"/>
      <c r="FC179" s="58"/>
      <c r="FD179" s="58"/>
      <c r="FE179" s="58"/>
      <c r="FF179" s="58"/>
      <c r="FG179" s="58"/>
      <c r="FH179" s="58"/>
    </row>
    <row r="180" spans="1:164" s="8" customFormat="1" ht="15" customHeight="1" x14ac:dyDescent="0.25">
      <c r="A180" s="97" t="s">
        <v>514</v>
      </c>
      <c r="B180" s="92">
        <v>2014</v>
      </c>
      <c r="C180" s="101" t="s">
        <v>1130</v>
      </c>
      <c r="D180" s="102" t="s">
        <v>1131</v>
      </c>
      <c r="E180" s="146">
        <v>110</v>
      </c>
      <c r="F180" s="114"/>
      <c r="G180" s="188"/>
      <c r="H180" s="188"/>
      <c r="I180" s="188"/>
      <c r="J180" s="116">
        <v>0</v>
      </c>
      <c r="K180" s="146">
        <v>0</v>
      </c>
      <c r="L180" s="146">
        <v>0</v>
      </c>
      <c r="M180" s="146">
        <v>0</v>
      </c>
      <c r="N180" s="146">
        <v>0</v>
      </c>
      <c r="O180" s="35">
        <f t="shared" si="49"/>
        <v>0</v>
      </c>
      <c r="P180" s="35">
        <f t="shared" si="50"/>
        <v>0</v>
      </c>
      <c r="Q180" s="35">
        <f t="shared" si="51"/>
        <v>0</v>
      </c>
      <c r="R180" s="125">
        <f t="shared" si="52"/>
        <v>0</v>
      </c>
      <c r="S180" s="105">
        <v>2014</v>
      </c>
      <c r="T180" s="194" t="s">
        <v>161</v>
      </c>
      <c r="U180" s="194" t="s">
        <v>162</v>
      </c>
      <c r="V180" s="194" t="s">
        <v>4</v>
      </c>
      <c r="W180" s="234"/>
      <c r="X180" s="190"/>
      <c r="Y180" s="196" t="s">
        <v>26</v>
      </c>
      <c r="Z180" s="63" t="str">
        <f>VLOOKUP(Y180,Listings!$J$3:$O$57,2,FALSE)</f>
        <v>HFC</v>
      </c>
      <c r="AA180" s="194"/>
      <c r="AB180" s="59">
        <f>VLOOKUP(Y180,Listings!$J$3:$O$57,5,FALSE)</f>
        <v>154.01</v>
      </c>
      <c r="AC180" s="59">
        <f>VLOOKUP(Y180,Listings!$J$3:$O$57,6,FALSE)</f>
        <v>36.51</v>
      </c>
      <c r="AD180" s="51">
        <f>VLOOKUP(Y180,Listings!$J$3:$L$57,3,FALSE)</f>
        <v>0.49580000000000002</v>
      </c>
      <c r="AE180" s="108" t="str">
        <f t="shared" si="56"/>
        <v>Dry</v>
      </c>
      <c r="AF180" s="132">
        <v>111</v>
      </c>
      <c r="AG180" s="197">
        <v>135</v>
      </c>
      <c r="AH180" s="197"/>
      <c r="AI180" s="197"/>
      <c r="AJ180" s="197">
        <v>25.8</v>
      </c>
      <c r="AK180" s="197">
        <v>61.8</v>
      </c>
      <c r="AL180" s="197"/>
      <c r="AM180" s="197"/>
      <c r="AN180" s="197">
        <v>14.5</v>
      </c>
      <c r="AO180" s="197">
        <v>22.6</v>
      </c>
      <c r="AP180" s="197">
        <v>2.1</v>
      </c>
      <c r="AQ180" s="197">
        <v>7.9</v>
      </c>
      <c r="AR180" s="196" t="s">
        <v>62</v>
      </c>
      <c r="AS180" s="194"/>
      <c r="AT180" s="194"/>
      <c r="AU180" s="194">
        <v>14.6</v>
      </c>
      <c r="AV180" s="194">
        <v>29.5</v>
      </c>
      <c r="AW180" s="194"/>
      <c r="AX180" s="194"/>
      <c r="AY180" s="194" t="s">
        <v>39</v>
      </c>
      <c r="AZ180" s="196" t="s">
        <v>520</v>
      </c>
      <c r="BA180" s="194"/>
      <c r="BB180" s="194"/>
      <c r="BC180" s="194">
        <v>14.6</v>
      </c>
      <c r="BD180" s="194">
        <v>29.5</v>
      </c>
      <c r="BE180" s="194"/>
      <c r="BF180" s="194"/>
      <c r="BG180" s="194" t="s">
        <v>50</v>
      </c>
      <c r="BH180" s="196"/>
      <c r="BI180" s="194">
        <v>0.91500000000000004</v>
      </c>
      <c r="BJ180" s="194" t="s">
        <v>302</v>
      </c>
      <c r="BK180" s="194"/>
      <c r="BL180" s="194">
        <v>4.4999999999999998E-2</v>
      </c>
      <c r="BM180" s="194" t="s">
        <v>301</v>
      </c>
      <c r="BN180" s="194"/>
      <c r="BO180" s="194"/>
      <c r="BP180" s="194"/>
      <c r="BQ180" s="194"/>
      <c r="BR180" s="194">
        <v>6.4000000000000001E-2</v>
      </c>
      <c r="BS180" s="194">
        <v>4.4999999999999998E-2</v>
      </c>
      <c r="BT180" s="194"/>
      <c r="BU180" s="196" t="s">
        <v>515</v>
      </c>
      <c r="BV180" s="194" t="s">
        <v>62</v>
      </c>
      <c r="BW180" s="194" t="s">
        <v>46</v>
      </c>
      <c r="BX180" s="234" t="s">
        <v>516</v>
      </c>
      <c r="BY180" s="194"/>
      <c r="BZ180" s="194">
        <v>7.6200000000000004E-2</v>
      </c>
      <c r="CA180" s="194">
        <v>0.14899999999999999</v>
      </c>
      <c r="CB180" s="194"/>
      <c r="CC180" s="194">
        <v>0.28000000000000003</v>
      </c>
      <c r="CD180" s="194">
        <v>0.7</v>
      </c>
      <c r="CE180" s="194"/>
      <c r="CF180" s="199">
        <v>0.17499999999999999</v>
      </c>
      <c r="CG180" s="194">
        <v>0.25</v>
      </c>
      <c r="CH180" s="194"/>
      <c r="CI180" s="194"/>
      <c r="CJ180" s="196" t="s">
        <v>25</v>
      </c>
      <c r="CK180" s="234" t="s">
        <v>524</v>
      </c>
      <c r="CL180" s="194"/>
      <c r="CM180" s="234"/>
      <c r="CN180" s="194"/>
      <c r="CO180" s="234"/>
      <c r="CP180" s="196" t="s">
        <v>30</v>
      </c>
      <c r="CQ180" s="195" t="s">
        <v>408</v>
      </c>
      <c r="CR180" s="194" t="s">
        <v>519</v>
      </c>
      <c r="CS180" s="234" t="s">
        <v>518</v>
      </c>
      <c r="CT180" s="194"/>
      <c r="CU180" s="194"/>
      <c r="CV180" s="197"/>
      <c r="CW180" s="190"/>
      <c r="CX180" s="190"/>
      <c r="CY180" s="194"/>
      <c r="CZ180" s="194">
        <v>3000</v>
      </c>
      <c r="DA180" s="194"/>
      <c r="DB180" s="194"/>
      <c r="DC180" s="194">
        <v>0.56999999999999995</v>
      </c>
      <c r="DD180" s="194">
        <v>1.78</v>
      </c>
      <c r="DE180" s="194"/>
      <c r="DF180" s="194"/>
      <c r="DG180" s="194"/>
      <c r="DH180" s="194"/>
      <c r="DI180" s="190">
        <f t="shared" si="53"/>
        <v>1.78</v>
      </c>
      <c r="DJ180" s="54">
        <f t="shared" si="54"/>
        <v>1.78</v>
      </c>
      <c r="DK180" s="194">
        <v>0.64</v>
      </c>
      <c r="DL180" s="194">
        <v>0.68</v>
      </c>
      <c r="DM180" s="194"/>
      <c r="DN180" s="194"/>
      <c r="DO180" s="194"/>
      <c r="DP180" s="194"/>
      <c r="DQ180" s="194"/>
      <c r="DR180" s="194"/>
      <c r="DS180" s="194"/>
      <c r="DT180" s="194"/>
      <c r="DU180" s="194"/>
      <c r="DV180" s="194"/>
      <c r="DW180" s="190" t="str">
        <f t="shared" si="55"/>
        <v/>
      </c>
      <c r="DX180" s="194">
        <v>1.05</v>
      </c>
      <c r="DY180" s="194">
        <v>1.0900000000000001</v>
      </c>
      <c r="DZ180" s="234" t="s">
        <v>858</v>
      </c>
      <c r="EA180" s="196" t="s">
        <v>521</v>
      </c>
      <c r="EB180" s="234" t="s">
        <v>522</v>
      </c>
      <c r="EC180" s="194"/>
      <c r="ED180" s="234"/>
      <c r="EE180" s="194"/>
      <c r="EF180" s="194"/>
      <c r="EG180" s="196"/>
      <c r="EH180" s="194"/>
      <c r="EI180" s="194"/>
      <c r="EJ180" s="194"/>
      <c r="EK180" s="194"/>
      <c r="EL180" s="194" t="s">
        <v>408</v>
      </c>
      <c r="EM180" s="242" t="s">
        <v>408</v>
      </c>
      <c r="EN180" s="234"/>
      <c r="EO180" s="196" t="s">
        <v>25</v>
      </c>
      <c r="EP180" s="234" t="s">
        <v>523</v>
      </c>
      <c r="EQ180" s="194"/>
      <c r="ER180" s="228"/>
      <c r="ES180" s="194"/>
      <c r="ET180" s="194"/>
      <c r="EU180" s="194"/>
      <c r="EV180" s="234"/>
      <c r="EW180" s="194"/>
      <c r="EX180" s="194"/>
      <c r="FA180" s="58"/>
      <c r="FB180" s="58"/>
      <c r="FC180" s="58"/>
      <c r="FD180" s="58"/>
      <c r="FE180" s="58"/>
      <c r="FF180" s="58"/>
      <c r="FG180" s="58"/>
      <c r="FH180" s="58"/>
    </row>
    <row r="181" spans="1:164" s="8" customFormat="1" ht="15" customHeight="1" x14ac:dyDescent="0.25">
      <c r="A181" s="97" t="s">
        <v>129</v>
      </c>
      <c r="B181" s="92">
        <v>2001</v>
      </c>
      <c r="C181" s="101" t="s">
        <v>1009</v>
      </c>
      <c r="D181" s="102" t="s">
        <v>1010</v>
      </c>
      <c r="E181" s="123">
        <v>48</v>
      </c>
      <c r="F181" s="114"/>
      <c r="G181" s="188"/>
      <c r="H181" s="188"/>
      <c r="I181" s="188"/>
      <c r="J181" s="216">
        <v>0</v>
      </c>
      <c r="K181" s="146">
        <v>0</v>
      </c>
      <c r="L181" s="146">
        <v>0</v>
      </c>
      <c r="M181" s="146">
        <v>0</v>
      </c>
      <c r="N181" s="146">
        <v>0</v>
      </c>
      <c r="O181" s="35">
        <f t="shared" si="49"/>
        <v>0</v>
      </c>
      <c r="P181" s="35">
        <f t="shared" si="50"/>
        <v>0</v>
      </c>
      <c r="Q181" s="35">
        <f t="shared" si="51"/>
        <v>0</v>
      </c>
      <c r="R181" s="125">
        <f t="shared" si="52"/>
        <v>0</v>
      </c>
      <c r="S181" s="105">
        <v>2001</v>
      </c>
      <c r="T181" s="195" t="s">
        <v>196</v>
      </c>
      <c r="U181" s="195" t="s">
        <v>200</v>
      </c>
      <c r="V181" s="194" t="s">
        <v>408</v>
      </c>
      <c r="W181" s="231"/>
      <c r="X181" s="195"/>
      <c r="Y181" s="149" t="s">
        <v>34</v>
      </c>
      <c r="Z181" s="63" t="str">
        <f>VLOOKUP(Y181,Listings!$J$3:$O$57,2,FALSE)</f>
        <v>HCFC</v>
      </c>
      <c r="AA181" s="195"/>
      <c r="AB181" s="59">
        <f>VLOOKUP(Y181,Listings!$J$3:$O$57,5,FALSE)</f>
        <v>183.67</v>
      </c>
      <c r="AC181" s="59">
        <f>VLOOKUP(Y181,Listings!$J$3:$O$57,6,FALSE)</f>
        <v>36.72</v>
      </c>
      <c r="AD181" s="188">
        <f>VLOOKUP(Y181,Listings!$J$3:$L$57,3,FALSE)</f>
        <v>0.35639999999999999</v>
      </c>
      <c r="AE181" s="108" t="str">
        <f t="shared" si="56"/>
        <v>Dry</v>
      </c>
      <c r="AF181" s="133">
        <v>40</v>
      </c>
      <c r="AG181" s="159">
        <v>70</v>
      </c>
      <c r="AH181" s="159"/>
      <c r="AI181" s="159"/>
      <c r="AJ181" s="159"/>
      <c r="AK181" s="159"/>
      <c r="AL181" s="159"/>
      <c r="AM181" s="159"/>
      <c r="AN181" s="159">
        <v>1.2</v>
      </c>
      <c r="AO181" s="159">
        <v>3.5</v>
      </c>
      <c r="AP181" s="159"/>
      <c r="AQ181" s="159"/>
      <c r="AR181" s="149" t="s">
        <v>62</v>
      </c>
      <c r="AS181" s="195"/>
      <c r="AT181" s="195"/>
      <c r="AU181" s="195">
        <v>10</v>
      </c>
      <c r="AV181" s="195">
        <v>13</v>
      </c>
      <c r="AW181" s="195"/>
      <c r="AX181" s="195"/>
      <c r="AY181" s="195" t="s">
        <v>354</v>
      </c>
      <c r="AZ181" s="175" t="s">
        <v>408</v>
      </c>
      <c r="BA181" s="195"/>
      <c r="BB181" s="195"/>
      <c r="BC181" s="195"/>
      <c r="BD181" s="195"/>
      <c r="BE181" s="195"/>
      <c r="BF181" s="195"/>
      <c r="BG181" s="108" t="s">
        <v>408</v>
      </c>
      <c r="BH181" s="149"/>
      <c r="BI181" s="195"/>
      <c r="BJ181" s="195"/>
      <c r="BK181" s="108"/>
      <c r="BL181" s="155">
        <v>1.15E-2</v>
      </c>
      <c r="BM181" s="195" t="s">
        <v>283</v>
      </c>
      <c r="BN181" s="195"/>
      <c r="BO181" s="195"/>
      <c r="BP181" s="195"/>
      <c r="BQ181" s="195">
        <v>1.15E-2</v>
      </c>
      <c r="BR181" s="206">
        <f>BQ181*DW181</f>
        <v>6.7905461365863305E-3</v>
      </c>
      <c r="BS181" s="195"/>
      <c r="BT181" s="195"/>
      <c r="BU181" s="149" t="s">
        <v>408</v>
      </c>
      <c r="BV181" s="195" t="s">
        <v>408</v>
      </c>
      <c r="BW181" s="195" t="s">
        <v>408</v>
      </c>
      <c r="BX181" s="233"/>
      <c r="BY181" s="195"/>
      <c r="BZ181" s="194"/>
      <c r="CA181" s="195">
        <v>2.7777777777777776E-2</v>
      </c>
      <c r="CB181" s="195"/>
      <c r="CC181" s="195"/>
      <c r="CD181" s="195"/>
      <c r="CE181" s="195"/>
      <c r="CF181" s="195"/>
      <c r="CG181" s="195"/>
      <c r="CH181" s="195"/>
      <c r="CI181" s="195"/>
      <c r="CJ181" s="157" t="s">
        <v>408</v>
      </c>
      <c r="CK181" s="233"/>
      <c r="CL181" s="195"/>
      <c r="CM181" s="233"/>
      <c r="CN181" s="195"/>
      <c r="CO181" s="233"/>
      <c r="CP181" s="149" t="s">
        <v>36</v>
      </c>
      <c r="CQ181" s="195" t="s">
        <v>408</v>
      </c>
      <c r="CR181" s="148" t="s">
        <v>408</v>
      </c>
      <c r="CS181" s="233"/>
      <c r="CT181" s="195"/>
      <c r="CU181" s="195"/>
      <c r="CV181" s="159"/>
      <c r="CW181" s="195"/>
      <c r="CX181" s="195"/>
      <c r="CY181" s="195"/>
      <c r="CZ181" s="195">
        <v>35000</v>
      </c>
      <c r="DA181" s="195"/>
      <c r="DB181" s="195"/>
      <c r="DC181" s="108"/>
      <c r="DD181" s="195"/>
      <c r="DE181" s="190"/>
      <c r="DF181" s="195">
        <v>0.15</v>
      </c>
      <c r="DG181" s="190"/>
      <c r="DH181" s="195">
        <v>0.3</v>
      </c>
      <c r="DI181" s="190">
        <f t="shared" si="53"/>
        <v>8.8572340911995617E-2</v>
      </c>
      <c r="DJ181" s="54">
        <f t="shared" si="54"/>
        <v>8.8572340911995617E-2</v>
      </c>
      <c r="DK181" s="195"/>
      <c r="DL181" s="195"/>
      <c r="DM181" s="108"/>
      <c r="DN181" s="195"/>
      <c r="DO181" s="195"/>
      <c r="DP181" s="195"/>
      <c r="DQ181" s="195"/>
      <c r="DR181" s="195"/>
      <c r="DS181" s="190"/>
      <c r="DT181" s="195">
        <v>0.5</v>
      </c>
      <c r="DU181" s="195"/>
      <c r="DV181" s="195"/>
      <c r="DW181" s="54">
        <f t="shared" si="55"/>
        <v>0.59048227274663745</v>
      </c>
      <c r="DX181" s="195"/>
      <c r="DY181" s="195"/>
      <c r="DZ181" s="250"/>
      <c r="EA181" s="196" t="s">
        <v>486</v>
      </c>
      <c r="EB181" s="233"/>
      <c r="EC181" s="195"/>
      <c r="ED181" s="233"/>
      <c r="EE181" s="195"/>
      <c r="EF181" s="195"/>
      <c r="EG181" s="149"/>
      <c r="EH181" s="195"/>
      <c r="EI181" s="195"/>
      <c r="EJ181" s="195"/>
      <c r="EK181" s="195"/>
      <c r="EL181" s="194" t="s">
        <v>408</v>
      </c>
      <c r="EM181" s="242" t="s">
        <v>408</v>
      </c>
      <c r="EN181" s="233"/>
      <c r="EO181" s="149" t="s">
        <v>63</v>
      </c>
      <c r="EP181" s="233"/>
      <c r="EQ181" s="195"/>
      <c r="ER181" s="227"/>
      <c r="ES181" s="195"/>
      <c r="ET181" s="195"/>
      <c r="EU181" s="195"/>
      <c r="EV181" s="233"/>
      <c r="EW181" s="195"/>
      <c r="EX181" s="195" t="s">
        <v>382</v>
      </c>
      <c r="FA181" s="58"/>
      <c r="FB181" s="58"/>
      <c r="FC181" s="58"/>
      <c r="FD181" s="58"/>
      <c r="FE181" s="58"/>
      <c r="FF181" s="58"/>
      <c r="FG181" s="58"/>
      <c r="FH181" s="58"/>
    </row>
    <row r="182" spans="1:164" s="8" customFormat="1" ht="15" customHeight="1" x14ac:dyDescent="0.25">
      <c r="A182" s="148" t="s">
        <v>264</v>
      </c>
      <c r="B182" s="92">
        <v>2014</v>
      </c>
      <c r="C182" s="258" t="s">
        <v>382</v>
      </c>
      <c r="D182" s="102" t="s">
        <v>941</v>
      </c>
      <c r="E182" s="123">
        <v>13</v>
      </c>
      <c r="F182" s="114"/>
      <c r="G182" s="188"/>
      <c r="H182" s="188"/>
      <c r="I182" s="146"/>
      <c r="J182" s="116">
        <v>0</v>
      </c>
      <c r="K182" s="146">
        <v>0</v>
      </c>
      <c r="L182" s="146">
        <v>0</v>
      </c>
      <c r="M182" s="146">
        <v>0</v>
      </c>
      <c r="N182" s="146">
        <v>0</v>
      </c>
      <c r="O182" s="35">
        <f t="shared" si="49"/>
        <v>0</v>
      </c>
      <c r="P182" s="35">
        <f t="shared" si="50"/>
        <v>0</v>
      </c>
      <c r="Q182" s="35">
        <f t="shared" si="51"/>
        <v>0</v>
      </c>
      <c r="R182" s="125">
        <f t="shared" si="52"/>
        <v>0</v>
      </c>
      <c r="S182" s="105">
        <v>2014</v>
      </c>
      <c r="T182" s="108" t="s">
        <v>160</v>
      </c>
      <c r="U182" s="108" t="s">
        <v>172</v>
      </c>
      <c r="V182" s="108" t="s">
        <v>31</v>
      </c>
      <c r="W182" s="235"/>
      <c r="X182" s="195"/>
      <c r="Y182" s="157" t="s">
        <v>26</v>
      </c>
      <c r="Z182" s="63" t="str">
        <f>VLOOKUP(Y182,Listings!$J$3:$O$57,2,FALSE)</f>
        <v>HFC</v>
      </c>
      <c r="AA182" s="108"/>
      <c r="AB182" s="59">
        <f>VLOOKUP(Y182,Listings!$J$3:$O$57,5,FALSE)</f>
        <v>154.01</v>
      </c>
      <c r="AC182" s="59">
        <f>VLOOKUP(Y182,Listings!$J$3:$O$57,6,FALSE)</f>
        <v>36.51</v>
      </c>
      <c r="AD182" s="51">
        <f>VLOOKUP(Y182,Listings!$J$3:$L$57,3,FALSE)</f>
        <v>0.49580000000000002</v>
      </c>
      <c r="AE182" s="108" t="str">
        <f t="shared" si="56"/>
        <v>Dry</v>
      </c>
      <c r="AF182" s="157"/>
      <c r="AG182" s="108"/>
      <c r="AH182" s="108"/>
      <c r="AI182" s="108"/>
      <c r="AJ182" s="108"/>
      <c r="AK182" s="108"/>
      <c r="AL182" s="108"/>
      <c r="AM182" s="108"/>
      <c r="AN182" s="134"/>
      <c r="AO182" s="135"/>
      <c r="AP182" s="135"/>
      <c r="AQ182" s="108"/>
      <c r="AR182" s="157" t="s">
        <v>171</v>
      </c>
      <c r="AS182" s="108"/>
      <c r="AT182" s="108"/>
      <c r="AU182" s="195"/>
      <c r="AV182" s="195"/>
      <c r="AW182" s="195"/>
      <c r="AX182" s="195"/>
      <c r="AY182" s="108" t="s">
        <v>373</v>
      </c>
      <c r="AZ182" s="175" t="s">
        <v>408</v>
      </c>
      <c r="BA182" s="195"/>
      <c r="BB182" s="195"/>
      <c r="BC182" s="195"/>
      <c r="BD182" s="195"/>
      <c r="BE182" s="108"/>
      <c r="BF182" s="108"/>
      <c r="BG182" s="108" t="s">
        <v>408</v>
      </c>
      <c r="BH182" s="157">
        <v>3.1</v>
      </c>
      <c r="BI182" s="108">
        <v>9.9</v>
      </c>
      <c r="BJ182" s="108"/>
      <c r="BK182" s="195">
        <v>3.7999999999999999E-2</v>
      </c>
      <c r="BL182" s="195">
        <v>6.3E-2</v>
      </c>
      <c r="BM182" s="108"/>
      <c r="BN182" s="195"/>
      <c r="BO182" s="195"/>
      <c r="BP182" s="195"/>
      <c r="BQ182" s="195"/>
      <c r="BR182" s="108"/>
      <c r="BS182" s="108"/>
      <c r="BT182" s="108"/>
      <c r="BU182" s="149" t="s">
        <v>408</v>
      </c>
      <c r="BV182" s="195" t="s">
        <v>408</v>
      </c>
      <c r="BW182" s="195" t="s">
        <v>408</v>
      </c>
      <c r="BX182" s="235"/>
      <c r="BY182" s="108"/>
      <c r="BZ182" s="108">
        <v>0.32</v>
      </c>
      <c r="CA182" s="108">
        <v>0.41</v>
      </c>
      <c r="CB182" s="108"/>
      <c r="CC182" s="108"/>
      <c r="CD182" s="108"/>
      <c r="CE182" s="108"/>
      <c r="CF182" s="108"/>
      <c r="CG182" s="108"/>
      <c r="CH182" s="108"/>
      <c r="CI182" s="108"/>
      <c r="CJ182" s="157" t="s">
        <v>408</v>
      </c>
      <c r="CK182" s="235"/>
      <c r="CL182" s="108"/>
      <c r="CM182" s="235"/>
      <c r="CN182" s="108"/>
      <c r="CO182" s="235"/>
      <c r="CP182" s="157" t="s">
        <v>408</v>
      </c>
      <c r="CQ182" s="195" t="s">
        <v>408</v>
      </c>
      <c r="CR182" s="148" t="s">
        <v>408</v>
      </c>
      <c r="CS182" s="235"/>
      <c r="CT182" s="108"/>
      <c r="CU182" s="108"/>
      <c r="CV182" s="164"/>
      <c r="CW182" s="195"/>
      <c r="CX182" s="195"/>
      <c r="CY182" s="108"/>
      <c r="CZ182" s="108"/>
      <c r="DA182" s="108"/>
      <c r="DB182" s="108"/>
      <c r="DC182" s="195"/>
      <c r="DD182" s="195"/>
      <c r="DE182" s="108"/>
      <c r="DF182" s="108"/>
      <c r="DG182" s="108"/>
      <c r="DH182" s="108"/>
      <c r="DI182" s="190" t="str">
        <f t="shared" si="53"/>
        <v/>
      </c>
      <c r="DJ182" s="54" t="str">
        <f t="shared" si="54"/>
        <v/>
      </c>
      <c r="DK182" s="195"/>
      <c r="DL182" s="195"/>
      <c r="DM182" s="108"/>
      <c r="DN182" s="108"/>
      <c r="DO182" s="108"/>
      <c r="DP182" s="108"/>
      <c r="DQ182" s="108"/>
      <c r="DR182" s="108"/>
      <c r="DS182" s="195"/>
      <c r="DT182" s="195"/>
      <c r="DU182" s="108"/>
      <c r="DV182" s="108"/>
      <c r="DW182" s="54" t="str">
        <f t="shared" si="55"/>
        <v/>
      </c>
      <c r="DX182" s="108"/>
      <c r="DY182" s="108"/>
      <c r="DZ182" s="235"/>
      <c r="EA182" s="157" t="s">
        <v>408</v>
      </c>
      <c r="EB182" s="235"/>
      <c r="EC182" s="108"/>
      <c r="ED182" s="235"/>
      <c r="EE182" s="108"/>
      <c r="EF182" s="108"/>
      <c r="EG182" s="157"/>
      <c r="EH182" s="108"/>
      <c r="EI182" s="108"/>
      <c r="EJ182" s="108"/>
      <c r="EK182" s="108"/>
      <c r="EL182" s="194" t="s">
        <v>408</v>
      </c>
      <c r="EM182" s="242" t="s">
        <v>408</v>
      </c>
      <c r="EN182" s="235"/>
      <c r="EO182" s="189" t="s">
        <v>408</v>
      </c>
      <c r="EP182" s="235"/>
      <c r="EQ182" s="108"/>
      <c r="ER182" s="229"/>
      <c r="ES182" s="108"/>
      <c r="ET182" s="108"/>
      <c r="EU182" s="108"/>
      <c r="EV182" s="235"/>
      <c r="EW182" s="108"/>
      <c r="EX182" s="108"/>
      <c r="FA182" s="58"/>
      <c r="FB182" s="58"/>
      <c r="FC182" s="58"/>
      <c r="FD182" s="58"/>
      <c r="FE182" s="58"/>
      <c r="FF182" s="58"/>
      <c r="FG182" s="58"/>
      <c r="FH182" s="58"/>
    </row>
    <row r="183" spans="1:164" s="8" customFormat="1" ht="15" customHeight="1" x14ac:dyDescent="0.25">
      <c r="A183" s="200" t="s">
        <v>218</v>
      </c>
      <c r="B183" s="92">
        <v>2011</v>
      </c>
      <c r="C183" s="101" t="s">
        <v>1054</v>
      </c>
      <c r="D183" s="102" t="s">
        <v>1055</v>
      </c>
      <c r="E183" s="123">
        <v>71</v>
      </c>
      <c r="F183" s="114"/>
      <c r="G183" s="188"/>
      <c r="H183" s="188"/>
      <c r="I183" s="146"/>
      <c r="J183" s="116">
        <v>0</v>
      </c>
      <c r="K183" s="146">
        <v>0</v>
      </c>
      <c r="L183" s="146">
        <v>0</v>
      </c>
      <c r="M183" s="146">
        <v>0</v>
      </c>
      <c r="N183" s="146">
        <v>0</v>
      </c>
      <c r="O183" s="35">
        <f t="shared" si="49"/>
        <v>0</v>
      </c>
      <c r="P183" s="35">
        <f t="shared" si="50"/>
        <v>0</v>
      </c>
      <c r="Q183" s="35">
        <f t="shared" si="51"/>
        <v>0</v>
      </c>
      <c r="R183" s="125">
        <f t="shared" si="52"/>
        <v>0</v>
      </c>
      <c r="S183" s="105">
        <v>2011</v>
      </c>
      <c r="T183" s="195" t="s">
        <v>203</v>
      </c>
      <c r="U183" s="195" t="s">
        <v>219</v>
      </c>
      <c r="V183" s="195" t="s">
        <v>4</v>
      </c>
      <c r="W183" s="231"/>
      <c r="X183" s="195" t="s">
        <v>44</v>
      </c>
      <c r="Y183" s="149" t="s">
        <v>26</v>
      </c>
      <c r="Z183" s="63" t="str">
        <f>VLOOKUP(Y183,Listings!$J$3:$O$57,2,FALSE)</f>
        <v>HFC</v>
      </c>
      <c r="AA183" s="195"/>
      <c r="AB183" s="59">
        <f>VLOOKUP(Y183,Listings!$J$3:$O$57,5,FALSE)</f>
        <v>154.01</v>
      </c>
      <c r="AC183" s="59">
        <f>VLOOKUP(Y183,Listings!$J$3:$O$57,6,FALSE)</f>
        <v>36.51</v>
      </c>
      <c r="AD183" s="188">
        <f>VLOOKUP(Y183,Listings!$J$3:$L$57,3,FALSE)</f>
        <v>0.49580000000000002</v>
      </c>
      <c r="AE183" s="108" t="str">
        <f t="shared" si="56"/>
        <v>Dry</v>
      </c>
      <c r="AF183" s="157"/>
      <c r="AG183" s="159">
        <v>90</v>
      </c>
      <c r="AH183" s="159"/>
      <c r="AI183" s="159"/>
      <c r="AJ183" s="190"/>
      <c r="AK183" s="159">
        <v>25</v>
      </c>
      <c r="AL183" s="159"/>
      <c r="AM183" s="159"/>
      <c r="AN183" s="194"/>
      <c r="AO183" s="159">
        <v>9.5</v>
      </c>
      <c r="AP183" s="159"/>
      <c r="AQ183" s="159">
        <v>1.4</v>
      </c>
      <c r="AR183" s="149" t="s">
        <v>349</v>
      </c>
      <c r="AS183" s="195">
        <v>50</v>
      </c>
      <c r="AT183" s="195">
        <v>90</v>
      </c>
      <c r="AU183" s="108"/>
      <c r="AV183" s="195">
        <v>10</v>
      </c>
      <c r="AW183" s="195"/>
      <c r="AX183" s="195"/>
      <c r="AY183" s="108" t="s">
        <v>350</v>
      </c>
      <c r="AZ183" s="149" t="s">
        <v>148</v>
      </c>
      <c r="BA183" s="195"/>
      <c r="BB183" s="195"/>
      <c r="BC183" s="195"/>
      <c r="BD183" s="195"/>
      <c r="BE183" s="195"/>
      <c r="BF183" s="195"/>
      <c r="BG183" s="195" t="s">
        <v>32</v>
      </c>
      <c r="BH183" s="149"/>
      <c r="BI183" s="195"/>
      <c r="BJ183" s="195"/>
      <c r="BK183" s="108"/>
      <c r="BL183" s="195">
        <v>0.09</v>
      </c>
      <c r="BM183" s="195" t="s">
        <v>299</v>
      </c>
      <c r="BN183" s="195"/>
      <c r="BO183" s="195"/>
      <c r="BP183" s="195"/>
      <c r="BQ183" s="195"/>
      <c r="BR183" s="195"/>
      <c r="BS183" s="195"/>
      <c r="BT183" s="195">
        <v>0.18</v>
      </c>
      <c r="BU183" s="149" t="s">
        <v>408</v>
      </c>
      <c r="BV183" s="195" t="s">
        <v>408</v>
      </c>
      <c r="BW183" s="195" t="s">
        <v>408</v>
      </c>
      <c r="BX183" s="233"/>
      <c r="BY183" s="195"/>
      <c r="BZ183" s="195"/>
      <c r="CA183" s="195">
        <v>4.4444444444444446E-2</v>
      </c>
      <c r="CB183" s="195"/>
      <c r="CC183" s="195"/>
      <c r="CD183" s="195"/>
      <c r="CE183" s="195"/>
      <c r="CF183" s="155">
        <v>2.6550000000000001E-2</v>
      </c>
      <c r="CG183" s="195"/>
      <c r="CH183" s="195"/>
      <c r="CI183" s="108"/>
      <c r="CJ183" s="196" t="s">
        <v>486</v>
      </c>
      <c r="CK183" s="233"/>
      <c r="CL183" s="195"/>
      <c r="CM183" s="233"/>
      <c r="CN183" s="195"/>
      <c r="CO183" s="233"/>
      <c r="CP183" s="149" t="s">
        <v>78</v>
      </c>
      <c r="CQ183" s="195" t="s">
        <v>408</v>
      </c>
      <c r="CR183" s="148" t="s">
        <v>408</v>
      </c>
      <c r="CS183" s="233"/>
      <c r="CT183" s="195"/>
      <c r="CU183" s="195"/>
      <c r="CV183" s="159"/>
      <c r="CW183" s="195"/>
      <c r="CX183" s="195"/>
      <c r="CY183" s="195"/>
      <c r="CZ183" s="195"/>
      <c r="DA183" s="195"/>
      <c r="DB183" s="195"/>
      <c r="DC183" s="195"/>
      <c r="DD183" s="195"/>
      <c r="DE183" s="195"/>
      <c r="DF183" s="195"/>
      <c r="DG183" s="155">
        <v>0.66666666666666674</v>
      </c>
      <c r="DH183" s="155">
        <v>1.2</v>
      </c>
      <c r="DI183" s="54" t="str">
        <f t="shared" si="53"/>
        <v/>
      </c>
      <c r="DJ183" s="54">
        <f t="shared" si="54"/>
        <v>1.2</v>
      </c>
      <c r="DK183" s="195"/>
      <c r="DL183" s="195"/>
      <c r="DM183" s="195"/>
      <c r="DN183" s="195"/>
      <c r="DO183" s="195">
        <v>0.74</v>
      </c>
      <c r="DP183" s="195">
        <v>0.81</v>
      </c>
      <c r="DQ183" s="195"/>
      <c r="DR183" s="195"/>
      <c r="DS183" s="108"/>
      <c r="DT183" s="108"/>
      <c r="DU183" s="195"/>
      <c r="DV183" s="195"/>
      <c r="DW183" s="54" t="str">
        <f t="shared" si="55"/>
        <v/>
      </c>
      <c r="DX183" s="195"/>
      <c r="DY183" s="195"/>
      <c r="DZ183" s="233"/>
      <c r="EA183" s="149" t="s">
        <v>25</v>
      </c>
      <c r="EB183" s="233"/>
      <c r="EC183" s="195"/>
      <c r="ED183" s="233"/>
      <c r="EE183" s="195"/>
      <c r="EF183" s="195"/>
      <c r="EG183" s="149"/>
      <c r="EH183" s="195"/>
      <c r="EI183" s="195"/>
      <c r="EJ183" s="195"/>
      <c r="EK183" s="195"/>
      <c r="EL183" s="194" t="s">
        <v>408</v>
      </c>
      <c r="EM183" s="242" t="s">
        <v>408</v>
      </c>
      <c r="EN183" s="233"/>
      <c r="EO183" s="149" t="s">
        <v>25</v>
      </c>
      <c r="EP183" s="233"/>
      <c r="EQ183" s="195"/>
      <c r="ER183" s="227"/>
      <c r="ES183" s="195"/>
      <c r="ET183" s="195"/>
      <c r="EU183" s="195"/>
      <c r="EV183" s="233"/>
      <c r="EW183" s="195"/>
      <c r="EX183" s="195"/>
      <c r="FA183" s="58"/>
      <c r="FB183" s="58"/>
      <c r="FC183" s="58"/>
      <c r="FD183" s="58"/>
      <c r="FE183" s="58"/>
      <c r="FF183" s="58"/>
      <c r="FG183" s="58"/>
      <c r="FH183" s="58"/>
    </row>
    <row r="184" spans="1:164" s="8" customFormat="1" ht="15" customHeight="1" x14ac:dyDescent="0.25">
      <c r="A184" s="148" t="s">
        <v>60</v>
      </c>
      <c r="B184" s="92">
        <v>2013</v>
      </c>
      <c r="C184" s="101" t="s">
        <v>933</v>
      </c>
      <c r="D184" s="102" t="s">
        <v>934</v>
      </c>
      <c r="E184" s="123">
        <v>9</v>
      </c>
      <c r="F184" s="116"/>
      <c r="G184" s="188"/>
      <c r="H184" s="213"/>
      <c r="I184" s="213"/>
      <c r="J184" s="216">
        <v>0</v>
      </c>
      <c r="K184" s="146">
        <v>0</v>
      </c>
      <c r="L184" s="146">
        <v>0</v>
      </c>
      <c r="M184" s="146">
        <v>0</v>
      </c>
      <c r="N184" s="146">
        <v>0</v>
      </c>
      <c r="O184" s="35">
        <f t="shared" si="49"/>
        <v>0</v>
      </c>
      <c r="P184" s="35">
        <f t="shared" si="50"/>
        <v>0</v>
      </c>
      <c r="Q184" s="35">
        <f t="shared" si="51"/>
        <v>0</v>
      </c>
      <c r="R184" s="125">
        <f t="shared" si="52"/>
        <v>0</v>
      </c>
      <c r="S184" s="105">
        <v>2013</v>
      </c>
      <c r="T184" s="190" t="s">
        <v>160</v>
      </c>
      <c r="U184" s="108" t="s">
        <v>672</v>
      </c>
      <c r="V184" s="194" t="s">
        <v>408</v>
      </c>
      <c r="W184" s="235"/>
      <c r="X184" s="194"/>
      <c r="Y184" s="189" t="s">
        <v>34</v>
      </c>
      <c r="Z184" s="63" t="str">
        <f>VLOOKUP(Y184,Listings!$J$3:$O$57,2,FALSE)</f>
        <v>HCFC</v>
      </c>
      <c r="AA184" s="190"/>
      <c r="AB184" s="59">
        <f>VLOOKUP(Y184,Listings!$J$3:$O$57,5,FALSE)</f>
        <v>183.67</v>
      </c>
      <c r="AC184" s="59">
        <f>VLOOKUP(Y184,Listings!$J$3:$O$57,6,FALSE)</f>
        <v>36.72</v>
      </c>
      <c r="AD184" s="188">
        <f>VLOOKUP(Y184,Listings!$J$3:$L$57,3,FALSE)</f>
        <v>0.35639999999999999</v>
      </c>
      <c r="AE184" s="190" t="str">
        <f t="shared" si="56"/>
        <v>Dry</v>
      </c>
      <c r="AF184" s="189"/>
      <c r="AG184" s="190"/>
      <c r="AH184" s="190"/>
      <c r="AI184" s="190"/>
      <c r="AJ184" s="190"/>
      <c r="AK184" s="190"/>
      <c r="AL184" s="190"/>
      <c r="AM184" s="190"/>
      <c r="AN184" s="190"/>
      <c r="AO184" s="139"/>
      <c r="AP184" s="139"/>
      <c r="AQ184" s="190"/>
      <c r="AR184" s="189" t="s">
        <v>408</v>
      </c>
      <c r="AS184" s="195"/>
      <c r="AT184" s="190">
        <v>100</v>
      </c>
      <c r="AU184" s="190"/>
      <c r="AV184" s="190"/>
      <c r="AW184" s="190"/>
      <c r="AX184" s="190"/>
      <c r="AY184" s="190" t="s">
        <v>408</v>
      </c>
      <c r="AZ184" s="175" t="s">
        <v>408</v>
      </c>
      <c r="BA184" s="190"/>
      <c r="BB184" s="190"/>
      <c r="BC184" s="190"/>
      <c r="BD184" s="190"/>
      <c r="BE184" s="190"/>
      <c r="BF184" s="190"/>
      <c r="BG184" s="108" t="s">
        <v>408</v>
      </c>
      <c r="BH184" s="189"/>
      <c r="BI184" s="190"/>
      <c r="BJ184" s="190"/>
      <c r="BK184" s="190">
        <v>4.7100000000000003E-2</v>
      </c>
      <c r="BL184" s="190">
        <v>5.9799999999999999E-2</v>
      </c>
      <c r="BM184" s="190"/>
      <c r="BN184" s="190"/>
      <c r="BO184" s="190"/>
      <c r="BP184" s="194"/>
      <c r="BQ184" s="190"/>
      <c r="BR184" s="190"/>
      <c r="BS184" s="190"/>
      <c r="BT184" s="206">
        <f>1-293/(273+AT184)</f>
        <v>0.21447721179624668</v>
      </c>
      <c r="BU184" s="149" t="s">
        <v>408</v>
      </c>
      <c r="BV184" s="195" t="s">
        <v>408</v>
      </c>
      <c r="BW184" s="195" t="s">
        <v>408</v>
      </c>
      <c r="BX184" s="231"/>
      <c r="BY184" s="190"/>
      <c r="BZ184" s="190"/>
      <c r="CA184" s="190"/>
      <c r="CB184" s="190"/>
      <c r="CC184" s="190"/>
      <c r="CD184" s="190"/>
      <c r="CE184" s="190"/>
      <c r="CF184" s="190"/>
      <c r="CG184" s="190"/>
      <c r="CH184" s="190"/>
      <c r="CI184" s="190"/>
      <c r="CJ184" s="157" t="s">
        <v>408</v>
      </c>
      <c r="CK184" s="231"/>
      <c r="CL184" s="190"/>
      <c r="CM184" s="231"/>
      <c r="CN184" s="190"/>
      <c r="CO184" s="231"/>
      <c r="CP184" s="157" t="s">
        <v>408</v>
      </c>
      <c r="CQ184" s="195" t="s">
        <v>408</v>
      </c>
      <c r="CR184" s="148" t="s">
        <v>408</v>
      </c>
      <c r="CS184" s="231"/>
      <c r="CT184" s="190"/>
      <c r="CU184" s="190"/>
      <c r="CV184" s="190"/>
      <c r="CW184" s="190"/>
      <c r="CX184" s="190"/>
      <c r="CY184" s="190"/>
      <c r="CZ184" s="190"/>
      <c r="DA184" s="190"/>
      <c r="DB184" s="190"/>
      <c r="DC184" s="190"/>
      <c r="DD184" s="194">
        <v>0.51</v>
      </c>
      <c r="DE184" s="190"/>
      <c r="DF184" s="190"/>
      <c r="DG184" s="190"/>
      <c r="DH184" s="190"/>
      <c r="DI184" s="54">
        <f t="shared" si="53"/>
        <v>0.51</v>
      </c>
      <c r="DJ184" s="54">
        <f t="shared" si="54"/>
        <v>0.51</v>
      </c>
      <c r="DK184" s="190"/>
      <c r="DL184" s="190"/>
      <c r="DM184" s="190"/>
      <c r="DN184" s="190"/>
      <c r="DO184" s="190"/>
      <c r="DP184" s="190"/>
      <c r="DQ184" s="190"/>
      <c r="DR184" s="190"/>
      <c r="DS184" s="190"/>
      <c r="DT184" s="190"/>
      <c r="DU184" s="190"/>
      <c r="DV184" s="190"/>
      <c r="DW184" s="54" t="str">
        <f t="shared" si="55"/>
        <v/>
      </c>
      <c r="DX184" s="190"/>
      <c r="DY184" s="190"/>
      <c r="DZ184" s="231"/>
      <c r="EA184" s="157" t="s">
        <v>408</v>
      </c>
      <c r="EB184" s="231"/>
      <c r="EC184" s="190"/>
      <c r="ED184" s="231"/>
      <c r="EE184" s="190"/>
      <c r="EF184" s="190"/>
      <c r="EG184" s="189"/>
      <c r="EH184" s="190"/>
      <c r="EI184" s="190"/>
      <c r="EJ184" s="190"/>
      <c r="EK184" s="190"/>
      <c r="EL184" s="194" t="s">
        <v>408</v>
      </c>
      <c r="EM184" s="242" t="s">
        <v>408</v>
      </c>
      <c r="EN184" s="231"/>
      <c r="EO184" s="189" t="s">
        <v>44</v>
      </c>
      <c r="EP184" s="231"/>
      <c r="EQ184" s="190"/>
      <c r="ER184" s="226"/>
      <c r="ES184" s="190"/>
      <c r="ET184" s="190"/>
      <c r="EU184" s="190"/>
      <c r="EV184" s="231"/>
      <c r="EW184" s="190"/>
      <c r="EX184" s="190"/>
      <c r="FA184" s="58"/>
      <c r="FB184" s="58"/>
      <c r="FC184" s="58"/>
      <c r="FD184" s="58"/>
      <c r="FE184" s="58"/>
      <c r="FF184" s="58"/>
      <c r="FG184" s="58"/>
      <c r="FH184" s="58"/>
    </row>
    <row r="185" spans="1:164" s="8" customFormat="1" ht="15" customHeight="1" x14ac:dyDescent="0.25">
      <c r="A185" s="200" t="s">
        <v>214</v>
      </c>
      <c r="B185" s="92">
        <v>2014</v>
      </c>
      <c r="C185" s="258" t="s">
        <v>382</v>
      </c>
      <c r="D185" s="102" t="s">
        <v>1043</v>
      </c>
      <c r="E185" s="123">
        <v>65</v>
      </c>
      <c r="F185" s="122"/>
      <c r="G185" s="188"/>
      <c r="H185" s="212"/>
      <c r="I185" s="213"/>
      <c r="J185" s="216">
        <v>0</v>
      </c>
      <c r="K185" s="146">
        <v>0</v>
      </c>
      <c r="L185" s="146">
        <v>0</v>
      </c>
      <c r="M185" s="146">
        <v>0</v>
      </c>
      <c r="N185" s="146">
        <v>0</v>
      </c>
      <c r="O185" s="35">
        <f t="shared" si="49"/>
        <v>0</v>
      </c>
      <c r="P185" s="35">
        <f t="shared" si="50"/>
        <v>0</v>
      </c>
      <c r="Q185" s="35">
        <f t="shared" si="51"/>
        <v>0</v>
      </c>
      <c r="R185" s="125">
        <f t="shared" si="52"/>
        <v>0</v>
      </c>
      <c r="S185" s="105">
        <v>2014</v>
      </c>
      <c r="T185" s="194" t="s">
        <v>784</v>
      </c>
      <c r="U185" s="194" t="s">
        <v>215</v>
      </c>
      <c r="V185" s="194" t="s">
        <v>2</v>
      </c>
      <c r="W185" s="235"/>
      <c r="X185" s="194"/>
      <c r="Y185" s="129" t="s">
        <v>408</v>
      </c>
      <c r="Z185" s="63" t="str">
        <f>VLOOKUP(Y185,Listings!$J$3:$O$57,2,FALSE)</f>
        <v>n/a</v>
      </c>
      <c r="AA185" s="190"/>
      <c r="AB185" s="59"/>
      <c r="AC185" s="59"/>
      <c r="AD185" s="212"/>
      <c r="AE185" s="220" t="s">
        <v>408</v>
      </c>
      <c r="AF185" s="189"/>
      <c r="AG185" s="190"/>
      <c r="AH185" s="190"/>
      <c r="AI185" s="190"/>
      <c r="AJ185" s="190"/>
      <c r="AK185" s="190"/>
      <c r="AL185" s="190"/>
      <c r="AM185" s="190"/>
      <c r="AN185" s="138"/>
      <c r="AO185" s="190"/>
      <c r="AP185" s="190"/>
      <c r="AQ185" s="190"/>
      <c r="AR185" s="189" t="s">
        <v>361</v>
      </c>
      <c r="AS185" s="194">
        <v>90</v>
      </c>
      <c r="AT185" s="190">
        <v>120</v>
      </c>
      <c r="AU185" s="190"/>
      <c r="AV185" s="190"/>
      <c r="AW185" s="190"/>
      <c r="AX185" s="190"/>
      <c r="AY185" s="190" t="s">
        <v>408</v>
      </c>
      <c r="AZ185" s="175" t="s">
        <v>408</v>
      </c>
      <c r="BA185" s="190"/>
      <c r="BB185" s="190"/>
      <c r="BC185" s="190"/>
      <c r="BD185" s="190"/>
      <c r="BE185" s="190"/>
      <c r="BF185" s="190"/>
      <c r="BG185" s="108" t="s">
        <v>408</v>
      </c>
      <c r="BH185" s="189"/>
      <c r="BI185" s="190"/>
      <c r="BJ185" s="190"/>
      <c r="BK185" s="190"/>
      <c r="BL185" s="190"/>
      <c r="BM185" s="190"/>
      <c r="BN185" s="195"/>
      <c r="BO185" s="195"/>
      <c r="BP185" s="195"/>
      <c r="BQ185" s="190"/>
      <c r="BR185" s="190"/>
      <c r="BS185" s="190"/>
      <c r="BT185" s="206">
        <f>1-293/(273+AT185)</f>
        <v>0.25445292620865145</v>
      </c>
      <c r="BU185" s="149" t="s">
        <v>408</v>
      </c>
      <c r="BV185" s="195" t="s">
        <v>408</v>
      </c>
      <c r="BW185" s="195" t="s">
        <v>408</v>
      </c>
      <c r="BX185" s="231"/>
      <c r="BY185" s="190"/>
      <c r="BZ185" s="190"/>
      <c r="CA185" s="190"/>
      <c r="CB185" s="190"/>
      <c r="CC185" s="190"/>
      <c r="CD185" s="190"/>
      <c r="CE185" s="190"/>
      <c r="CF185" s="190"/>
      <c r="CG185" s="190"/>
      <c r="CH185" s="190"/>
      <c r="CI185" s="190"/>
      <c r="CJ185" s="157" t="s">
        <v>408</v>
      </c>
      <c r="CK185" s="231"/>
      <c r="CL185" s="190"/>
      <c r="CM185" s="231"/>
      <c r="CN185" s="190"/>
      <c r="CO185" s="231"/>
      <c r="CP185" s="157" t="s">
        <v>408</v>
      </c>
      <c r="CQ185" s="195" t="s">
        <v>408</v>
      </c>
      <c r="CR185" s="148" t="s">
        <v>408</v>
      </c>
      <c r="CS185" s="231"/>
      <c r="CT185" s="190">
        <v>100</v>
      </c>
      <c r="CU185" s="190"/>
      <c r="CV185" s="192"/>
      <c r="CW185" s="194"/>
      <c r="CX185" s="194"/>
      <c r="CY185" s="190"/>
      <c r="CZ185" s="190"/>
      <c r="DA185" s="190"/>
      <c r="DB185" s="190"/>
      <c r="DC185" s="190"/>
      <c r="DD185" s="190"/>
      <c r="DE185" s="190"/>
      <c r="DF185" s="190"/>
      <c r="DG185" s="190"/>
      <c r="DH185" s="190"/>
      <c r="DI185" s="190" t="str">
        <f t="shared" si="53"/>
        <v/>
      </c>
      <c r="DJ185" s="190" t="str">
        <f t="shared" si="54"/>
        <v/>
      </c>
      <c r="DK185" s="190"/>
      <c r="DL185" s="190"/>
      <c r="DM185" s="190"/>
      <c r="DN185" s="190"/>
      <c r="DO185" s="190"/>
      <c r="DP185" s="190"/>
      <c r="DQ185" s="190"/>
      <c r="DR185" s="190"/>
      <c r="DS185" s="190"/>
      <c r="DT185" s="190"/>
      <c r="DU185" s="190"/>
      <c r="DV185" s="190"/>
      <c r="DW185" s="190" t="str">
        <f t="shared" si="55"/>
        <v/>
      </c>
      <c r="DX185" s="190"/>
      <c r="DY185" s="190"/>
      <c r="DZ185" s="231"/>
      <c r="EA185" s="157" t="s">
        <v>408</v>
      </c>
      <c r="EB185" s="231"/>
      <c r="EC185" s="190"/>
      <c r="ED185" s="231"/>
      <c r="EE185" s="190"/>
      <c r="EF185" s="190"/>
      <c r="EG185" s="189"/>
      <c r="EH185" s="190"/>
      <c r="EI185" s="190"/>
      <c r="EJ185" s="190"/>
      <c r="EK185" s="190"/>
      <c r="EL185" s="194" t="s">
        <v>408</v>
      </c>
      <c r="EM185" s="242" t="s">
        <v>408</v>
      </c>
      <c r="EN185" s="231"/>
      <c r="EO185" s="189" t="s">
        <v>408</v>
      </c>
      <c r="EP185" s="231"/>
      <c r="EQ185" s="190"/>
      <c r="ER185" s="226"/>
      <c r="ES185" s="190"/>
      <c r="ET185" s="190"/>
      <c r="EU185" s="190"/>
      <c r="EV185" s="231"/>
      <c r="EW185" s="190"/>
      <c r="EX185" s="190"/>
      <c r="FA185" s="58"/>
      <c r="FB185" s="58"/>
      <c r="FC185" s="58"/>
      <c r="FD185" s="58"/>
      <c r="FE185" s="58"/>
      <c r="FF185" s="58"/>
      <c r="FG185" s="58"/>
      <c r="FH185" s="58"/>
    </row>
    <row r="186" spans="1:164" s="8" customFormat="1" ht="15" customHeight="1" x14ac:dyDescent="0.25">
      <c r="A186" s="200" t="s">
        <v>261</v>
      </c>
      <c r="B186" s="92">
        <v>2009</v>
      </c>
      <c r="C186" s="259" t="s">
        <v>1058</v>
      </c>
      <c r="D186" s="102" t="s">
        <v>1059</v>
      </c>
      <c r="E186" s="123">
        <v>73</v>
      </c>
      <c r="F186" s="116"/>
      <c r="G186" s="188"/>
      <c r="H186" s="213"/>
      <c r="I186" s="213"/>
      <c r="J186" s="116">
        <v>0</v>
      </c>
      <c r="K186" s="146">
        <v>0</v>
      </c>
      <c r="L186" s="146">
        <v>0</v>
      </c>
      <c r="M186" s="146">
        <v>0</v>
      </c>
      <c r="N186" s="146">
        <v>0</v>
      </c>
      <c r="O186" s="35">
        <f t="shared" si="49"/>
        <v>0</v>
      </c>
      <c r="P186" s="35">
        <f t="shared" si="50"/>
        <v>0</v>
      </c>
      <c r="Q186" s="35">
        <f t="shared" si="51"/>
        <v>0</v>
      </c>
      <c r="R186" s="125">
        <f t="shared" si="52"/>
        <v>0</v>
      </c>
      <c r="S186" s="105">
        <v>2009</v>
      </c>
      <c r="T186" s="194" t="s">
        <v>160</v>
      </c>
      <c r="U186" s="108" t="s">
        <v>672</v>
      </c>
      <c r="V186" s="194" t="s">
        <v>2</v>
      </c>
      <c r="W186" s="231"/>
      <c r="X186" s="194"/>
      <c r="Y186" s="196" t="s">
        <v>34</v>
      </c>
      <c r="Z186" s="63" t="str">
        <f>VLOOKUP(Y186,Listings!$J$3:$O$57,2,FALSE)</f>
        <v>HCFC</v>
      </c>
      <c r="AA186" s="194"/>
      <c r="AB186" s="59">
        <f>VLOOKUP(Y186,Listings!$J$3:$O$57,5,FALSE)</f>
        <v>183.67</v>
      </c>
      <c r="AC186" s="59">
        <f>VLOOKUP(Y186,Listings!$J$3:$O$57,6,FALSE)</f>
        <v>36.72</v>
      </c>
      <c r="AD186" s="188">
        <f>VLOOKUP(Y186,Listings!$J$3:$L$57,3,FALSE)</f>
        <v>0.35639999999999999</v>
      </c>
      <c r="AE186" s="190" t="str">
        <f>IF(ISNUMBER(AD186),IF(AD186&gt;0.25,"Dry",IF(AD186&lt;-0.25,"Wet","Isentropic")),"ERR")</f>
        <v>Dry</v>
      </c>
      <c r="AF186" s="132"/>
      <c r="AG186" s="197"/>
      <c r="AH186" s="197"/>
      <c r="AI186" s="197"/>
      <c r="AJ186" s="197"/>
      <c r="AK186" s="197"/>
      <c r="AL186" s="197"/>
      <c r="AM186" s="197"/>
      <c r="AN186" s="197"/>
      <c r="AO186" s="197"/>
      <c r="AP186" s="197"/>
      <c r="AQ186" s="197"/>
      <c r="AR186" s="189" t="s">
        <v>408</v>
      </c>
      <c r="AS186" s="194"/>
      <c r="AT186" s="194"/>
      <c r="AU186" s="194"/>
      <c r="AV186" s="194"/>
      <c r="AW186" s="194"/>
      <c r="AX186" s="194"/>
      <c r="AY186" s="190" t="s">
        <v>408</v>
      </c>
      <c r="AZ186" s="175" t="s">
        <v>408</v>
      </c>
      <c r="BA186" s="194"/>
      <c r="BB186" s="194"/>
      <c r="BC186" s="194"/>
      <c r="BD186" s="194"/>
      <c r="BE186" s="194"/>
      <c r="BF186" s="194"/>
      <c r="BG186" s="108" t="s">
        <v>408</v>
      </c>
      <c r="BH186" s="196"/>
      <c r="BI186" s="194"/>
      <c r="BJ186" s="194"/>
      <c r="BK186" s="190"/>
      <c r="BL186" s="194">
        <v>2.1000000000000001E-2</v>
      </c>
      <c r="BM186" s="195"/>
      <c r="BN186" s="194"/>
      <c r="BO186" s="194"/>
      <c r="BP186" s="194"/>
      <c r="BQ186" s="194"/>
      <c r="BR186" s="194"/>
      <c r="BS186" s="194"/>
      <c r="BT186" s="194"/>
      <c r="BU186" s="149" t="s">
        <v>408</v>
      </c>
      <c r="BV186" s="195" t="s">
        <v>408</v>
      </c>
      <c r="BW186" s="195" t="s">
        <v>408</v>
      </c>
      <c r="BX186" s="234"/>
      <c r="BY186" s="194"/>
      <c r="BZ186" s="194"/>
      <c r="CA186" s="194"/>
      <c r="CB186" s="194"/>
      <c r="CC186" s="194"/>
      <c r="CD186" s="194"/>
      <c r="CE186" s="194"/>
      <c r="CF186" s="194"/>
      <c r="CG186" s="194"/>
      <c r="CH186" s="194"/>
      <c r="CI186" s="194"/>
      <c r="CJ186" s="157" t="s">
        <v>408</v>
      </c>
      <c r="CK186" s="234"/>
      <c r="CL186" s="194"/>
      <c r="CM186" s="234"/>
      <c r="CN186" s="194"/>
      <c r="CO186" s="234"/>
      <c r="CP186" s="196" t="s">
        <v>28</v>
      </c>
      <c r="CQ186" s="195" t="s">
        <v>408</v>
      </c>
      <c r="CR186" s="148" t="s">
        <v>408</v>
      </c>
      <c r="CS186" s="234"/>
      <c r="CT186" s="194"/>
      <c r="CU186" s="194"/>
      <c r="CV186" s="197"/>
      <c r="CW186" s="194"/>
      <c r="CX186" s="194"/>
      <c r="CY186" s="194"/>
      <c r="CZ186" s="194"/>
      <c r="DA186" s="194"/>
      <c r="DB186" s="194"/>
      <c r="DC186" s="190"/>
      <c r="DD186" s="194">
        <v>0.66</v>
      </c>
      <c r="DE186" s="194"/>
      <c r="DF186" s="194"/>
      <c r="DG186" s="194"/>
      <c r="DH186" s="194"/>
      <c r="DI186" s="54">
        <f t="shared" si="53"/>
        <v>0.66</v>
      </c>
      <c r="DJ186" s="54">
        <f t="shared" si="54"/>
        <v>0.66</v>
      </c>
      <c r="DK186" s="194"/>
      <c r="DL186" s="194"/>
      <c r="DM186" s="194"/>
      <c r="DN186" s="194"/>
      <c r="DO186" s="194"/>
      <c r="DP186" s="194"/>
      <c r="DQ186" s="194"/>
      <c r="DR186" s="194"/>
      <c r="DS186" s="190"/>
      <c r="DT186" s="190"/>
      <c r="DU186" s="194"/>
      <c r="DV186" s="194"/>
      <c r="DW186" s="54" t="str">
        <f t="shared" si="55"/>
        <v/>
      </c>
      <c r="DX186" s="194">
        <v>1.6666666666666667</v>
      </c>
      <c r="DY186" s="194">
        <v>2.5974025974025974</v>
      </c>
      <c r="DZ186" s="234"/>
      <c r="EA186" s="157" t="s">
        <v>408</v>
      </c>
      <c r="EB186" s="234"/>
      <c r="EC186" s="194"/>
      <c r="ED186" s="234"/>
      <c r="EE186" s="194"/>
      <c r="EF186" s="194"/>
      <c r="EG186" s="196"/>
      <c r="EH186" s="194"/>
      <c r="EI186" s="194"/>
      <c r="EJ186" s="194"/>
      <c r="EK186" s="194"/>
      <c r="EL186" s="194" t="s">
        <v>408</v>
      </c>
      <c r="EM186" s="242" t="s">
        <v>408</v>
      </c>
      <c r="EN186" s="234"/>
      <c r="EO186" s="189" t="s">
        <v>408</v>
      </c>
      <c r="EP186" s="234"/>
      <c r="EQ186" s="194"/>
      <c r="ER186" s="228"/>
      <c r="ES186" s="194"/>
      <c r="ET186" s="194"/>
      <c r="EU186" s="194"/>
      <c r="EV186" s="234"/>
      <c r="EW186" s="194"/>
      <c r="EX186" s="194"/>
      <c r="FA186" s="58"/>
      <c r="FB186" s="58"/>
      <c r="FC186" s="58"/>
      <c r="FD186" s="58"/>
      <c r="FE186" s="58"/>
      <c r="FF186" s="58"/>
      <c r="FG186" s="58"/>
      <c r="FH186" s="58"/>
    </row>
    <row r="187" spans="1:164" s="8" customFormat="1" ht="15" customHeight="1" x14ac:dyDescent="0.25">
      <c r="A187" s="97" t="s">
        <v>270</v>
      </c>
      <c r="B187" s="92">
        <v>2013</v>
      </c>
      <c r="C187" s="101" t="s">
        <v>1104</v>
      </c>
      <c r="D187" s="102" t="s">
        <v>1105</v>
      </c>
      <c r="E187" s="123">
        <v>96</v>
      </c>
      <c r="F187" s="114"/>
      <c r="G187" s="188"/>
      <c r="H187" s="188"/>
      <c r="I187" s="146"/>
      <c r="J187" s="216">
        <v>0</v>
      </c>
      <c r="K187" s="146">
        <v>0</v>
      </c>
      <c r="L187" s="39">
        <v>0</v>
      </c>
      <c r="M187" s="39">
        <v>0</v>
      </c>
      <c r="N187" s="39">
        <v>0</v>
      </c>
      <c r="O187" s="35">
        <f t="shared" si="49"/>
        <v>0</v>
      </c>
      <c r="P187" s="35">
        <f t="shared" si="50"/>
        <v>0</v>
      </c>
      <c r="Q187" s="35">
        <f t="shared" si="51"/>
        <v>0</v>
      </c>
      <c r="R187" s="125">
        <f t="shared" si="52"/>
        <v>0</v>
      </c>
      <c r="S187" s="105">
        <v>2013</v>
      </c>
      <c r="T187" s="194" t="s">
        <v>160</v>
      </c>
      <c r="U187" s="194" t="s">
        <v>271</v>
      </c>
      <c r="V187" s="194" t="s">
        <v>408</v>
      </c>
      <c r="W187" s="231"/>
      <c r="X187" s="194"/>
      <c r="Y187" s="129" t="s">
        <v>408</v>
      </c>
      <c r="Z187" s="63" t="str">
        <f>VLOOKUP(Y187,Listings!$J$3:$O$57,2,FALSE)</f>
        <v>n/a</v>
      </c>
      <c r="AA187" s="194"/>
      <c r="AB187" s="59"/>
      <c r="AC187" s="59"/>
      <c r="AD187" s="188"/>
      <c r="AE187" s="220" t="s">
        <v>408</v>
      </c>
      <c r="AF187" s="132"/>
      <c r="AG187" s="197"/>
      <c r="AH187" s="197"/>
      <c r="AI187" s="197"/>
      <c r="AJ187" s="197"/>
      <c r="AK187" s="197"/>
      <c r="AL187" s="197"/>
      <c r="AM187" s="197"/>
      <c r="AN187" s="197"/>
      <c r="AO187" s="197"/>
      <c r="AP187" s="197"/>
      <c r="AQ187" s="197"/>
      <c r="AR187" s="189" t="s">
        <v>408</v>
      </c>
      <c r="AS187" s="194"/>
      <c r="AT187" s="194"/>
      <c r="AU187" s="194"/>
      <c r="AV187" s="194"/>
      <c r="AW187" s="194"/>
      <c r="AX187" s="194"/>
      <c r="AY187" s="190" t="s">
        <v>408</v>
      </c>
      <c r="AZ187" s="175" t="s">
        <v>408</v>
      </c>
      <c r="BA187" s="194"/>
      <c r="BB187" s="194"/>
      <c r="BC187" s="194"/>
      <c r="BD187" s="194"/>
      <c r="BE187" s="194"/>
      <c r="BF187" s="194"/>
      <c r="BG187" s="108" t="s">
        <v>408</v>
      </c>
      <c r="BH187" s="196"/>
      <c r="BI187" s="194"/>
      <c r="BJ187" s="194"/>
      <c r="BK187" s="195"/>
      <c r="BL187" s="194">
        <v>2.9000000000000001E-2</v>
      </c>
      <c r="BM187" s="194"/>
      <c r="BN187" s="190"/>
      <c r="BO187" s="194">
        <v>0.13679245283018868</v>
      </c>
      <c r="BP187" s="194"/>
      <c r="BQ187" s="194"/>
      <c r="BR187" s="194"/>
      <c r="BS187" s="194"/>
      <c r="BT187" s="194"/>
      <c r="BU187" s="149" t="s">
        <v>408</v>
      </c>
      <c r="BV187" s="195" t="s">
        <v>408</v>
      </c>
      <c r="BW187" s="195" t="s">
        <v>408</v>
      </c>
      <c r="BX187" s="234"/>
      <c r="BY187" s="194"/>
      <c r="BZ187" s="194"/>
      <c r="CA187" s="194"/>
      <c r="CB187" s="194"/>
      <c r="CC187" s="194"/>
      <c r="CD187" s="194"/>
      <c r="CE187" s="194"/>
      <c r="CF187" s="194"/>
      <c r="CG187" s="194"/>
      <c r="CH187" s="194"/>
      <c r="CI187" s="194"/>
      <c r="CJ187" s="157" t="s">
        <v>408</v>
      </c>
      <c r="CK187" s="234"/>
      <c r="CL187" s="194"/>
      <c r="CM187" s="234"/>
      <c r="CN187" s="194"/>
      <c r="CO187" s="234"/>
      <c r="CP187" s="196" t="s">
        <v>28</v>
      </c>
      <c r="CQ187" s="195" t="s">
        <v>408</v>
      </c>
      <c r="CR187" s="148" t="s">
        <v>408</v>
      </c>
      <c r="CS187" s="234"/>
      <c r="CT187" s="194"/>
      <c r="CU187" s="194"/>
      <c r="CV187" s="197"/>
      <c r="CW187" s="194"/>
      <c r="CX187" s="194"/>
      <c r="CY187" s="194"/>
      <c r="CZ187" s="194"/>
      <c r="DA187" s="194"/>
      <c r="DB187" s="194"/>
      <c r="DC187" s="194"/>
      <c r="DD187" s="194"/>
      <c r="DE187" s="194"/>
      <c r="DF187" s="194"/>
      <c r="DG187" s="194"/>
      <c r="DH187" s="194"/>
      <c r="DI187" s="54" t="str">
        <f t="shared" si="53"/>
        <v/>
      </c>
      <c r="DJ187" s="190" t="str">
        <f t="shared" si="54"/>
        <v/>
      </c>
      <c r="DK187" s="190"/>
      <c r="DL187" s="194">
        <v>0.41</v>
      </c>
      <c r="DM187" s="190"/>
      <c r="DN187" s="194">
        <v>0.36399999999999999</v>
      </c>
      <c r="DO187" s="194"/>
      <c r="DP187" s="194"/>
      <c r="DQ187" s="194"/>
      <c r="DR187" s="194"/>
      <c r="DS187" s="194"/>
      <c r="DT187" s="194"/>
      <c r="DU187" s="194"/>
      <c r="DV187" s="194"/>
      <c r="DW187" s="54" t="str">
        <f t="shared" si="55"/>
        <v/>
      </c>
      <c r="DX187" s="194">
        <v>1.5873015873015872</v>
      </c>
      <c r="DY187" s="107"/>
      <c r="DZ187" s="234"/>
      <c r="EA187" s="157" t="s">
        <v>408</v>
      </c>
      <c r="EB187" s="234"/>
      <c r="EC187" s="194"/>
      <c r="ED187" s="234"/>
      <c r="EE187" s="194"/>
      <c r="EF187" s="194"/>
      <c r="EG187" s="196"/>
      <c r="EH187" s="194"/>
      <c r="EI187" s="194"/>
      <c r="EJ187" s="194"/>
      <c r="EK187" s="194"/>
      <c r="EL187" s="194" t="s">
        <v>408</v>
      </c>
      <c r="EM187" s="242" t="s">
        <v>408</v>
      </c>
      <c r="EN187" s="234"/>
      <c r="EO187" s="189" t="s">
        <v>408</v>
      </c>
      <c r="EP187" s="234"/>
      <c r="EQ187" s="194"/>
      <c r="ER187" s="228"/>
      <c r="ES187" s="194"/>
      <c r="ET187" s="194"/>
      <c r="EU187" s="194"/>
      <c r="EV187" s="234"/>
      <c r="EW187" s="194"/>
      <c r="EX187" s="194"/>
      <c r="FA187" s="58"/>
      <c r="FB187" s="58"/>
      <c r="FC187" s="58"/>
      <c r="FD187" s="58"/>
      <c r="FE187" s="58"/>
      <c r="FF187" s="58"/>
      <c r="FG187" s="58"/>
      <c r="FH187" s="58"/>
    </row>
    <row r="188" spans="1:164" s="8" customFormat="1" ht="15" customHeight="1" x14ac:dyDescent="0.25">
      <c r="A188" s="148" t="s">
        <v>79</v>
      </c>
      <c r="B188" s="92">
        <v>2014</v>
      </c>
      <c r="C188" s="259" t="s">
        <v>954</v>
      </c>
      <c r="D188" s="102" t="s">
        <v>955</v>
      </c>
      <c r="E188" s="123">
        <v>20</v>
      </c>
      <c r="F188" s="114"/>
      <c r="G188" s="188"/>
      <c r="H188" s="188"/>
      <c r="I188" s="146"/>
      <c r="J188" s="216">
        <v>0</v>
      </c>
      <c r="K188" s="146">
        <v>0</v>
      </c>
      <c r="L188" s="146">
        <v>0</v>
      </c>
      <c r="M188" s="146">
        <v>0</v>
      </c>
      <c r="N188" s="146">
        <v>0</v>
      </c>
      <c r="O188" s="35">
        <f t="shared" si="49"/>
        <v>0</v>
      </c>
      <c r="P188" s="35">
        <f t="shared" si="50"/>
        <v>0</v>
      </c>
      <c r="Q188" s="35">
        <f t="shared" si="51"/>
        <v>0</v>
      </c>
      <c r="R188" s="125">
        <f t="shared" si="52"/>
        <v>0</v>
      </c>
      <c r="S188" s="105">
        <v>2014</v>
      </c>
      <c r="T188" s="108" t="s">
        <v>160</v>
      </c>
      <c r="U188" s="108" t="s">
        <v>179</v>
      </c>
      <c r="V188" s="108" t="s">
        <v>4</v>
      </c>
      <c r="W188" s="235"/>
      <c r="X188" s="195"/>
      <c r="Y188" s="157" t="s">
        <v>26</v>
      </c>
      <c r="Z188" s="63" t="str">
        <f>VLOOKUP(Y188,Listings!$J$3:$O$57,2,FALSE)</f>
        <v>HFC</v>
      </c>
      <c r="AA188" s="108"/>
      <c r="AB188" s="59">
        <f>VLOOKUP(Y188,Listings!$J$3:$O$57,5,FALSE)</f>
        <v>154.01</v>
      </c>
      <c r="AC188" s="59">
        <f>VLOOKUP(Y188,Listings!$J$3:$O$57,6,FALSE)</f>
        <v>36.51</v>
      </c>
      <c r="AD188" s="51">
        <f>VLOOKUP(Y188,Listings!$J$3:$L$57,3,FALSE)</f>
        <v>0.49580000000000002</v>
      </c>
      <c r="AE188" s="108" t="str">
        <f t="shared" ref="AE188:AE196" si="57">IF(ISNUMBER(AD188),IF(AD188&gt;0.25,"Dry",IF(AD188&lt;-0.25,"Wet","Isentropic")),"ERR")</f>
        <v>Dry</v>
      </c>
      <c r="AF188" s="149"/>
      <c r="AG188" s="108">
        <v>110</v>
      </c>
      <c r="AH188" s="108"/>
      <c r="AI188" s="108"/>
      <c r="AJ188" s="190"/>
      <c r="AK188" s="108">
        <v>30</v>
      </c>
      <c r="AL188" s="108"/>
      <c r="AM188" s="108"/>
      <c r="AN188" s="134">
        <v>8</v>
      </c>
      <c r="AO188" s="164">
        <v>10.5</v>
      </c>
      <c r="AP188" s="164">
        <v>3</v>
      </c>
      <c r="AQ188" s="108">
        <v>4</v>
      </c>
      <c r="AR188" s="189" t="s">
        <v>408</v>
      </c>
      <c r="AS188" s="108"/>
      <c r="AT188" s="108"/>
      <c r="AU188" s="195"/>
      <c r="AV188" s="195"/>
      <c r="AW188" s="195"/>
      <c r="AX188" s="195"/>
      <c r="AY188" s="108" t="s">
        <v>364</v>
      </c>
      <c r="AZ188" s="175" t="s">
        <v>408</v>
      </c>
      <c r="BA188" s="195"/>
      <c r="BB188" s="195"/>
      <c r="BC188" s="195"/>
      <c r="BD188" s="195"/>
      <c r="BE188" s="108"/>
      <c r="BF188" s="108"/>
      <c r="BG188" s="108" t="s">
        <v>32</v>
      </c>
      <c r="BH188" s="157"/>
      <c r="BI188" s="108"/>
      <c r="BJ188" s="108"/>
      <c r="BK188" s="195">
        <v>1.5699999999999999E-2</v>
      </c>
      <c r="BL188" s="195">
        <v>1.67E-2</v>
      </c>
      <c r="BM188" s="108" t="s">
        <v>285</v>
      </c>
      <c r="BN188" s="190"/>
      <c r="BO188" s="195">
        <v>0.1</v>
      </c>
      <c r="BP188" s="195" t="s">
        <v>286</v>
      </c>
      <c r="BQ188" s="195">
        <v>1.67E-2</v>
      </c>
      <c r="BR188" s="195">
        <v>1.67E-2</v>
      </c>
      <c r="BS188" s="108"/>
      <c r="BT188" s="155">
        <v>0.22193211488250653</v>
      </c>
      <c r="BU188" s="149" t="s">
        <v>408</v>
      </c>
      <c r="BV188" s="195" t="s">
        <v>408</v>
      </c>
      <c r="BW188" s="195" t="s">
        <v>408</v>
      </c>
      <c r="BX188" s="235"/>
      <c r="BY188" s="108"/>
      <c r="BZ188" s="195">
        <v>9.1999999999999998E-2</v>
      </c>
      <c r="CA188" s="108">
        <v>0.11700000000000001</v>
      </c>
      <c r="CB188" s="108"/>
      <c r="CC188" s="108"/>
      <c r="CD188" s="108"/>
      <c r="CE188" s="108"/>
      <c r="CF188" s="199">
        <f>CA188/1326*(AO188-IF(ISBLANK(AP188),AQ188,AP188))*100</f>
        <v>6.6176470588235309E-2</v>
      </c>
      <c r="CG188" s="108"/>
      <c r="CH188" s="108"/>
      <c r="CI188" s="108"/>
      <c r="CJ188" s="157" t="s">
        <v>408</v>
      </c>
      <c r="CK188" s="235"/>
      <c r="CL188" s="108"/>
      <c r="CM188" s="235"/>
      <c r="CN188" s="108"/>
      <c r="CO188" s="235"/>
      <c r="CP188" s="157" t="s">
        <v>29</v>
      </c>
      <c r="CQ188" s="195" t="s">
        <v>408</v>
      </c>
      <c r="CR188" s="148" t="s">
        <v>408</v>
      </c>
      <c r="CS188" s="235"/>
      <c r="CT188" s="108"/>
      <c r="CU188" s="108"/>
      <c r="CV188" s="164"/>
      <c r="CW188" s="195"/>
      <c r="CX188" s="195"/>
      <c r="CY188" s="108"/>
      <c r="CZ188" s="108"/>
      <c r="DA188" s="108"/>
      <c r="DB188" s="108"/>
      <c r="DC188" s="195">
        <v>0.25</v>
      </c>
      <c r="DD188" s="195">
        <v>0.45</v>
      </c>
      <c r="DE188" s="108"/>
      <c r="DF188" s="108"/>
      <c r="DG188" s="108">
        <v>1.9</v>
      </c>
      <c r="DH188" s="195">
        <v>2.7</v>
      </c>
      <c r="DI188" s="190">
        <f t="shared" si="53"/>
        <v>0.45</v>
      </c>
      <c r="DJ188" s="190">
        <f t="shared" si="54"/>
        <v>0.45</v>
      </c>
      <c r="DK188" s="108"/>
      <c r="DL188" s="195"/>
      <c r="DM188" s="108"/>
      <c r="DN188" s="108"/>
      <c r="DO188" s="108"/>
      <c r="DP188" s="108"/>
      <c r="DQ188" s="190"/>
      <c r="DR188" s="190"/>
      <c r="DS188" s="108"/>
      <c r="DT188" s="108"/>
      <c r="DU188" s="108"/>
      <c r="DV188" s="108"/>
      <c r="DW188" s="54" t="str">
        <f t="shared" si="55"/>
        <v/>
      </c>
      <c r="DX188" s="108"/>
      <c r="DY188" s="108"/>
      <c r="DZ188" s="235"/>
      <c r="EA188" s="157" t="s">
        <v>408</v>
      </c>
      <c r="EB188" s="235"/>
      <c r="EC188" s="108"/>
      <c r="ED188" s="235"/>
      <c r="EE188" s="108"/>
      <c r="EF188" s="108"/>
      <c r="EG188" s="157"/>
      <c r="EH188" s="108"/>
      <c r="EI188" s="108"/>
      <c r="EJ188" s="108"/>
      <c r="EK188" s="108"/>
      <c r="EL188" s="194" t="s">
        <v>408</v>
      </c>
      <c r="EM188" s="242" t="s">
        <v>408</v>
      </c>
      <c r="EN188" s="235"/>
      <c r="EO188" s="157" t="s">
        <v>44</v>
      </c>
      <c r="EP188" s="235"/>
      <c r="EQ188" s="108"/>
      <c r="ER188" s="229"/>
      <c r="ES188" s="108"/>
      <c r="ET188" s="108"/>
      <c r="EU188" s="108"/>
      <c r="EV188" s="235"/>
      <c r="EW188" s="108"/>
      <c r="EX188" s="108" t="s">
        <v>382</v>
      </c>
      <c r="FA188" s="58"/>
      <c r="FB188" s="58"/>
      <c r="FC188" s="58"/>
      <c r="FD188" s="58"/>
      <c r="FE188" s="58"/>
      <c r="FF188" s="58"/>
      <c r="FG188" s="58"/>
      <c r="FH188" s="58"/>
    </row>
    <row r="189" spans="1:164" s="8" customFormat="1" ht="15" customHeight="1" x14ac:dyDescent="0.25">
      <c r="A189" s="97" t="s">
        <v>667</v>
      </c>
      <c r="B189" s="92">
        <v>2016</v>
      </c>
      <c r="C189" s="101" t="s">
        <v>1239</v>
      </c>
      <c r="D189" s="102" t="s">
        <v>1240</v>
      </c>
      <c r="E189" s="146">
        <v>165</v>
      </c>
      <c r="F189" s="114"/>
      <c r="G189" s="188"/>
      <c r="H189" s="188"/>
      <c r="I189" s="188"/>
      <c r="J189" s="216">
        <v>0</v>
      </c>
      <c r="K189" s="146">
        <v>0</v>
      </c>
      <c r="L189" s="146">
        <v>0</v>
      </c>
      <c r="M189" s="146">
        <v>0</v>
      </c>
      <c r="N189" s="146">
        <v>0</v>
      </c>
      <c r="O189" s="35">
        <f t="shared" si="49"/>
        <v>0</v>
      </c>
      <c r="P189" s="35">
        <f t="shared" si="50"/>
        <v>0</v>
      </c>
      <c r="Q189" s="35">
        <f t="shared" si="51"/>
        <v>0</v>
      </c>
      <c r="R189" s="125">
        <f t="shared" si="52"/>
        <v>0</v>
      </c>
      <c r="S189" s="105">
        <v>2016</v>
      </c>
      <c r="T189" s="194" t="s">
        <v>160</v>
      </c>
      <c r="U189" s="194" t="s">
        <v>676</v>
      </c>
      <c r="V189" s="194" t="s">
        <v>408</v>
      </c>
      <c r="W189" s="234"/>
      <c r="X189" s="190"/>
      <c r="Y189" s="196" t="s">
        <v>34</v>
      </c>
      <c r="Z189" s="63" t="str">
        <f>VLOOKUP(Y189,Listings!$J$3:$O$57,2,FALSE)</f>
        <v>HCFC</v>
      </c>
      <c r="AA189" s="194"/>
      <c r="AB189" s="59">
        <f>VLOOKUP(Y189,Listings!$J$3:$O$57,5,FALSE)</f>
        <v>183.67</v>
      </c>
      <c r="AC189" s="59">
        <f>VLOOKUP(Y189,Listings!$J$3:$O$57,6,FALSE)</f>
        <v>36.72</v>
      </c>
      <c r="AD189" s="188">
        <f>VLOOKUP(Y189,Listings!$J$3:$L$57,3,FALSE)</f>
        <v>0.35639999999999999</v>
      </c>
      <c r="AE189" s="195" t="str">
        <f t="shared" si="57"/>
        <v>Dry</v>
      </c>
      <c r="AF189" s="132"/>
      <c r="AG189" s="197"/>
      <c r="AH189" s="197">
        <v>3</v>
      </c>
      <c r="AI189" s="197">
        <v>8</v>
      </c>
      <c r="AJ189" s="197"/>
      <c r="AK189" s="197"/>
      <c r="AL189" s="197"/>
      <c r="AM189" s="197"/>
      <c r="AN189" s="197"/>
      <c r="AO189" s="197">
        <v>11.5</v>
      </c>
      <c r="AP189" s="197"/>
      <c r="AQ189" s="197"/>
      <c r="AR189" s="196" t="s">
        <v>62</v>
      </c>
      <c r="AS189" s="194"/>
      <c r="AT189" s="194"/>
      <c r="AU189" s="194"/>
      <c r="AV189" s="194"/>
      <c r="AW189" s="194"/>
      <c r="AX189" s="194"/>
      <c r="AY189" s="194" t="s">
        <v>39</v>
      </c>
      <c r="AZ189" s="196" t="s">
        <v>536</v>
      </c>
      <c r="BA189" s="194"/>
      <c r="BB189" s="194"/>
      <c r="BC189" s="194"/>
      <c r="BD189" s="194"/>
      <c r="BE189" s="194"/>
      <c r="BF189" s="194"/>
      <c r="BG189" s="194" t="s">
        <v>50</v>
      </c>
      <c r="BH189" s="196"/>
      <c r="BI189" s="194">
        <f>8.3-1.3</f>
        <v>7.0000000000000009</v>
      </c>
      <c r="BJ189" s="194" t="s">
        <v>302</v>
      </c>
      <c r="BK189" s="194"/>
      <c r="BL189" s="194">
        <v>7.9799999999999996E-2</v>
      </c>
      <c r="BM189" s="194" t="s">
        <v>310</v>
      </c>
      <c r="BN189" s="194"/>
      <c r="BO189" s="194"/>
      <c r="BP189" s="194"/>
      <c r="BQ189" s="194"/>
      <c r="BR189" s="194">
        <v>9.4619999999999982E-2</v>
      </c>
      <c r="BS189" s="194">
        <v>7.9799999999999996E-2</v>
      </c>
      <c r="BT189" s="194"/>
      <c r="BU189" s="196" t="s">
        <v>80</v>
      </c>
      <c r="BV189" s="195" t="s">
        <v>62</v>
      </c>
      <c r="BW189" s="195" t="s">
        <v>46</v>
      </c>
      <c r="BX189" s="234" t="s">
        <v>708</v>
      </c>
      <c r="BY189" s="194"/>
      <c r="BZ189" s="194"/>
      <c r="CA189" s="194"/>
      <c r="CB189" s="194"/>
      <c r="CC189" s="194">
        <v>0.4</v>
      </c>
      <c r="CD189" s="194">
        <v>1.3</v>
      </c>
      <c r="CE189" s="194"/>
      <c r="CF189" s="194"/>
      <c r="CG189" s="194">
        <v>0.31</v>
      </c>
      <c r="CH189" s="194"/>
      <c r="CI189" s="194"/>
      <c r="CJ189" s="196" t="s">
        <v>486</v>
      </c>
      <c r="CK189" s="234"/>
      <c r="CL189" s="194">
        <v>20</v>
      </c>
      <c r="CM189" s="234"/>
      <c r="CN189" s="194"/>
      <c r="CO189" s="234"/>
      <c r="CP189" s="196" t="s">
        <v>387</v>
      </c>
      <c r="CQ189" s="194" t="s">
        <v>333</v>
      </c>
      <c r="CR189" s="200" t="s">
        <v>40</v>
      </c>
      <c r="CS189" s="234"/>
      <c r="CT189" s="194"/>
      <c r="CU189" s="194"/>
      <c r="CV189" s="197">
        <v>4.8600000000000003</v>
      </c>
      <c r="CW189" s="199">
        <v>477.738</v>
      </c>
      <c r="CX189" s="194">
        <v>98.3</v>
      </c>
      <c r="CY189" s="194">
        <v>2000</v>
      </c>
      <c r="CZ189" s="194">
        <v>3000</v>
      </c>
      <c r="DA189" s="194">
        <v>4</v>
      </c>
      <c r="DB189" s="194">
        <v>8.5</v>
      </c>
      <c r="DC189" s="194"/>
      <c r="DD189" s="194"/>
      <c r="DE189" s="194">
        <v>2.5</v>
      </c>
      <c r="DF189" s="194">
        <v>8.35</v>
      </c>
      <c r="DG189" s="194"/>
      <c r="DH189" s="194"/>
      <c r="DI189" s="190">
        <f t="shared" si="53"/>
        <v>6.5884816621655018</v>
      </c>
      <c r="DJ189" s="190">
        <f t="shared" si="54"/>
        <v>6.5884816621655018</v>
      </c>
      <c r="DK189" s="194"/>
      <c r="DL189" s="194"/>
      <c r="DM189" s="194"/>
      <c r="DN189" s="194">
        <v>0.56000000000000005</v>
      </c>
      <c r="DO189" s="194"/>
      <c r="DP189" s="194">
        <v>0.73</v>
      </c>
      <c r="DQ189" s="194"/>
      <c r="DR189" s="199">
        <v>0.76712328767123295</v>
      </c>
      <c r="DS189" s="194"/>
      <c r="DT189" s="194"/>
      <c r="DU189" s="194"/>
      <c r="DV189" s="194"/>
      <c r="DW189" s="54">
        <f t="shared" si="55"/>
        <v>0.78903972001982059</v>
      </c>
      <c r="DX189" s="194">
        <v>1.2048192771084338</v>
      </c>
      <c r="DY189" s="194">
        <v>1.5625</v>
      </c>
      <c r="DZ189" s="234"/>
      <c r="EA189" s="196" t="s">
        <v>533</v>
      </c>
      <c r="EB189" s="234"/>
      <c r="EC189" s="194">
        <v>90</v>
      </c>
      <c r="ED189" s="234"/>
      <c r="EE189" s="194"/>
      <c r="EF189" s="194"/>
      <c r="EG189" s="196" t="s">
        <v>44</v>
      </c>
      <c r="EH189" s="194" t="s">
        <v>44</v>
      </c>
      <c r="EI189" s="195" t="s">
        <v>63</v>
      </c>
      <c r="EJ189" s="195" t="s">
        <v>63</v>
      </c>
      <c r="EK189" s="195" t="s">
        <v>63</v>
      </c>
      <c r="EL189" s="195" t="s">
        <v>644</v>
      </c>
      <c r="EM189" s="242" t="s">
        <v>44</v>
      </c>
      <c r="EN189" s="234"/>
      <c r="EO189" s="196" t="s">
        <v>63</v>
      </c>
      <c r="EP189" s="234"/>
      <c r="EQ189" s="194"/>
      <c r="ER189" s="228"/>
      <c r="ES189" s="194"/>
      <c r="ET189" s="194"/>
      <c r="EU189" s="194"/>
      <c r="EV189" s="234"/>
      <c r="EW189" s="194"/>
      <c r="EX189" s="194" t="s">
        <v>382</v>
      </c>
      <c r="FA189" s="58"/>
      <c r="FB189" s="58"/>
      <c r="FC189" s="58"/>
      <c r="FD189" s="58"/>
      <c r="FE189" s="58"/>
      <c r="FF189" s="58"/>
      <c r="FG189" s="58"/>
      <c r="FH189" s="58"/>
    </row>
    <row r="190" spans="1:164" s="8" customFormat="1" ht="15" customHeight="1" x14ac:dyDescent="0.25">
      <c r="A190" s="97" t="s">
        <v>665</v>
      </c>
      <c r="B190" s="92">
        <v>2017</v>
      </c>
      <c r="C190" s="101" t="s">
        <v>1230</v>
      </c>
      <c r="D190" s="102" t="s">
        <v>1231</v>
      </c>
      <c r="E190" s="146">
        <v>160</v>
      </c>
      <c r="F190" s="114"/>
      <c r="G190" s="188"/>
      <c r="H190" s="188"/>
      <c r="I190" s="188"/>
      <c r="J190" s="216">
        <v>0</v>
      </c>
      <c r="K190" s="146">
        <v>0</v>
      </c>
      <c r="L190" s="146">
        <v>0</v>
      </c>
      <c r="M190" s="146">
        <v>0</v>
      </c>
      <c r="N190" s="146">
        <v>0</v>
      </c>
      <c r="O190" s="35">
        <f t="shared" si="49"/>
        <v>0</v>
      </c>
      <c r="P190" s="35">
        <f t="shared" si="50"/>
        <v>0</v>
      </c>
      <c r="Q190" s="35">
        <f t="shared" si="51"/>
        <v>0</v>
      </c>
      <c r="R190" s="125">
        <f t="shared" si="52"/>
        <v>0</v>
      </c>
      <c r="S190" s="105">
        <v>2017</v>
      </c>
      <c r="T190" s="194" t="s">
        <v>175</v>
      </c>
      <c r="U190" s="190" t="s">
        <v>187</v>
      </c>
      <c r="V190" s="194" t="s">
        <v>2</v>
      </c>
      <c r="W190" s="234"/>
      <c r="X190" s="190"/>
      <c r="Y190" s="196" t="s">
        <v>701</v>
      </c>
      <c r="Z190" s="63" t="str">
        <f>VLOOKUP(Y190,Listings!$J$3:$O$57,2,FALSE)</f>
        <v>PFC</v>
      </c>
      <c r="AA190" s="190" t="s">
        <v>44</v>
      </c>
      <c r="AB190" s="59">
        <f>VLOOKUP(Y190,Listings!$J$3:$O$57,5,FALSE)</f>
        <v>71.95</v>
      </c>
      <c r="AC190" s="59">
        <f>VLOOKUP(Y190,Listings!$J$3:$O$57,6,FALSE)</f>
        <v>26.8</v>
      </c>
      <c r="AD190" s="51">
        <f>VLOOKUP(Y190,Listings!$J$3:$L$57,3,FALSE)</f>
        <v>0.81640000000000001</v>
      </c>
      <c r="AE190" s="195" t="str">
        <f t="shared" si="57"/>
        <v>Dry</v>
      </c>
      <c r="AF190" s="132">
        <v>86.8</v>
      </c>
      <c r="AG190" s="197">
        <v>97.8</v>
      </c>
      <c r="AH190" s="166">
        <v>16.5</v>
      </c>
      <c r="AI190" s="166">
        <v>33.5</v>
      </c>
      <c r="AJ190" s="197">
        <v>33</v>
      </c>
      <c r="AK190" s="197">
        <v>37</v>
      </c>
      <c r="AL190" s="166">
        <v>1.5</v>
      </c>
      <c r="AM190" s="166">
        <v>3.2</v>
      </c>
      <c r="AN190" s="197">
        <v>22</v>
      </c>
      <c r="AO190" s="197">
        <v>32</v>
      </c>
      <c r="AP190" s="197">
        <v>11.5</v>
      </c>
      <c r="AQ190" s="197">
        <v>12.7</v>
      </c>
      <c r="AR190" s="196" t="s">
        <v>62</v>
      </c>
      <c r="AS190" s="194">
        <v>90</v>
      </c>
      <c r="AT190" s="194">
        <v>100</v>
      </c>
      <c r="AU190" s="194">
        <v>236</v>
      </c>
      <c r="AV190" s="194">
        <v>374</v>
      </c>
      <c r="AW190" s="194"/>
      <c r="AX190" s="194">
        <v>5</v>
      </c>
      <c r="AY190" s="194" t="s">
        <v>32</v>
      </c>
      <c r="AZ190" s="149" t="s">
        <v>148</v>
      </c>
      <c r="BA190" s="194"/>
      <c r="BB190" s="194"/>
      <c r="BC190" s="194"/>
      <c r="BD190" s="194"/>
      <c r="BE190" s="194"/>
      <c r="BF190" s="194">
        <v>13.89</v>
      </c>
      <c r="BG190" s="194" t="s">
        <v>32</v>
      </c>
      <c r="BH190" s="196"/>
      <c r="BI190" s="194">
        <v>9.8000000000000007</v>
      </c>
      <c r="BJ190" s="190" t="s">
        <v>302</v>
      </c>
      <c r="BK190" s="194"/>
      <c r="BL190" s="194">
        <v>2.75E-2</v>
      </c>
      <c r="BM190" s="194" t="s">
        <v>301</v>
      </c>
      <c r="BN190" s="194"/>
      <c r="BO190" s="194"/>
      <c r="BP190" s="194"/>
      <c r="BQ190" s="194"/>
      <c r="BR190" s="199">
        <f>DD190/AV190</f>
        <v>5.3475935828877004E-2</v>
      </c>
      <c r="BS190" s="194">
        <v>2.75E-2</v>
      </c>
      <c r="BT190" s="155">
        <f>1-293/(273+AT190)</f>
        <v>0.21447721179624668</v>
      </c>
      <c r="BU190" s="196" t="s">
        <v>88</v>
      </c>
      <c r="BV190" s="194" t="s">
        <v>62</v>
      </c>
      <c r="BW190" s="194" t="s">
        <v>46</v>
      </c>
      <c r="BX190" s="234" t="s">
        <v>702</v>
      </c>
      <c r="BY190" s="194"/>
      <c r="BZ190" s="194">
        <v>2.31</v>
      </c>
      <c r="CA190" s="194">
        <v>4.07</v>
      </c>
      <c r="CB190" s="194"/>
      <c r="CC190" s="194">
        <v>4.0999999999999996</v>
      </c>
      <c r="CD190" s="194">
        <v>10.5</v>
      </c>
      <c r="CE190" s="194"/>
      <c r="CF190" s="199">
        <v>6.1</v>
      </c>
      <c r="CG190" s="199">
        <v>0.66</v>
      </c>
      <c r="CH190" s="194">
        <v>0.57999999999999996</v>
      </c>
      <c r="CI190" s="194" t="s">
        <v>517</v>
      </c>
      <c r="CJ190" s="196" t="s">
        <v>25</v>
      </c>
      <c r="CK190" s="234"/>
      <c r="CL190" s="194">
        <v>19.341999999999999</v>
      </c>
      <c r="CM190" s="234" t="s">
        <v>238</v>
      </c>
      <c r="CN190" s="194"/>
      <c r="CO190" s="234"/>
      <c r="CP190" s="196" t="s">
        <v>29</v>
      </c>
      <c r="CQ190" s="194" t="s">
        <v>334</v>
      </c>
      <c r="CR190" s="200" t="s">
        <v>408</v>
      </c>
      <c r="CS190" s="234" t="s">
        <v>703</v>
      </c>
      <c r="CT190" s="194"/>
      <c r="CU190" s="194"/>
      <c r="CV190" s="197">
        <v>3</v>
      </c>
      <c r="CW190" s="194"/>
      <c r="CX190" s="190"/>
      <c r="CY190" s="194"/>
      <c r="CZ190" s="194"/>
      <c r="DA190" s="194">
        <v>1.9</v>
      </c>
      <c r="DB190" s="194">
        <v>2.5</v>
      </c>
      <c r="DC190" s="194">
        <v>2.5</v>
      </c>
      <c r="DD190" s="194">
        <v>20</v>
      </c>
      <c r="DE190" s="194"/>
      <c r="DF190" s="194"/>
      <c r="DG190" s="199">
        <v>3.3</v>
      </c>
      <c r="DH190" s="199">
        <v>20.9</v>
      </c>
      <c r="DI190" s="190">
        <f t="shared" si="53"/>
        <v>20</v>
      </c>
      <c r="DJ190" s="190">
        <f t="shared" si="54"/>
        <v>20</v>
      </c>
      <c r="DK190" s="194">
        <v>0.14000000000000001</v>
      </c>
      <c r="DL190" s="194">
        <v>0.55000000000000004</v>
      </c>
      <c r="DM190" s="194"/>
      <c r="DN190" s="194"/>
      <c r="DO190" s="194">
        <v>0.18</v>
      </c>
      <c r="DP190" s="194">
        <v>0.56999999999999995</v>
      </c>
      <c r="DQ190" s="194">
        <v>0.75</v>
      </c>
      <c r="DR190" s="194">
        <v>0.96</v>
      </c>
      <c r="DS190" s="194"/>
      <c r="DT190" s="194"/>
      <c r="DU190" s="194"/>
      <c r="DV190" s="194"/>
      <c r="DW190" s="54" t="str">
        <f t="shared" si="55"/>
        <v/>
      </c>
      <c r="DX190" s="194"/>
      <c r="DY190" s="194"/>
      <c r="DZ190" s="234"/>
      <c r="EA190" s="196" t="s">
        <v>486</v>
      </c>
      <c r="EB190" s="234"/>
      <c r="EC190" s="194"/>
      <c r="ED190" s="234"/>
      <c r="EE190" s="194"/>
      <c r="EF190" s="194"/>
      <c r="EG190" s="196" t="s">
        <v>44</v>
      </c>
      <c r="EH190" s="194" t="s">
        <v>44</v>
      </c>
      <c r="EI190" s="194" t="s">
        <v>63</v>
      </c>
      <c r="EJ190" s="194" t="s">
        <v>63</v>
      </c>
      <c r="EK190" s="194" t="s">
        <v>63</v>
      </c>
      <c r="EL190" s="194" t="s">
        <v>644</v>
      </c>
      <c r="EM190" s="242" t="s">
        <v>44</v>
      </c>
      <c r="EN190" s="234"/>
      <c r="EO190" s="196" t="s">
        <v>63</v>
      </c>
      <c r="EP190" s="234"/>
      <c r="EQ190" s="194"/>
      <c r="ER190" s="228"/>
      <c r="ES190" s="194"/>
      <c r="ET190" s="194"/>
      <c r="EU190" s="194"/>
      <c r="EV190" s="234"/>
      <c r="EW190" s="194"/>
      <c r="EX190" s="194"/>
      <c r="FA190" s="58"/>
      <c r="FB190" s="58"/>
      <c r="FC190" s="58"/>
      <c r="FD190" s="58"/>
      <c r="FE190" s="58"/>
      <c r="FF190" s="58"/>
      <c r="FG190" s="58"/>
      <c r="FH190" s="58"/>
    </row>
    <row r="191" spans="1:164" s="8" customFormat="1" ht="15" customHeight="1" x14ac:dyDescent="0.25">
      <c r="A191" s="200" t="s">
        <v>589</v>
      </c>
      <c r="B191" s="92">
        <v>2010</v>
      </c>
      <c r="C191" s="101" t="s">
        <v>1192</v>
      </c>
      <c r="D191" s="102" t="s">
        <v>1193</v>
      </c>
      <c r="E191" s="123">
        <v>141</v>
      </c>
      <c r="F191" s="216"/>
      <c r="G191" s="146"/>
      <c r="H191" s="146"/>
      <c r="I191" s="146"/>
      <c r="J191" s="216">
        <v>0</v>
      </c>
      <c r="K191" s="146">
        <v>0</v>
      </c>
      <c r="L191" s="146">
        <v>0</v>
      </c>
      <c r="M191" s="146">
        <v>0</v>
      </c>
      <c r="N191" s="146">
        <v>0</v>
      </c>
      <c r="O191" s="35">
        <f t="shared" si="49"/>
        <v>0</v>
      </c>
      <c r="P191" s="35">
        <f t="shared" si="50"/>
        <v>0</v>
      </c>
      <c r="Q191" s="35">
        <f t="shared" si="51"/>
        <v>0</v>
      </c>
      <c r="R191" s="125">
        <f t="shared" si="52"/>
        <v>0</v>
      </c>
      <c r="S191" s="105">
        <v>2010</v>
      </c>
      <c r="T191" s="194" t="s">
        <v>173</v>
      </c>
      <c r="U191" s="194" t="s">
        <v>590</v>
      </c>
      <c r="V191" s="195" t="s">
        <v>408</v>
      </c>
      <c r="W191" s="233"/>
      <c r="X191" s="194"/>
      <c r="Y191" s="196" t="s">
        <v>56</v>
      </c>
      <c r="Z191" s="63" t="str">
        <f>VLOOKUP(Y191,Listings!$J$3:$O$57,2,FALSE)</f>
        <v>HFE</v>
      </c>
      <c r="AA191" s="194"/>
      <c r="AB191" s="59">
        <f>VLOOKUP(Y191,Listings!$J$3:$O$57,5,FALSE)</f>
        <v>164.6</v>
      </c>
      <c r="AC191" s="59">
        <f>VLOOKUP(Y191,Listings!$J$3:$O$57,6,FALSE)</f>
        <v>24.78</v>
      </c>
      <c r="AD191" s="51">
        <f>VLOOKUP(Y191,Listings!$J$3:$L$57,3,FALSE)</f>
        <v>1.264</v>
      </c>
      <c r="AE191" s="195" t="str">
        <f t="shared" si="57"/>
        <v>Dry</v>
      </c>
      <c r="AF191" s="132"/>
      <c r="AG191" s="197"/>
      <c r="AH191" s="197"/>
      <c r="AI191" s="197"/>
      <c r="AJ191" s="197"/>
      <c r="AK191" s="197"/>
      <c r="AL191" s="197"/>
      <c r="AM191" s="197"/>
      <c r="AN191" s="197"/>
      <c r="AO191" s="197"/>
      <c r="AP191" s="197"/>
      <c r="AQ191" s="197"/>
      <c r="AR191" s="196" t="s">
        <v>62</v>
      </c>
      <c r="AS191" s="194"/>
      <c r="AT191" s="194">
        <v>100</v>
      </c>
      <c r="AU191" s="194"/>
      <c r="AV191" s="194">
        <v>30</v>
      </c>
      <c r="AW191" s="194"/>
      <c r="AX191" s="194"/>
      <c r="AY191" s="194" t="s">
        <v>32</v>
      </c>
      <c r="AZ191" s="196" t="s">
        <v>57</v>
      </c>
      <c r="BA191" s="194"/>
      <c r="BB191" s="194">
        <v>26.6</v>
      </c>
      <c r="BC191" s="194"/>
      <c r="BD191" s="194"/>
      <c r="BE191" s="194"/>
      <c r="BF191" s="194"/>
      <c r="BG191" s="194" t="s">
        <v>32</v>
      </c>
      <c r="BH191" s="196"/>
      <c r="BI191" s="194"/>
      <c r="BJ191" s="194"/>
      <c r="BK191" s="194"/>
      <c r="BL191" s="194">
        <v>3.1E-2</v>
      </c>
      <c r="BM191" s="194" t="s">
        <v>312</v>
      </c>
      <c r="BN191" s="194"/>
      <c r="BO191" s="194"/>
      <c r="BP191" s="194"/>
      <c r="BQ191" s="194"/>
      <c r="BR191" s="194">
        <v>3.1E-2</v>
      </c>
      <c r="BS191" s="194"/>
      <c r="BT191" s="195">
        <v>0.188</v>
      </c>
      <c r="BU191" s="196" t="s">
        <v>88</v>
      </c>
      <c r="BV191" s="195" t="s">
        <v>62</v>
      </c>
      <c r="BW191" s="195" t="s">
        <v>408</v>
      </c>
      <c r="BX191" s="234" t="s">
        <v>592</v>
      </c>
      <c r="BY191" s="194"/>
      <c r="BZ191" s="194"/>
      <c r="CA191" s="194">
        <v>0.15</v>
      </c>
      <c r="CB191" s="194"/>
      <c r="CC191" s="194"/>
      <c r="CD191" s="194"/>
      <c r="CE191" s="194"/>
      <c r="CF191" s="194"/>
      <c r="CG191" s="194"/>
      <c r="CH191" s="194"/>
      <c r="CI191" s="194"/>
      <c r="CJ191" s="196" t="s">
        <v>25</v>
      </c>
      <c r="CK191" s="234" t="s">
        <v>591</v>
      </c>
      <c r="CL191" s="194"/>
      <c r="CM191" s="234"/>
      <c r="CN191" s="194"/>
      <c r="CO191" s="234"/>
      <c r="CP191" s="196" t="s">
        <v>30</v>
      </c>
      <c r="CQ191" s="194" t="s">
        <v>334</v>
      </c>
      <c r="CR191" s="200" t="s">
        <v>40</v>
      </c>
      <c r="CS191" s="234" t="s">
        <v>594</v>
      </c>
      <c r="CT191" s="194">
        <v>6.7</v>
      </c>
      <c r="CU191" s="194"/>
      <c r="CV191" s="197"/>
      <c r="CW191" s="194"/>
      <c r="CX191" s="194"/>
      <c r="CY191" s="194"/>
      <c r="CZ191" s="194"/>
      <c r="DA191" s="194"/>
      <c r="DB191" s="194"/>
      <c r="DC191" s="194"/>
      <c r="DD191" s="194">
        <v>0.93700000000000006</v>
      </c>
      <c r="DE191" s="194"/>
      <c r="DF191" s="194"/>
      <c r="DG191" s="194"/>
      <c r="DH191" s="194"/>
      <c r="DI191" s="190">
        <f t="shared" si="53"/>
        <v>0.93700000000000006</v>
      </c>
      <c r="DJ191" s="54">
        <f t="shared" si="54"/>
        <v>0.93700000000000006</v>
      </c>
      <c r="DK191" s="194"/>
      <c r="DL191" s="194"/>
      <c r="DM191" s="194"/>
      <c r="DN191" s="194"/>
      <c r="DO191" s="194"/>
      <c r="DP191" s="194"/>
      <c r="DQ191" s="194"/>
      <c r="DR191" s="194">
        <v>0.31</v>
      </c>
      <c r="DS191" s="194"/>
      <c r="DT191" s="200"/>
      <c r="DU191" s="194"/>
      <c r="DV191" s="194"/>
      <c r="DW191" s="190" t="str">
        <f t="shared" si="55"/>
        <v/>
      </c>
      <c r="DX191" s="194"/>
      <c r="DY191" s="194"/>
      <c r="DZ191" s="234"/>
      <c r="EA191" s="196" t="s">
        <v>25</v>
      </c>
      <c r="EB191" s="234" t="s">
        <v>593</v>
      </c>
      <c r="EC191" s="194"/>
      <c r="ED191" s="234"/>
      <c r="EE191" s="194"/>
      <c r="EF191" s="194"/>
      <c r="EG191" s="196" t="s">
        <v>44</v>
      </c>
      <c r="EH191" s="194" t="s">
        <v>44</v>
      </c>
      <c r="EI191" s="194" t="s">
        <v>63</v>
      </c>
      <c r="EJ191" s="194" t="s">
        <v>63</v>
      </c>
      <c r="EK191" s="194" t="s">
        <v>63</v>
      </c>
      <c r="EL191" s="200" t="s">
        <v>644</v>
      </c>
      <c r="EM191" s="244">
        <v>0.05</v>
      </c>
      <c r="EN191" s="234"/>
      <c r="EO191" s="196" t="s">
        <v>63</v>
      </c>
      <c r="EP191" s="234"/>
      <c r="EQ191" s="194"/>
      <c r="ER191" s="227"/>
      <c r="ES191" s="194"/>
      <c r="ET191" s="194"/>
      <c r="EU191" s="194"/>
      <c r="EV191" s="234"/>
      <c r="EW191" s="194"/>
      <c r="EX191" s="194" t="s">
        <v>382</v>
      </c>
      <c r="FA191" s="58"/>
      <c r="FB191" s="58"/>
      <c r="FC191" s="58"/>
      <c r="FD191" s="58"/>
      <c r="FE191" s="58"/>
      <c r="FF191" s="58"/>
      <c r="FG191" s="58"/>
      <c r="FH191" s="58"/>
    </row>
    <row r="192" spans="1:164" s="8" customFormat="1" ht="15" customHeight="1" x14ac:dyDescent="0.25">
      <c r="A192" s="148" t="s">
        <v>48</v>
      </c>
      <c r="B192" s="92">
        <v>2013</v>
      </c>
      <c r="C192" s="101" t="s">
        <v>925</v>
      </c>
      <c r="D192" s="102" t="s">
        <v>926</v>
      </c>
      <c r="E192" s="123">
        <v>5</v>
      </c>
      <c r="F192" s="114"/>
      <c r="G192" s="188"/>
      <c r="H192" s="188"/>
      <c r="I192" s="188"/>
      <c r="J192" s="216">
        <v>0</v>
      </c>
      <c r="K192" s="146">
        <v>0</v>
      </c>
      <c r="L192" s="146">
        <v>0</v>
      </c>
      <c r="M192" s="146">
        <v>0</v>
      </c>
      <c r="N192" s="146">
        <v>0</v>
      </c>
      <c r="O192" s="35">
        <f t="shared" si="49"/>
        <v>0</v>
      </c>
      <c r="P192" s="35">
        <f t="shared" si="50"/>
        <v>0</v>
      </c>
      <c r="Q192" s="35">
        <f t="shared" si="51"/>
        <v>0</v>
      </c>
      <c r="R192" s="125">
        <f t="shared" si="52"/>
        <v>0</v>
      </c>
      <c r="S192" s="105">
        <v>2013</v>
      </c>
      <c r="T192" s="108" t="s">
        <v>160</v>
      </c>
      <c r="U192" s="108" t="s">
        <v>163</v>
      </c>
      <c r="V192" s="108" t="s">
        <v>2</v>
      </c>
      <c r="W192" s="235"/>
      <c r="X192" s="195"/>
      <c r="Y192" s="157" t="s">
        <v>34</v>
      </c>
      <c r="Z192" s="63" t="str">
        <f>VLOOKUP(Y192,Listings!$J$3:$O$57,2,FALSE)</f>
        <v>HCFC</v>
      </c>
      <c r="AA192" s="108"/>
      <c r="AB192" s="59">
        <f>VLOOKUP(Y192,Listings!$J$3:$O$57,5,FALSE)</f>
        <v>183.67</v>
      </c>
      <c r="AC192" s="59">
        <f>VLOOKUP(Y192,Listings!$J$3:$O$57,6,FALSE)</f>
        <v>36.72</v>
      </c>
      <c r="AD192" s="51">
        <f>VLOOKUP(Y192,Listings!$J$3:$L$57,3,FALSE)</f>
        <v>0.35639999999999999</v>
      </c>
      <c r="AE192" s="108" t="str">
        <f t="shared" si="57"/>
        <v>Dry</v>
      </c>
      <c r="AF192" s="157">
        <v>68</v>
      </c>
      <c r="AG192" s="108">
        <v>140</v>
      </c>
      <c r="AH192" s="195">
        <v>0</v>
      </c>
      <c r="AI192" s="195">
        <v>28</v>
      </c>
      <c r="AJ192" s="164">
        <v>8</v>
      </c>
      <c r="AK192" s="164">
        <v>32</v>
      </c>
      <c r="AL192" s="108"/>
      <c r="AM192" s="108"/>
      <c r="AN192" s="143">
        <v>3.8</v>
      </c>
      <c r="AO192" s="108">
        <v>11</v>
      </c>
      <c r="AP192" s="108">
        <v>1.3</v>
      </c>
      <c r="AQ192" s="108">
        <v>2.1</v>
      </c>
      <c r="AR192" s="157" t="s">
        <v>367</v>
      </c>
      <c r="AS192" s="108">
        <v>90</v>
      </c>
      <c r="AT192" s="195">
        <v>220</v>
      </c>
      <c r="AU192" s="108"/>
      <c r="AV192" s="108"/>
      <c r="AW192" s="108">
        <v>0.32</v>
      </c>
      <c r="AX192" s="108"/>
      <c r="AY192" s="108" t="s">
        <v>358</v>
      </c>
      <c r="AZ192" s="149" t="s">
        <v>57</v>
      </c>
      <c r="BA192" s="195">
        <v>8</v>
      </c>
      <c r="BB192" s="195">
        <v>10</v>
      </c>
      <c r="BC192" s="108"/>
      <c r="BD192" s="108"/>
      <c r="BE192" s="195">
        <v>0.13900000000000001</v>
      </c>
      <c r="BF192" s="195">
        <v>0.41699999999999998</v>
      </c>
      <c r="BG192" s="108" t="s">
        <v>32</v>
      </c>
      <c r="BH192" s="157"/>
      <c r="BI192" s="108"/>
      <c r="BJ192" s="108"/>
      <c r="BK192" s="108"/>
      <c r="BL192" s="108">
        <v>8.5000000000000006E-2</v>
      </c>
      <c r="BM192" s="108"/>
      <c r="BN192" s="108"/>
      <c r="BO192" s="108"/>
      <c r="BP192" s="195"/>
      <c r="BQ192" s="108"/>
      <c r="BR192" s="108"/>
      <c r="BS192" s="108"/>
      <c r="BT192" s="155">
        <v>0.43</v>
      </c>
      <c r="BU192" s="157" t="s">
        <v>80</v>
      </c>
      <c r="BV192" s="108" t="s">
        <v>62</v>
      </c>
      <c r="BW192" s="195" t="s">
        <v>46</v>
      </c>
      <c r="BX192" s="235" t="s">
        <v>52</v>
      </c>
      <c r="BY192" s="174">
        <v>0.6</v>
      </c>
      <c r="BZ192" s="155">
        <v>0</v>
      </c>
      <c r="CA192" s="155">
        <v>0.123</v>
      </c>
      <c r="CB192" s="108"/>
      <c r="CC192" s="108"/>
      <c r="CD192" s="108"/>
      <c r="CE192" s="108"/>
      <c r="CF192" s="155">
        <v>0.08</v>
      </c>
      <c r="CG192" s="108"/>
      <c r="CH192" s="108"/>
      <c r="CI192" s="108"/>
      <c r="CJ192" s="157" t="s">
        <v>49</v>
      </c>
      <c r="CK192" s="235"/>
      <c r="CL192" s="108">
        <v>5.5</v>
      </c>
      <c r="CM192" s="235"/>
      <c r="CN192" s="108"/>
      <c r="CO192" s="235"/>
      <c r="CP192" s="157" t="s">
        <v>28</v>
      </c>
      <c r="CQ192" s="195" t="s">
        <v>346</v>
      </c>
      <c r="CR192" s="195" t="s">
        <v>40</v>
      </c>
      <c r="CS192" s="235"/>
      <c r="CT192" s="108">
        <v>2</v>
      </c>
      <c r="CU192" s="108">
        <v>5</v>
      </c>
      <c r="CV192" s="164"/>
      <c r="CW192" s="195"/>
      <c r="CX192" s="195"/>
      <c r="CY192" s="195">
        <v>300</v>
      </c>
      <c r="CZ192" s="195">
        <v>1300</v>
      </c>
      <c r="DA192" s="108"/>
      <c r="DB192" s="108"/>
      <c r="DC192" s="195">
        <v>0</v>
      </c>
      <c r="DD192" s="195">
        <v>0.35</v>
      </c>
      <c r="DE192" s="108"/>
      <c r="DF192" s="108"/>
      <c r="DG192" s="108">
        <v>0</v>
      </c>
      <c r="DH192" s="108">
        <v>0.65</v>
      </c>
      <c r="DI192" s="54">
        <f t="shared" si="53"/>
        <v>0.35</v>
      </c>
      <c r="DJ192" s="54">
        <f t="shared" si="54"/>
        <v>0.35</v>
      </c>
      <c r="DK192" s="108"/>
      <c r="DL192" s="108"/>
      <c r="DM192" s="108"/>
      <c r="DN192" s="108"/>
      <c r="DO192" s="108"/>
      <c r="DP192" s="108"/>
      <c r="DQ192" s="108"/>
      <c r="DR192" s="108"/>
      <c r="DS192" s="108"/>
      <c r="DT192" s="108"/>
      <c r="DU192" s="195"/>
      <c r="DV192" s="195"/>
      <c r="DW192" s="54" t="str">
        <f t="shared" si="55"/>
        <v/>
      </c>
      <c r="DX192" s="108"/>
      <c r="DY192" s="108"/>
      <c r="DZ192" s="235"/>
      <c r="EA192" s="196" t="s">
        <v>486</v>
      </c>
      <c r="EB192" s="235"/>
      <c r="EC192" s="108">
        <v>3.4</v>
      </c>
      <c r="ED192" s="233" t="s">
        <v>51</v>
      </c>
      <c r="EE192" s="108"/>
      <c r="EF192" s="108"/>
      <c r="EG192" s="157" t="s">
        <v>44</v>
      </c>
      <c r="EH192" s="195" t="s">
        <v>400</v>
      </c>
      <c r="EI192" s="195" t="s">
        <v>63</v>
      </c>
      <c r="EJ192" s="195" t="s">
        <v>63</v>
      </c>
      <c r="EK192" s="195" t="s">
        <v>63</v>
      </c>
      <c r="EL192" s="200" t="s">
        <v>644</v>
      </c>
      <c r="EM192" s="128" t="s">
        <v>44</v>
      </c>
      <c r="EN192" s="235"/>
      <c r="EO192" s="157" t="s">
        <v>63</v>
      </c>
      <c r="EP192" s="235"/>
      <c r="EQ192" s="108"/>
      <c r="ER192" s="229"/>
      <c r="ES192" s="108"/>
      <c r="ET192" s="108"/>
      <c r="EU192" s="108"/>
      <c r="EV192" s="234" t="s">
        <v>409</v>
      </c>
      <c r="EW192" s="108"/>
      <c r="EX192" s="108" t="s">
        <v>383</v>
      </c>
      <c r="FA192" s="58"/>
      <c r="FB192" s="58"/>
      <c r="FC192" s="58"/>
      <c r="FD192" s="58"/>
      <c r="FE192" s="58"/>
      <c r="FF192" s="58"/>
      <c r="FG192" s="58"/>
      <c r="FH192" s="58"/>
    </row>
    <row r="193" spans="1:164" s="8" customFormat="1" ht="15" customHeight="1" x14ac:dyDescent="0.25">
      <c r="A193" s="200" t="s">
        <v>647</v>
      </c>
      <c r="B193" s="92">
        <v>2015</v>
      </c>
      <c r="C193" s="101" t="s">
        <v>1110</v>
      </c>
      <c r="D193" s="102" t="s">
        <v>1111</v>
      </c>
      <c r="E193" s="123">
        <v>99</v>
      </c>
      <c r="F193" s="216"/>
      <c r="G193" s="188"/>
      <c r="H193" s="146"/>
      <c r="I193" s="146"/>
      <c r="J193" s="116">
        <v>0</v>
      </c>
      <c r="K193" s="39">
        <v>0</v>
      </c>
      <c r="L193" s="39">
        <v>0</v>
      </c>
      <c r="M193" s="39">
        <v>0</v>
      </c>
      <c r="N193" s="39">
        <v>0</v>
      </c>
      <c r="O193" s="35">
        <f t="shared" si="49"/>
        <v>0</v>
      </c>
      <c r="P193" s="35">
        <f t="shared" si="50"/>
        <v>0</v>
      </c>
      <c r="Q193" s="35">
        <f t="shared" si="51"/>
        <v>0</v>
      </c>
      <c r="R193" s="125">
        <f t="shared" si="52"/>
        <v>0</v>
      </c>
      <c r="S193" s="105">
        <v>2015</v>
      </c>
      <c r="T193" s="194" t="s">
        <v>175</v>
      </c>
      <c r="U193" s="194" t="s">
        <v>176</v>
      </c>
      <c r="V193" s="194" t="s">
        <v>4</v>
      </c>
      <c r="W193" s="234"/>
      <c r="X193" s="194"/>
      <c r="Y193" s="196" t="s">
        <v>26</v>
      </c>
      <c r="Z193" s="63" t="str">
        <f>VLOOKUP(Y193,Listings!$J$3:$O$57,2,FALSE)</f>
        <v>HFC</v>
      </c>
      <c r="AA193" s="194"/>
      <c r="AB193" s="59">
        <f>VLOOKUP(Y193,Listings!$J$3:$O$57,5,FALSE)</f>
        <v>154.01</v>
      </c>
      <c r="AC193" s="59">
        <f>VLOOKUP(Y193,Listings!$J$3:$O$57,6,FALSE)</f>
        <v>36.51</v>
      </c>
      <c r="AD193" s="188">
        <f>VLOOKUP(Y193,Listings!$J$3:$L$57,3,FALSE)</f>
        <v>0.49580000000000002</v>
      </c>
      <c r="AE193" s="108" t="str">
        <f t="shared" si="57"/>
        <v>Dry</v>
      </c>
      <c r="AF193" s="132"/>
      <c r="AG193" s="197"/>
      <c r="AH193" s="197"/>
      <c r="AI193" s="197"/>
      <c r="AJ193" s="197"/>
      <c r="AK193" s="197"/>
      <c r="AL193" s="197"/>
      <c r="AM193" s="197"/>
      <c r="AN193" s="197"/>
      <c r="AO193" s="197"/>
      <c r="AP193" s="197"/>
      <c r="AQ193" s="197"/>
      <c r="AR193" s="189" t="s">
        <v>408</v>
      </c>
      <c r="AS193" s="194">
        <v>82</v>
      </c>
      <c r="AT193" s="194">
        <v>112</v>
      </c>
      <c r="AU193" s="194"/>
      <c r="AV193" s="194">
        <v>0.41099999999999998</v>
      </c>
      <c r="AW193" s="190"/>
      <c r="AX193" s="194">
        <v>0.94699999999999995</v>
      </c>
      <c r="AY193" s="194" t="s">
        <v>32</v>
      </c>
      <c r="AZ193" s="196" t="s">
        <v>148</v>
      </c>
      <c r="BA193" s="195"/>
      <c r="BB193" s="194">
        <v>30</v>
      </c>
      <c r="BC193" s="194"/>
      <c r="BD193" s="194"/>
      <c r="BE193" s="194"/>
      <c r="BF193" s="194"/>
      <c r="BG193" s="194" t="s">
        <v>32</v>
      </c>
      <c r="BH193" s="196"/>
      <c r="BI193" s="194"/>
      <c r="BJ193" s="194"/>
      <c r="BK193" s="194">
        <v>4.4999999999999998E-2</v>
      </c>
      <c r="BL193" s="194">
        <v>0.08</v>
      </c>
      <c r="BM193" s="148" t="s">
        <v>314</v>
      </c>
      <c r="BN193" s="194"/>
      <c r="BO193" s="194"/>
      <c r="BP193" s="194"/>
      <c r="BQ193" s="194">
        <v>0.08</v>
      </c>
      <c r="BR193" s="195"/>
      <c r="BS193" s="194"/>
      <c r="BT193" s="155">
        <v>0.21298701298701295</v>
      </c>
      <c r="BU193" s="149" t="s">
        <v>408</v>
      </c>
      <c r="BV193" s="195" t="s">
        <v>408</v>
      </c>
      <c r="BW193" s="195" t="s">
        <v>408</v>
      </c>
      <c r="BX193" s="234"/>
      <c r="BY193" s="194"/>
      <c r="BZ193" s="194">
        <v>0.05</v>
      </c>
      <c r="CA193" s="194">
        <v>0.14000000000000001</v>
      </c>
      <c r="CB193" s="194"/>
      <c r="CC193" s="194"/>
      <c r="CD193" s="194"/>
      <c r="CE193" s="194"/>
      <c r="CF193" s="194"/>
      <c r="CG193" s="190"/>
      <c r="CH193" s="194">
        <v>0.26900000000000002</v>
      </c>
      <c r="CI193" s="194"/>
      <c r="CJ193" s="196" t="s">
        <v>25</v>
      </c>
      <c r="CK193" s="234"/>
      <c r="CL193" s="194"/>
      <c r="CM193" s="234"/>
      <c r="CN193" s="194"/>
      <c r="CO193" s="234"/>
      <c r="CP193" s="157" t="s">
        <v>408</v>
      </c>
      <c r="CQ193" s="194" t="s">
        <v>62</v>
      </c>
      <c r="CR193" s="194" t="s">
        <v>40</v>
      </c>
      <c r="CS193" s="234"/>
      <c r="CT193" s="194"/>
      <c r="CU193" s="194"/>
      <c r="CV193" s="197"/>
      <c r="CW193" s="190"/>
      <c r="CX193" s="190"/>
      <c r="CY193" s="194"/>
      <c r="CZ193" s="194"/>
      <c r="DA193" s="194"/>
      <c r="DB193" s="194"/>
      <c r="DC193" s="108"/>
      <c r="DD193" s="194">
        <v>3</v>
      </c>
      <c r="DE193" s="194"/>
      <c r="DF193" s="194"/>
      <c r="DG193" s="194"/>
      <c r="DH193" s="194"/>
      <c r="DI193" s="54">
        <f t="shared" si="53"/>
        <v>3</v>
      </c>
      <c r="DJ193" s="54">
        <f t="shared" si="54"/>
        <v>3</v>
      </c>
      <c r="DK193" s="194"/>
      <c r="DL193" s="194"/>
      <c r="DM193" s="194">
        <v>0.5</v>
      </c>
      <c r="DN193" s="194">
        <v>0.62</v>
      </c>
      <c r="DO193" s="190"/>
      <c r="DP193" s="190"/>
      <c r="DQ193" s="194"/>
      <c r="DR193" s="194"/>
      <c r="DS193" s="194"/>
      <c r="DT193" s="194"/>
      <c r="DU193" s="194"/>
      <c r="DV193" s="194"/>
      <c r="DW193" s="54" t="str">
        <f t="shared" si="55"/>
        <v/>
      </c>
      <c r="DX193" s="194"/>
      <c r="DY193" s="194"/>
      <c r="DZ193" s="234"/>
      <c r="EA193" s="157" t="s">
        <v>408</v>
      </c>
      <c r="EB193" s="234"/>
      <c r="EC193" s="194"/>
      <c r="ED193" s="234"/>
      <c r="EE193" s="194"/>
      <c r="EF193" s="194"/>
      <c r="EG193" s="203" t="s">
        <v>63</v>
      </c>
      <c r="EH193" s="194" t="s">
        <v>44</v>
      </c>
      <c r="EI193" s="194" t="s">
        <v>63</v>
      </c>
      <c r="EJ193" s="194" t="s">
        <v>63</v>
      </c>
      <c r="EK193" s="194" t="s">
        <v>63</v>
      </c>
      <c r="EL193" s="148" t="s">
        <v>644</v>
      </c>
      <c r="EM193" s="242" t="s">
        <v>44</v>
      </c>
      <c r="EN193" s="236"/>
      <c r="EO193" s="196" t="s">
        <v>63</v>
      </c>
      <c r="EP193" s="234"/>
      <c r="EQ193" s="194"/>
      <c r="ER193" s="228"/>
      <c r="ES193" s="194"/>
      <c r="ET193" s="194"/>
      <c r="EU193" s="194"/>
      <c r="EV193" s="234" t="s">
        <v>382</v>
      </c>
      <c r="EW193" s="194"/>
      <c r="EX193" s="194" t="s">
        <v>382</v>
      </c>
      <c r="FA193" s="58"/>
      <c r="FB193" s="58"/>
      <c r="FC193" s="58"/>
      <c r="FD193" s="58"/>
      <c r="FE193" s="58"/>
      <c r="FF193" s="58"/>
      <c r="FG193" s="58"/>
      <c r="FH193" s="58"/>
    </row>
    <row r="194" spans="1:164" s="41" customFormat="1" ht="15" customHeight="1" x14ac:dyDescent="0.25">
      <c r="A194" s="97" t="s">
        <v>279</v>
      </c>
      <c r="B194" s="92">
        <v>2015</v>
      </c>
      <c r="C194" s="101" t="s">
        <v>1108</v>
      </c>
      <c r="D194" s="102" t="s">
        <v>1109</v>
      </c>
      <c r="E194" s="123">
        <v>98</v>
      </c>
      <c r="F194" s="216"/>
      <c r="G194" s="188"/>
      <c r="H194" s="188"/>
      <c r="I194" s="146"/>
      <c r="J194" s="116">
        <v>0</v>
      </c>
      <c r="K194" s="146">
        <v>0</v>
      </c>
      <c r="L194" s="146">
        <v>0</v>
      </c>
      <c r="M194" s="146">
        <v>0</v>
      </c>
      <c r="N194" s="146">
        <v>0</v>
      </c>
      <c r="O194" s="35">
        <f t="shared" si="49"/>
        <v>0</v>
      </c>
      <c r="P194" s="35">
        <f t="shared" si="50"/>
        <v>0</v>
      </c>
      <c r="Q194" s="35">
        <f t="shared" si="51"/>
        <v>0</v>
      </c>
      <c r="R194" s="125">
        <f t="shared" si="52"/>
        <v>0</v>
      </c>
      <c r="S194" s="105">
        <v>2015</v>
      </c>
      <c r="T194" s="194" t="s">
        <v>160</v>
      </c>
      <c r="U194" s="194" t="s">
        <v>680</v>
      </c>
      <c r="V194" s="194" t="s">
        <v>2</v>
      </c>
      <c r="W194" s="235"/>
      <c r="X194" s="194"/>
      <c r="Y194" s="196" t="s">
        <v>34</v>
      </c>
      <c r="Z194" s="63" t="str">
        <f>VLOOKUP(Y194,Listings!$J$3:$O$57,2,FALSE)</f>
        <v>HCFC</v>
      </c>
      <c r="AA194" s="194"/>
      <c r="AB194" s="59">
        <f>VLOOKUP(Y194,Listings!$J$3:$O$57,5,FALSE)</f>
        <v>183.67</v>
      </c>
      <c r="AC194" s="59">
        <f>VLOOKUP(Y194,Listings!$J$3:$O$57,6,FALSE)</f>
        <v>36.72</v>
      </c>
      <c r="AD194" s="188">
        <f>VLOOKUP(Y194,Listings!$J$3:$L$57,3,FALSE)</f>
        <v>0.35639999999999999</v>
      </c>
      <c r="AE194" s="108" t="str">
        <f t="shared" si="57"/>
        <v>Dry</v>
      </c>
      <c r="AF194" s="132">
        <v>108</v>
      </c>
      <c r="AG194" s="197">
        <v>125</v>
      </c>
      <c r="AH194" s="197"/>
      <c r="AI194" s="197"/>
      <c r="AJ194" s="197"/>
      <c r="AK194" s="197"/>
      <c r="AL194" s="197"/>
      <c r="AM194" s="197"/>
      <c r="AN194" s="197">
        <v>5</v>
      </c>
      <c r="AO194" s="197">
        <v>10.1</v>
      </c>
      <c r="AP194" s="197">
        <v>1.3</v>
      </c>
      <c r="AQ194" s="197">
        <v>1.9</v>
      </c>
      <c r="AR194" s="196" t="s">
        <v>369</v>
      </c>
      <c r="AS194" s="194">
        <v>100</v>
      </c>
      <c r="AT194" s="194">
        <v>250</v>
      </c>
      <c r="AU194" s="194"/>
      <c r="AV194" s="194"/>
      <c r="AW194" s="194"/>
      <c r="AX194" s="194"/>
      <c r="AY194" s="194" t="s">
        <v>358</v>
      </c>
      <c r="AZ194" s="196" t="s">
        <v>148</v>
      </c>
      <c r="BA194" s="108"/>
      <c r="BB194" s="194">
        <v>25</v>
      </c>
      <c r="BC194" s="194"/>
      <c r="BD194" s="194"/>
      <c r="BE194" s="194"/>
      <c r="BF194" s="194"/>
      <c r="BG194" s="194" t="s">
        <v>32</v>
      </c>
      <c r="BH194" s="196"/>
      <c r="BI194" s="194"/>
      <c r="BJ194" s="194"/>
      <c r="BK194" s="194"/>
      <c r="BL194" s="194"/>
      <c r="BM194" s="194"/>
      <c r="BN194" s="194"/>
      <c r="BO194" s="194"/>
      <c r="BP194" s="194"/>
      <c r="BQ194" s="194"/>
      <c r="BR194" s="194"/>
      <c r="BS194" s="194"/>
      <c r="BT194" s="155">
        <v>0.4302103250478011</v>
      </c>
      <c r="BU194" s="196" t="s">
        <v>257</v>
      </c>
      <c r="BV194" s="195" t="s">
        <v>408</v>
      </c>
      <c r="BW194" s="195" t="s">
        <v>408</v>
      </c>
      <c r="BX194" s="234"/>
      <c r="BY194" s="194"/>
      <c r="BZ194" s="194">
        <v>0.28899999999999998</v>
      </c>
      <c r="CA194" s="194">
        <v>0.40400000000000003</v>
      </c>
      <c r="CB194" s="194"/>
      <c r="CC194" s="194"/>
      <c r="CD194" s="194"/>
      <c r="CE194" s="194"/>
      <c r="CF194" s="199">
        <v>0.18</v>
      </c>
      <c r="CG194" s="194"/>
      <c r="CH194" s="194"/>
      <c r="CI194" s="194"/>
      <c r="CJ194" s="157" t="s">
        <v>408</v>
      </c>
      <c r="CK194" s="234"/>
      <c r="CL194" s="194"/>
      <c r="CM194" s="234"/>
      <c r="CN194" s="194"/>
      <c r="CO194" s="234"/>
      <c r="CP194" s="196" t="s">
        <v>28</v>
      </c>
      <c r="CQ194" s="194" t="s">
        <v>62</v>
      </c>
      <c r="CR194" s="194" t="s">
        <v>40</v>
      </c>
      <c r="CS194" s="234"/>
      <c r="CT194" s="194"/>
      <c r="CU194" s="194"/>
      <c r="CV194" s="166">
        <v>2.0562347188264058</v>
      </c>
      <c r="CW194" s="194">
        <v>252.3</v>
      </c>
      <c r="CX194" s="194">
        <v>122.7</v>
      </c>
      <c r="CY194" s="194">
        <v>1550</v>
      </c>
      <c r="CZ194" s="194">
        <v>2165</v>
      </c>
      <c r="DA194" s="194"/>
      <c r="DB194" s="194"/>
      <c r="DC194" s="194">
        <v>0.3</v>
      </c>
      <c r="DD194" s="194">
        <v>1.54</v>
      </c>
      <c r="DE194" s="194"/>
      <c r="DF194" s="194"/>
      <c r="DG194" s="194"/>
      <c r="DH194" s="194"/>
      <c r="DI194" s="54">
        <f t="shared" si="53"/>
        <v>1.54</v>
      </c>
      <c r="DJ194" s="54">
        <f t="shared" si="54"/>
        <v>1.54</v>
      </c>
      <c r="DK194" s="190"/>
      <c r="DL194" s="199">
        <v>0.224</v>
      </c>
      <c r="DM194" s="194"/>
      <c r="DN194" s="194"/>
      <c r="DO194" s="194">
        <v>0.36</v>
      </c>
      <c r="DP194" s="194">
        <v>0.86</v>
      </c>
      <c r="DQ194" s="194">
        <v>9.0999999999999998E-2</v>
      </c>
      <c r="DR194" s="194">
        <v>0.28999999999999998</v>
      </c>
      <c r="DS194" s="194"/>
      <c r="DT194" s="194"/>
      <c r="DU194" s="194"/>
      <c r="DV194" s="194"/>
      <c r="DW194" s="54" t="str">
        <f t="shared" si="55"/>
        <v/>
      </c>
      <c r="DX194" s="194"/>
      <c r="DY194" s="194"/>
      <c r="DZ194" s="234"/>
      <c r="EA194" s="196" t="s">
        <v>25</v>
      </c>
      <c r="EB194" s="234"/>
      <c r="EC194" s="194"/>
      <c r="ED194" s="234"/>
      <c r="EE194" s="194"/>
      <c r="EF194" s="194"/>
      <c r="EG194" s="196" t="s">
        <v>44</v>
      </c>
      <c r="EH194" s="194" t="s">
        <v>44</v>
      </c>
      <c r="EI194" s="195" t="s">
        <v>44</v>
      </c>
      <c r="EJ194" s="194" t="s">
        <v>63</v>
      </c>
      <c r="EK194" s="194" t="s">
        <v>63</v>
      </c>
      <c r="EL194" s="148" t="s">
        <v>644</v>
      </c>
      <c r="EM194" s="242" t="s">
        <v>44</v>
      </c>
      <c r="EN194" s="234"/>
      <c r="EO194" s="196" t="s">
        <v>63</v>
      </c>
      <c r="EP194" s="234"/>
      <c r="EQ194" s="194"/>
      <c r="ER194" s="228"/>
      <c r="ES194" s="194"/>
      <c r="ET194" s="194"/>
      <c r="EU194" s="194"/>
      <c r="EV194" s="234" t="s">
        <v>382</v>
      </c>
      <c r="EW194" s="194"/>
      <c r="EX194" s="194"/>
      <c r="FA194" s="58"/>
      <c r="FB194" s="58"/>
      <c r="FC194" s="58"/>
      <c r="FD194" s="58"/>
      <c r="FE194" s="58"/>
      <c r="FF194" s="58"/>
      <c r="FG194" s="58"/>
      <c r="FH194" s="58"/>
    </row>
    <row r="195" spans="1:164" s="8" customFormat="1" ht="15" customHeight="1" x14ac:dyDescent="0.25">
      <c r="A195" s="97" t="s">
        <v>241</v>
      </c>
      <c r="B195" s="92">
        <v>2008</v>
      </c>
      <c r="C195" s="259" t="s">
        <v>1076</v>
      </c>
      <c r="D195" s="102" t="s">
        <v>1077</v>
      </c>
      <c r="E195" s="123">
        <v>82</v>
      </c>
      <c r="F195" s="116"/>
      <c r="G195" s="188"/>
      <c r="H195" s="213"/>
      <c r="I195" s="146"/>
      <c r="J195" s="216">
        <v>0</v>
      </c>
      <c r="K195" s="146">
        <v>0</v>
      </c>
      <c r="L195" s="146">
        <v>0</v>
      </c>
      <c r="M195" s="146">
        <v>0</v>
      </c>
      <c r="N195" s="146">
        <v>0</v>
      </c>
      <c r="O195" s="35">
        <f t="shared" si="49"/>
        <v>0</v>
      </c>
      <c r="P195" s="35">
        <f t="shared" si="50"/>
        <v>0</v>
      </c>
      <c r="Q195" s="35">
        <f t="shared" si="51"/>
        <v>0</v>
      </c>
      <c r="R195" s="125">
        <f t="shared" si="52"/>
        <v>0</v>
      </c>
      <c r="S195" s="105">
        <v>2008</v>
      </c>
      <c r="T195" s="195" t="s">
        <v>173</v>
      </c>
      <c r="U195" s="195" t="s">
        <v>174</v>
      </c>
      <c r="V195" s="195" t="s">
        <v>31</v>
      </c>
      <c r="W195" s="235"/>
      <c r="X195" s="195"/>
      <c r="Y195" s="149" t="s">
        <v>34</v>
      </c>
      <c r="Z195" s="63" t="str">
        <f>VLOOKUP(Y195,Listings!$J$3:$O$57,2,FALSE)</f>
        <v>HCFC</v>
      </c>
      <c r="AA195" s="195"/>
      <c r="AB195" s="59">
        <f>VLOOKUP(Y195,Listings!$J$3:$O$57,5,FALSE)</f>
        <v>183.67</v>
      </c>
      <c r="AC195" s="59">
        <f>VLOOKUP(Y195,Listings!$J$3:$O$57,6,FALSE)</f>
        <v>36.72</v>
      </c>
      <c r="AD195" s="51">
        <f>VLOOKUP(Y195,Listings!$J$3:$L$57,3,FALSE)</f>
        <v>0.35639999999999999</v>
      </c>
      <c r="AE195" s="108" t="str">
        <f t="shared" si="57"/>
        <v>Dry</v>
      </c>
      <c r="AF195" s="133">
        <v>160</v>
      </c>
      <c r="AG195" s="159">
        <v>175</v>
      </c>
      <c r="AH195" s="159"/>
      <c r="AI195" s="159"/>
      <c r="AJ195" s="159"/>
      <c r="AK195" s="159"/>
      <c r="AL195" s="159"/>
      <c r="AM195" s="159"/>
      <c r="AN195" s="159">
        <v>5.5</v>
      </c>
      <c r="AO195" s="159">
        <v>6.5</v>
      </c>
      <c r="AP195" s="159">
        <v>1.4</v>
      </c>
      <c r="AQ195" s="159">
        <v>1.7</v>
      </c>
      <c r="AR195" s="189" t="s">
        <v>408</v>
      </c>
      <c r="AS195" s="195">
        <v>165</v>
      </c>
      <c r="AT195" s="195">
        <v>183</v>
      </c>
      <c r="AU195" s="190"/>
      <c r="AV195" s="195">
        <v>3.5</v>
      </c>
      <c r="AW195" s="195"/>
      <c r="AX195" s="195"/>
      <c r="AY195" s="195" t="s">
        <v>39</v>
      </c>
      <c r="AZ195" s="149" t="s">
        <v>360</v>
      </c>
      <c r="BA195" s="108"/>
      <c r="BB195" s="195">
        <v>22.5</v>
      </c>
      <c r="BC195" s="190"/>
      <c r="BD195" s="195">
        <v>3</v>
      </c>
      <c r="BE195" s="190"/>
      <c r="BF195" s="195">
        <v>0.54239999999999999</v>
      </c>
      <c r="BG195" s="195" t="s">
        <v>50</v>
      </c>
      <c r="BH195" s="149"/>
      <c r="BI195" s="195"/>
      <c r="BJ195" s="195"/>
      <c r="BK195" s="195">
        <v>4.2999999999999997E-2</v>
      </c>
      <c r="BL195" s="195">
        <v>7.1999999999999995E-2</v>
      </c>
      <c r="BM195" s="195" t="s">
        <v>283</v>
      </c>
      <c r="BN195" s="108"/>
      <c r="BO195" s="108"/>
      <c r="BP195" s="108"/>
      <c r="BQ195" s="195">
        <v>7.1999999999999995E-2</v>
      </c>
      <c r="BR195" s="206">
        <f>BQ195*DW195</f>
        <v>4.4415983158241246E-2</v>
      </c>
      <c r="BS195" s="195"/>
      <c r="BT195" s="155">
        <v>0.35197368421052633</v>
      </c>
      <c r="BU195" s="149" t="s">
        <v>400</v>
      </c>
      <c r="BV195" s="195" t="s">
        <v>62</v>
      </c>
      <c r="BW195" s="195" t="s">
        <v>46</v>
      </c>
      <c r="BX195" s="233" t="s">
        <v>401</v>
      </c>
      <c r="BY195" s="195"/>
      <c r="BZ195" s="195">
        <v>1.6E-2</v>
      </c>
      <c r="CA195" s="195">
        <v>1.9E-2</v>
      </c>
      <c r="CB195" s="195"/>
      <c r="CC195" s="195"/>
      <c r="CD195" s="195"/>
      <c r="CE195" s="195"/>
      <c r="CF195" s="195">
        <v>5.4999999999999997E-3</v>
      </c>
      <c r="CG195" s="195"/>
      <c r="CH195" s="195"/>
      <c r="CI195" s="195"/>
      <c r="CJ195" s="149" t="s">
        <v>25</v>
      </c>
      <c r="CK195" s="233"/>
      <c r="CL195" s="195"/>
      <c r="CM195" s="233"/>
      <c r="CN195" s="195"/>
      <c r="CO195" s="233"/>
      <c r="CP195" s="149" t="s">
        <v>28</v>
      </c>
      <c r="CQ195" s="195" t="s">
        <v>408</v>
      </c>
      <c r="CR195" s="148" t="s">
        <v>408</v>
      </c>
      <c r="CS195" s="233"/>
      <c r="CT195" s="195"/>
      <c r="CU195" s="195"/>
      <c r="CV195" s="159">
        <v>4.57</v>
      </c>
      <c r="CW195" s="195">
        <v>54.8</v>
      </c>
      <c r="CX195" s="195">
        <v>12</v>
      </c>
      <c r="CY195" s="195">
        <v>600</v>
      </c>
      <c r="CZ195" s="195">
        <v>1400</v>
      </c>
      <c r="DA195" s="195">
        <v>3.28</v>
      </c>
      <c r="DB195" s="195">
        <v>3.89</v>
      </c>
      <c r="DC195" s="108"/>
      <c r="DD195" s="108"/>
      <c r="DE195" s="195">
        <v>0.14000000000000001</v>
      </c>
      <c r="DF195" s="195">
        <v>0.25600000000000001</v>
      </c>
      <c r="DG195" s="195"/>
      <c r="DH195" s="195"/>
      <c r="DI195" s="54">
        <f t="shared" si="53"/>
        <v>0.15792349567374667</v>
      </c>
      <c r="DJ195" s="54">
        <f t="shared" si="54"/>
        <v>0.15792349567374667</v>
      </c>
      <c r="DK195" s="108"/>
      <c r="DL195" s="195"/>
      <c r="DM195" s="195">
        <v>0.46</v>
      </c>
      <c r="DN195" s="195">
        <v>0.5</v>
      </c>
      <c r="DO195" s="195"/>
      <c r="DP195" s="195"/>
      <c r="DQ195" s="195"/>
      <c r="DR195" s="195"/>
      <c r="DS195" s="155">
        <v>0.4</v>
      </c>
      <c r="DT195" s="155">
        <v>0.6</v>
      </c>
      <c r="DU195" s="195"/>
      <c r="DV195" s="195"/>
      <c r="DW195" s="54">
        <f t="shared" si="55"/>
        <v>0.61688865497557288</v>
      </c>
      <c r="DX195" s="195">
        <v>2.3809523809523809</v>
      </c>
      <c r="DY195" s="195">
        <v>2.5575447570332481</v>
      </c>
      <c r="DZ195" s="233"/>
      <c r="EA195" s="149" t="s">
        <v>49</v>
      </c>
      <c r="EB195" s="233"/>
      <c r="EC195" s="195"/>
      <c r="ED195" s="233"/>
      <c r="EE195" s="195"/>
      <c r="EF195" s="195"/>
      <c r="EG195" s="149" t="s">
        <v>44</v>
      </c>
      <c r="EH195" s="195" t="s">
        <v>400</v>
      </c>
      <c r="EI195" s="195" t="s">
        <v>44</v>
      </c>
      <c r="EJ195" s="195" t="s">
        <v>63</v>
      </c>
      <c r="EK195" s="195" t="s">
        <v>44</v>
      </c>
      <c r="EL195" s="195" t="s">
        <v>655</v>
      </c>
      <c r="EM195" s="128" t="s">
        <v>44</v>
      </c>
      <c r="EN195" s="233" t="s">
        <v>842</v>
      </c>
      <c r="EO195" s="149" t="s">
        <v>25</v>
      </c>
      <c r="EP195" s="233"/>
      <c r="EQ195" s="195">
        <v>0.85</v>
      </c>
      <c r="ER195" s="227"/>
      <c r="ES195" s="195" t="s">
        <v>382</v>
      </c>
      <c r="ET195" s="195" t="s">
        <v>382</v>
      </c>
      <c r="EU195" s="195" t="s">
        <v>382</v>
      </c>
      <c r="EV195" s="233"/>
      <c r="EW195" s="195"/>
      <c r="EX195" s="195" t="s">
        <v>382</v>
      </c>
      <c r="FA195" s="58"/>
      <c r="FB195" s="58"/>
      <c r="FC195" s="58"/>
      <c r="FD195" s="58"/>
      <c r="FE195" s="58"/>
      <c r="FF195" s="58"/>
      <c r="FG195" s="58"/>
      <c r="FH195" s="58"/>
    </row>
    <row r="196" spans="1:164" ht="15" customHeight="1" x14ac:dyDescent="0.25">
      <c r="A196" s="97" t="s">
        <v>568</v>
      </c>
      <c r="B196" s="92">
        <v>2015</v>
      </c>
      <c r="C196" s="101" t="s">
        <v>1172</v>
      </c>
      <c r="D196" s="102" t="s">
        <v>1173</v>
      </c>
      <c r="E196" s="123">
        <v>131</v>
      </c>
      <c r="F196" s="216"/>
      <c r="G196" s="146"/>
      <c r="H196" s="146"/>
      <c r="I196" s="146"/>
      <c r="J196" s="216">
        <v>0</v>
      </c>
      <c r="K196" s="146">
        <v>0</v>
      </c>
      <c r="L196" s="146">
        <v>0</v>
      </c>
      <c r="M196" s="146">
        <v>0</v>
      </c>
      <c r="N196" s="146">
        <v>0</v>
      </c>
      <c r="O196" s="125">
        <f t="shared" si="49"/>
        <v>0</v>
      </c>
      <c r="P196" s="125">
        <f t="shared" si="50"/>
        <v>0</v>
      </c>
      <c r="Q196" s="125">
        <f t="shared" si="51"/>
        <v>0</v>
      </c>
      <c r="R196" s="125">
        <f t="shared" si="52"/>
        <v>0</v>
      </c>
      <c r="S196" s="105">
        <v>2015</v>
      </c>
      <c r="T196" s="194" t="s">
        <v>206</v>
      </c>
      <c r="U196" s="194" t="s">
        <v>569</v>
      </c>
      <c r="V196" s="195" t="s">
        <v>408</v>
      </c>
      <c r="W196" s="233"/>
      <c r="X196" s="194"/>
      <c r="Y196" s="196" t="s">
        <v>26</v>
      </c>
      <c r="Z196" s="63" t="str">
        <f>VLOOKUP(Y196,Listings!$J$3:$O$57,2,FALSE)</f>
        <v>HFC</v>
      </c>
      <c r="AA196" s="194"/>
      <c r="AB196" s="59">
        <f>VLOOKUP(Y196,Listings!$J$3:$O$57,5,FALSE)</f>
        <v>154.01</v>
      </c>
      <c r="AC196" s="59">
        <f>VLOOKUP(Y196,Listings!$J$3:$O$57,6,FALSE)</f>
        <v>36.51</v>
      </c>
      <c r="AD196" s="188">
        <f>VLOOKUP(Y196,Listings!$J$3:$L$57,3,FALSE)</f>
        <v>0.49580000000000002</v>
      </c>
      <c r="AE196" s="108" t="str">
        <f t="shared" si="57"/>
        <v>Dry</v>
      </c>
      <c r="AF196" s="132"/>
      <c r="AG196" s="197"/>
      <c r="AH196" s="197"/>
      <c r="AI196" s="197">
        <v>20</v>
      </c>
      <c r="AJ196" s="197"/>
      <c r="AK196" s="197"/>
      <c r="AL196" s="197"/>
      <c r="AM196" s="197"/>
      <c r="AN196" s="197">
        <v>5.7</v>
      </c>
      <c r="AO196" s="197">
        <v>14.3</v>
      </c>
      <c r="AP196" s="197"/>
      <c r="AQ196" s="197">
        <v>2.5</v>
      </c>
      <c r="AR196" s="196" t="s">
        <v>408</v>
      </c>
      <c r="AS196" s="194"/>
      <c r="AT196" s="194">
        <v>130</v>
      </c>
      <c r="AU196" s="194"/>
      <c r="AV196" s="194"/>
      <c r="AW196" s="194"/>
      <c r="AX196" s="194"/>
      <c r="AY196" s="194" t="s">
        <v>125</v>
      </c>
      <c r="AZ196" s="196" t="s">
        <v>148</v>
      </c>
      <c r="BA196" s="194"/>
      <c r="BB196" s="194"/>
      <c r="BC196" s="194"/>
      <c r="BD196" s="194"/>
      <c r="BE196" s="194"/>
      <c r="BF196" s="194"/>
      <c r="BG196" s="194" t="s">
        <v>32</v>
      </c>
      <c r="BH196" s="196"/>
      <c r="BI196" s="194"/>
      <c r="BJ196" s="194"/>
      <c r="BK196" s="194"/>
      <c r="BL196" s="194"/>
      <c r="BM196" s="194"/>
      <c r="BN196" s="194"/>
      <c r="BO196" s="194"/>
      <c r="BP196" s="194"/>
      <c r="BQ196" s="194"/>
      <c r="BR196" s="194"/>
      <c r="BS196" s="194"/>
      <c r="BT196" s="155">
        <f>1-293/(273+AT196)</f>
        <v>0.27295285359801491</v>
      </c>
      <c r="BU196" s="196" t="s">
        <v>408</v>
      </c>
      <c r="BV196" s="195" t="s">
        <v>408</v>
      </c>
      <c r="BW196" s="195" t="s">
        <v>408</v>
      </c>
      <c r="BX196" s="234"/>
      <c r="BY196" s="194"/>
      <c r="BZ196" s="194"/>
      <c r="CA196" s="194"/>
      <c r="CB196" s="194"/>
      <c r="CC196" s="194"/>
      <c r="CD196" s="194"/>
      <c r="CE196" s="194"/>
      <c r="CF196" s="194"/>
      <c r="CG196" s="194"/>
      <c r="CH196" s="194"/>
      <c r="CI196" s="194"/>
      <c r="CJ196" s="196" t="s">
        <v>408</v>
      </c>
      <c r="CK196" s="234"/>
      <c r="CL196" s="194"/>
      <c r="CM196" s="234"/>
      <c r="CN196" s="194"/>
      <c r="CO196" s="234"/>
      <c r="CP196" s="196" t="s">
        <v>388</v>
      </c>
      <c r="CQ196" s="194" t="s">
        <v>408</v>
      </c>
      <c r="CR196" s="200" t="s">
        <v>408</v>
      </c>
      <c r="CS196" s="234"/>
      <c r="CT196" s="194"/>
      <c r="CU196" s="194">
        <v>30</v>
      </c>
      <c r="CV196" s="197">
        <v>4.5</v>
      </c>
      <c r="CW196" s="199">
        <v>13140</v>
      </c>
      <c r="CX196" s="194">
        <v>2920</v>
      </c>
      <c r="CY196" s="194">
        <v>1000</v>
      </c>
      <c r="CZ196" s="194">
        <v>4500</v>
      </c>
      <c r="DA196" s="194">
        <v>1.43</v>
      </c>
      <c r="DB196" s="194">
        <v>3.58</v>
      </c>
      <c r="DC196" s="194"/>
      <c r="DD196" s="194"/>
      <c r="DE196" s="194"/>
      <c r="DF196" s="194"/>
      <c r="DG196" s="194"/>
      <c r="DH196" s="194"/>
      <c r="DI196" s="190" t="str">
        <f t="shared" si="53"/>
        <v/>
      </c>
      <c r="DJ196" s="190" t="str">
        <f t="shared" si="54"/>
        <v/>
      </c>
      <c r="DK196" s="194"/>
      <c r="DL196" s="194"/>
      <c r="DM196" s="194"/>
      <c r="DN196" s="194"/>
      <c r="DO196" s="194">
        <v>0.6</v>
      </c>
      <c r="DP196" s="194">
        <v>0.88</v>
      </c>
      <c r="DQ196" s="194"/>
      <c r="DR196" s="194"/>
      <c r="DS196" s="194"/>
      <c r="DT196" s="200"/>
      <c r="DU196" s="194"/>
      <c r="DV196" s="194"/>
      <c r="DW196" s="54" t="str">
        <f t="shared" si="55"/>
        <v/>
      </c>
      <c r="DX196" s="194"/>
      <c r="DY196" s="194"/>
      <c r="DZ196" s="234"/>
      <c r="EA196" s="196" t="s">
        <v>408</v>
      </c>
      <c r="EB196" s="234"/>
      <c r="EC196" s="194"/>
      <c r="ED196" s="234"/>
      <c r="EE196" s="194"/>
      <c r="EF196" s="194"/>
      <c r="EG196" s="196" t="s">
        <v>44</v>
      </c>
      <c r="EH196" s="194" t="s">
        <v>44</v>
      </c>
      <c r="EI196" s="195" t="s">
        <v>44</v>
      </c>
      <c r="EJ196" s="195" t="s">
        <v>63</v>
      </c>
      <c r="EK196" s="194" t="s">
        <v>44</v>
      </c>
      <c r="EL196" s="195" t="s">
        <v>655</v>
      </c>
      <c r="EM196" s="244" t="s">
        <v>44</v>
      </c>
      <c r="EN196" s="234" t="s">
        <v>843</v>
      </c>
      <c r="EO196" s="196" t="s">
        <v>63</v>
      </c>
      <c r="EP196" s="234"/>
      <c r="EQ196" s="194"/>
      <c r="ER196" s="227"/>
      <c r="ES196" s="194"/>
      <c r="ET196" s="194"/>
      <c r="EU196" s="194"/>
      <c r="EV196" s="234"/>
      <c r="EW196" s="194"/>
      <c r="EX196" s="194" t="s">
        <v>382</v>
      </c>
    </row>
    <row r="197" spans="1:164" x14ac:dyDescent="0.25">
      <c r="DS197" s="54"/>
      <c r="DT197" s="54"/>
    </row>
  </sheetData>
  <autoFilter ref="A3:EX196">
    <sortState ref="A4:EX196">
      <sortCondition ref="F3:F196"/>
    </sortState>
  </autoFilter>
  <mergeCells count="43">
    <mergeCell ref="EE2:EF2"/>
    <mergeCell ref="DC2:DH2"/>
    <mergeCell ref="EG1:EN1"/>
    <mergeCell ref="DK2:DY2"/>
    <mergeCell ref="EO1:EQ1"/>
    <mergeCell ref="ER1:EX1"/>
    <mergeCell ref="AZ1:BG1"/>
    <mergeCell ref="AR1:AY1"/>
    <mergeCell ref="AW2:AX2"/>
    <mergeCell ref="CW2:CX2"/>
    <mergeCell ref="EA1:EF1"/>
    <mergeCell ref="BH1:BT1"/>
    <mergeCell ref="BU1:CI1"/>
    <mergeCell ref="CJ1:CO1"/>
    <mergeCell ref="CP1:DZ1"/>
    <mergeCell ref="CY2:CZ2"/>
    <mergeCell ref="DA2:DB2"/>
    <mergeCell ref="BZ2:CA2"/>
    <mergeCell ref="BQ2:BT2"/>
    <mergeCell ref="CC2:CF2"/>
    <mergeCell ref="CG2:CH2"/>
    <mergeCell ref="CN2:CO2"/>
    <mergeCell ref="CT2:CU2"/>
    <mergeCell ref="AP2:AQ2"/>
    <mergeCell ref="AS2:AT2"/>
    <mergeCell ref="AU2:AV2"/>
    <mergeCell ref="BA2:BB2"/>
    <mergeCell ref="BE2:BF2"/>
    <mergeCell ref="BH2:BJ2"/>
    <mergeCell ref="BK2:BM2"/>
    <mergeCell ref="BN2:BP2"/>
    <mergeCell ref="BC2:BD2"/>
    <mergeCell ref="AF2:AG2"/>
    <mergeCell ref="AH2:AI2"/>
    <mergeCell ref="AJ2:AK2"/>
    <mergeCell ref="AL2:AM2"/>
    <mergeCell ref="AN2:AO2"/>
    <mergeCell ref="A1:E1"/>
    <mergeCell ref="F1:I1"/>
    <mergeCell ref="Y1:AE1"/>
    <mergeCell ref="AF1:AQ1"/>
    <mergeCell ref="S1:X1"/>
    <mergeCell ref="J1:R1"/>
  </mergeCells>
  <hyperlinks>
    <hyperlink ref="C178" r:id="rId1"/>
    <hyperlink ref="C143" r:id="rId2"/>
    <hyperlink ref="C180" r:id="rId3"/>
    <hyperlink ref="C32" r:id="rId4"/>
    <hyperlink ref="C158" r:id="rId5"/>
    <hyperlink ref="C150" r:id="rId6"/>
    <hyperlink ref="C99" r:id="rId7"/>
    <hyperlink ref="C62" r:id="rId8"/>
    <hyperlink ref="C179" r:id="rId9"/>
    <hyperlink ref="C14" r:id="rId10"/>
    <hyperlink ref="C146" r:id="rId11"/>
    <hyperlink ref="C27" r:id="rId12"/>
    <hyperlink ref="C116" r:id="rId13"/>
    <hyperlink ref="C196" r:id="rId14"/>
    <hyperlink ref="C30" r:id="rId15"/>
    <hyperlink ref="C31" r:id="rId16"/>
    <hyperlink ref="C52" r:id="rId17"/>
    <hyperlink ref="C139" r:id="rId18"/>
    <hyperlink ref="C155" r:id="rId19"/>
    <hyperlink ref="C132" r:id="rId20"/>
    <hyperlink ref="C152" r:id="rId21"/>
    <hyperlink ref="C15" r:id="rId22"/>
    <hyperlink ref="C16" r:id="rId23"/>
    <hyperlink ref="C137" r:id="rId24"/>
    <hyperlink ref="C17" r:id="rId25"/>
    <hyperlink ref="C18" r:id="rId26"/>
    <hyperlink ref="C21" r:id="rId27"/>
    <hyperlink ref="C24" r:id="rId28"/>
    <hyperlink ref="C151" r:id="rId29"/>
    <hyperlink ref="C167" r:id="rId30"/>
    <hyperlink ref="C85" r:id="rId31"/>
    <hyperlink ref="C163" r:id="rId32"/>
    <hyperlink ref="C59" r:id="rId33"/>
    <hyperlink ref="C58" r:id="rId34"/>
    <hyperlink ref="C29" r:id="rId35"/>
    <hyperlink ref="C191" r:id="rId36"/>
    <hyperlink ref="C186" r:id="rId37"/>
    <hyperlink ref="C148" r:id="rId38"/>
    <hyperlink ref="C165" r:id="rId39"/>
    <hyperlink ref="C97" r:id="rId40"/>
    <hyperlink ref="C184" r:id="rId41"/>
    <hyperlink ref="C66" r:id="rId42"/>
    <hyperlink ref="C94" r:id="rId43"/>
    <hyperlink ref="C125" r:id="rId44"/>
    <hyperlink ref="C126" r:id="rId45"/>
    <hyperlink ref="C130" r:id="rId46"/>
    <hyperlink ref="C67" r:id="rId47"/>
    <hyperlink ref="C121" r:id="rId48"/>
    <hyperlink ref="C122" r:id="rId49"/>
    <hyperlink ref="C100" r:id="rId50"/>
    <hyperlink ref="C166" r:id="rId51"/>
    <hyperlink ref="C161" r:id="rId52"/>
    <hyperlink ref="C107" r:id="rId53"/>
    <hyperlink ref="C149" r:id="rId54"/>
    <hyperlink ref="C60" r:id="rId55"/>
    <hyperlink ref="C69" r:id="rId56"/>
    <hyperlink ref="C113" r:id="rId57"/>
    <hyperlink ref="C77" r:id="rId58"/>
    <hyperlink ref="C193" r:id="rId59"/>
    <hyperlink ref="C43" r:id="rId60"/>
    <hyperlink ref="C103" r:id="rId61"/>
    <hyperlink ref="C53" r:id="rId62"/>
    <hyperlink ref="C54" r:id="rId63"/>
    <hyperlink ref="C123" r:id="rId64"/>
    <hyperlink ref="C124" r:id="rId65"/>
    <hyperlink ref="C61" r:id="rId66"/>
    <hyperlink ref="C83" r:id="rId67"/>
    <hyperlink ref="C84" r:id="rId68"/>
    <hyperlink ref="C159" r:id="rId69"/>
    <hyperlink ref="C145" r:id="rId70"/>
    <hyperlink ref="C42" r:id="rId71"/>
    <hyperlink ref="C41" r:id="rId72"/>
    <hyperlink ref="C87" r:id="rId73"/>
    <hyperlink ref="C120" r:id="rId74"/>
    <hyperlink ref="C119" r:id="rId75"/>
    <hyperlink ref="C101" r:id="rId76"/>
    <hyperlink ref="C157" r:id="rId77"/>
    <hyperlink ref="C175" r:id="rId78"/>
    <hyperlink ref="C177" r:id="rId79"/>
    <hyperlink ref="C194" r:id="rId80"/>
    <hyperlink ref="C37" r:id="rId81"/>
    <hyperlink ref="C38" r:id="rId82"/>
    <hyperlink ref="C133" r:id="rId83"/>
    <hyperlink ref="C28" r:id="rId84"/>
    <hyperlink ref="C88" r:id="rId85"/>
    <hyperlink ref="C89" r:id="rId86"/>
    <hyperlink ref="C51" r:id="rId87"/>
    <hyperlink ref="C190" r:id="rId88"/>
    <hyperlink ref="C128" r:id="rId89"/>
    <hyperlink ref="C74" r:id="rId90"/>
    <hyperlink ref="C79" r:id="rId91"/>
    <hyperlink ref="C154" r:id="rId92"/>
    <hyperlink ref="C141" r:id="rId93"/>
    <hyperlink ref="C36" r:id="rId94"/>
    <hyperlink ref="C127" r:id="rId95"/>
    <hyperlink ref="C164" r:id="rId96"/>
    <hyperlink ref="C64" r:id="rId97"/>
    <hyperlink ref="C23" r:id="rId98"/>
    <hyperlink ref="C50" r:id="rId99"/>
    <hyperlink ref="C39" r:id="rId100"/>
    <hyperlink ref="C136" r:id="rId101"/>
    <hyperlink ref="C25" r:id="rId102"/>
    <hyperlink ref="C75" r:id="rId103"/>
    <hyperlink ref="C98" r:id="rId104"/>
    <hyperlink ref="C63" r:id="rId105"/>
    <hyperlink ref="C65" r:id="rId106"/>
    <hyperlink ref="C55" r:id="rId107"/>
    <hyperlink ref="C171" r:id="rId108"/>
    <hyperlink ref="C110" r:id="rId109"/>
    <hyperlink ref="C147" r:id="rId110"/>
    <hyperlink ref="C192" r:id="rId111"/>
    <hyperlink ref="C57" r:id="rId112"/>
    <hyperlink ref="C95" r:id="rId113"/>
    <hyperlink ref="C131" r:id="rId114"/>
    <hyperlink ref="C118" r:id="rId115"/>
    <hyperlink ref="C117" r:id="rId116"/>
    <hyperlink ref="C170" r:id="rId117"/>
    <hyperlink ref="C176" r:id="rId118"/>
    <hyperlink ref="C86" r:id="rId119"/>
    <hyperlink ref="C12" r:id="rId120"/>
    <hyperlink ref="C142" r:id="rId121"/>
    <hyperlink ref="C173" r:id="rId122"/>
    <hyperlink ref="C102" r:id="rId123"/>
    <hyperlink ref="C172" r:id="rId124"/>
    <hyperlink ref="C56" r:id="rId125"/>
    <hyperlink ref="C47" r:id="rId126"/>
    <hyperlink ref="C138" r:id="rId127"/>
    <hyperlink ref="C34" r:id="rId128"/>
    <hyperlink ref="C35" r:id="rId129"/>
    <hyperlink ref="C49" r:id="rId130"/>
    <hyperlink ref="C48" r:id="rId131"/>
    <hyperlink ref="C140" r:id="rId132"/>
    <hyperlink ref="C189" r:id="rId133"/>
    <hyperlink ref="C26" r:id="rId134"/>
    <hyperlink ref="C93" r:id="rId135"/>
    <hyperlink ref="C91" r:id="rId136"/>
    <hyperlink ref="C112" r:id="rId137"/>
    <hyperlink ref="C134" r:id="rId138"/>
    <hyperlink ref="C70" r:id="rId139"/>
    <hyperlink ref="C11" r:id="rId140"/>
    <hyperlink ref="C76" r:id="rId141"/>
    <hyperlink ref="C68" r:id="rId142"/>
    <hyperlink ref="C81" r:id="rId143"/>
    <hyperlink ref="C80" r:id="rId144"/>
    <hyperlink ref="C82" r:id="rId145"/>
    <hyperlink ref="C174" r:id="rId146"/>
    <hyperlink ref="C73" r:id="rId147"/>
    <hyperlink ref="C72" r:id="rId148"/>
    <hyperlink ref="C40" r:id="rId149"/>
    <hyperlink ref="C169" r:id="rId150"/>
    <hyperlink ref="C78" r:id="rId151"/>
    <hyperlink ref="C144" r:id="rId152"/>
    <hyperlink ref="C92" r:id="rId153"/>
    <hyperlink ref="C96" r:id="rId154"/>
    <hyperlink ref="C153" r:id="rId155"/>
    <hyperlink ref="C135" r:id="rId156"/>
    <hyperlink ref="C5" r:id="rId157"/>
    <hyperlink ref="C4" r:id="rId158"/>
    <hyperlink ref="C22" r:id="rId159"/>
    <hyperlink ref="C90" r:id="rId160"/>
    <hyperlink ref="C160" r:id="rId161"/>
    <hyperlink ref="C106" r:id="rId162"/>
    <hyperlink ref="C168" r:id="rId163"/>
    <hyperlink ref="C71" r:id="rId164"/>
    <hyperlink ref="C114" r:id="rId165"/>
    <hyperlink ref="C111" r:id="rId166"/>
    <hyperlink ref="C187" r:id="rId167"/>
    <hyperlink ref="C162" r:id="rId168"/>
    <hyperlink ref="C195" r:id="rId169"/>
    <hyperlink ref="C105" r:id="rId170"/>
    <hyperlink ref="C104" r:id="rId171"/>
    <hyperlink ref="C13" r:id="rId172"/>
    <hyperlink ref="C6" r:id="rId173"/>
    <hyperlink ref="C8" r:id="rId174"/>
    <hyperlink ref="C181" r:id="rId175"/>
    <hyperlink ref="C183" r:id="rId176"/>
    <hyperlink ref="C46" r:id="rId177"/>
    <hyperlink ref="C109" r:id="rId178"/>
    <hyperlink ref="C108" r:id="rId179"/>
    <hyperlink ref="C7" r:id="rId180"/>
    <hyperlink ref="C45" r:id="rId181"/>
    <hyperlink ref="C19" r:id="rId182"/>
    <hyperlink ref="C44" r:id="rId183"/>
    <hyperlink ref="C188" r:id="rId184"/>
    <hyperlink ref="C115" r:id="rId185"/>
    <hyperlink ref="C129" r:id="rId186"/>
    <hyperlink ref="C20" r:id="rId187"/>
  </hyperlinks>
  <pageMargins left="0.7" right="0.7" top="0.75" bottom="0.75" header="0.3" footer="0.3"/>
  <pageSetup paperSize="9" orientation="portrait" r:id="rId18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48"/>
  <sheetViews>
    <sheetView zoomScale="85" zoomScaleNormal="85" workbookViewId="0">
      <pane xSplit="7" ySplit="2" topLeftCell="H201" activePane="bottomRight" state="frozen"/>
      <selection pane="topRight" activeCell="I1" sqref="I1"/>
      <selection pane="bottomLeft" activeCell="A3" sqref="A3"/>
      <selection pane="bottomRight" activeCell="M15" sqref="M15"/>
    </sheetView>
  </sheetViews>
  <sheetFormatPr baseColWidth="10" defaultColWidth="9.140625" defaultRowHeight="15" x14ac:dyDescent="0.25"/>
  <cols>
    <col min="1" max="1" width="11.28515625" style="52" customWidth="1"/>
    <col min="2" max="2" width="6.28515625" style="52" customWidth="1"/>
    <col min="3" max="3" width="7.7109375" style="52" customWidth="1"/>
    <col min="4" max="4" width="4.28515625" style="189" customWidth="1"/>
    <col min="5" max="7" width="4.28515625" style="92" customWidth="1"/>
    <col min="8" max="11" width="6.28515625" style="52" customWidth="1"/>
    <col min="12" max="12" width="8.28515625" style="52" customWidth="1"/>
    <col min="13" max="13" width="12.140625" style="261" customWidth="1"/>
    <col min="14" max="14" width="11.28515625" style="53" customWidth="1"/>
    <col min="15" max="15" width="7.85546875" style="72" customWidth="1"/>
    <col min="16" max="18" width="7.85546875" style="52" customWidth="1"/>
    <col min="19" max="19" width="9.140625" style="53"/>
    <col min="20" max="20" width="9.140625" style="52"/>
    <col min="21" max="21" width="11.42578125" style="52" bestFit="1" customWidth="1"/>
    <col min="22" max="22" width="9.140625" style="52"/>
    <col min="23" max="23" width="27.140625" style="52" bestFit="1" customWidth="1"/>
    <col min="24" max="24" width="9.140625" style="53"/>
    <col min="25" max="27" width="9.140625" style="52"/>
    <col min="28" max="28" width="20" style="52" bestFit="1" customWidth="1"/>
    <col min="29" max="29" width="9.140625" style="53"/>
    <col min="30" max="34" width="9.140625" style="52"/>
    <col min="35" max="35" width="25.7109375" style="55" bestFit="1" customWidth="1"/>
    <col min="36" max="36" width="20.42578125" style="54" bestFit="1" customWidth="1"/>
    <col min="37" max="37" width="9.140625" style="54"/>
    <col min="38" max="39" width="9.140625" style="52"/>
    <col min="40" max="40" width="12.7109375" style="52" customWidth="1"/>
    <col min="41" max="41" width="9.140625" style="53"/>
    <col min="42" max="42" width="9.140625" style="54"/>
    <col min="43" max="16384" width="9.140625" style="52"/>
  </cols>
  <sheetData>
    <row r="1" spans="1:43" s="40" customFormat="1" x14ac:dyDescent="0.25">
      <c r="A1" s="419" t="s">
        <v>398</v>
      </c>
      <c r="B1" s="419"/>
      <c r="C1" s="419"/>
      <c r="D1" s="427" t="s">
        <v>1258</v>
      </c>
      <c r="E1" s="428"/>
      <c r="F1" s="428"/>
      <c r="G1" s="428"/>
      <c r="H1" s="419" t="s">
        <v>1263</v>
      </c>
      <c r="I1" s="419"/>
      <c r="J1" s="419"/>
      <c r="K1" s="419"/>
      <c r="L1" s="419"/>
      <c r="M1" s="419"/>
      <c r="N1" s="80"/>
      <c r="O1" s="437" t="s">
        <v>834</v>
      </c>
      <c r="P1" s="419"/>
      <c r="Q1" s="419"/>
      <c r="R1" s="419"/>
      <c r="S1" s="419" t="s">
        <v>13</v>
      </c>
      <c r="T1" s="419"/>
      <c r="U1" s="419"/>
      <c r="V1" s="419"/>
      <c r="W1" s="419"/>
      <c r="X1" s="419" t="s">
        <v>15</v>
      </c>
      <c r="Y1" s="419"/>
      <c r="Z1" s="419"/>
      <c r="AA1" s="419"/>
      <c r="AB1" s="419"/>
      <c r="AC1" s="419" t="s">
        <v>793</v>
      </c>
      <c r="AD1" s="419"/>
      <c r="AE1" s="419"/>
      <c r="AF1" s="419"/>
      <c r="AG1" s="419"/>
      <c r="AH1" s="419"/>
      <c r="AI1" s="419"/>
      <c r="AJ1" s="419" t="s">
        <v>22</v>
      </c>
      <c r="AK1" s="419"/>
      <c r="AL1" s="419"/>
      <c r="AM1" s="419"/>
      <c r="AN1" s="419"/>
      <c r="AO1" s="419" t="s">
        <v>17</v>
      </c>
      <c r="AP1" s="419"/>
      <c r="AQ1" s="419"/>
    </row>
    <row r="2" spans="1:43" s="262" customFormat="1" ht="33" customHeight="1" x14ac:dyDescent="0.25">
      <c r="A2" s="147" t="s">
        <v>0</v>
      </c>
      <c r="B2" s="262" t="s">
        <v>407</v>
      </c>
      <c r="C2" s="257" t="s">
        <v>139</v>
      </c>
      <c r="D2" s="215" t="s">
        <v>139</v>
      </c>
      <c r="E2" s="214" t="s">
        <v>399</v>
      </c>
      <c r="F2" s="214" t="s">
        <v>391</v>
      </c>
      <c r="G2" s="214" t="s">
        <v>422</v>
      </c>
      <c r="H2" s="262" t="s">
        <v>794</v>
      </c>
      <c r="I2" s="262" t="s">
        <v>795</v>
      </c>
      <c r="J2" s="262" t="s">
        <v>796</v>
      </c>
      <c r="K2" s="262" t="s">
        <v>797</v>
      </c>
      <c r="L2" s="262" t="s">
        <v>139</v>
      </c>
      <c r="M2" s="262" t="s">
        <v>8</v>
      </c>
      <c r="N2" s="263" t="s">
        <v>1342</v>
      </c>
      <c r="O2" s="264" t="s">
        <v>794</v>
      </c>
      <c r="P2" s="262" t="s">
        <v>795</v>
      </c>
      <c r="Q2" s="262" t="s">
        <v>796</v>
      </c>
      <c r="R2" s="262" t="s">
        <v>797</v>
      </c>
      <c r="S2" s="265" t="s">
        <v>798</v>
      </c>
      <c r="T2" s="266" t="s">
        <v>799</v>
      </c>
      <c r="U2" s="262" t="s">
        <v>800</v>
      </c>
      <c r="V2" s="266" t="s">
        <v>801</v>
      </c>
      <c r="W2" s="267" t="s">
        <v>802</v>
      </c>
      <c r="X2" s="265" t="s">
        <v>803</v>
      </c>
      <c r="Y2" s="262" t="s">
        <v>804</v>
      </c>
      <c r="Z2" s="262" t="s">
        <v>805</v>
      </c>
      <c r="AA2" s="262" t="s">
        <v>806</v>
      </c>
      <c r="AB2" s="262" t="s">
        <v>8</v>
      </c>
      <c r="AC2" s="113" t="s">
        <v>807</v>
      </c>
      <c r="AD2" s="262" t="s">
        <v>808</v>
      </c>
      <c r="AE2" s="115" t="s">
        <v>809</v>
      </c>
      <c r="AF2" s="115" t="s">
        <v>423</v>
      </c>
      <c r="AG2" s="115" t="s">
        <v>424</v>
      </c>
      <c r="AH2" s="115" t="s">
        <v>810</v>
      </c>
      <c r="AI2" s="268" t="s">
        <v>8</v>
      </c>
      <c r="AJ2" s="109" t="s">
        <v>8</v>
      </c>
      <c r="AK2" s="269" t="s">
        <v>811</v>
      </c>
      <c r="AL2" s="262" t="s">
        <v>812</v>
      </c>
      <c r="AM2" s="262" t="s">
        <v>813</v>
      </c>
      <c r="AN2" s="270" t="s">
        <v>831</v>
      </c>
      <c r="AO2" s="263" t="s">
        <v>814</v>
      </c>
      <c r="AP2" s="271" t="s">
        <v>811</v>
      </c>
      <c r="AQ2" s="262" t="s">
        <v>813</v>
      </c>
    </row>
    <row r="3" spans="1:43" x14ac:dyDescent="0.25">
      <c r="A3" s="97" t="s">
        <v>239</v>
      </c>
      <c r="B3" s="92">
        <v>2009</v>
      </c>
      <c r="C3" s="146">
        <v>81.099999999999994</v>
      </c>
      <c r="D3" s="114">
        <v>0</v>
      </c>
      <c r="E3" s="51" t="s">
        <v>832</v>
      </c>
      <c r="F3" s="188" t="s">
        <v>832</v>
      </c>
      <c r="G3" s="146" t="s">
        <v>832</v>
      </c>
      <c r="H3" s="34"/>
      <c r="I3" s="34"/>
      <c r="J3" s="34"/>
      <c r="K3" s="34"/>
      <c r="L3" s="126" t="s">
        <v>816</v>
      </c>
      <c r="N3" s="53" t="s">
        <v>638</v>
      </c>
      <c r="O3" s="189"/>
      <c r="P3" s="105"/>
      <c r="Q3" s="73"/>
      <c r="R3" s="73"/>
      <c r="W3" s="55" t="s">
        <v>408</v>
      </c>
      <c r="AB3" s="150" t="s">
        <v>408</v>
      </c>
      <c r="AH3" s="105"/>
      <c r="AI3" s="187" t="s">
        <v>34</v>
      </c>
      <c r="AJ3" s="149" t="s">
        <v>28</v>
      </c>
    </row>
    <row r="4" spans="1:43" x14ac:dyDescent="0.25">
      <c r="A4" s="97" t="s">
        <v>239</v>
      </c>
      <c r="B4" s="92">
        <v>2009</v>
      </c>
      <c r="C4" s="146">
        <v>81.2</v>
      </c>
      <c r="D4" s="114">
        <v>0</v>
      </c>
      <c r="E4" s="51" t="s">
        <v>832</v>
      </c>
      <c r="F4" s="51" t="s">
        <v>833</v>
      </c>
      <c r="G4" s="95" t="s">
        <v>832</v>
      </c>
      <c r="H4" s="34"/>
      <c r="I4" s="34"/>
      <c r="J4" s="34"/>
      <c r="K4" s="34"/>
      <c r="L4" s="126" t="s">
        <v>816</v>
      </c>
      <c r="N4" s="53" t="s">
        <v>638</v>
      </c>
      <c r="O4" s="189"/>
      <c r="P4" s="105"/>
      <c r="Q4" s="73"/>
      <c r="R4" s="73"/>
      <c r="W4" s="191" t="s">
        <v>408</v>
      </c>
      <c r="AB4" s="45" t="s">
        <v>408</v>
      </c>
      <c r="AF4" s="105"/>
      <c r="AG4" s="105"/>
      <c r="AI4" s="187" t="s">
        <v>34</v>
      </c>
      <c r="AJ4" s="149" t="s">
        <v>119</v>
      </c>
    </row>
    <row r="5" spans="1:43" x14ac:dyDescent="0.25">
      <c r="A5" s="97" t="s">
        <v>501</v>
      </c>
      <c r="B5" s="92">
        <v>2010</v>
      </c>
      <c r="C5" s="123">
        <v>108.1</v>
      </c>
      <c r="D5" s="114">
        <v>1</v>
      </c>
      <c r="E5" s="51" t="s">
        <v>832</v>
      </c>
      <c r="F5" s="51" t="s">
        <v>832</v>
      </c>
      <c r="G5" s="188" t="s">
        <v>832</v>
      </c>
      <c r="H5" s="34"/>
      <c r="I5" s="34"/>
      <c r="J5" s="34"/>
      <c r="K5" s="34"/>
      <c r="L5" s="34">
        <v>1</v>
      </c>
      <c r="M5" s="261" t="s">
        <v>823</v>
      </c>
      <c r="N5" s="53" t="s">
        <v>408</v>
      </c>
      <c r="P5" s="70"/>
      <c r="Q5" s="73"/>
      <c r="R5" s="73"/>
      <c r="S5" s="53">
        <v>260</v>
      </c>
      <c r="V5" s="52">
        <v>9.01</v>
      </c>
      <c r="W5" s="198" t="s">
        <v>39</v>
      </c>
      <c r="AB5" s="198" t="s">
        <v>32</v>
      </c>
      <c r="AC5" s="53">
        <v>170</v>
      </c>
      <c r="AH5" s="52">
        <v>4.1000000000000002E-2</v>
      </c>
      <c r="AI5" s="198" t="s">
        <v>34</v>
      </c>
      <c r="AJ5" s="196" t="s">
        <v>28</v>
      </c>
      <c r="AK5" s="194">
        <v>1.05</v>
      </c>
      <c r="AL5" s="105"/>
    </row>
    <row r="6" spans="1:43" x14ac:dyDescent="0.25">
      <c r="A6" s="200" t="s">
        <v>501</v>
      </c>
      <c r="B6" s="92">
        <v>2010</v>
      </c>
      <c r="C6" s="93">
        <v>108.2</v>
      </c>
      <c r="D6" s="114">
        <v>1</v>
      </c>
      <c r="E6" s="51" t="s">
        <v>832</v>
      </c>
      <c r="F6" s="51" t="s">
        <v>833</v>
      </c>
      <c r="G6" s="188" t="s">
        <v>832</v>
      </c>
      <c r="H6" s="34">
        <v>1</v>
      </c>
      <c r="I6" s="34">
        <v>1</v>
      </c>
      <c r="J6" s="34"/>
      <c r="K6" s="34"/>
      <c r="L6" s="34">
        <v>1</v>
      </c>
      <c r="M6" s="261" t="s">
        <v>823</v>
      </c>
      <c r="N6" s="53" t="s">
        <v>408</v>
      </c>
      <c r="O6" s="209">
        <f>IF(ISBLANK(H6),"",(AN6/V6))</f>
        <v>9.5936794582392789E-3</v>
      </c>
      <c r="P6" s="207">
        <f>IF(ISBLANK(I6),"",O6/(1-IF(ISBLANK(X6),293,X6+273)/(S6+273)))</f>
        <v>2.1305963130173064E-2</v>
      </c>
      <c r="Q6" s="73"/>
      <c r="R6" s="73"/>
      <c r="S6" s="53">
        <v>260</v>
      </c>
      <c r="V6" s="52">
        <v>17.72</v>
      </c>
      <c r="W6" s="198" t="s">
        <v>39</v>
      </c>
      <c r="AB6" s="198" t="s">
        <v>32</v>
      </c>
      <c r="AC6" s="53">
        <v>170</v>
      </c>
      <c r="AH6" s="52">
        <v>1.4999999999999999E-2</v>
      </c>
      <c r="AI6" s="198" t="s">
        <v>493</v>
      </c>
      <c r="AJ6" s="196" t="s">
        <v>509</v>
      </c>
      <c r="AK6" s="54">
        <v>1.93</v>
      </c>
      <c r="AM6" s="52">
        <v>0.17</v>
      </c>
      <c r="AN6" s="52">
        <f>IF(ISNUMBER(AM6),AM6,IF(ISNUMBER(AL6),(0.6842+LN(AL6)*0.0494)*AL6,""))</f>
        <v>0.17</v>
      </c>
    </row>
    <row r="7" spans="1:43" x14ac:dyDescent="0.25">
      <c r="A7" s="200" t="s">
        <v>501</v>
      </c>
      <c r="B7" s="92">
        <v>2010</v>
      </c>
      <c r="C7" s="93">
        <v>108.3</v>
      </c>
      <c r="D7" s="114">
        <v>1</v>
      </c>
      <c r="E7" s="51" t="s">
        <v>833</v>
      </c>
      <c r="F7" s="51" t="s">
        <v>209</v>
      </c>
      <c r="G7" s="51" t="s">
        <v>832</v>
      </c>
      <c r="H7" s="34">
        <v>1</v>
      </c>
      <c r="I7" s="34">
        <v>1</v>
      </c>
      <c r="J7" s="124"/>
      <c r="K7" s="124"/>
      <c r="L7" s="124">
        <v>1</v>
      </c>
      <c r="M7" s="261" t="s">
        <v>823</v>
      </c>
      <c r="N7" s="53" t="s">
        <v>408</v>
      </c>
      <c r="O7" s="72">
        <f>IF(ISBLANK(H7),"",(AN7/V7))</f>
        <v>1.859052247873633E-2</v>
      </c>
      <c r="P7" s="70">
        <f>IF(ISBLANK(I7),"",O7/(1-IF(ISBLANK(X7),293,X7+273)/(S7+273)))</f>
        <v>4.1286452004860259E-2</v>
      </c>
      <c r="Q7" s="73"/>
      <c r="R7" s="73"/>
      <c r="S7" s="53">
        <v>260</v>
      </c>
      <c r="V7" s="105">
        <v>8.23</v>
      </c>
      <c r="W7" s="198" t="s">
        <v>39</v>
      </c>
      <c r="AB7" s="198" t="s">
        <v>32</v>
      </c>
      <c r="AC7" s="53">
        <v>170</v>
      </c>
      <c r="AF7" s="52">
        <v>14</v>
      </c>
      <c r="AH7" s="52">
        <v>3.1E-2</v>
      </c>
      <c r="AI7" s="198" t="s">
        <v>34</v>
      </c>
      <c r="AJ7" s="196" t="s">
        <v>78</v>
      </c>
      <c r="AK7" s="194">
        <v>0.71299999999999997</v>
      </c>
      <c r="AM7" s="52">
        <v>0.153</v>
      </c>
      <c r="AN7" s="52">
        <f>IF(ISNUMBER(AM7),AM7,IF(ISNUMBER(AL7),(0.6842+LN(AL7)*0.0494)*AL7,""))</f>
        <v>0.153</v>
      </c>
    </row>
    <row r="8" spans="1:43" x14ac:dyDescent="0.25">
      <c r="A8" s="97" t="s">
        <v>103</v>
      </c>
      <c r="B8" s="92">
        <v>2013</v>
      </c>
      <c r="C8" s="93">
        <v>34</v>
      </c>
      <c r="D8" s="116">
        <v>2</v>
      </c>
      <c r="E8" s="188" t="s">
        <v>832</v>
      </c>
      <c r="F8" s="213" t="s">
        <v>832</v>
      </c>
      <c r="G8" s="213" t="s">
        <v>832</v>
      </c>
      <c r="H8" s="34"/>
      <c r="I8" s="34"/>
      <c r="J8" s="34"/>
      <c r="K8" s="34"/>
      <c r="L8" s="34" t="s">
        <v>816</v>
      </c>
      <c r="N8" s="53" t="s">
        <v>638</v>
      </c>
      <c r="O8" s="53"/>
      <c r="Q8" s="73"/>
      <c r="R8" s="73"/>
      <c r="W8" s="55" t="s">
        <v>408</v>
      </c>
      <c r="AB8" s="45" t="s">
        <v>408</v>
      </c>
      <c r="AI8" s="55" t="s">
        <v>26</v>
      </c>
      <c r="AJ8" s="189" t="s">
        <v>36</v>
      </c>
    </row>
    <row r="9" spans="1:43" x14ac:dyDescent="0.25">
      <c r="A9" s="97" t="s">
        <v>513</v>
      </c>
      <c r="B9" s="92">
        <v>2015</v>
      </c>
      <c r="C9" s="93">
        <v>109</v>
      </c>
      <c r="D9" s="114">
        <v>2</v>
      </c>
      <c r="E9" s="51" t="s">
        <v>833</v>
      </c>
      <c r="F9" s="51" t="s">
        <v>832</v>
      </c>
      <c r="G9" s="188" t="s">
        <v>832</v>
      </c>
      <c r="H9" s="34"/>
      <c r="I9" s="34"/>
      <c r="J9" s="34"/>
      <c r="K9" s="34"/>
      <c r="L9" s="34" t="s">
        <v>816</v>
      </c>
      <c r="N9" s="53" t="s">
        <v>638</v>
      </c>
      <c r="P9" s="105"/>
      <c r="Q9" s="73"/>
      <c r="R9" s="73"/>
      <c r="W9" s="198" t="s">
        <v>408</v>
      </c>
      <c r="AB9" s="198" t="s">
        <v>408</v>
      </c>
      <c r="AD9" s="105"/>
      <c r="AI9" s="198" t="s">
        <v>34</v>
      </c>
      <c r="AJ9" s="196" t="s">
        <v>36</v>
      </c>
    </row>
    <row r="10" spans="1:43" x14ac:dyDescent="0.25">
      <c r="A10" s="97" t="s">
        <v>65</v>
      </c>
      <c r="B10" s="92">
        <v>2015</v>
      </c>
      <c r="C10" s="93">
        <v>11</v>
      </c>
      <c r="D10" s="114">
        <v>3</v>
      </c>
      <c r="E10" s="51" t="s">
        <v>832</v>
      </c>
      <c r="F10" s="51" t="s">
        <v>832</v>
      </c>
      <c r="G10" s="95" t="s">
        <v>832</v>
      </c>
      <c r="H10" s="34">
        <v>1</v>
      </c>
      <c r="I10" s="34"/>
      <c r="J10" s="34"/>
      <c r="K10" s="34"/>
      <c r="L10" s="34">
        <v>1</v>
      </c>
      <c r="M10" s="261" t="s">
        <v>815</v>
      </c>
      <c r="N10" s="53" t="s">
        <v>408</v>
      </c>
      <c r="O10" s="72">
        <f t="shared" ref="O10:O18" si="0">IF(ISBLANK(H10),"",(AN10/V10))</f>
        <v>1.4999999999999999E-2</v>
      </c>
      <c r="P10" s="70"/>
      <c r="Q10" s="73"/>
      <c r="R10" s="73"/>
      <c r="V10" s="112">
        <v>80</v>
      </c>
      <c r="W10" s="165" t="s">
        <v>39</v>
      </c>
      <c r="AB10" s="45" t="s">
        <v>408</v>
      </c>
      <c r="AC10" s="53">
        <v>112</v>
      </c>
      <c r="AH10" s="52">
        <v>0.45</v>
      </c>
      <c r="AI10" s="45" t="s">
        <v>26</v>
      </c>
      <c r="AJ10" s="47" t="s">
        <v>37</v>
      </c>
      <c r="AK10" s="54">
        <f>2.6*AH10</f>
        <v>1.1700000000000002</v>
      </c>
      <c r="AM10" s="52">
        <v>1.2</v>
      </c>
      <c r="AN10" s="52">
        <f t="shared" ref="AN10:AN18" si="1">IF(ISNUMBER(AM10),AM10,IF(ISNUMBER(AL10),(0.6842+LN(AL10)*0.0494)*AL10,""))</f>
        <v>1.2</v>
      </c>
    </row>
    <row r="11" spans="1:43" x14ac:dyDescent="0.25">
      <c r="A11" s="200" t="s">
        <v>65</v>
      </c>
      <c r="B11" s="92">
        <v>2015</v>
      </c>
      <c r="C11" s="93">
        <v>112</v>
      </c>
      <c r="D11" s="114">
        <v>3</v>
      </c>
      <c r="E11" s="51" t="s">
        <v>832</v>
      </c>
      <c r="F11" s="188" t="s">
        <v>832</v>
      </c>
      <c r="G11" s="188" t="s">
        <v>832</v>
      </c>
      <c r="H11" s="34">
        <v>1</v>
      </c>
      <c r="I11" s="34"/>
      <c r="J11" s="34"/>
      <c r="K11" s="34"/>
      <c r="L11" s="34">
        <v>1</v>
      </c>
      <c r="M11" s="261" t="s">
        <v>823</v>
      </c>
      <c r="N11" s="53" t="s">
        <v>408</v>
      </c>
      <c r="O11" s="209">
        <f t="shared" si="0"/>
        <v>0.02</v>
      </c>
      <c r="P11" s="207"/>
      <c r="Q11" s="73"/>
      <c r="R11" s="73"/>
      <c r="V11" s="112">
        <v>70</v>
      </c>
      <c r="W11" s="198" t="s">
        <v>39</v>
      </c>
      <c r="AB11" s="198" t="s">
        <v>408</v>
      </c>
      <c r="AC11" s="53">
        <v>98</v>
      </c>
      <c r="AE11" s="52">
        <v>25</v>
      </c>
      <c r="AF11" s="52">
        <v>13.6</v>
      </c>
      <c r="AG11" s="52">
        <v>2.2999999999999998</v>
      </c>
      <c r="AH11" s="52">
        <v>0.37</v>
      </c>
      <c r="AI11" s="198" t="s">
        <v>26</v>
      </c>
      <c r="AJ11" s="196" t="s">
        <v>37</v>
      </c>
      <c r="AM11" s="52">
        <v>1.4</v>
      </c>
      <c r="AN11" s="52">
        <f t="shared" si="1"/>
        <v>1.4</v>
      </c>
    </row>
    <row r="12" spans="1:43" x14ac:dyDescent="0.25">
      <c r="A12" s="97" t="s">
        <v>535</v>
      </c>
      <c r="B12" s="92">
        <v>2015</v>
      </c>
      <c r="C12" s="93">
        <v>116</v>
      </c>
      <c r="D12" s="114">
        <v>4</v>
      </c>
      <c r="E12" s="51" t="s">
        <v>832</v>
      </c>
      <c r="F12" s="188" t="s">
        <v>832</v>
      </c>
      <c r="G12" s="188" t="s">
        <v>832</v>
      </c>
      <c r="H12" s="34">
        <v>1</v>
      </c>
      <c r="I12" s="34">
        <v>1</v>
      </c>
      <c r="J12" s="34">
        <v>1</v>
      </c>
      <c r="K12" s="34">
        <v>1</v>
      </c>
      <c r="L12" s="34">
        <v>1</v>
      </c>
      <c r="M12" s="261" t="s">
        <v>823</v>
      </c>
      <c r="N12" s="53" t="s">
        <v>791</v>
      </c>
      <c r="O12" s="72">
        <f t="shared" si="0"/>
        <v>5.9653846153846155E-2</v>
      </c>
      <c r="P12" s="70">
        <f>IF(ISBLANK(I12),"",O12/(1-IF(ISBLANK(X12),293,X12+273)/(S12+273)))</f>
        <v>0.15780523255813955</v>
      </c>
      <c r="Q12" s="73">
        <f>IF(ISBLANK(J12),"",O12*(S12-T12)/(S12-IF(ISBLANK(X12),20,X12)))</f>
        <v>1.5260286225402505E-2</v>
      </c>
      <c r="R12" s="73">
        <f>IF(ISBLANK(K12),"",O12*(S12-T12)/(S12+273-IF(ISBLANK(X12),293,X12+273)*(1+LN((S12+273)/IF(ISBLANK(X12),293,X12+273)))))</f>
        <v>6.9775583532824439E-2</v>
      </c>
      <c r="S12" s="53">
        <v>182</v>
      </c>
      <c r="T12" s="52">
        <v>138</v>
      </c>
      <c r="U12" s="52">
        <v>0.21</v>
      </c>
      <c r="V12" s="112">
        <v>26</v>
      </c>
      <c r="W12" s="198" t="s">
        <v>39</v>
      </c>
      <c r="X12" s="53">
        <v>10</v>
      </c>
      <c r="Y12" s="52">
        <v>68</v>
      </c>
      <c r="AA12" s="52">
        <v>0.125</v>
      </c>
      <c r="AB12" s="198" t="s">
        <v>253</v>
      </c>
      <c r="AC12" s="53">
        <v>163</v>
      </c>
      <c r="AD12" s="52">
        <v>145</v>
      </c>
      <c r="AE12" s="52">
        <v>28</v>
      </c>
      <c r="AF12" s="52">
        <v>8.5</v>
      </c>
      <c r="AG12" s="52">
        <v>1.3</v>
      </c>
      <c r="AH12" s="52">
        <v>0.16200000000000001</v>
      </c>
      <c r="AI12" s="198" t="s">
        <v>105</v>
      </c>
      <c r="AJ12" s="196" t="s">
        <v>36</v>
      </c>
      <c r="AK12" s="54">
        <v>2.2000000000000002</v>
      </c>
      <c r="AM12" s="52">
        <v>1.5509999999999999</v>
      </c>
      <c r="AN12" s="52">
        <f t="shared" si="1"/>
        <v>1.5509999999999999</v>
      </c>
    </row>
    <row r="13" spans="1:43" x14ac:dyDescent="0.25">
      <c r="A13" s="97" t="s">
        <v>546</v>
      </c>
      <c r="B13" s="92">
        <v>2015</v>
      </c>
      <c r="C13" s="93">
        <v>120</v>
      </c>
      <c r="D13" s="114">
        <v>4</v>
      </c>
      <c r="E13" s="51" t="s">
        <v>832</v>
      </c>
      <c r="F13" s="51" t="s">
        <v>832</v>
      </c>
      <c r="G13" s="188" t="s">
        <v>832</v>
      </c>
      <c r="H13" s="34">
        <v>1</v>
      </c>
      <c r="I13" s="34">
        <v>1</v>
      </c>
      <c r="J13" s="34">
        <v>1</v>
      </c>
      <c r="K13" s="34">
        <v>1</v>
      </c>
      <c r="L13" s="34">
        <v>1</v>
      </c>
      <c r="M13" s="261" t="s">
        <v>818</v>
      </c>
      <c r="N13" s="53" t="s">
        <v>791</v>
      </c>
      <c r="O13" s="72">
        <f t="shared" si="0"/>
        <v>0.05</v>
      </c>
      <c r="P13" s="70">
        <f>IF(ISBLANK(I13),"",O13/(1-IF(ISBLANK(X13),293,X13+273)/(S13+273)))</f>
        <v>0.13138888888888892</v>
      </c>
      <c r="Q13" s="73">
        <f>IF(ISBLANK(J13),"",O13*(S13-T13)/(S13-IF(ISBLANK(X13),20,X13)))</f>
        <v>1.3888888888888888E-2</v>
      </c>
      <c r="R13" s="73">
        <f>IF(ISBLANK(K13),"",O13*(S13-T13)/(S13+273-IF(ISBLANK(X13),293,X13+273)*(1+LN((S13+273)/IF(ISBLANK(X13),293,X13+273)))))</f>
        <v>6.3010978688295513E-2</v>
      </c>
      <c r="S13" s="53">
        <v>200</v>
      </c>
      <c r="T13" s="52">
        <v>150</v>
      </c>
      <c r="V13" s="194">
        <v>30</v>
      </c>
      <c r="W13" s="187" t="s">
        <v>39</v>
      </c>
      <c r="AB13" s="198" t="s">
        <v>253</v>
      </c>
      <c r="AC13" s="53">
        <v>170</v>
      </c>
      <c r="AD13" s="52">
        <v>150</v>
      </c>
      <c r="AE13" s="52">
        <v>55</v>
      </c>
      <c r="AF13" s="52">
        <v>10.5</v>
      </c>
      <c r="AG13" s="52">
        <v>2.5</v>
      </c>
      <c r="AH13" s="52">
        <v>0.14000000000000001</v>
      </c>
      <c r="AI13" s="198" t="s">
        <v>105</v>
      </c>
      <c r="AJ13" s="149" t="s">
        <v>36</v>
      </c>
      <c r="AM13" s="52">
        <v>1.5</v>
      </c>
      <c r="AN13" s="52">
        <f t="shared" si="1"/>
        <v>1.5</v>
      </c>
    </row>
    <row r="14" spans="1:43" x14ac:dyDescent="0.25">
      <c r="A14" s="200" t="s">
        <v>548</v>
      </c>
      <c r="B14" s="92">
        <v>2015</v>
      </c>
      <c r="C14" s="93">
        <v>121</v>
      </c>
      <c r="D14" s="114">
        <v>4</v>
      </c>
      <c r="E14" s="51" t="s">
        <v>832</v>
      </c>
      <c r="F14" s="51" t="s">
        <v>833</v>
      </c>
      <c r="G14" s="188" t="s">
        <v>832</v>
      </c>
      <c r="H14" s="34">
        <v>1</v>
      </c>
      <c r="I14" s="34">
        <v>1</v>
      </c>
      <c r="J14" s="34">
        <v>1</v>
      </c>
      <c r="K14" s="34">
        <v>1</v>
      </c>
      <c r="L14" s="34">
        <v>1</v>
      </c>
      <c r="M14" s="261" t="s">
        <v>818</v>
      </c>
      <c r="N14" s="53" t="s">
        <v>791</v>
      </c>
      <c r="O14" s="72">
        <f t="shared" si="0"/>
        <v>5.0615384615384618E-2</v>
      </c>
      <c r="P14" s="70">
        <f>IF(ISBLANK(I14),"",O14/(1-IF(ISBLANK(X14),293,X14+273)/(S14+273)))</f>
        <v>0.1313078229071438</v>
      </c>
      <c r="Q14" s="73">
        <f>IF(ISBLANK(J14),"",O14*(S14-T14)/(S14-IF(ISBLANK(X14),20,X14)))</f>
        <v>1.3606286186931348E-2</v>
      </c>
      <c r="R14" s="73">
        <f>IF(ISBLANK(K14),"",O14*(S14-T14)/(S14+273-IF(ISBLANK(X14),293,X14+273)*(1+LN((S14+273)/IF(ISBLANK(X14),293,X14+273)))))</f>
        <v>6.0804391131431275E-2</v>
      </c>
      <c r="S14" s="53">
        <v>185.4</v>
      </c>
      <c r="T14" s="52">
        <v>137.9</v>
      </c>
      <c r="V14" s="52">
        <v>26</v>
      </c>
      <c r="W14" s="198" t="s">
        <v>408</v>
      </c>
      <c r="X14" s="53">
        <v>8.6999999999999993</v>
      </c>
      <c r="Y14" s="52">
        <v>49.7</v>
      </c>
      <c r="AA14" s="52">
        <v>23</v>
      </c>
      <c r="AB14" s="161" t="s">
        <v>253</v>
      </c>
      <c r="AC14" s="53">
        <v>154.69999999999999</v>
      </c>
      <c r="AD14" s="52">
        <v>125.5</v>
      </c>
      <c r="AE14" s="52">
        <v>17.8</v>
      </c>
      <c r="AF14" s="52">
        <v>8.86</v>
      </c>
      <c r="AG14" s="52">
        <v>1.28</v>
      </c>
      <c r="AH14" s="52">
        <v>0.158</v>
      </c>
      <c r="AI14" s="198" t="s">
        <v>105</v>
      </c>
      <c r="AJ14" s="196" t="s">
        <v>36</v>
      </c>
      <c r="AM14" s="52">
        <v>1.3160000000000001</v>
      </c>
      <c r="AN14" s="52">
        <f t="shared" si="1"/>
        <v>1.3160000000000001</v>
      </c>
      <c r="AO14" s="208">
        <v>8.77E-2</v>
      </c>
    </row>
    <row r="15" spans="1:43" x14ac:dyDescent="0.25">
      <c r="A15" s="200" t="s">
        <v>535</v>
      </c>
      <c r="B15" s="92">
        <v>2015</v>
      </c>
      <c r="C15" s="93">
        <v>145</v>
      </c>
      <c r="D15" s="216">
        <v>4</v>
      </c>
      <c r="E15" s="146" t="s">
        <v>832</v>
      </c>
      <c r="F15" s="146" t="s">
        <v>209</v>
      </c>
      <c r="G15" s="95" t="s">
        <v>833</v>
      </c>
      <c r="H15" s="34">
        <v>1</v>
      </c>
      <c r="I15" s="34"/>
      <c r="J15" s="34"/>
      <c r="K15" s="34"/>
      <c r="L15" s="34">
        <v>1</v>
      </c>
      <c r="M15" s="261" t="s">
        <v>1264</v>
      </c>
      <c r="N15" s="53" t="s">
        <v>791</v>
      </c>
      <c r="O15" s="72">
        <f t="shared" si="0"/>
        <v>0.10784313725490198</v>
      </c>
      <c r="P15" s="70"/>
      <c r="Q15" s="73"/>
      <c r="R15" s="73"/>
      <c r="V15" s="52">
        <v>10.199999999999999</v>
      </c>
      <c r="W15" s="198" t="s">
        <v>39</v>
      </c>
      <c r="AA15" s="52">
        <v>0.115</v>
      </c>
      <c r="AB15" s="198" t="s">
        <v>253</v>
      </c>
      <c r="AC15" s="53">
        <v>155</v>
      </c>
      <c r="AD15" s="52">
        <v>125</v>
      </c>
      <c r="AE15" s="52">
        <v>20</v>
      </c>
      <c r="AF15" s="194">
        <v>11.6</v>
      </c>
      <c r="AG15" s="194">
        <v>1.2</v>
      </c>
      <c r="AH15" s="52">
        <v>0.11</v>
      </c>
      <c r="AI15" s="198" t="s">
        <v>105</v>
      </c>
      <c r="AJ15" s="196" t="s">
        <v>28</v>
      </c>
      <c r="AM15" s="52">
        <v>1.1000000000000001</v>
      </c>
      <c r="AN15" s="52">
        <f t="shared" si="1"/>
        <v>1.1000000000000001</v>
      </c>
    </row>
    <row r="16" spans="1:43" x14ac:dyDescent="0.25">
      <c r="A16" s="200" t="s">
        <v>535</v>
      </c>
      <c r="B16" s="92">
        <v>2015</v>
      </c>
      <c r="C16" s="93">
        <v>145</v>
      </c>
      <c r="D16" s="216">
        <v>4</v>
      </c>
      <c r="E16" s="146" t="s">
        <v>832</v>
      </c>
      <c r="F16" s="146" t="s">
        <v>209</v>
      </c>
      <c r="G16" s="95" t="s">
        <v>833</v>
      </c>
      <c r="H16" s="34">
        <v>1</v>
      </c>
      <c r="I16" s="34"/>
      <c r="J16" s="34"/>
      <c r="K16" s="34"/>
      <c r="L16" s="34">
        <v>1</v>
      </c>
      <c r="M16" s="272" t="s">
        <v>1265</v>
      </c>
      <c r="N16" s="53" t="s">
        <v>791</v>
      </c>
      <c r="O16" s="209">
        <f t="shared" si="0"/>
        <v>0.11578947368421054</v>
      </c>
      <c r="P16" s="207"/>
      <c r="Q16" s="73"/>
      <c r="R16" s="73"/>
      <c r="V16" s="52">
        <v>9.5</v>
      </c>
      <c r="W16" s="198" t="s">
        <v>39</v>
      </c>
      <c r="AA16" s="52">
        <v>0.115</v>
      </c>
      <c r="AB16" s="198" t="s">
        <v>253</v>
      </c>
      <c r="AC16" s="53">
        <v>165</v>
      </c>
      <c r="AD16" s="52">
        <v>130</v>
      </c>
      <c r="AE16" s="52">
        <v>15</v>
      </c>
      <c r="AF16" s="194">
        <v>12.7</v>
      </c>
      <c r="AG16" s="194">
        <v>1.3</v>
      </c>
      <c r="AH16" s="52">
        <v>0.11</v>
      </c>
      <c r="AI16" s="198" t="s">
        <v>105</v>
      </c>
      <c r="AJ16" s="196" t="s">
        <v>28</v>
      </c>
      <c r="AM16" s="52">
        <v>1.1000000000000001</v>
      </c>
      <c r="AN16" s="52">
        <f t="shared" si="1"/>
        <v>1.1000000000000001</v>
      </c>
    </row>
    <row r="17" spans="1:43" x14ac:dyDescent="0.25">
      <c r="A17" s="97" t="s">
        <v>648</v>
      </c>
      <c r="B17" s="92">
        <v>2015</v>
      </c>
      <c r="C17" s="93">
        <v>123</v>
      </c>
      <c r="D17" s="216">
        <v>5</v>
      </c>
      <c r="E17" s="146" t="s">
        <v>832</v>
      </c>
      <c r="F17" s="146" t="s">
        <v>832</v>
      </c>
      <c r="G17" s="95" t="s">
        <v>832</v>
      </c>
      <c r="H17" s="34">
        <v>1</v>
      </c>
      <c r="I17" s="34">
        <v>1</v>
      </c>
      <c r="J17" s="34">
        <v>1</v>
      </c>
      <c r="K17" s="34">
        <v>1</v>
      </c>
      <c r="L17" s="34">
        <v>1</v>
      </c>
      <c r="M17" s="261" t="s">
        <v>815</v>
      </c>
      <c r="N17" s="53" t="s">
        <v>638</v>
      </c>
      <c r="O17" s="72">
        <f t="shared" si="0"/>
        <v>7.1377151799687011E-2</v>
      </c>
      <c r="P17" s="70">
        <f>IF(ISBLANK(I17),"",O17/(1-IF(ISBLANK(X17),293,X17+273)/(S17+273)))</f>
        <v>0.36198412698412707</v>
      </c>
      <c r="Q17" s="73">
        <f>IF(ISBLANK(J17),"",O17*(S17-T17)/(S17-IF(ISBLANK(X17),20,X17)))</f>
        <v>1.8354124748490946E-2</v>
      </c>
      <c r="R17" s="73">
        <f>IF(ISBLANK(K17),"",O17*(S17-T17)/(S17+273-IF(ISBLANK(X17),293,X17+273)*(1+LN((S17+273)/IF(ISBLANK(X17),293,X17+273)))))</f>
        <v>0.17348303855525474</v>
      </c>
      <c r="S17" s="53">
        <v>82</v>
      </c>
      <c r="T17" s="52">
        <v>64</v>
      </c>
      <c r="V17" s="52">
        <v>1278</v>
      </c>
      <c r="W17" s="198" t="s">
        <v>32</v>
      </c>
      <c r="X17" s="53">
        <v>12</v>
      </c>
      <c r="Y17" s="194">
        <v>16</v>
      </c>
      <c r="Z17" s="52">
        <v>20</v>
      </c>
      <c r="AB17" s="198" t="s">
        <v>32</v>
      </c>
      <c r="AC17" s="53">
        <v>72</v>
      </c>
      <c r="AE17" s="52">
        <v>16</v>
      </c>
      <c r="AH17" s="52">
        <v>4.17</v>
      </c>
      <c r="AI17" s="198" t="s">
        <v>26</v>
      </c>
      <c r="AJ17" s="196" t="s">
        <v>36</v>
      </c>
      <c r="AM17" s="52">
        <v>91.22</v>
      </c>
      <c r="AN17" s="52">
        <f t="shared" si="1"/>
        <v>91.22</v>
      </c>
    </row>
    <row r="18" spans="1:43" x14ac:dyDescent="0.25">
      <c r="A18" s="200" t="s">
        <v>525</v>
      </c>
      <c r="B18" s="92">
        <v>2015</v>
      </c>
      <c r="C18" s="123">
        <v>124</v>
      </c>
      <c r="D18" s="216">
        <v>5</v>
      </c>
      <c r="E18" s="146" t="s">
        <v>832</v>
      </c>
      <c r="F18" s="146" t="s">
        <v>832</v>
      </c>
      <c r="G18" s="95" t="s">
        <v>832</v>
      </c>
      <c r="H18" s="34">
        <v>1</v>
      </c>
      <c r="I18" s="34">
        <v>1</v>
      </c>
      <c r="J18" s="34">
        <v>1</v>
      </c>
      <c r="K18" s="34">
        <v>1</v>
      </c>
      <c r="L18" s="34">
        <v>1</v>
      </c>
      <c r="M18" s="261" t="s">
        <v>818</v>
      </c>
      <c r="N18" s="53" t="s">
        <v>638</v>
      </c>
      <c r="O18" s="209">
        <f t="shared" si="0"/>
        <v>7.2959999999999997E-2</v>
      </c>
      <c r="P18" s="207">
        <f>IF(ISBLANK(I18),"",O18/(1-IF(ISBLANK(X18),293,X18+273)/(S18+273)))</f>
        <v>0.37489728416485907</v>
      </c>
      <c r="Q18" s="73">
        <f>IF(ISBLANK(J18),"",O18*(S18-T18)/(S18-IF(ISBLANK(X18),20,X18)))</f>
        <v>1.932938828633405E-2</v>
      </c>
      <c r="R18" s="73">
        <f>IF(ISBLANK(K18),"",O18*(S18-T18)/(S18+273-IF(ISBLANK(X18),293,X18+273)*(1+LN((S18+273)/IF(ISBLANK(X18),293,X18+273)))))</f>
        <v>0.18529679634194357</v>
      </c>
      <c r="S18" s="53">
        <v>82.32</v>
      </c>
      <c r="T18" s="52">
        <v>64</v>
      </c>
      <c r="V18" s="52">
        <v>1250</v>
      </c>
      <c r="W18" s="198" t="s">
        <v>32</v>
      </c>
      <c r="X18" s="53">
        <v>13.17</v>
      </c>
      <c r="Y18" s="52">
        <v>17</v>
      </c>
      <c r="AB18" s="198" t="s">
        <v>32</v>
      </c>
      <c r="AC18" s="53">
        <v>75</v>
      </c>
      <c r="AD18" s="52">
        <v>50</v>
      </c>
      <c r="AE18" s="52">
        <v>17</v>
      </c>
      <c r="AH18" s="52">
        <v>5.17</v>
      </c>
      <c r="AI18" s="198" t="s">
        <v>26</v>
      </c>
      <c r="AJ18" s="196" t="s">
        <v>36</v>
      </c>
      <c r="AM18" s="52">
        <v>91.2</v>
      </c>
      <c r="AN18" s="52">
        <f t="shared" si="1"/>
        <v>91.2</v>
      </c>
    </row>
    <row r="19" spans="1:43" x14ac:dyDescent="0.25">
      <c r="A19" s="97" t="s">
        <v>300</v>
      </c>
      <c r="B19" s="92">
        <v>2015</v>
      </c>
      <c r="C19" s="93">
        <v>101</v>
      </c>
      <c r="D19" s="114">
        <v>6</v>
      </c>
      <c r="E19" s="51" t="s">
        <v>832</v>
      </c>
      <c r="F19" s="51" t="s">
        <v>832</v>
      </c>
      <c r="G19" s="95" t="s">
        <v>832</v>
      </c>
      <c r="H19" s="34"/>
      <c r="I19" s="34"/>
      <c r="J19" s="34"/>
      <c r="K19" s="34"/>
      <c r="L19" s="34">
        <v>1</v>
      </c>
      <c r="M19" s="261" t="s">
        <v>818</v>
      </c>
      <c r="N19" s="53" t="s">
        <v>638</v>
      </c>
      <c r="O19" s="209"/>
      <c r="P19" s="207"/>
      <c r="Q19" s="73"/>
      <c r="R19" s="73"/>
      <c r="S19" s="53">
        <v>90</v>
      </c>
      <c r="V19" s="112">
        <v>3.26</v>
      </c>
      <c r="W19" s="198" t="s">
        <v>32</v>
      </c>
      <c r="AB19" s="198" t="s">
        <v>32</v>
      </c>
      <c r="AC19" s="53">
        <v>89.2</v>
      </c>
      <c r="AD19" s="52">
        <v>39.299999999999997</v>
      </c>
      <c r="AE19" s="112">
        <v>15</v>
      </c>
      <c r="AF19" s="52">
        <v>6.1</v>
      </c>
      <c r="AG19" s="52">
        <v>0.65</v>
      </c>
      <c r="AH19" s="52">
        <v>1.4999999999999999E-2</v>
      </c>
      <c r="AI19" s="198" t="s">
        <v>34</v>
      </c>
      <c r="AJ19" s="196" t="s">
        <v>78</v>
      </c>
      <c r="AK19" s="194">
        <v>0.39300000000000002</v>
      </c>
      <c r="AO19" s="208">
        <v>5.5999999999999999E-3</v>
      </c>
    </row>
    <row r="20" spans="1:43" x14ac:dyDescent="0.25">
      <c r="A20" s="97" t="s">
        <v>300</v>
      </c>
      <c r="B20" s="92">
        <v>2015</v>
      </c>
      <c r="C20" s="93">
        <v>125</v>
      </c>
      <c r="D20" s="216">
        <v>6</v>
      </c>
      <c r="E20" s="146" t="s">
        <v>832</v>
      </c>
      <c r="F20" s="146" t="s">
        <v>832</v>
      </c>
      <c r="G20" s="95" t="s">
        <v>832</v>
      </c>
      <c r="H20" s="34"/>
      <c r="I20" s="34"/>
      <c r="J20" s="34"/>
      <c r="K20" s="34"/>
      <c r="L20" s="34">
        <v>1</v>
      </c>
      <c r="M20" s="261" t="s">
        <v>823</v>
      </c>
      <c r="N20" s="53" t="s">
        <v>638</v>
      </c>
      <c r="P20" s="70"/>
      <c r="Q20" s="73"/>
      <c r="R20" s="73"/>
      <c r="S20" s="189">
        <v>85</v>
      </c>
      <c r="T20" s="105"/>
      <c r="V20" s="105"/>
      <c r="W20" s="198" t="s">
        <v>32</v>
      </c>
      <c r="AB20" s="198" t="s">
        <v>32</v>
      </c>
      <c r="AC20" s="53">
        <v>81</v>
      </c>
      <c r="AD20" s="52">
        <v>65</v>
      </c>
      <c r="AF20" s="52">
        <v>5</v>
      </c>
      <c r="AG20" s="52">
        <v>1</v>
      </c>
      <c r="AH20" s="105">
        <v>6.1499999999999999E-2</v>
      </c>
      <c r="AI20" s="198" t="s">
        <v>34</v>
      </c>
      <c r="AJ20" s="196" t="s">
        <v>78</v>
      </c>
      <c r="AK20" s="54">
        <v>0.28000000000000003</v>
      </c>
      <c r="AO20" s="189"/>
    </row>
    <row r="21" spans="1:43" x14ac:dyDescent="0.25">
      <c r="A21" s="97" t="s">
        <v>663</v>
      </c>
      <c r="B21" s="92">
        <v>2013</v>
      </c>
      <c r="C21" s="146">
        <v>158</v>
      </c>
      <c r="D21" s="114">
        <v>6</v>
      </c>
      <c r="E21" s="51" t="s">
        <v>832</v>
      </c>
      <c r="F21" s="188" t="s">
        <v>833</v>
      </c>
      <c r="G21" s="188" t="s">
        <v>832</v>
      </c>
      <c r="H21" s="193"/>
      <c r="I21" s="193"/>
      <c r="J21" s="193"/>
      <c r="K21" s="193"/>
      <c r="L21" s="193">
        <v>1</v>
      </c>
      <c r="M21" s="261" t="s">
        <v>815</v>
      </c>
      <c r="N21" s="53" t="s">
        <v>638</v>
      </c>
      <c r="O21" s="209"/>
      <c r="P21" s="207"/>
      <c r="Q21" s="73"/>
      <c r="R21" s="73"/>
      <c r="S21" s="53">
        <v>82.7</v>
      </c>
      <c r="T21" s="52">
        <v>78.5</v>
      </c>
      <c r="U21" s="112">
        <v>0.374</v>
      </c>
      <c r="V21" s="52">
        <v>6.6</v>
      </c>
      <c r="W21" s="191" t="s">
        <v>32</v>
      </c>
      <c r="AB21" s="198" t="s">
        <v>32</v>
      </c>
      <c r="AC21" s="53">
        <v>80</v>
      </c>
      <c r="AD21" s="52">
        <v>65.599999999999994</v>
      </c>
      <c r="AE21" s="194">
        <v>26.3</v>
      </c>
      <c r="AF21" s="194">
        <v>4</v>
      </c>
      <c r="AG21" s="194">
        <v>0.1</v>
      </c>
      <c r="AH21" s="194">
        <v>5.5E-2</v>
      </c>
      <c r="AI21" s="55" t="s">
        <v>34</v>
      </c>
      <c r="AJ21" s="196" t="s">
        <v>78</v>
      </c>
      <c r="AK21" s="54">
        <v>0.5</v>
      </c>
      <c r="AO21" s="53">
        <v>1.4999999999999999E-2</v>
      </c>
      <c r="AP21" s="54">
        <v>0.11</v>
      </c>
    </row>
    <row r="22" spans="1:43" x14ac:dyDescent="0.25">
      <c r="A22" s="97" t="s">
        <v>300</v>
      </c>
      <c r="B22" s="92">
        <v>2016</v>
      </c>
      <c r="C22" s="146">
        <v>163</v>
      </c>
      <c r="D22" s="114">
        <v>6</v>
      </c>
      <c r="E22" s="188" t="s">
        <v>832</v>
      </c>
      <c r="F22" s="188" t="s">
        <v>209</v>
      </c>
      <c r="G22" s="188" t="s">
        <v>832</v>
      </c>
      <c r="H22" s="193"/>
      <c r="I22" s="193"/>
      <c r="J22" s="193"/>
      <c r="K22" s="193"/>
      <c r="L22" s="193" t="s">
        <v>816</v>
      </c>
      <c r="N22" s="53" t="s">
        <v>638</v>
      </c>
      <c r="O22" s="209"/>
      <c r="P22" s="207"/>
      <c r="Q22" s="73"/>
      <c r="R22" s="73"/>
      <c r="W22" s="191" t="s">
        <v>32</v>
      </c>
      <c r="AB22" s="198" t="s">
        <v>32</v>
      </c>
      <c r="AI22" s="55" t="s">
        <v>34</v>
      </c>
      <c r="AJ22" s="196" t="s">
        <v>78</v>
      </c>
    </row>
    <row r="23" spans="1:43" x14ac:dyDescent="0.25">
      <c r="A23" s="97" t="s">
        <v>491</v>
      </c>
      <c r="B23" s="92">
        <v>2015</v>
      </c>
      <c r="C23" s="146">
        <v>107</v>
      </c>
      <c r="D23" s="114">
        <v>7</v>
      </c>
      <c r="E23" s="51" t="s">
        <v>832</v>
      </c>
      <c r="F23" s="51" t="s">
        <v>832</v>
      </c>
      <c r="G23" s="188" t="s">
        <v>832</v>
      </c>
      <c r="H23" s="34">
        <v>1</v>
      </c>
      <c r="I23" s="34">
        <v>1</v>
      </c>
      <c r="J23" s="34"/>
      <c r="K23" s="34"/>
      <c r="L23" s="34">
        <v>1</v>
      </c>
      <c r="M23" s="261" t="s">
        <v>817</v>
      </c>
      <c r="N23" s="53" t="s">
        <v>638</v>
      </c>
      <c r="O23" s="72">
        <f t="shared" ref="O23:O28" si="2">IF(ISBLANK(H23),"",(AN23/V23))</f>
        <v>4.5829586449756626E-2</v>
      </c>
      <c r="P23" s="70">
        <f t="shared" ref="P23:P28" si="3">IF(ISBLANK(I23),"",O23/(1-IF(ISBLANK(X23),293,X23+273)/(S23+273)))</f>
        <v>6.9498939590185521E-2</v>
      </c>
      <c r="Q23" s="73"/>
      <c r="R23" s="73"/>
      <c r="S23" s="208">
        <v>602</v>
      </c>
      <c r="U23" s="112">
        <v>3.5000000000000003E-2</v>
      </c>
      <c r="V23" s="52">
        <v>19.45</v>
      </c>
      <c r="W23" s="198" t="s">
        <v>358</v>
      </c>
      <c r="X23" s="53">
        <v>25</v>
      </c>
      <c r="Z23" s="105"/>
      <c r="AA23" s="105">
        <v>16.39</v>
      </c>
      <c r="AB23" s="198" t="s">
        <v>32</v>
      </c>
      <c r="AD23" s="105"/>
      <c r="AF23" s="52">
        <v>18.7</v>
      </c>
      <c r="AG23" s="52">
        <v>2</v>
      </c>
      <c r="AH23" s="52">
        <v>1.7999999999999999E-2</v>
      </c>
      <c r="AI23" s="198" t="s">
        <v>493</v>
      </c>
      <c r="AJ23" s="196" t="s">
        <v>479</v>
      </c>
      <c r="AK23" s="194">
        <v>1.7</v>
      </c>
      <c r="AL23" s="194">
        <v>1.28</v>
      </c>
      <c r="AN23" s="52">
        <f t="shared" ref="AN23:AN28" si="4">IF(ISNUMBER(AM23),AM23,IF(ISNUMBER(AL23),(0.6842+LN(AL23)*0.0494)*AL23,""))</f>
        <v>0.89138545644776634</v>
      </c>
    </row>
    <row r="24" spans="1:43" x14ac:dyDescent="0.25">
      <c r="A24" s="200" t="s">
        <v>491</v>
      </c>
      <c r="B24" s="92">
        <v>2015</v>
      </c>
      <c r="C24" s="146">
        <v>107</v>
      </c>
      <c r="D24" s="114">
        <v>7</v>
      </c>
      <c r="E24" s="51" t="s">
        <v>832</v>
      </c>
      <c r="F24" s="51" t="s">
        <v>832</v>
      </c>
      <c r="G24" s="188" t="s">
        <v>832</v>
      </c>
      <c r="H24" s="34">
        <v>1</v>
      </c>
      <c r="I24" s="34">
        <v>1</v>
      </c>
      <c r="J24" s="34"/>
      <c r="K24" s="34"/>
      <c r="L24" s="124">
        <v>2</v>
      </c>
      <c r="M24" s="261" t="s">
        <v>818</v>
      </c>
      <c r="N24" s="53" t="s">
        <v>638</v>
      </c>
      <c r="O24" s="72">
        <f t="shared" si="2"/>
        <v>4.4280493799914424E-2</v>
      </c>
      <c r="P24" s="70">
        <f t="shared" si="3"/>
        <v>6.4644054220245439E-2</v>
      </c>
      <c r="Q24" s="73"/>
      <c r="R24" s="73"/>
      <c r="S24" s="208">
        <v>673</v>
      </c>
      <c r="U24" s="112">
        <v>4.8000000000000001E-2</v>
      </c>
      <c r="V24" s="105">
        <v>29.51</v>
      </c>
      <c r="W24" s="198" t="s">
        <v>358</v>
      </c>
      <c r="X24" s="53">
        <v>25</v>
      </c>
      <c r="AA24" s="52">
        <v>25.21</v>
      </c>
      <c r="AB24" s="198" t="s">
        <v>32</v>
      </c>
      <c r="AF24" s="52">
        <v>24.8</v>
      </c>
      <c r="AG24" s="52">
        <v>2.5</v>
      </c>
      <c r="AH24" s="52">
        <v>2.86E-2</v>
      </c>
      <c r="AI24" s="198" t="s">
        <v>493</v>
      </c>
      <c r="AJ24" s="196" t="s">
        <v>479</v>
      </c>
      <c r="AK24" s="54">
        <v>2.4700000000000002</v>
      </c>
      <c r="AL24" s="52">
        <v>1.83</v>
      </c>
      <c r="AN24" s="52">
        <f t="shared" si="4"/>
        <v>1.3067173720354748</v>
      </c>
    </row>
    <row r="25" spans="1:43" x14ac:dyDescent="0.25">
      <c r="A25" s="200" t="s">
        <v>491</v>
      </c>
      <c r="B25" s="92">
        <v>2015</v>
      </c>
      <c r="C25" s="213">
        <v>126</v>
      </c>
      <c r="D25" s="216">
        <v>7</v>
      </c>
      <c r="E25" s="146" t="s">
        <v>832</v>
      </c>
      <c r="F25" s="146" t="s">
        <v>832</v>
      </c>
      <c r="G25" s="146" t="s">
        <v>832</v>
      </c>
      <c r="H25" s="34">
        <v>1</v>
      </c>
      <c r="I25" s="34">
        <v>1</v>
      </c>
      <c r="J25" s="34"/>
      <c r="K25" s="34"/>
      <c r="L25" s="34">
        <v>1</v>
      </c>
      <c r="M25" s="261" t="s">
        <v>815</v>
      </c>
      <c r="N25" s="53" t="s">
        <v>638</v>
      </c>
      <c r="O25" s="209">
        <f t="shared" si="2"/>
        <v>4.6759594815649848E-2</v>
      </c>
      <c r="P25" s="207">
        <f t="shared" si="3"/>
        <v>6.8195244186281506E-2</v>
      </c>
      <c r="Q25" s="73"/>
      <c r="R25" s="73"/>
      <c r="S25" s="53">
        <v>749.5</v>
      </c>
      <c r="U25" s="52">
        <v>4.2999999999999997E-2</v>
      </c>
      <c r="V25" s="52">
        <v>25</v>
      </c>
      <c r="W25" s="198" t="s">
        <v>358</v>
      </c>
      <c r="X25" s="53">
        <v>48.4</v>
      </c>
      <c r="Y25" s="52">
        <v>73.8</v>
      </c>
      <c r="AA25" s="112">
        <v>23</v>
      </c>
      <c r="AB25" s="198" t="s">
        <v>32</v>
      </c>
      <c r="AC25" s="53">
        <v>210</v>
      </c>
      <c r="AD25" s="52">
        <v>104.7</v>
      </c>
      <c r="AE25" s="52">
        <v>46.7</v>
      </c>
      <c r="AF25" s="52">
        <v>28.65</v>
      </c>
      <c r="AG25" s="52">
        <v>1.89</v>
      </c>
      <c r="AH25" s="52">
        <v>2.0500000000000001E-2</v>
      </c>
      <c r="AI25" s="198" t="s">
        <v>493</v>
      </c>
      <c r="AJ25" s="196" t="s">
        <v>479</v>
      </c>
      <c r="AL25" s="52">
        <v>1.649</v>
      </c>
      <c r="AN25" s="52">
        <f t="shared" si="4"/>
        <v>1.1689898703912462</v>
      </c>
    </row>
    <row r="26" spans="1:43" x14ac:dyDescent="0.25">
      <c r="A26" s="97" t="s">
        <v>670</v>
      </c>
      <c r="B26" s="92">
        <v>2016</v>
      </c>
      <c r="C26" s="93">
        <v>169</v>
      </c>
      <c r="D26" s="122">
        <v>7</v>
      </c>
      <c r="E26" s="146" t="s">
        <v>832</v>
      </c>
      <c r="F26" s="146" t="s">
        <v>832</v>
      </c>
      <c r="G26" s="212" t="s">
        <v>832</v>
      </c>
      <c r="H26" s="193">
        <v>1</v>
      </c>
      <c r="I26" s="193">
        <v>1</v>
      </c>
      <c r="J26" s="193">
        <v>1</v>
      </c>
      <c r="K26" s="193">
        <v>1</v>
      </c>
      <c r="L26" s="193">
        <v>1</v>
      </c>
      <c r="M26" s="261" t="s">
        <v>817</v>
      </c>
      <c r="N26" s="53" t="s">
        <v>638</v>
      </c>
      <c r="O26" s="72">
        <f t="shared" si="2"/>
        <v>2.873729150751942E-2</v>
      </c>
      <c r="P26" s="70">
        <f t="shared" si="3"/>
        <v>4.1119683289435882E-2</v>
      </c>
      <c r="Q26" s="73">
        <f>IF(ISBLANK(J26),"",O26*(S26-T26)/(S26-IF(ISBLANK(X26),20,X26)))</f>
        <v>2.8525987893493542E-2</v>
      </c>
      <c r="R26" s="73">
        <f>IF(ISBLANK(K26),"",O26*(S26-T26)/(S26+273-IF(ISBLANK(X26),293,X26+273)*(1+LN((S26+273)/IF(ISBLANK(X26),293,X26+273)))))</f>
        <v>5.9078356758100345E-2</v>
      </c>
      <c r="S26" s="53">
        <v>700</v>
      </c>
      <c r="T26" s="52">
        <v>25</v>
      </c>
      <c r="U26" s="52">
        <v>3.3300000000000003E-2</v>
      </c>
      <c r="V26" s="105">
        <v>20</v>
      </c>
      <c r="W26" s="191" t="s">
        <v>358</v>
      </c>
      <c r="Z26" s="105"/>
      <c r="AB26" s="198" t="s">
        <v>32</v>
      </c>
      <c r="AC26" s="53">
        <v>215</v>
      </c>
      <c r="AD26" s="52">
        <v>125</v>
      </c>
      <c r="AF26" s="52">
        <v>22</v>
      </c>
      <c r="AG26" s="52">
        <v>2</v>
      </c>
      <c r="AH26" s="194">
        <v>1.3899999999999999E-2</v>
      </c>
      <c r="AI26" s="55" t="s">
        <v>493</v>
      </c>
      <c r="AJ26" s="196" t="s">
        <v>778</v>
      </c>
      <c r="AK26" s="190"/>
      <c r="AL26" s="52">
        <v>0.85</v>
      </c>
      <c r="AN26" s="52">
        <f t="shared" si="4"/>
        <v>0.57474583015038838</v>
      </c>
    </row>
    <row r="27" spans="1:43" x14ac:dyDescent="0.25">
      <c r="A27" s="97" t="s">
        <v>670</v>
      </c>
      <c r="B27" s="92">
        <v>2016</v>
      </c>
      <c r="C27" s="93">
        <v>169</v>
      </c>
      <c r="D27" s="122">
        <v>7</v>
      </c>
      <c r="E27" s="146" t="s">
        <v>832</v>
      </c>
      <c r="F27" s="146" t="s">
        <v>832</v>
      </c>
      <c r="G27" s="212" t="s">
        <v>832</v>
      </c>
      <c r="H27" s="193">
        <v>1</v>
      </c>
      <c r="I27" s="193">
        <v>1</v>
      </c>
      <c r="J27" s="193">
        <v>1</v>
      </c>
      <c r="K27" s="193">
        <v>1</v>
      </c>
      <c r="L27" s="193">
        <v>2</v>
      </c>
      <c r="M27" s="261" t="s">
        <v>818</v>
      </c>
      <c r="N27" s="53" t="s">
        <v>638</v>
      </c>
      <c r="O27" s="72">
        <f t="shared" si="2"/>
        <v>2.5610990150117873E-2</v>
      </c>
      <c r="P27" s="70">
        <f t="shared" si="3"/>
        <v>3.6447120278615401E-2</v>
      </c>
      <c r="Q27" s="73">
        <f>IF(ISBLANK(J27),"",O27*(S27-T27)/(S27-IF(ISBLANK(X27),20,X27)))</f>
        <v>2.542607325372713E-2</v>
      </c>
      <c r="R27" s="73">
        <f>IF(ISBLANK(K27),"",O27*(S27-T27)/(S27+273-IF(ISBLANK(X27),293,X27+273)*(1+LN((S27+273)/IF(ISBLANK(X27),293,X27+273)))))</f>
        <v>5.2232769039983216E-2</v>
      </c>
      <c r="S27" s="53">
        <v>712.5</v>
      </c>
      <c r="T27" s="52">
        <v>25</v>
      </c>
      <c r="U27" s="105">
        <v>4.1700000000000001E-2</v>
      </c>
      <c r="V27" s="52">
        <v>25</v>
      </c>
      <c r="W27" s="191" t="s">
        <v>358</v>
      </c>
      <c r="Y27" s="105"/>
      <c r="Z27" s="105"/>
      <c r="AB27" s="198" t="s">
        <v>32</v>
      </c>
      <c r="AC27" s="53">
        <v>220</v>
      </c>
      <c r="AD27" s="105">
        <v>125</v>
      </c>
      <c r="AE27" s="105"/>
      <c r="AF27" s="105">
        <v>25</v>
      </c>
      <c r="AG27" s="105">
        <v>2</v>
      </c>
      <c r="AH27" s="58">
        <v>1.67E-2</v>
      </c>
      <c r="AI27" s="191" t="s">
        <v>493</v>
      </c>
      <c r="AJ27" s="196" t="s">
        <v>778</v>
      </c>
      <c r="AL27" s="52">
        <v>0.94</v>
      </c>
      <c r="AN27" s="52">
        <f t="shared" si="4"/>
        <v>0.64027475375294685</v>
      </c>
    </row>
    <row r="28" spans="1:43" x14ac:dyDescent="0.25">
      <c r="A28" s="97" t="s">
        <v>529</v>
      </c>
      <c r="B28" s="92">
        <v>2016</v>
      </c>
      <c r="C28" s="93">
        <v>66</v>
      </c>
      <c r="D28" s="122">
        <v>8</v>
      </c>
      <c r="E28" s="212" t="s">
        <v>832</v>
      </c>
      <c r="F28" s="212" t="s">
        <v>832</v>
      </c>
      <c r="G28" s="212" t="s">
        <v>833</v>
      </c>
      <c r="H28" s="193">
        <v>1</v>
      </c>
      <c r="I28" s="193">
        <v>1</v>
      </c>
      <c r="J28" s="193">
        <v>1</v>
      </c>
      <c r="K28" s="193">
        <v>1</v>
      </c>
      <c r="L28" s="34">
        <v>1</v>
      </c>
      <c r="M28" s="261" t="s">
        <v>815</v>
      </c>
      <c r="N28" s="53" t="s">
        <v>791</v>
      </c>
      <c r="O28" s="72">
        <f t="shared" si="2"/>
        <v>7.428040854224699E-2</v>
      </c>
      <c r="P28" s="70">
        <f t="shared" si="3"/>
        <v>0.38826000777046826</v>
      </c>
      <c r="Q28" s="73">
        <f>IF(ISBLANK(J28),"",O28*(S28-T28)/(S28-IF(ISBLANK(X28),20,X28)))</f>
        <v>3.5823175750870945E-3</v>
      </c>
      <c r="R28" s="73">
        <f>IF(ISBLANK(K28),"",O28*(S28-T28)/(S28+273-IF(ISBLANK(X28),293,X28+273)*(1+LN((S28+273)/IF(ISBLANK(X28),293,X28+273)))))</f>
        <v>3.4977141153940107E-2</v>
      </c>
      <c r="S28" s="53">
        <v>95.5</v>
      </c>
      <c r="T28" s="52">
        <v>92.1</v>
      </c>
      <c r="U28" s="52">
        <v>3.01</v>
      </c>
      <c r="V28" s="52">
        <v>43.08</v>
      </c>
      <c r="W28" s="55" t="s">
        <v>350</v>
      </c>
      <c r="X28" s="53">
        <v>25</v>
      </c>
      <c r="AA28" s="52">
        <v>40.799999999999997</v>
      </c>
      <c r="AB28" s="55" t="s">
        <v>354</v>
      </c>
      <c r="AC28" s="53">
        <v>94.1</v>
      </c>
      <c r="AD28" s="52">
        <v>69.2</v>
      </c>
      <c r="AE28" s="52">
        <v>28.1</v>
      </c>
      <c r="AF28" s="52">
        <v>28.6</v>
      </c>
      <c r="AG28" s="52">
        <v>13.9</v>
      </c>
      <c r="AH28" s="52">
        <v>0.22370000000000001</v>
      </c>
      <c r="AI28" s="55" t="s">
        <v>530</v>
      </c>
      <c r="AJ28" s="196" t="s">
        <v>30</v>
      </c>
      <c r="AK28" s="194"/>
      <c r="AM28" s="52">
        <v>3.2</v>
      </c>
      <c r="AN28" s="52">
        <f t="shared" si="4"/>
        <v>3.2</v>
      </c>
      <c r="AO28" s="53">
        <v>0.32</v>
      </c>
      <c r="AQ28" s="52">
        <v>1.39</v>
      </c>
    </row>
    <row r="29" spans="1:43" x14ac:dyDescent="0.25">
      <c r="A29" s="97" t="s">
        <v>529</v>
      </c>
      <c r="B29" s="92">
        <v>2016</v>
      </c>
      <c r="C29" s="93">
        <v>115</v>
      </c>
      <c r="D29" s="114">
        <v>8</v>
      </c>
      <c r="E29" s="51" t="s">
        <v>832</v>
      </c>
      <c r="F29" s="51" t="s">
        <v>832</v>
      </c>
      <c r="G29" s="188" t="s">
        <v>832</v>
      </c>
      <c r="H29" s="34"/>
      <c r="I29" s="34"/>
      <c r="J29" s="34"/>
      <c r="K29" s="34"/>
      <c r="L29" s="34" t="s">
        <v>816</v>
      </c>
      <c r="N29" s="53" t="s">
        <v>791</v>
      </c>
      <c r="P29" s="105"/>
      <c r="Q29" s="73"/>
      <c r="R29" s="73"/>
      <c r="W29" s="198" t="s">
        <v>32</v>
      </c>
      <c r="AB29" s="198" t="s">
        <v>32</v>
      </c>
      <c r="AI29" s="198" t="s">
        <v>530</v>
      </c>
      <c r="AJ29" s="196" t="s">
        <v>30</v>
      </c>
    </row>
    <row r="30" spans="1:43" x14ac:dyDescent="0.25">
      <c r="A30" s="97" t="s">
        <v>529</v>
      </c>
      <c r="B30" s="92">
        <v>2015</v>
      </c>
      <c r="C30" s="213">
        <v>129</v>
      </c>
      <c r="D30" s="216">
        <v>8</v>
      </c>
      <c r="E30" s="146" t="s">
        <v>832</v>
      </c>
      <c r="F30" s="146" t="s">
        <v>832</v>
      </c>
      <c r="G30" s="146" t="s">
        <v>832</v>
      </c>
      <c r="H30" s="34">
        <v>1</v>
      </c>
      <c r="I30" s="34">
        <v>1</v>
      </c>
      <c r="J30" s="34">
        <v>1</v>
      </c>
      <c r="K30" s="34">
        <v>1</v>
      </c>
      <c r="L30" s="34">
        <v>1</v>
      </c>
      <c r="M30" s="261" t="s">
        <v>818</v>
      </c>
      <c r="N30" s="53" t="s">
        <v>791</v>
      </c>
      <c r="O30" s="72">
        <f>IF(ISBLANK(H30),"",(AN30/V30))</f>
        <v>8.249999999999999E-2</v>
      </c>
      <c r="P30" s="70">
        <f>IF(ISBLANK(I30),"",O30/(1-IF(ISBLANK(X30),293,X30+273)/(S30+273)))</f>
        <v>0.38482594936708853</v>
      </c>
      <c r="Q30" s="73">
        <f>IF(ISBLANK(J30),"",O30*(S30-T30)/(S30-IF(ISBLANK(X30),20,X30)))</f>
        <v>1.7753164556962053E-3</v>
      </c>
      <c r="R30" s="73">
        <f>IF(ISBLANK(K30),"",O30*(S30-T30)/(S30+273-IF(ISBLANK(X30),293,X30+273)*(1+LN((S30+273)/IF(ISBLANK(X30),293,X30+273)))))</f>
        <v>1.5331433672898239E-2</v>
      </c>
      <c r="S30" s="53">
        <v>95.5</v>
      </c>
      <c r="T30" s="105">
        <v>93.8</v>
      </c>
      <c r="V30" s="52">
        <v>40</v>
      </c>
      <c r="W30" s="198" t="s">
        <v>32</v>
      </c>
      <c r="X30" s="53">
        <v>16.5</v>
      </c>
      <c r="AB30" s="198" t="s">
        <v>32</v>
      </c>
      <c r="AC30" s="53">
        <v>94</v>
      </c>
      <c r="AD30" s="52">
        <v>70</v>
      </c>
      <c r="AE30" s="52">
        <v>27</v>
      </c>
      <c r="AF30" s="52">
        <v>13</v>
      </c>
      <c r="AI30" s="198" t="s">
        <v>530</v>
      </c>
      <c r="AJ30" s="196" t="s">
        <v>30</v>
      </c>
      <c r="AM30" s="52">
        <v>3.3</v>
      </c>
      <c r="AN30" s="52">
        <f>IF(ISNUMBER(AM30),AM30,IF(ISNUMBER(AL30),(0.6842+LN(AL30)*0.0494)*AL30,""))</f>
        <v>3.3</v>
      </c>
    </row>
    <row r="31" spans="1:43" x14ac:dyDescent="0.25">
      <c r="A31" s="200" t="s">
        <v>570</v>
      </c>
      <c r="B31" s="92">
        <v>2015</v>
      </c>
      <c r="C31" s="93">
        <v>132.1</v>
      </c>
      <c r="D31" s="216">
        <v>9</v>
      </c>
      <c r="E31" s="146" t="s">
        <v>832</v>
      </c>
      <c r="F31" s="146" t="s">
        <v>832</v>
      </c>
      <c r="G31" s="146" t="s">
        <v>832</v>
      </c>
      <c r="H31" s="34"/>
      <c r="I31" s="34"/>
      <c r="J31" s="34"/>
      <c r="K31" s="34"/>
      <c r="L31" s="34" t="s">
        <v>816</v>
      </c>
      <c r="N31" s="53" t="s">
        <v>408</v>
      </c>
      <c r="P31" s="105"/>
      <c r="Q31" s="73"/>
      <c r="R31" s="73"/>
      <c r="W31" s="198" t="s">
        <v>572</v>
      </c>
      <c r="AB31" s="161" t="s">
        <v>253</v>
      </c>
      <c r="AI31" s="198" t="s">
        <v>573</v>
      </c>
      <c r="AJ31" s="196" t="s">
        <v>387</v>
      </c>
    </row>
    <row r="32" spans="1:43" x14ac:dyDescent="0.25">
      <c r="A32" s="200" t="s">
        <v>570</v>
      </c>
      <c r="B32" s="92">
        <v>2015</v>
      </c>
      <c r="C32" s="93">
        <v>132.19999999999999</v>
      </c>
      <c r="D32" s="216">
        <v>9</v>
      </c>
      <c r="E32" s="146" t="s">
        <v>833</v>
      </c>
      <c r="F32" s="146" t="s">
        <v>832</v>
      </c>
      <c r="G32" s="146" t="s">
        <v>832</v>
      </c>
      <c r="H32" s="34"/>
      <c r="I32" s="34"/>
      <c r="J32" s="34"/>
      <c r="K32" s="34"/>
      <c r="L32" s="34" t="s">
        <v>816</v>
      </c>
      <c r="N32" s="53" t="s">
        <v>408</v>
      </c>
      <c r="O32" s="209"/>
      <c r="Q32" s="73"/>
      <c r="R32" s="73"/>
      <c r="W32" s="198" t="s">
        <v>572</v>
      </c>
      <c r="AB32" s="161" t="s">
        <v>253</v>
      </c>
      <c r="AI32" s="198" t="s">
        <v>26</v>
      </c>
      <c r="AJ32" s="196" t="s">
        <v>387</v>
      </c>
    </row>
    <row r="33" spans="1:43" x14ac:dyDescent="0.25">
      <c r="A33" s="200" t="s">
        <v>570</v>
      </c>
      <c r="B33" s="92">
        <v>2014</v>
      </c>
      <c r="C33" s="93">
        <v>133</v>
      </c>
      <c r="D33" s="216">
        <v>9</v>
      </c>
      <c r="E33" s="146" t="s">
        <v>832</v>
      </c>
      <c r="F33" s="146" t="s">
        <v>832</v>
      </c>
      <c r="G33" s="95" t="s">
        <v>832</v>
      </c>
      <c r="H33" s="34"/>
      <c r="I33" s="34"/>
      <c r="J33" s="34"/>
      <c r="K33" s="34"/>
      <c r="L33" s="34">
        <v>1</v>
      </c>
      <c r="M33" s="261" t="s">
        <v>815</v>
      </c>
      <c r="N33" s="53" t="s">
        <v>408</v>
      </c>
      <c r="P33" s="70"/>
      <c r="Q33" s="73"/>
      <c r="R33" s="73"/>
      <c r="S33" s="53">
        <v>110.5</v>
      </c>
      <c r="T33" s="52">
        <v>83.1</v>
      </c>
      <c r="V33" s="52">
        <v>60.5</v>
      </c>
      <c r="W33" s="198" t="s">
        <v>572</v>
      </c>
      <c r="X33" s="53">
        <v>21.7</v>
      </c>
      <c r="Y33" s="194">
        <v>25.4</v>
      </c>
      <c r="AA33" s="52">
        <v>58</v>
      </c>
      <c r="AB33" s="198" t="s">
        <v>253</v>
      </c>
      <c r="AC33" s="53">
        <v>101.3</v>
      </c>
      <c r="AD33" s="194">
        <v>71.8</v>
      </c>
      <c r="AE33" s="194">
        <v>25.2</v>
      </c>
      <c r="AF33" s="52">
        <v>9.31</v>
      </c>
      <c r="AG33" s="52">
        <v>1.66</v>
      </c>
      <c r="AH33" s="52">
        <v>0.3</v>
      </c>
      <c r="AI33" s="198" t="s">
        <v>573</v>
      </c>
      <c r="AJ33" s="196" t="s">
        <v>387</v>
      </c>
      <c r="AK33" s="194">
        <v>4.7</v>
      </c>
      <c r="AO33" s="53">
        <v>0.53</v>
      </c>
      <c r="AP33" s="54">
        <v>0.9</v>
      </c>
    </row>
    <row r="34" spans="1:43" x14ac:dyDescent="0.25">
      <c r="A34" s="97" t="s">
        <v>595</v>
      </c>
      <c r="B34" s="92">
        <v>2012</v>
      </c>
      <c r="C34" s="93">
        <v>142</v>
      </c>
      <c r="D34" s="216">
        <v>9</v>
      </c>
      <c r="E34" s="146" t="s">
        <v>832</v>
      </c>
      <c r="F34" s="146" t="s">
        <v>832</v>
      </c>
      <c r="G34" s="95" t="s">
        <v>832</v>
      </c>
      <c r="H34" s="34">
        <v>1</v>
      </c>
      <c r="I34" s="34">
        <v>1</v>
      </c>
      <c r="J34" s="34">
        <v>1</v>
      </c>
      <c r="K34" s="34">
        <v>1</v>
      </c>
      <c r="L34" s="34">
        <v>1</v>
      </c>
      <c r="M34" s="261" t="s">
        <v>823</v>
      </c>
      <c r="N34" s="53" t="s">
        <v>638</v>
      </c>
      <c r="O34" s="209">
        <f t="shared" ref="O34:O39" si="5">IF(ISBLANK(H34),"",(AN34/V34))</f>
        <v>0.13350547730829423</v>
      </c>
      <c r="P34" s="207">
        <f t="shared" ref="P34:P39" si="6">IF(ISBLANK(I34),"",O34/(1-IF(ISBLANK(X34),293,X34+273)/(S34+273)))</f>
        <v>0.49257255526742483</v>
      </c>
      <c r="Q34" s="73">
        <f t="shared" ref="Q34:Q39" si="7">IF(ISBLANK(J34),"",O34*(S34-T34)/(S34-IF(ISBLANK(X34),20,X34)))</f>
        <v>1.2651692344197574E-2</v>
      </c>
      <c r="R34" s="73">
        <f t="shared" ref="R34:R39" si="8">IF(ISBLANK(K34),"",O34*(S34-T34)/(S34+273-IF(ISBLANK(X34),293,X34+273)*(1+LN((S34+273)/IF(ISBLANK(X34),293,X34+273)))))</f>
        <v>8.4484409420602438E-2</v>
      </c>
      <c r="S34" s="53">
        <v>135.80000000000001</v>
      </c>
      <c r="T34" s="52">
        <v>125.3</v>
      </c>
      <c r="U34" s="194">
        <v>3.1360000000000001</v>
      </c>
      <c r="V34" s="52">
        <v>63.9</v>
      </c>
      <c r="W34" s="198" t="s">
        <v>39</v>
      </c>
      <c r="X34" s="53">
        <v>25</v>
      </c>
      <c r="Y34" s="194">
        <v>27.87</v>
      </c>
      <c r="Z34" s="194">
        <v>4.8440000000000003</v>
      </c>
      <c r="AA34" s="52">
        <v>58.15</v>
      </c>
      <c r="AB34" s="198" t="s">
        <v>32</v>
      </c>
      <c r="AF34" s="52">
        <v>10.8</v>
      </c>
      <c r="AG34" s="52">
        <v>1</v>
      </c>
      <c r="AH34" s="52">
        <v>0.41799999999999998</v>
      </c>
      <c r="AI34" s="198" t="s">
        <v>573</v>
      </c>
      <c r="AJ34" s="196" t="s">
        <v>387</v>
      </c>
      <c r="AM34" s="52">
        <v>8.5310000000000006</v>
      </c>
      <c r="AN34" s="52">
        <f t="shared" ref="AN34:AN39" si="9">IF(ISNUMBER(AM34),AM34,IF(ISNUMBER(AL34),(0.6842+LN(AL34)*0.0494)*AL34,""))</f>
        <v>8.5310000000000006</v>
      </c>
      <c r="AQ34" s="52">
        <v>3</v>
      </c>
    </row>
    <row r="35" spans="1:43" x14ac:dyDescent="0.25">
      <c r="A35" s="97" t="s">
        <v>661</v>
      </c>
      <c r="B35" s="92">
        <v>2016</v>
      </c>
      <c r="C35" s="123">
        <v>156.1</v>
      </c>
      <c r="D35" s="114">
        <v>9</v>
      </c>
      <c r="E35" s="51" t="s">
        <v>832</v>
      </c>
      <c r="F35" s="188" t="s">
        <v>832</v>
      </c>
      <c r="G35" s="188" t="s">
        <v>832</v>
      </c>
      <c r="H35" s="34">
        <v>1</v>
      </c>
      <c r="I35" s="34">
        <v>1</v>
      </c>
      <c r="J35" s="34">
        <v>1</v>
      </c>
      <c r="K35" s="34">
        <v>1</v>
      </c>
      <c r="L35" s="193">
        <v>1</v>
      </c>
      <c r="M35" s="261" t="s">
        <v>817</v>
      </c>
      <c r="N35" s="53" t="s">
        <v>638</v>
      </c>
      <c r="O35" s="72">
        <f t="shared" si="5"/>
        <v>0.10535104364326374</v>
      </c>
      <c r="P35" s="70">
        <f t="shared" si="6"/>
        <v>0.43315821663242737</v>
      </c>
      <c r="Q35" s="73">
        <f t="shared" si="7"/>
        <v>9.4685338811611036E-3</v>
      </c>
      <c r="R35" s="73">
        <f t="shared" si="8"/>
        <v>7.1258767404669493E-2</v>
      </c>
      <c r="S35" s="53">
        <v>125</v>
      </c>
      <c r="T35" s="105">
        <v>116.3</v>
      </c>
      <c r="U35" s="52">
        <v>3.1480000000000001</v>
      </c>
      <c r="V35" s="105">
        <v>52.7</v>
      </c>
      <c r="W35" s="191" t="s">
        <v>572</v>
      </c>
      <c r="X35" s="53">
        <v>28.2</v>
      </c>
      <c r="Y35" s="194">
        <v>35.9</v>
      </c>
      <c r="Z35" s="194">
        <v>1.792</v>
      </c>
      <c r="AA35" s="105"/>
      <c r="AB35" s="198" t="s">
        <v>781</v>
      </c>
      <c r="AC35" s="53">
        <v>124.6</v>
      </c>
      <c r="AD35" s="194">
        <v>94.9</v>
      </c>
      <c r="AE35" s="194">
        <v>29.3</v>
      </c>
      <c r="AF35" s="194">
        <v>8.67</v>
      </c>
      <c r="AG35" s="194">
        <v>1.28</v>
      </c>
      <c r="AH35" s="194">
        <v>0.33350000000000002</v>
      </c>
      <c r="AI35" s="55" t="s">
        <v>573</v>
      </c>
      <c r="AJ35" s="196" t="s">
        <v>387</v>
      </c>
      <c r="AK35" s="190"/>
      <c r="AM35" s="52">
        <v>5.5519999999999996</v>
      </c>
      <c r="AN35" s="52">
        <f t="shared" si="9"/>
        <v>5.5519999999999996</v>
      </c>
      <c r="AO35" s="53">
        <v>0.18</v>
      </c>
      <c r="AQ35" s="52">
        <v>0.9</v>
      </c>
    </row>
    <row r="36" spans="1:43" x14ac:dyDescent="0.25">
      <c r="A36" s="97" t="s">
        <v>661</v>
      </c>
      <c r="B36" s="92">
        <v>2016</v>
      </c>
      <c r="C36" s="93">
        <v>156.1</v>
      </c>
      <c r="D36" s="114">
        <v>9</v>
      </c>
      <c r="E36" s="51" t="s">
        <v>832</v>
      </c>
      <c r="F36" s="188" t="s">
        <v>832</v>
      </c>
      <c r="G36" s="188" t="s">
        <v>832</v>
      </c>
      <c r="H36" s="34">
        <v>1</v>
      </c>
      <c r="I36" s="34">
        <v>1</v>
      </c>
      <c r="J36" s="34">
        <v>1</v>
      </c>
      <c r="K36" s="34">
        <v>1</v>
      </c>
      <c r="L36" s="193">
        <v>2</v>
      </c>
      <c r="M36" s="261" t="s">
        <v>818</v>
      </c>
      <c r="N36" s="53" t="s">
        <v>638</v>
      </c>
      <c r="O36" s="72">
        <f t="shared" si="5"/>
        <v>0.10199286139202855</v>
      </c>
      <c r="P36" s="70">
        <f t="shared" si="6"/>
        <v>0.37530657206016421</v>
      </c>
      <c r="Q36" s="73">
        <f t="shared" si="7"/>
        <v>1.0561390972547338E-2</v>
      </c>
      <c r="R36" s="73">
        <f t="shared" si="8"/>
        <v>7.0317901265492561E-2</v>
      </c>
      <c r="S36" s="53">
        <v>125</v>
      </c>
      <c r="T36" s="52">
        <v>113.8</v>
      </c>
      <c r="U36" s="52">
        <v>3.12</v>
      </c>
      <c r="V36" s="52">
        <v>67.239999999999995</v>
      </c>
      <c r="W36" s="191" t="s">
        <v>572</v>
      </c>
      <c r="X36" s="53">
        <v>16.84</v>
      </c>
      <c r="Y36" s="194">
        <v>20.399999999999999</v>
      </c>
      <c r="Z36" s="194">
        <v>4.17</v>
      </c>
      <c r="AB36" s="198" t="s">
        <v>781</v>
      </c>
      <c r="AC36" s="53">
        <v>120.4</v>
      </c>
      <c r="AD36" s="194">
        <v>87.4</v>
      </c>
      <c r="AE36" s="194">
        <v>17.100000000000001</v>
      </c>
      <c r="AF36" s="194">
        <v>8.86</v>
      </c>
      <c r="AG36" s="194">
        <v>0.99</v>
      </c>
      <c r="AH36" s="194">
        <v>0.34920000000000001</v>
      </c>
      <c r="AI36" s="191" t="s">
        <v>573</v>
      </c>
      <c r="AJ36" s="196" t="s">
        <v>387</v>
      </c>
      <c r="AM36" s="52">
        <v>6.8579999999999997</v>
      </c>
      <c r="AN36" s="52">
        <f t="shared" si="9"/>
        <v>6.8579999999999997</v>
      </c>
      <c r="AO36" s="53">
        <v>0.2</v>
      </c>
      <c r="AQ36" s="52">
        <v>1</v>
      </c>
    </row>
    <row r="37" spans="1:43" x14ac:dyDescent="0.25">
      <c r="A37" s="97" t="s">
        <v>661</v>
      </c>
      <c r="B37" s="92">
        <v>2016</v>
      </c>
      <c r="C37" s="93">
        <v>156.19999999999999</v>
      </c>
      <c r="D37" s="114">
        <v>9</v>
      </c>
      <c r="E37" s="51" t="s">
        <v>833</v>
      </c>
      <c r="F37" s="188" t="s">
        <v>832</v>
      </c>
      <c r="G37" s="188" t="s">
        <v>832</v>
      </c>
      <c r="H37" s="34">
        <v>1</v>
      </c>
      <c r="I37" s="34">
        <v>1</v>
      </c>
      <c r="J37" s="34">
        <v>1</v>
      </c>
      <c r="K37" s="34">
        <v>1</v>
      </c>
      <c r="L37" s="193">
        <v>1</v>
      </c>
      <c r="M37" s="261" t="s">
        <v>817</v>
      </c>
      <c r="N37" s="53" t="s">
        <v>638</v>
      </c>
      <c r="O37" s="72">
        <f t="shared" si="5"/>
        <v>9.1891133557800223E-2</v>
      </c>
      <c r="P37" s="70">
        <f t="shared" si="6"/>
        <v>0.34099153851952368</v>
      </c>
      <c r="Q37" s="73">
        <f t="shared" si="7"/>
        <v>9.3434081695897564E-3</v>
      </c>
      <c r="R37" s="73">
        <f t="shared" si="8"/>
        <v>6.2792624609972869E-2</v>
      </c>
      <c r="S37" s="53">
        <v>124.8</v>
      </c>
      <c r="T37" s="52">
        <v>113.9</v>
      </c>
      <c r="U37" s="52">
        <v>3.4</v>
      </c>
      <c r="V37" s="52">
        <v>71.28</v>
      </c>
      <c r="W37" s="191" t="s">
        <v>572</v>
      </c>
      <c r="X37" s="53">
        <v>17.600000000000001</v>
      </c>
      <c r="Y37" s="194">
        <v>21.5</v>
      </c>
      <c r="Z37" s="194">
        <v>4.1660000000000004</v>
      </c>
      <c r="AB37" s="198" t="s">
        <v>781</v>
      </c>
      <c r="AC37" s="53">
        <v>124.1</v>
      </c>
      <c r="AD37" s="194">
        <v>87.4</v>
      </c>
      <c r="AE37" s="194">
        <v>21</v>
      </c>
      <c r="AF37" s="194">
        <v>10.4</v>
      </c>
      <c r="AG37" s="194">
        <v>1.45</v>
      </c>
      <c r="AH37" s="194">
        <v>0.309</v>
      </c>
      <c r="AI37" s="191" t="s">
        <v>26</v>
      </c>
      <c r="AJ37" s="196" t="s">
        <v>387</v>
      </c>
      <c r="AM37" s="52">
        <v>6.55</v>
      </c>
      <c r="AN37" s="52">
        <f t="shared" si="9"/>
        <v>6.55</v>
      </c>
      <c r="AO37" s="53">
        <v>0.2</v>
      </c>
      <c r="AQ37" s="52">
        <v>1.1000000000000001</v>
      </c>
    </row>
    <row r="38" spans="1:43" x14ac:dyDescent="0.25">
      <c r="A38" s="97" t="s">
        <v>661</v>
      </c>
      <c r="B38" s="92">
        <v>2016</v>
      </c>
      <c r="C38" s="93">
        <v>156.19999999999999</v>
      </c>
      <c r="D38" s="114">
        <v>9</v>
      </c>
      <c r="E38" s="51" t="s">
        <v>833</v>
      </c>
      <c r="F38" s="188" t="s">
        <v>832</v>
      </c>
      <c r="G38" s="188" t="s">
        <v>832</v>
      </c>
      <c r="H38" s="34">
        <v>1</v>
      </c>
      <c r="I38" s="34">
        <v>1</v>
      </c>
      <c r="J38" s="34">
        <v>1</v>
      </c>
      <c r="K38" s="34">
        <v>1</v>
      </c>
      <c r="L38" s="193">
        <v>2</v>
      </c>
      <c r="M38" s="261" t="s">
        <v>818</v>
      </c>
      <c r="N38" s="53" t="s">
        <v>638</v>
      </c>
      <c r="O38" s="72">
        <f t="shared" si="5"/>
        <v>9.0522433927473889E-2</v>
      </c>
      <c r="P38" s="70">
        <f t="shared" si="6"/>
        <v>0.35107191269048549</v>
      </c>
      <c r="Q38" s="73">
        <f t="shared" si="7"/>
        <v>1.1899248860962977E-2</v>
      </c>
      <c r="R38" s="73">
        <f t="shared" si="8"/>
        <v>8.3974984095303809E-2</v>
      </c>
      <c r="S38" s="53">
        <v>125.3</v>
      </c>
      <c r="T38" s="52">
        <v>111.8</v>
      </c>
      <c r="U38" s="52">
        <v>3.13</v>
      </c>
      <c r="V38" s="52">
        <v>81.349999999999994</v>
      </c>
      <c r="W38" s="191" t="s">
        <v>572</v>
      </c>
      <c r="X38" s="53">
        <v>22.6</v>
      </c>
      <c r="Y38" s="194">
        <v>27.4</v>
      </c>
      <c r="Z38" s="194">
        <v>4.1630000000000003</v>
      </c>
      <c r="AB38" s="198" t="s">
        <v>781</v>
      </c>
      <c r="AC38" s="53">
        <v>124.7</v>
      </c>
      <c r="AD38" s="194">
        <v>89.2</v>
      </c>
      <c r="AE38" s="194">
        <v>27</v>
      </c>
      <c r="AF38" s="194">
        <v>12.1</v>
      </c>
      <c r="AG38" s="194">
        <v>1.8</v>
      </c>
      <c r="AH38" s="194">
        <v>0.378</v>
      </c>
      <c r="AI38" s="191" t="s">
        <v>26</v>
      </c>
      <c r="AJ38" s="196" t="s">
        <v>387</v>
      </c>
      <c r="AM38" s="52">
        <v>7.3639999999999999</v>
      </c>
      <c r="AN38" s="52">
        <f t="shared" si="9"/>
        <v>7.3639999999999999</v>
      </c>
      <c r="AO38" s="53">
        <v>0.28999999999999998</v>
      </c>
      <c r="AQ38" s="52">
        <v>1.4</v>
      </c>
    </row>
    <row r="39" spans="1:43" x14ac:dyDescent="0.25">
      <c r="A39" s="97" t="s">
        <v>666</v>
      </c>
      <c r="B39" s="92">
        <v>2016</v>
      </c>
      <c r="C39" s="146">
        <v>164</v>
      </c>
      <c r="D39" s="114">
        <v>9</v>
      </c>
      <c r="E39" s="51" t="s">
        <v>833</v>
      </c>
      <c r="F39" s="188" t="s">
        <v>832</v>
      </c>
      <c r="G39" s="188" t="s">
        <v>832</v>
      </c>
      <c r="H39" s="193">
        <v>1</v>
      </c>
      <c r="I39" s="193">
        <v>1</v>
      </c>
      <c r="J39" s="193">
        <v>1</v>
      </c>
      <c r="K39" s="193">
        <v>1</v>
      </c>
      <c r="L39" s="193">
        <v>1</v>
      </c>
      <c r="M39" s="261" t="s">
        <v>815</v>
      </c>
      <c r="N39" s="53" t="s">
        <v>638</v>
      </c>
      <c r="O39" s="72">
        <f t="shared" si="5"/>
        <v>6.6842105263157897E-2</v>
      </c>
      <c r="P39" s="70">
        <f t="shared" si="6"/>
        <v>0.24902570379436967</v>
      </c>
      <c r="Q39" s="73">
        <f t="shared" si="7"/>
        <v>1.0259485924112608E-2</v>
      </c>
      <c r="R39" s="73">
        <f t="shared" si="8"/>
        <v>6.9253639310925721E-2</v>
      </c>
      <c r="S39" s="53">
        <v>127.5</v>
      </c>
      <c r="T39" s="112">
        <v>111</v>
      </c>
      <c r="U39" s="52">
        <v>3</v>
      </c>
      <c r="V39" s="52">
        <v>95</v>
      </c>
      <c r="W39" s="191" t="s">
        <v>572</v>
      </c>
      <c r="Z39" s="52">
        <v>3.4</v>
      </c>
      <c r="AA39" s="52">
        <v>89</v>
      </c>
      <c r="AB39" s="198" t="s">
        <v>253</v>
      </c>
      <c r="AI39" s="191" t="s">
        <v>26</v>
      </c>
      <c r="AJ39" s="196" t="s">
        <v>387</v>
      </c>
      <c r="AM39" s="52">
        <v>6.35</v>
      </c>
      <c r="AN39" s="52">
        <f t="shared" si="9"/>
        <v>6.35</v>
      </c>
    </row>
    <row r="40" spans="1:43" x14ac:dyDescent="0.25">
      <c r="A40" s="200" t="s">
        <v>580</v>
      </c>
      <c r="B40" s="92">
        <v>2015</v>
      </c>
      <c r="C40" s="93">
        <v>138</v>
      </c>
      <c r="D40" s="216">
        <v>10</v>
      </c>
      <c r="E40" s="146" t="s">
        <v>832</v>
      </c>
      <c r="F40" s="146" t="s">
        <v>832</v>
      </c>
      <c r="G40" s="95" t="s">
        <v>832</v>
      </c>
      <c r="H40" s="34"/>
      <c r="I40" s="34"/>
      <c r="J40" s="34"/>
      <c r="K40" s="34"/>
      <c r="L40" s="34" t="s">
        <v>816</v>
      </c>
      <c r="N40" s="53" t="s">
        <v>638</v>
      </c>
      <c r="P40" s="105"/>
      <c r="Q40" s="73"/>
      <c r="R40" s="73"/>
      <c r="W40" s="198" t="s">
        <v>32</v>
      </c>
      <c r="AB40" s="198" t="s">
        <v>32</v>
      </c>
      <c r="AI40" s="198" t="s">
        <v>26</v>
      </c>
      <c r="AJ40" s="196" t="s">
        <v>37</v>
      </c>
    </row>
    <row r="41" spans="1:43" x14ac:dyDescent="0.25">
      <c r="A41" s="97" t="s">
        <v>582</v>
      </c>
      <c r="B41" s="92">
        <v>2016</v>
      </c>
      <c r="C41" s="93">
        <v>139.1</v>
      </c>
      <c r="D41" s="216">
        <v>10</v>
      </c>
      <c r="E41" s="146" t="s">
        <v>832</v>
      </c>
      <c r="F41" s="146" t="s">
        <v>832</v>
      </c>
      <c r="G41" s="146" t="s">
        <v>832</v>
      </c>
      <c r="H41" s="34">
        <v>1</v>
      </c>
      <c r="I41" s="34">
        <v>1</v>
      </c>
      <c r="J41" s="34"/>
      <c r="K41" s="34"/>
      <c r="L41" s="34">
        <v>1</v>
      </c>
      <c r="M41" s="261" t="s">
        <v>818</v>
      </c>
      <c r="N41" s="53" t="s">
        <v>638</v>
      </c>
      <c r="O41" s="209">
        <f>IF(ISBLANK(H41),"",(AN41/V41))</f>
        <v>4.0387755102040818E-2</v>
      </c>
      <c r="P41" s="207">
        <f>IF(ISBLANK(I41),"",O41/(1-IF(ISBLANK(X41),293,X41+273)/(S41+273)))</f>
        <v>0.23176357927786501</v>
      </c>
      <c r="Q41" s="73"/>
      <c r="R41" s="73"/>
      <c r="S41" s="53">
        <v>100</v>
      </c>
      <c r="V41" s="52">
        <v>49</v>
      </c>
      <c r="W41" s="198" t="s">
        <v>32</v>
      </c>
      <c r="X41" s="53">
        <v>35</v>
      </c>
      <c r="AB41" s="198" t="s">
        <v>32</v>
      </c>
      <c r="AC41" s="53">
        <v>87</v>
      </c>
      <c r="AF41" s="52">
        <v>6</v>
      </c>
      <c r="AG41" s="52">
        <v>1.6</v>
      </c>
      <c r="AH41" s="52">
        <v>0.20699999999999999</v>
      </c>
      <c r="AI41" s="198" t="s">
        <v>26</v>
      </c>
      <c r="AJ41" s="194" t="s">
        <v>37</v>
      </c>
      <c r="AM41" s="52">
        <v>1.9790000000000001</v>
      </c>
      <c r="AN41" s="52">
        <f t="shared" ref="AN41:AN46" si="10">IF(ISNUMBER(AM41),AM41,IF(ISNUMBER(AL41),(0.6842+LN(AL41)*0.0494)*AL41,""))</f>
        <v>1.9790000000000001</v>
      </c>
    </row>
    <row r="42" spans="1:43" x14ac:dyDescent="0.25">
      <c r="A42" s="97" t="s">
        <v>582</v>
      </c>
      <c r="B42" s="92">
        <v>2016</v>
      </c>
      <c r="C42" s="93">
        <v>139.19999999999999</v>
      </c>
      <c r="D42" s="216">
        <v>10</v>
      </c>
      <c r="E42" s="146" t="s">
        <v>833</v>
      </c>
      <c r="F42" s="146" t="s">
        <v>832</v>
      </c>
      <c r="G42" s="146" t="s">
        <v>832</v>
      </c>
      <c r="H42" s="34"/>
      <c r="I42" s="34"/>
      <c r="J42" s="34"/>
      <c r="K42" s="34"/>
      <c r="L42" s="34">
        <v>1</v>
      </c>
      <c r="M42" s="261" t="s">
        <v>818</v>
      </c>
      <c r="N42" s="53" t="s">
        <v>638</v>
      </c>
      <c r="P42" s="70"/>
      <c r="Q42" s="73"/>
      <c r="R42" s="73"/>
      <c r="S42" s="53">
        <v>100</v>
      </c>
      <c r="W42" s="198" t="s">
        <v>32</v>
      </c>
      <c r="Y42" s="105"/>
      <c r="Z42" s="105"/>
      <c r="AA42" s="105"/>
      <c r="AB42" s="198" t="s">
        <v>32</v>
      </c>
      <c r="AC42" s="53">
        <v>97</v>
      </c>
      <c r="AD42" s="105"/>
      <c r="AF42" s="52">
        <v>4</v>
      </c>
      <c r="AG42" s="52">
        <v>0.8</v>
      </c>
      <c r="AI42" s="198" t="s">
        <v>105</v>
      </c>
      <c r="AJ42" s="196" t="s">
        <v>37</v>
      </c>
      <c r="AM42" s="52">
        <v>1.03</v>
      </c>
      <c r="AN42" s="52">
        <f t="shared" si="10"/>
        <v>1.03</v>
      </c>
    </row>
    <row r="43" spans="1:43" x14ac:dyDescent="0.25">
      <c r="A43" s="97" t="s">
        <v>485</v>
      </c>
      <c r="B43" s="92">
        <v>2015</v>
      </c>
      <c r="C43" s="93">
        <v>105</v>
      </c>
      <c r="D43" s="216">
        <v>11</v>
      </c>
      <c r="E43" s="146" t="s">
        <v>832</v>
      </c>
      <c r="F43" s="146" t="s">
        <v>832</v>
      </c>
      <c r="G43" s="95" t="s">
        <v>832</v>
      </c>
      <c r="H43" s="34">
        <v>1</v>
      </c>
      <c r="I43" s="34">
        <v>1</v>
      </c>
      <c r="J43" s="34">
        <v>1</v>
      </c>
      <c r="K43" s="34">
        <v>1</v>
      </c>
      <c r="L43" s="34">
        <v>1</v>
      </c>
      <c r="M43" s="261" t="s">
        <v>815</v>
      </c>
      <c r="N43" s="53" t="s">
        <v>408</v>
      </c>
      <c r="O43" s="72">
        <f>IF(ISBLANK(H43),"",(AN43/V43))</f>
        <v>3.4017618373446593E-2</v>
      </c>
      <c r="P43" s="70">
        <f>IF(ISBLANK(I43),"",O43/(1-IF(ISBLANK(X43),293,X43+273)/(S43+273)))</f>
        <v>0.21676640279320294</v>
      </c>
      <c r="Q43" s="73">
        <f>IF(ISBLANK(J43),"",O43*(S43-T43)/(S43-IF(ISBLANK(X43),20,X43)))</f>
        <v>4.6678310925969925E-3</v>
      </c>
      <c r="R43" s="73">
        <f>IF(ISBLANK(K43),"",O43*(S43-T43)/(S43+273-IF(ISBLANK(X43),293,X43+273)*(1+LN((S43+273)/IF(ISBLANK(X43),293,X43+273)))))</f>
        <v>5.628866021524679E-2</v>
      </c>
      <c r="S43" s="53">
        <v>66</v>
      </c>
      <c r="T43" s="52">
        <v>58.7</v>
      </c>
      <c r="V43" s="52">
        <v>254.28</v>
      </c>
      <c r="W43" s="198" t="s">
        <v>32</v>
      </c>
      <c r="X43" s="53">
        <v>12.8</v>
      </c>
      <c r="Y43" s="194">
        <v>17.8</v>
      </c>
      <c r="AA43" s="194">
        <v>156.75</v>
      </c>
      <c r="AB43" s="198" t="s">
        <v>32</v>
      </c>
      <c r="AC43" s="53">
        <v>57.9</v>
      </c>
      <c r="AE43" s="194">
        <v>18.2</v>
      </c>
      <c r="AF43" s="52">
        <v>15.01</v>
      </c>
      <c r="AG43" s="52">
        <v>4.3499999999999996</v>
      </c>
      <c r="AH43" s="52">
        <v>0.94</v>
      </c>
      <c r="AI43" s="198" t="s">
        <v>75</v>
      </c>
      <c r="AJ43" s="196" t="s">
        <v>29</v>
      </c>
      <c r="AK43" s="194">
        <v>13.8</v>
      </c>
      <c r="AM43" s="52">
        <v>8.65</v>
      </c>
      <c r="AN43" s="52">
        <f t="shared" si="10"/>
        <v>8.65</v>
      </c>
      <c r="AO43" s="53">
        <v>0.81799999999999995</v>
      </c>
    </row>
    <row r="44" spans="1:43" x14ac:dyDescent="0.25">
      <c r="A44" s="97" t="s">
        <v>601</v>
      </c>
      <c r="B44" s="92">
        <v>2016</v>
      </c>
      <c r="C44" s="93">
        <v>143.1</v>
      </c>
      <c r="D44" s="216">
        <v>11</v>
      </c>
      <c r="E44" s="146" t="s">
        <v>833</v>
      </c>
      <c r="F44" s="146" t="s">
        <v>833</v>
      </c>
      <c r="G44" s="146" t="s">
        <v>832</v>
      </c>
      <c r="H44" s="34">
        <v>1</v>
      </c>
      <c r="I44" s="34">
        <v>1</v>
      </c>
      <c r="J44" s="34">
        <v>1</v>
      </c>
      <c r="K44" s="34">
        <v>1</v>
      </c>
      <c r="L44" s="34">
        <v>1</v>
      </c>
      <c r="M44" s="261" t="s">
        <v>818</v>
      </c>
      <c r="N44" s="53" t="s">
        <v>638</v>
      </c>
      <c r="O44" s="72">
        <f>IF(ISBLANK(H44),"",(AN44/V44))</f>
        <v>7.6046511627906974E-2</v>
      </c>
      <c r="P44" s="70">
        <f>IF(ISBLANK(I44),"",O44/(1-IF(ISBLANK(X44),293,X44+273)/(S44+273)))</f>
        <v>0.39435548172757484</v>
      </c>
      <c r="Q44" s="73">
        <f>IF(ISBLANK(J44),"",O44*(S44-T44)/(S44-IF(ISBLANK(X44),20,X44)))</f>
        <v>8.0392026578073143E-3</v>
      </c>
      <c r="R44" s="73">
        <f>IF(ISBLANK(K44),"",O44*(S44-T44)/(S44+273-IF(ISBLANK(X44),293,X44+273)*(1+LN((S44+273)/IF(ISBLANK(X44),293,X44+273)))))</f>
        <v>7.7828747859050113E-2</v>
      </c>
      <c r="S44" s="53">
        <v>90</v>
      </c>
      <c r="T44" s="52">
        <v>82.6</v>
      </c>
      <c r="U44" s="112">
        <v>2.77</v>
      </c>
      <c r="V44" s="112">
        <v>86</v>
      </c>
      <c r="W44" s="198" t="s">
        <v>32</v>
      </c>
      <c r="AB44" s="198" t="s">
        <v>32</v>
      </c>
      <c r="AC44" s="53">
        <v>84.4</v>
      </c>
      <c r="AD44" s="52">
        <v>41.1</v>
      </c>
      <c r="AE44" s="52">
        <v>32</v>
      </c>
      <c r="AF44" s="105">
        <v>15.2</v>
      </c>
      <c r="AG44" s="105"/>
      <c r="AI44" s="198" t="s">
        <v>602</v>
      </c>
      <c r="AJ44" s="196" t="s">
        <v>388</v>
      </c>
      <c r="AM44" s="52">
        <v>6.54</v>
      </c>
      <c r="AN44" s="52">
        <f t="shared" si="10"/>
        <v>6.54</v>
      </c>
    </row>
    <row r="45" spans="1:43" x14ac:dyDescent="0.25">
      <c r="A45" s="97" t="s">
        <v>69</v>
      </c>
      <c r="B45" s="92">
        <v>2014</v>
      </c>
      <c r="C45" s="93">
        <v>16.100000000000001</v>
      </c>
      <c r="D45" s="114">
        <v>12</v>
      </c>
      <c r="E45" s="51" t="s">
        <v>832</v>
      </c>
      <c r="F45" s="188" t="s">
        <v>832</v>
      </c>
      <c r="G45" s="146" t="s">
        <v>832</v>
      </c>
      <c r="H45" s="34"/>
      <c r="I45" s="34"/>
      <c r="J45" s="34"/>
      <c r="K45" s="34"/>
      <c r="L45" s="34" t="s">
        <v>816</v>
      </c>
      <c r="N45" s="53" t="s">
        <v>638</v>
      </c>
      <c r="O45" s="189"/>
      <c r="P45" s="105"/>
      <c r="Q45" s="73"/>
      <c r="R45" s="73"/>
      <c r="W45" s="150" t="s">
        <v>32</v>
      </c>
      <c r="AB45" s="150" t="s">
        <v>32</v>
      </c>
      <c r="AI45" s="150" t="s">
        <v>26</v>
      </c>
      <c r="AJ45" s="157" t="s">
        <v>30</v>
      </c>
      <c r="AK45" s="54">
        <v>1.34</v>
      </c>
      <c r="AM45" s="52">
        <v>0.98</v>
      </c>
      <c r="AN45" s="52">
        <f t="shared" si="10"/>
        <v>0.98</v>
      </c>
    </row>
    <row r="46" spans="1:43" x14ac:dyDescent="0.25">
      <c r="A46" s="97" t="s">
        <v>69</v>
      </c>
      <c r="B46" s="92">
        <v>2014</v>
      </c>
      <c r="C46" s="123">
        <v>16.2</v>
      </c>
      <c r="D46" s="114">
        <v>12</v>
      </c>
      <c r="E46" s="51" t="s">
        <v>832</v>
      </c>
      <c r="F46" s="188" t="s">
        <v>833</v>
      </c>
      <c r="G46" s="146" t="s">
        <v>832</v>
      </c>
      <c r="H46" s="34">
        <v>1</v>
      </c>
      <c r="I46" s="34">
        <v>1</v>
      </c>
      <c r="J46" s="34">
        <v>1</v>
      </c>
      <c r="K46" s="34">
        <v>1</v>
      </c>
      <c r="L46" s="34">
        <v>1</v>
      </c>
      <c r="M46" s="261" t="s">
        <v>818</v>
      </c>
      <c r="N46" s="53" t="s">
        <v>638</v>
      </c>
      <c r="O46" s="209">
        <f>IF(ISBLANK(H46),"",(AN46/V46))</f>
        <v>6.5476190476190479E-2</v>
      </c>
      <c r="P46" s="207">
        <f>IF(ISBLANK(I46),"",O46/(1-IF(ISBLANK(X46),293,X46+273)/(S46+273)))</f>
        <v>0.3593805943430004</v>
      </c>
      <c r="Q46" s="73">
        <f>IF(ISBLANK(J46),"",O46*(S46-T46)/(S46-IF(ISBLANK(X46),20,X46)))</f>
        <v>9.8460436806301465E-3</v>
      </c>
      <c r="R46" s="73">
        <f>IF(ISBLANK(K46),"",O46*(S46-T46)/(S46+273-IF(ISBLANK(X46),293,X46+273)*(1+LN((S46+273)/IF(ISBLANK(X46),293,X46+273)))))</f>
        <v>0.10130199734455596</v>
      </c>
      <c r="S46" s="208">
        <v>92</v>
      </c>
      <c r="T46" s="112">
        <v>82</v>
      </c>
      <c r="V46" s="112">
        <v>21</v>
      </c>
      <c r="W46" s="150" t="s">
        <v>32</v>
      </c>
      <c r="X46" s="53">
        <v>25.5</v>
      </c>
      <c r="Y46" s="52">
        <v>30</v>
      </c>
      <c r="AB46" s="150" t="s">
        <v>32</v>
      </c>
      <c r="AC46" s="53">
        <v>86.4</v>
      </c>
      <c r="AD46" s="52">
        <v>53.33</v>
      </c>
      <c r="AE46" s="52">
        <v>25.78</v>
      </c>
      <c r="AF46" s="52">
        <v>8.52</v>
      </c>
      <c r="AG46" s="52">
        <v>2.0699999999999998</v>
      </c>
      <c r="AH46" s="112">
        <v>0.09</v>
      </c>
      <c r="AI46" s="150" t="s">
        <v>26</v>
      </c>
      <c r="AJ46" s="47" t="s">
        <v>43</v>
      </c>
      <c r="AK46" s="54">
        <v>1.74</v>
      </c>
      <c r="AM46" s="52">
        <v>1.375</v>
      </c>
      <c r="AN46" s="52">
        <f t="shared" si="10"/>
        <v>1.375</v>
      </c>
      <c r="AO46" s="208">
        <v>4.4999999999999998E-2</v>
      </c>
    </row>
    <row r="47" spans="1:43" x14ac:dyDescent="0.25">
      <c r="A47" s="97" t="s">
        <v>69</v>
      </c>
      <c r="B47" s="92">
        <v>2015</v>
      </c>
      <c r="C47" s="93">
        <v>102</v>
      </c>
      <c r="D47" s="114">
        <v>12</v>
      </c>
      <c r="E47" s="51" t="s">
        <v>832</v>
      </c>
      <c r="F47" s="51" t="s">
        <v>209</v>
      </c>
      <c r="G47" s="188" t="s">
        <v>832</v>
      </c>
      <c r="H47" s="34"/>
      <c r="I47" s="34"/>
      <c r="J47" s="34"/>
      <c r="K47" s="34"/>
      <c r="L47" s="124">
        <v>1</v>
      </c>
      <c r="M47" s="261" t="s">
        <v>817</v>
      </c>
      <c r="N47" s="53" t="s">
        <v>638</v>
      </c>
      <c r="P47" s="70"/>
      <c r="Q47" s="73"/>
      <c r="R47" s="73"/>
      <c r="S47" s="53">
        <v>95.6</v>
      </c>
      <c r="T47" s="52">
        <v>88.6</v>
      </c>
      <c r="V47" s="105">
        <v>17</v>
      </c>
      <c r="W47" s="198" t="s">
        <v>32</v>
      </c>
      <c r="X47" s="53">
        <v>12</v>
      </c>
      <c r="Y47" s="194">
        <v>16</v>
      </c>
      <c r="AB47" s="198" t="s">
        <v>32</v>
      </c>
      <c r="AC47" s="53">
        <v>91</v>
      </c>
      <c r="AE47" s="52">
        <v>13</v>
      </c>
      <c r="AF47" s="52">
        <v>9.4</v>
      </c>
      <c r="AG47" s="52">
        <v>1.5</v>
      </c>
      <c r="AH47" s="52">
        <v>7.1999999999999995E-2</v>
      </c>
      <c r="AI47" s="198" t="s">
        <v>26</v>
      </c>
      <c r="AJ47" s="196" t="s">
        <v>43</v>
      </c>
      <c r="AK47" s="194">
        <v>1.9</v>
      </c>
      <c r="AO47" s="53">
        <v>3.3000000000000002E-2</v>
      </c>
      <c r="AQ47" s="52">
        <v>0.1</v>
      </c>
    </row>
    <row r="48" spans="1:43" x14ac:dyDescent="0.25">
      <c r="A48" s="97" t="s">
        <v>278</v>
      </c>
      <c r="B48" s="92">
        <v>2015</v>
      </c>
      <c r="C48" s="93">
        <v>97</v>
      </c>
      <c r="D48" s="216">
        <v>13</v>
      </c>
      <c r="E48" s="51" t="s">
        <v>832</v>
      </c>
      <c r="F48" s="146" t="s">
        <v>832</v>
      </c>
      <c r="G48" s="146" t="s">
        <v>832</v>
      </c>
      <c r="H48" s="34">
        <v>1</v>
      </c>
      <c r="I48" s="34">
        <v>1</v>
      </c>
      <c r="J48" s="34"/>
      <c r="K48" s="34"/>
      <c r="L48" s="34">
        <v>1</v>
      </c>
      <c r="M48" s="261" t="s">
        <v>815</v>
      </c>
      <c r="N48" s="53" t="s">
        <v>791</v>
      </c>
      <c r="O48" s="209">
        <f>IF(ISBLANK(H48),"",(AN48/V48))</f>
        <v>5.6832533900315105E-2</v>
      </c>
      <c r="P48" s="207">
        <f>IF(ISBLANK(I48),"",O48/(1-IF(ISBLANK(X48),293,X48+273)/(S48+273)))</f>
        <v>0.2233518582282383</v>
      </c>
      <c r="Q48" s="73"/>
      <c r="R48" s="73"/>
      <c r="S48" s="53">
        <v>120</v>
      </c>
      <c r="V48" s="52">
        <v>17</v>
      </c>
      <c r="W48" s="198" t="s">
        <v>32</v>
      </c>
      <c r="AA48" s="52">
        <v>15.68</v>
      </c>
      <c r="AB48" s="198" t="s">
        <v>32</v>
      </c>
      <c r="AC48" s="53">
        <v>113</v>
      </c>
      <c r="AF48" s="52">
        <v>13</v>
      </c>
      <c r="AG48" s="52">
        <v>2.1</v>
      </c>
      <c r="AI48" s="198" t="s">
        <v>26</v>
      </c>
      <c r="AJ48" s="196" t="s">
        <v>28</v>
      </c>
      <c r="AL48" s="52">
        <v>1.38</v>
      </c>
      <c r="AN48" s="52">
        <f>IF(ISNUMBER(AM48),AM48,IF(ISNUMBER(AL48),(0.6842+LN(AL48)*0.0494)*AL48,""))</f>
        <v>0.96615307630535674</v>
      </c>
    </row>
    <row r="49" spans="1:43" x14ac:dyDescent="0.25">
      <c r="A49" s="97" t="s">
        <v>278</v>
      </c>
      <c r="B49" s="92">
        <v>2015</v>
      </c>
      <c r="C49" s="93">
        <v>144</v>
      </c>
      <c r="D49" s="216">
        <v>13</v>
      </c>
      <c r="E49" s="146" t="s">
        <v>832</v>
      </c>
      <c r="F49" s="146" t="s">
        <v>832</v>
      </c>
      <c r="G49" s="95" t="s">
        <v>832</v>
      </c>
      <c r="H49" s="34">
        <v>1</v>
      </c>
      <c r="I49" s="34">
        <v>1</v>
      </c>
      <c r="J49" s="34">
        <v>1</v>
      </c>
      <c r="K49" s="34">
        <v>1</v>
      </c>
      <c r="L49" s="34">
        <v>1</v>
      </c>
      <c r="M49" s="261" t="s">
        <v>823</v>
      </c>
      <c r="N49" s="53" t="s">
        <v>791</v>
      </c>
      <c r="O49" s="72">
        <f>IF(ISBLANK(H49),"",(AN49/V49))</f>
        <v>5.1806624455551384E-2</v>
      </c>
      <c r="P49" s="70">
        <f>IF(ISBLANK(I49),"",O49/(1-IF(ISBLANK(X49),293,X49+273)/(S49+273)))</f>
        <v>0.21486115826828678</v>
      </c>
      <c r="Q49" s="73">
        <f>IF(ISBLANK(J49),"",O49*(S49-T49)/(S49-IF(ISBLANK(X49),20,X49)))</f>
        <v>4.3626631120464322E-3</v>
      </c>
      <c r="R49" s="73">
        <f>IF(ISBLANK(K49),"",O49*(S49-T49)/(S49+273-IF(ISBLANK(X49),293,X49+273)*(1+LN((S49+273)/IF(ISBLANK(X49),293,X49+273)))))</f>
        <v>3.3146410908788511E-2</v>
      </c>
      <c r="S49" s="53">
        <v>121</v>
      </c>
      <c r="T49" s="105">
        <v>113</v>
      </c>
      <c r="U49" s="112">
        <v>0.36199999999999999</v>
      </c>
      <c r="V49" s="52">
        <v>12.5</v>
      </c>
      <c r="W49" s="198" t="s">
        <v>32</v>
      </c>
      <c r="X49" s="53">
        <v>26</v>
      </c>
      <c r="Y49" s="58">
        <v>32</v>
      </c>
      <c r="AB49" s="198" t="s">
        <v>32</v>
      </c>
      <c r="AC49" s="53">
        <v>89.5</v>
      </c>
      <c r="AD49" s="52">
        <v>53</v>
      </c>
      <c r="AE49" s="52">
        <v>35</v>
      </c>
      <c r="AF49" s="52">
        <v>10</v>
      </c>
      <c r="AG49" s="52">
        <v>2.1</v>
      </c>
      <c r="AH49" s="52">
        <v>0.56000000000000005</v>
      </c>
      <c r="AI49" s="198" t="s">
        <v>26</v>
      </c>
      <c r="AJ49" s="196" t="s">
        <v>28</v>
      </c>
      <c r="AK49" s="194">
        <v>1.2</v>
      </c>
      <c r="AL49" s="194">
        <v>0.95</v>
      </c>
      <c r="AN49" s="52">
        <f>IF(ISNUMBER(AM49),AM49,IF(ISNUMBER(AL49),(0.6842+LN(AL49)*0.0494)*AL49,""))</f>
        <v>0.64758280569439231</v>
      </c>
      <c r="AO49" s="208">
        <v>3.4000000000000002E-2</v>
      </c>
    </row>
    <row r="50" spans="1:43" x14ac:dyDescent="0.25">
      <c r="A50" s="97" t="s">
        <v>278</v>
      </c>
      <c r="B50" s="92">
        <v>2015</v>
      </c>
      <c r="C50" s="93">
        <v>151</v>
      </c>
      <c r="D50" s="216">
        <v>13</v>
      </c>
      <c r="E50" s="146" t="s">
        <v>832</v>
      </c>
      <c r="F50" s="146" t="s">
        <v>832</v>
      </c>
      <c r="G50" s="95" t="s">
        <v>833</v>
      </c>
      <c r="H50" s="34"/>
      <c r="I50" s="34"/>
      <c r="J50" s="34"/>
      <c r="K50" s="34"/>
      <c r="L50" s="34" t="s">
        <v>816</v>
      </c>
      <c r="N50" s="53" t="s">
        <v>791</v>
      </c>
      <c r="P50" s="105"/>
      <c r="Q50" s="73"/>
      <c r="R50" s="73"/>
      <c r="T50" s="105"/>
      <c r="W50" s="198" t="s">
        <v>32</v>
      </c>
      <c r="Y50" s="105"/>
      <c r="AB50" s="198" t="s">
        <v>32</v>
      </c>
      <c r="AI50" s="198" t="s">
        <v>26</v>
      </c>
      <c r="AJ50" s="196" t="s">
        <v>28</v>
      </c>
    </row>
    <row r="51" spans="1:43" x14ac:dyDescent="0.25">
      <c r="A51" s="200" t="s">
        <v>658</v>
      </c>
      <c r="B51" s="92">
        <v>2015</v>
      </c>
      <c r="C51" s="93">
        <v>152</v>
      </c>
      <c r="D51" s="114">
        <v>13</v>
      </c>
      <c r="E51" s="51" t="s">
        <v>833</v>
      </c>
      <c r="F51" s="188" t="s">
        <v>832</v>
      </c>
      <c r="G51" s="188" t="s">
        <v>832</v>
      </c>
      <c r="H51" s="34">
        <v>1</v>
      </c>
      <c r="I51" s="34">
        <v>1</v>
      </c>
      <c r="J51" s="34">
        <v>1</v>
      </c>
      <c r="K51" s="34">
        <v>1</v>
      </c>
      <c r="L51" s="34">
        <v>1</v>
      </c>
      <c r="M51" s="261" t="s">
        <v>815</v>
      </c>
      <c r="N51" s="53" t="s">
        <v>791</v>
      </c>
      <c r="O51" s="72">
        <f>IF(ISBLANK(H51),"",(AN51/V51))</f>
        <v>4.5738374436508022E-2</v>
      </c>
      <c r="P51" s="70">
        <f>IF(ISBLANK(I51),"",O51/(1-IF(ISBLANK(X51),293,X51+273)/(S51+273)))</f>
        <v>0.16792707006318566</v>
      </c>
      <c r="Q51" s="73">
        <f>IF(ISBLANK(J51),"",O51*(S51-T51)/(S51-IF(ISBLANK(X51),20,X51)))</f>
        <v>3.6421218906585897E-3</v>
      </c>
      <c r="R51" s="73">
        <f>IF(ISBLANK(K51),"",O51*(S51-T51)/(S51+273-IF(ISBLANK(X51),293,X51+273)*(1+LN((S51+273)/IF(ISBLANK(X51),293,X51+273)))))</f>
        <v>2.4188777249162217E-2</v>
      </c>
      <c r="S51" s="53">
        <v>119.37</v>
      </c>
      <c r="T51" s="52">
        <v>110.86</v>
      </c>
      <c r="U51" s="112">
        <v>0.52600000000000002</v>
      </c>
      <c r="V51" s="52">
        <v>19</v>
      </c>
      <c r="W51" s="191" t="s">
        <v>32</v>
      </c>
      <c r="X51" s="53">
        <v>12.5</v>
      </c>
      <c r="Y51" s="194">
        <v>17.399999999999999</v>
      </c>
      <c r="AB51" s="198" t="s">
        <v>32</v>
      </c>
      <c r="AC51" s="53">
        <v>113.55</v>
      </c>
      <c r="AD51" s="105">
        <v>81.87</v>
      </c>
      <c r="AE51" s="52">
        <v>13.8</v>
      </c>
      <c r="AF51" s="52">
        <v>13.8</v>
      </c>
      <c r="AG51" s="52">
        <v>4</v>
      </c>
      <c r="AH51" s="52">
        <v>7.0000000000000007E-2</v>
      </c>
      <c r="AI51" s="191" t="s">
        <v>684</v>
      </c>
      <c r="AJ51" s="196" t="s">
        <v>28</v>
      </c>
      <c r="AL51" s="52">
        <v>1.25</v>
      </c>
      <c r="AN51" s="52">
        <f>IF(ISNUMBER(AM51),AM51,IF(ISNUMBER(AL51),(0.6842+LN(AL51)*0.0494)*AL51,""))</f>
        <v>0.86902911429365248</v>
      </c>
      <c r="AO51" s="53">
        <v>8.3000000000000004E-2</v>
      </c>
    </row>
    <row r="52" spans="1:43" x14ac:dyDescent="0.25">
      <c r="A52" s="200" t="s">
        <v>662</v>
      </c>
      <c r="B52" s="92">
        <v>2016</v>
      </c>
      <c r="C52" s="146">
        <v>157.1</v>
      </c>
      <c r="D52" s="114">
        <v>14</v>
      </c>
      <c r="E52" s="51" t="s">
        <v>832</v>
      </c>
      <c r="F52" s="188" t="s">
        <v>832</v>
      </c>
      <c r="G52" s="188" t="s">
        <v>832</v>
      </c>
      <c r="H52" s="193">
        <v>1</v>
      </c>
      <c r="I52" s="193">
        <v>1</v>
      </c>
      <c r="J52" s="193">
        <v>1</v>
      </c>
      <c r="K52" s="193">
        <v>1</v>
      </c>
      <c r="L52" s="193">
        <v>1</v>
      </c>
      <c r="M52" s="261" t="s">
        <v>815</v>
      </c>
      <c r="N52" s="53" t="s">
        <v>408</v>
      </c>
      <c r="O52" s="72">
        <f>IF(ISBLANK(H52),"",(AN52/V52))</f>
        <v>4.9295774647887321E-2</v>
      </c>
      <c r="P52" s="70">
        <f>IF(ISBLANK(I52),"",O52/(1-IF(ISBLANK(X52),293,X52+273)/(S52+273)))</f>
        <v>0.19373239436619713</v>
      </c>
      <c r="Q52" s="73">
        <f>IF(ISBLANK(J52),"",O52*(S52-T52)/(S52-IF(ISBLANK(X52),20,X52)))</f>
        <v>1.4246478873239439E-2</v>
      </c>
      <c r="R52" s="73">
        <f>IF(ISBLANK(K52),"",O52*(S52-T52)/(S52+273-IF(ISBLANK(X52),293,X52+273)*(1+LN((S52+273)/IF(ISBLANK(X52),293,X52+273)))))</f>
        <v>0.10202029127019516</v>
      </c>
      <c r="S52" s="53">
        <v>120</v>
      </c>
      <c r="T52" s="112">
        <v>91.1</v>
      </c>
      <c r="U52" s="52">
        <v>5.8000000000000003E-2</v>
      </c>
      <c r="V52" s="112">
        <v>7.1</v>
      </c>
      <c r="W52" s="191" t="s">
        <v>32</v>
      </c>
      <c r="Y52" s="105"/>
      <c r="AB52" s="198" t="s">
        <v>354</v>
      </c>
      <c r="AD52" s="105"/>
      <c r="AE52" s="194">
        <v>40</v>
      </c>
      <c r="AF52" s="194">
        <v>9</v>
      </c>
      <c r="AH52" s="194">
        <v>0.03</v>
      </c>
      <c r="AI52" s="191" t="s">
        <v>618</v>
      </c>
      <c r="AJ52" s="196" t="s">
        <v>28</v>
      </c>
      <c r="AK52" s="211">
        <v>0.625</v>
      </c>
      <c r="AM52" s="52">
        <v>0.35</v>
      </c>
      <c r="AN52" s="52">
        <f>IF(ISNUMBER(AM52),AM52,IF(ISNUMBER(AL52),(0.6842+LN(AL52)*0.0494)*AL52,""))</f>
        <v>0.35</v>
      </c>
    </row>
    <row r="53" spans="1:43" x14ac:dyDescent="0.25">
      <c r="A53" s="200" t="s">
        <v>662</v>
      </c>
      <c r="B53" s="92">
        <v>2016</v>
      </c>
      <c r="C53" s="146">
        <v>157.19999999999999</v>
      </c>
      <c r="D53" s="114">
        <v>14</v>
      </c>
      <c r="E53" s="51" t="s">
        <v>833</v>
      </c>
      <c r="F53" s="188" t="s">
        <v>832</v>
      </c>
      <c r="G53" s="188" t="s">
        <v>832</v>
      </c>
      <c r="H53" s="193">
        <v>1</v>
      </c>
      <c r="I53" s="193">
        <v>1</v>
      </c>
      <c r="J53" s="193">
        <v>1</v>
      </c>
      <c r="K53" s="193">
        <v>1</v>
      </c>
      <c r="L53" s="193">
        <v>1</v>
      </c>
      <c r="M53" s="261" t="s">
        <v>815</v>
      </c>
      <c r="N53" s="53" t="s">
        <v>408</v>
      </c>
      <c r="O53" s="72">
        <f>IF(ISBLANK(H53),"",(AN53/V53))</f>
        <v>4.8750000000000002E-2</v>
      </c>
      <c r="P53" s="70">
        <f>IF(ISBLANK(I53),"",O53/(1-IF(ISBLANK(X53),293,X53+273)/(S53+273)))</f>
        <v>0.19158749999999997</v>
      </c>
      <c r="Q53" s="73">
        <f>IF(ISBLANK(J53),"",O53*(S53-T53)/(S53-IF(ISBLANK(X53),20,X53)))</f>
        <v>1.584375E-2</v>
      </c>
      <c r="R53" s="73">
        <f>IF(ISBLANK(K53),"",O53*(S53-T53)/(S53+273-IF(ISBLANK(X53),293,X53+273)*(1+LN((S53+273)/IF(ISBLANK(X53),293,X53+273)))))</f>
        <v>0.11345849063436773</v>
      </c>
      <c r="S53" s="53">
        <v>120</v>
      </c>
      <c r="T53" s="112">
        <v>87.5</v>
      </c>
      <c r="U53" s="52">
        <v>5.8000000000000003E-2</v>
      </c>
      <c r="V53" s="112">
        <v>8</v>
      </c>
      <c r="W53" s="191" t="s">
        <v>32</v>
      </c>
      <c r="AB53" s="198" t="s">
        <v>354</v>
      </c>
      <c r="AE53" s="194">
        <v>40</v>
      </c>
      <c r="AF53" s="194">
        <v>11</v>
      </c>
      <c r="AH53" s="194">
        <v>3.5000000000000003E-2</v>
      </c>
      <c r="AI53" s="191" t="s">
        <v>26</v>
      </c>
      <c r="AJ53" s="196" t="s">
        <v>28</v>
      </c>
      <c r="AK53" s="211">
        <v>0.64</v>
      </c>
      <c r="AL53" s="105"/>
      <c r="AM53" s="52">
        <v>0.39</v>
      </c>
      <c r="AN53" s="52">
        <f>IF(ISNUMBER(AM53),AM53,IF(ISNUMBER(AL53),(0.6842+LN(AL53)*0.0494)*AL53,""))</f>
        <v>0.39</v>
      </c>
    </row>
    <row r="54" spans="1:43" x14ac:dyDescent="0.25">
      <c r="A54" s="97" t="s">
        <v>574</v>
      </c>
      <c r="B54" s="92">
        <v>2015</v>
      </c>
      <c r="C54" s="213">
        <v>104</v>
      </c>
      <c r="D54" s="216">
        <v>15</v>
      </c>
      <c r="E54" s="51" t="s">
        <v>832</v>
      </c>
      <c r="F54" s="51" t="s">
        <v>832</v>
      </c>
      <c r="G54" s="188" t="s">
        <v>832</v>
      </c>
      <c r="H54" s="34">
        <v>1</v>
      </c>
      <c r="I54" s="34">
        <v>1</v>
      </c>
      <c r="J54" s="34">
        <v>1</v>
      </c>
      <c r="K54" s="34">
        <v>1</v>
      </c>
      <c r="L54" s="34">
        <v>1</v>
      </c>
      <c r="M54" s="261" t="s">
        <v>815</v>
      </c>
      <c r="N54" s="53" t="s">
        <v>638</v>
      </c>
      <c r="O54" s="209">
        <f>IF(ISBLANK(H54),"",(AN54/V54))</f>
        <v>5.7405281285878296E-2</v>
      </c>
      <c r="P54" s="207">
        <f>IF(ISBLANK(I54),"",O54/(1-IF(ISBLANK(X54),293,X54+273)/(S54+273)))</f>
        <v>0.17964993775595936</v>
      </c>
      <c r="Q54" s="73">
        <f>IF(ISBLANK(J54),"",O54*(S54-T54)/(S54-IF(ISBLANK(X54),20,X54)))</f>
        <v>6.7742630789465602E-3</v>
      </c>
      <c r="R54" s="73">
        <f>IF(ISBLANK(K54),"",O54*(S54-T54)/(S54+273-IF(ISBLANK(X54),293,X54+273)*(1+LN((S54+273)/IF(ISBLANK(X54),293,X54+273)))))</f>
        <v>3.7598844365823447E-2</v>
      </c>
      <c r="S54" s="53">
        <v>135.4</v>
      </c>
      <c r="T54" s="52">
        <v>120</v>
      </c>
      <c r="U54" s="52">
        <v>6.4999999999999997E-3</v>
      </c>
      <c r="V54" s="52">
        <v>17.420000000000002</v>
      </c>
      <c r="W54" s="198" t="s">
        <v>125</v>
      </c>
      <c r="X54" s="53">
        <v>4.9000000000000004</v>
      </c>
      <c r="Y54" s="52">
        <v>7.2</v>
      </c>
      <c r="Z54" s="52">
        <v>1.44</v>
      </c>
      <c r="AA54" s="52">
        <v>14</v>
      </c>
      <c r="AB54" s="198" t="s">
        <v>32</v>
      </c>
      <c r="AC54" s="53">
        <v>127.3</v>
      </c>
      <c r="AD54" s="194">
        <v>84.4</v>
      </c>
      <c r="AE54" s="194">
        <v>8</v>
      </c>
      <c r="AF54" s="194">
        <v>12</v>
      </c>
      <c r="AG54" s="194">
        <v>1.1200000000000001</v>
      </c>
      <c r="AH54" s="52">
        <v>5.7200000000000001E-2</v>
      </c>
      <c r="AI54" s="198" t="s">
        <v>26</v>
      </c>
      <c r="AJ54" s="196" t="s">
        <v>28</v>
      </c>
      <c r="AK54" s="194">
        <v>1.67</v>
      </c>
      <c r="AM54" s="52">
        <v>1</v>
      </c>
      <c r="AN54" s="52">
        <f>IF(ISNUMBER(AM54),AM54,IF(ISNUMBER(AL54),(0.6842+LN(AL54)*0.0494)*AL54,""))</f>
        <v>1</v>
      </c>
      <c r="AO54" s="53">
        <v>4.4999999999999998E-2</v>
      </c>
      <c r="AQ54" s="52">
        <v>0.189</v>
      </c>
    </row>
    <row r="55" spans="1:43" x14ac:dyDescent="0.25">
      <c r="A55" s="97" t="s">
        <v>574</v>
      </c>
      <c r="B55" s="92">
        <v>2015</v>
      </c>
      <c r="C55" s="123">
        <v>134</v>
      </c>
      <c r="D55" s="216">
        <v>15</v>
      </c>
      <c r="E55" s="146" t="s">
        <v>832</v>
      </c>
      <c r="F55" s="146" t="s">
        <v>832</v>
      </c>
      <c r="G55" s="146" t="s">
        <v>832</v>
      </c>
      <c r="H55" s="34">
        <v>1</v>
      </c>
      <c r="I55" s="34">
        <v>1</v>
      </c>
      <c r="J55" s="34"/>
      <c r="K55" s="34"/>
      <c r="L55" s="34">
        <v>1</v>
      </c>
      <c r="M55" s="261" t="s">
        <v>815</v>
      </c>
      <c r="N55" s="53" t="s">
        <v>638</v>
      </c>
      <c r="O55" s="209">
        <f>IF(ISBLANK(H55),"",(AN55/V55))</f>
        <v>5.3125000000000006E-2</v>
      </c>
      <c r="P55" s="207">
        <f>IF(ISBLANK(I55),"",O55/(1-IF(ISBLANK(X55),293,X55+273)/(S55+273)))</f>
        <v>0.19087389380530972</v>
      </c>
      <c r="Q55" s="73"/>
      <c r="R55" s="73"/>
      <c r="S55" s="53">
        <v>133</v>
      </c>
      <c r="T55" s="120" t="s">
        <v>416</v>
      </c>
      <c r="U55" s="112">
        <v>0.01</v>
      </c>
      <c r="V55" s="107">
        <v>19.2</v>
      </c>
      <c r="W55" s="198" t="s">
        <v>125</v>
      </c>
      <c r="AB55" s="198" t="s">
        <v>32</v>
      </c>
      <c r="AF55" s="52">
        <v>11.5</v>
      </c>
      <c r="AI55" s="198" t="s">
        <v>26</v>
      </c>
      <c r="AJ55" s="196" t="s">
        <v>28</v>
      </c>
      <c r="AM55" s="52">
        <v>1.02</v>
      </c>
      <c r="AN55" s="52">
        <f>IF(ISNUMBER(AM55),AM55,IF(ISNUMBER(AL55),(0.6842+LN(AL55)*0.0494)*AL55,""))</f>
        <v>1.02</v>
      </c>
    </row>
    <row r="56" spans="1:43" x14ac:dyDescent="0.25">
      <c r="A56" s="97" t="s">
        <v>574</v>
      </c>
      <c r="B56" s="92">
        <v>2017</v>
      </c>
      <c r="C56" s="93">
        <v>170</v>
      </c>
      <c r="D56" s="122">
        <v>15</v>
      </c>
      <c r="E56" s="146" t="s">
        <v>832</v>
      </c>
      <c r="F56" s="146" t="s">
        <v>832</v>
      </c>
      <c r="G56" s="212" t="s">
        <v>833</v>
      </c>
      <c r="H56" s="193"/>
      <c r="I56" s="193"/>
      <c r="J56" s="193"/>
      <c r="K56" s="193"/>
      <c r="L56" s="193" t="s">
        <v>816</v>
      </c>
      <c r="N56" s="53" t="s">
        <v>638</v>
      </c>
      <c r="P56" s="70"/>
      <c r="Q56" s="73"/>
      <c r="R56" s="73"/>
      <c r="W56" s="191" t="s">
        <v>713</v>
      </c>
      <c r="AB56" s="55" t="s">
        <v>32</v>
      </c>
      <c r="AI56" s="55" t="s">
        <v>26</v>
      </c>
      <c r="AJ56" s="53" t="s">
        <v>28</v>
      </c>
    </row>
    <row r="57" spans="1:43" x14ac:dyDescent="0.25">
      <c r="A57" s="200" t="s">
        <v>664</v>
      </c>
      <c r="B57" s="92">
        <v>2016</v>
      </c>
      <c r="C57" s="146">
        <v>159.1</v>
      </c>
      <c r="D57" s="114">
        <v>16</v>
      </c>
      <c r="E57" s="51" t="s">
        <v>832</v>
      </c>
      <c r="F57" s="51" t="s">
        <v>832</v>
      </c>
      <c r="G57" s="188" t="s">
        <v>832</v>
      </c>
      <c r="H57" s="193">
        <v>1</v>
      </c>
      <c r="I57" s="193">
        <v>1</v>
      </c>
      <c r="J57" s="193">
        <v>1</v>
      </c>
      <c r="K57" s="193">
        <v>1</v>
      </c>
      <c r="L57" s="193">
        <v>1</v>
      </c>
      <c r="M57" s="261" t="s">
        <v>818</v>
      </c>
      <c r="N57" s="53" t="s">
        <v>638</v>
      </c>
      <c r="O57" s="72">
        <f>IF(ISBLANK(H57),"",(AN57/V57))</f>
        <v>3.0555555555555555E-2</v>
      </c>
      <c r="P57" s="70">
        <f>IF(ISBLANK(I57),"",O57/(1-IF(ISBLANK(X57),293,X57+273)/(S57+273)))</f>
        <v>9.5666328428885505E-2</v>
      </c>
      <c r="Q57" s="73">
        <f>IF(ISBLANK(J57),"",O57*(S57-T57)/(S57-IF(ISBLANK(X57),20,X57)))</f>
        <v>9.0690005073566712E-3</v>
      </c>
      <c r="R57" s="73">
        <f>IF(ISBLANK(K57),"",O57*(S57-T57)/(S57+273-IF(ISBLANK(X57),293,X57+273)*(1+LN((S57+273)/IF(ISBLANK(X57),293,X57+273)))))</f>
        <v>5.0360733725548744E-2</v>
      </c>
      <c r="S57" s="53">
        <v>138.4</v>
      </c>
      <c r="T57" s="52">
        <v>99.4</v>
      </c>
      <c r="V57" s="52">
        <v>90</v>
      </c>
      <c r="W57" s="191" t="s">
        <v>39</v>
      </c>
      <c r="X57" s="53">
        <v>7</v>
      </c>
      <c r="Y57" s="194">
        <v>45</v>
      </c>
      <c r="AB57" s="198" t="s">
        <v>32</v>
      </c>
      <c r="AC57" s="53">
        <v>135</v>
      </c>
      <c r="AD57" s="52">
        <v>98</v>
      </c>
      <c r="AE57" s="194">
        <v>17</v>
      </c>
      <c r="AF57" s="194">
        <v>14</v>
      </c>
      <c r="AG57" s="194">
        <v>3.5</v>
      </c>
      <c r="AH57" s="194">
        <v>0.315</v>
      </c>
      <c r="AI57" s="191" t="s">
        <v>26</v>
      </c>
      <c r="AJ57" s="196" t="s">
        <v>36</v>
      </c>
      <c r="AM57" s="52">
        <v>2.75</v>
      </c>
      <c r="AN57" s="52">
        <f>IF(ISNUMBER(AM57),AM57,IF(ISNUMBER(AL57),(0.6842+LN(AL57)*0.0494)*AL57,""))</f>
        <v>2.75</v>
      </c>
      <c r="AQ57" s="52">
        <v>1.6</v>
      </c>
    </row>
    <row r="58" spans="1:43" x14ac:dyDescent="0.25">
      <c r="A58" s="97" t="s">
        <v>664</v>
      </c>
      <c r="B58" s="92">
        <v>2016</v>
      </c>
      <c r="C58" s="146">
        <v>159.19999999999999</v>
      </c>
      <c r="D58" s="114">
        <v>16</v>
      </c>
      <c r="E58" s="51" t="s">
        <v>833</v>
      </c>
      <c r="F58" s="51" t="s">
        <v>832</v>
      </c>
      <c r="G58" s="51" t="s">
        <v>832</v>
      </c>
      <c r="H58" s="193">
        <v>1</v>
      </c>
      <c r="I58" s="193">
        <v>1</v>
      </c>
      <c r="J58" s="193">
        <v>1</v>
      </c>
      <c r="K58" s="193">
        <v>1</v>
      </c>
      <c r="L58" s="193">
        <v>1</v>
      </c>
      <c r="M58" s="261" t="s">
        <v>818</v>
      </c>
      <c r="N58" s="53" t="s">
        <v>638</v>
      </c>
      <c r="O58" s="72">
        <f>IF(ISBLANK(H58),"",(AN58/V58))</f>
        <v>3.1818181818181815E-2</v>
      </c>
      <c r="P58" s="70">
        <f>IF(ISBLANK(I58),"",O58/(1-IF(ISBLANK(X58),293,X58+273)/(S58+273)))</f>
        <v>9.5115452930728234E-2</v>
      </c>
      <c r="Q58" s="73">
        <f>IF(ISBLANK(J58),"",O58*(S58-T58)/(S58-IF(ISBLANK(X58),20,X58)))</f>
        <v>8.5677377684482484E-3</v>
      </c>
      <c r="R58" s="73">
        <f>IF(ISBLANK(K58),"",O58*(S58-T58)/(S58+273-IF(ISBLANK(X58),293,X58+273)*(1+LN((S58+273)/IF(ISBLANK(X58),293,X58+273)))))</f>
        <v>4.5130964050547388E-2</v>
      </c>
      <c r="S58" s="53">
        <v>147.75</v>
      </c>
      <c r="T58" s="52">
        <v>109.85</v>
      </c>
      <c r="V58" s="52">
        <v>88</v>
      </c>
      <c r="W58" s="191" t="s">
        <v>39</v>
      </c>
      <c r="X58" s="53">
        <v>7</v>
      </c>
      <c r="Y58" s="194">
        <v>52</v>
      </c>
      <c r="AB58" s="198" t="s">
        <v>32</v>
      </c>
      <c r="AC58" s="53">
        <v>145</v>
      </c>
      <c r="AD58" s="52">
        <v>100</v>
      </c>
      <c r="AE58" s="194">
        <v>17</v>
      </c>
      <c r="AF58" s="194">
        <v>14</v>
      </c>
      <c r="AG58" s="194">
        <v>3.5</v>
      </c>
      <c r="AH58" s="194">
        <v>0.31</v>
      </c>
      <c r="AI58" s="191" t="s">
        <v>618</v>
      </c>
      <c r="AJ58" s="196" t="s">
        <v>36</v>
      </c>
      <c r="AM58" s="52">
        <v>2.8</v>
      </c>
      <c r="AN58" s="52">
        <f>IF(ISNUMBER(AM58),AM58,IF(ISNUMBER(AL58),(0.6842+LN(AL58)*0.0494)*AL58,""))</f>
        <v>2.8</v>
      </c>
      <c r="AQ58" s="52">
        <v>1.3</v>
      </c>
    </row>
    <row r="59" spans="1:43" x14ac:dyDescent="0.25">
      <c r="A59" s="97" t="s">
        <v>55</v>
      </c>
      <c r="B59" s="92">
        <v>2012</v>
      </c>
      <c r="C59" s="93">
        <v>8</v>
      </c>
      <c r="D59" s="114">
        <v>17</v>
      </c>
      <c r="E59" s="51" t="s">
        <v>832</v>
      </c>
      <c r="F59" s="51" t="s">
        <v>832</v>
      </c>
      <c r="G59" s="95" t="s">
        <v>832</v>
      </c>
      <c r="H59" s="34">
        <v>1</v>
      </c>
      <c r="I59" s="34"/>
      <c r="J59" s="34"/>
      <c r="K59" s="34"/>
      <c r="L59" s="34">
        <v>1</v>
      </c>
      <c r="M59" s="261" t="s">
        <v>815</v>
      </c>
      <c r="N59" s="53" t="s">
        <v>408</v>
      </c>
      <c r="O59" s="72">
        <f>IF(ISBLANK(H59),"",(AN59/V59))</f>
        <v>5.6830601092896171E-2</v>
      </c>
      <c r="P59" s="70"/>
      <c r="Q59" s="73"/>
      <c r="R59" s="73"/>
      <c r="V59" s="52">
        <v>549</v>
      </c>
      <c r="W59" s="150" t="s">
        <v>125</v>
      </c>
      <c r="Z59" s="105"/>
      <c r="AA59" s="105">
        <f>2.56*(455.6-252.9)</f>
        <v>518.91200000000003</v>
      </c>
      <c r="AB59" s="150" t="s">
        <v>32</v>
      </c>
      <c r="AC59" s="53">
        <v>85.4</v>
      </c>
      <c r="AD59" s="52">
        <v>63.5</v>
      </c>
      <c r="AE59" s="52">
        <v>40.299999999999997</v>
      </c>
      <c r="AF59" s="52">
        <v>8.65</v>
      </c>
      <c r="AG59" s="52">
        <v>2.54</v>
      </c>
      <c r="AH59" s="52">
        <v>2.56</v>
      </c>
      <c r="AI59" s="150" t="s">
        <v>26</v>
      </c>
      <c r="AJ59" s="157" t="s">
        <v>36</v>
      </c>
      <c r="AK59" s="54">
        <v>38</v>
      </c>
      <c r="AM59" s="52">
        <v>31.2</v>
      </c>
      <c r="AN59" s="52">
        <f>IF(ISNUMBER(AM59),AM59,IF(ISNUMBER(AL59),(0.6842+LN(AL59)*0.0494)*AL59,""))</f>
        <v>31.2</v>
      </c>
    </row>
    <row r="60" spans="1:43" x14ac:dyDescent="0.25">
      <c r="A60" s="97" t="s">
        <v>55</v>
      </c>
      <c r="B60" s="92">
        <v>2016</v>
      </c>
      <c r="C60" s="146">
        <v>162</v>
      </c>
      <c r="D60" s="114">
        <v>17</v>
      </c>
      <c r="E60" s="51" t="s">
        <v>832</v>
      </c>
      <c r="F60" s="51" t="s">
        <v>833</v>
      </c>
      <c r="G60" s="188" t="s">
        <v>832</v>
      </c>
      <c r="H60" s="193">
        <v>1</v>
      </c>
      <c r="I60" s="193">
        <v>1</v>
      </c>
      <c r="J60" s="193"/>
      <c r="K60" s="193"/>
      <c r="L60" s="193">
        <v>1</v>
      </c>
      <c r="M60" s="261" t="s">
        <v>815</v>
      </c>
      <c r="N60" s="53" t="s">
        <v>408</v>
      </c>
      <c r="O60" s="72">
        <f>IF(ISBLANK(H60),"",(AN60/V60))</f>
        <v>0.10023130300693908</v>
      </c>
      <c r="P60" s="70">
        <f>IF(ISBLANK(I60),"",O60/(1-IF(ISBLANK(X60),293,X60+273)/(S60+273)))</f>
        <v>0.32613723978411718</v>
      </c>
      <c r="Q60" s="73"/>
      <c r="R60" s="73"/>
      <c r="S60" s="53">
        <v>150</v>
      </c>
      <c r="V60" s="52">
        <v>389.1</v>
      </c>
      <c r="W60" s="191" t="s">
        <v>125</v>
      </c>
      <c r="AB60" s="198" t="s">
        <v>32</v>
      </c>
      <c r="AC60" s="53">
        <v>116</v>
      </c>
      <c r="AD60" s="52">
        <v>54</v>
      </c>
      <c r="AE60" s="52">
        <v>18.399999999999999</v>
      </c>
      <c r="AF60" s="194">
        <v>18.600000000000001</v>
      </c>
      <c r="AG60" s="194">
        <v>1.42</v>
      </c>
      <c r="AH60" s="194">
        <v>1.52</v>
      </c>
      <c r="AI60" s="191" t="s">
        <v>26</v>
      </c>
      <c r="AJ60" s="196" t="s">
        <v>36</v>
      </c>
      <c r="AM60" s="52">
        <v>39</v>
      </c>
      <c r="AN60" s="52">
        <f>IF(ISNUMBER(AM60),AM60,IF(ISNUMBER(AL60),(0.6842+LN(AL60)*0.0494)*AL60,""))</f>
        <v>39</v>
      </c>
      <c r="AO60" s="53">
        <v>1.92</v>
      </c>
    </row>
    <row r="61" spans="1:43" x14ac:dyDescent="0.25">
      <c r="A61" s="97" t="s">
        <v>42</v>
      </c>
      <c r="B61" s="92">
        <v>2013</v>
      </c>
      <c r="C61" s="146">
        <v>3</v>
      </c>
      <c r="D61" s="114">
        <v>18</v>
      </c>
      <c r="E61" s="51" t="s">
        <v>832</v>
      </c>
      <c r="F61" s="188" t="s">
        <v>832</v>
      </c>
      <c r="G61" s="146" t="s">
        <v>832</v>
      </c>
      <c r="H61" s="34">
        <v>1</v>
      </c>
      <c r="I61" s="34"/>
      <c r="J61" s="34"/>
      <c r="K61" s="34"/>
      <c r="L61" s="34">
        <v>1</v>
      </c>
      <c r="M61" s="261" t="s">
        <v>815</v>
      </c>
      <c r="N61" s="53" t="s">
        <v>638</v>
      </c>
      <c r="O61" s="209">
        <f>IF(ISBLANK(H61),"",(AN61/V61))</f>
        <v>6.2473171366927073E-2</v>
      </c>
      <c r="P61" s="207"/>
      <c r="Q61" s="73"/>
      <c r="R61" s="73"/>
      <c r="V61" s="52">
        <v>23</v>
      </c>
      <c r="W61" s="150" t="s">
        <v>50</v>
      </c>
      <c r="X61" s="53">
        <v>13</v>
      </c>
      <c r="Y61" s="52">
        <v>25</v>
      </c>
      <c r="Z61" s="52">
        <v>0.5</v>
      </c>
      <c r="AA61" s="52">
        <v>18</v>
      </c>
      <c r="AB61" s="150" t="s">
        <v>32</v>
      </c>
      <c r="AC61" s="53">
        <v>107</v>
      </c>
      <c r="AE61" s="52">
        <v>25</v>
      </c>
      <c r="AF61" s="52">
        <v>12</v>
      </c>
      <c r="AG61" s="52">
        <v>1.7</v>
      </c>
      <c r="AI61" s="150" t="s">
        <v>26</v>
      </c>
      <c r="AJ61" s="157" t="s">
        <v>43</v>
      </c>
      <c r="AL61" s="194">
        <v>2</v>
      </c>
      <c r="AN61" s="52">
        <f>IF(ISNUMBER(AM61),AM61,IF(ISNUMBER(AL61),(0.6842+LN(AL61)*0.0494)*AL61,""))</f>
        <v>1.4368829414393227</v>
      </c>
    </row>
    <row r="62" spans="1:43" x14ac:dyDescent="0.25">
      <c r="A62" s="97" t="s">
        <v>42</v>
      </c>
      <c r="B62" s="92">
        <v>2010</v>
      </c>
      <c r="C62" s="146">
        <v>155.1</v>
      </c>
      <c r="D62" s="114">
        <v>18</v>
      </c>
      <c r="E62" s="51" t="s">
        <v>832</v>
      </c>
      <c r="F62" s="51" t="s">
        <v>832</v>
      </c>
      <c r="G62" s="188" t="s">
        <v>832</v>
      </c>
      <c r="H62" s="193"/>
      <c r="I62" s="193"/>
      <c r="J62" s="193"/>
      <c r="K62" s="193"/>
      <c r="L62" s="193" t="s">
        <v>816</v>
      </c>
      <c r="N62" s="53" t="s">
        <v>638</v>
      </c>
      <c r="O62" s="209"/>
      <c r="P62" s="207"/>
      <c r="Q62" s="73"/>
      <c r="R62" s="73"/>
      <c r="W62" s="191" t="s">
        <v>50</v>
      </c>
      <c r="AB62" s="198" t="s">
        <v>32</v>
      </c>
      <c r="AI62" s="191" t="s">
        <v>26</v>
      </c>
      <c r="AJ62" s="151" t="s">
        <v>43</v>
      </c>
    </row>
    <row r="63" spans="1:43" x14ac:dyDescent="0.25">
      <c r="A63" s="97" t="s">
        <v>42</v>
      </c>
      <c r="B63" s="92">
        <v>2010</v>
      </c>
      <c r="C63" s="146">
        <v>155.19999999999999</v>
      </c>
      <c r="D63" s="114">
        <v>18</v>
      </c>
      <c r="E63" s="51" t="s">
        <v>833</v>
      </c>
      <c r="F63" s="51" t="s">
        <v>832</v>
      </c>
      <c r="G63" s="188" t="s">
        <v>832</v>
      </c>
      <c r="H63" s="193"/>
      <c r="I63" s="193"/>
      <c r="J63" s="193"/>
      <c r="K63" s="193"/>
      <c r="L63" s="193" t="s">
        <v>816</v>
      </c>
      <c r="N63" s="53" t="s">
        <v>638</v>
      </c>
      <c r="O63" s="209"/>
      <c r="P63" s="207"/>
      <c r="Q63" s="73"/>
      <c r="R63" s="73"/>
      <c r="W63" s="191" t="s">
        <v>50</v>
      </c>
      <c r="AB63" s="198" t="s">
        <v>32</v>
      </c>
      <c r="AI63" s="191" t="s">
        <v>56</v>
      </c>
      <c r="AJ63" s="151" t="s">
        <v>43</v>
      </c>
    </row>
    <row r="64" spans="1:43" x14ac:dyDescent="0.25">
      <c r="A64" s="148" t="s">
        <v>47</v>
      </c>
      <c r="B64" s="92">
        <v>2010</v>
      </c>
      <c r="C64" s="93">
        <v>4</v>
      </c>
      <c r="D64" s="114">
        <v>19</v>
      </c>
      <c r="E64" s="51" t="s">
        <v>832</v>
      </c>
      <c r="F64" s="51" t="s">
        <v>832</v>
      </c>
      <c r="G64" s="95" t="s">
        <v>832</v>
      </c>
      <c r="H64" s="34"/>
      <c r="I64" s="34"/>
      <c r="J64" s="34"/>
      <c r="K64" s="34"/>
      <c r="L64" s="34" t="s">
        <v>816</v>
      </c>
      <c r="N64" s="53" t="s">
        <v>638</v>
      </c>
      <c r="O64" s="53"/>
      <c r="Q64" s="73"/>
      <c r="R64" s="73"/>
      <c r="W64" s="150" t="s">
        <v>50</v>
      </c>
      <c r="AB64" s="45" t="s">
        <v>32</v>
      </c>
      <c r="AI64" s="45" t="s">
        <v>34</v>
      </c>
      <c r="AJ64" s="47" t="s">
        <v>43</v>
      </c>
    </row>
    <row r="65" spans="1:42" x14ac:dyDescent="0.25">
      <c r="A65" s="200" t="s">
        <v>221</v>
      </c>
      <c r="B65" s="92">
        <v>2009</v>
      </c>
      <c r="C65" s="123">
        <v>75</v>
      </c>
      <c r="D65" s="114">
        <v>19</v>
      </c>
      <c r="E65" s="188" t="s">
        <v>832</v>
      </c>
      <c r="F65" s="188" t="s">
        <v>832</v>
      </c>
      <c r="G65" s="95" t="s">
        <v>832</v>
      </c>
      <c r="H65" s="34"/>
      <c r="I65" s="34"/>
      <c r="J65" s="34"/>
      <c r="K65" s="34"/>
      <c r="L65" s="34" t="s">
        <v>816</v>
      </c>
      <c r="N65" s="53" t="s">
        <v>638</v>
      </c>
      <c r="O65" s="53"/>
      <c r="Q65" s="73"/>
      <c r="R65" s="73"/>
      <c r="W65" s="187" t="s">
        <v>50</v>
      </c>
      <c r="AB65" s="187" t="s">
        <v>32</v>
      </c>
      <c r="AI65" s="187" t="s">
        <v>34</v>
      </c>
      <c r="AJ65" s="149" t="s">
        <v>43</v>
      </c>
    </row>
    <row r="66" spans="1:42" x14ac:dyDescent="0.25">
      <c r="A66" s="97" t="s">
        <v>47</v>
      </c>
      <c r="B66" s="92">
        <v>2008</v>
      </c>
      <c r="C66" s="146">
        <v>168</v>
      </c>
      <c r="D66" s="114">
        <v>19</v>
      </c>
      <c r="E66" s="51" t="s">
        <v>832</v>
      </c>
      <c r="F66" s="188" t="s">
        <v>832</v>
      </c>
      <c r="G66" s="188" t="s">
        <v>832</v>
      </c>
      <c r="H66" s="193"/>
      <c r="I66" s="193"/>
      <c r="J66" s="193"/>
      <c r="K66" s="193"/>
      <c r="L66" s="193" t="s">
        <v>816</v>
      </c>
      <c r="N66" s="53" t="s">
        <v>791</v>
      </c>
      <c r="O66" s="209"/>
      <c r="P66" s="207"/>
      <c r="Q66" s="73"/>
      <c r="R66" s="73"/>
      <c r="W66" s="191" t="s">
        <v>50</v>
      </c>
      <c r="AB66" s="198" t="s">
        <v>32</v>
      </c>
      <c r="AI66" s="191" t="s">
        <v>34</v>
      </c>
      <c r="AJ66" s="196" t="s">
        <v>43</v>
      </c>
    </row>
    <row r="67" spans="1:42" x14ac:dyDescent="0.25">
      <c r="A67" s="97" t="s">
        <v>87</v>
      </c>
      <c r="B67" s="92">
        <v>2011</v>
      </c>
      <c r="C67" s="93">
        <v>23</v>
      </c>
      <c r="D67" s="114">
        <v>20</v>
      </c>
      <c r="E67" s="51" t="s">
        <v>832</v>
      </c>
      <c r="F67" s="188" t="s">
        <v>832</v>
      </c>
      <c r="G67" s="146" t="s">
        <v>832</v>
      </c>
      <c r="H67" s="34">
        <v>1</v>
      </c>
      <c r="I67" s="34">
        <v>1</v>
      </c>
      <c r="J67" s="34">
        <v>1</v>
      </c>
      <c r="K67" s="34">
        <v>1</v>
      </c>
      <c r="L67" s="34">
        <v>1</v>
      </c>
      <c r="M67" s="261" t="s">
        <v>823</v>
      </c>
      <c r="N67" s="53" t="s">
        <v>408</v>
      </c>
      <c r="O67" s="72">
        <f>IF(ISBLANK(H67),"",(AN67/V67))</f>
        <v>0</v>
      </c>
      <c r="P67" s="70">
        <f>IF(ISBLANK(I67),"",O67/(1-IF(ISBLANK(X67),293,X67+273)/(S67+273)))</f>
        <v>0</v>
      </c>
      <c r="Q67" s="73">
        <f>IF(ISBLANK(J67),"",O67*(S67-T67)/(S67-IF(ISBLANK(X67),20,X67)))</f>
        <v>0</v>
      </c>
      <c r="R67" s="73">
        <f>IF(ISBLANK(K67),"",O67*(S67-T67)/(S67+273-IF(ISBLANK(X67),293,X67+273)*(1+LN((S67+273)/IF(ISBLANK(X67),293,X67+273)))))</f>
        <v>0</v>
      </c>
      <c r="S67" s="53">
        <v>106</v>
      </c>
      <c r="T67" s="52">
        <v>101.9</v>
      </c>
      <c r="U67" s="194">
        <v>1.85</v>
      </c>
      <c r="V67" s="52">
        <v>18.3</v>
      </c>
      <c r="W67" s="150" t="s">
        <v>39</v>
      </c>
      <c r="X67" s="53">
        <v>26</v>
      </c>
      <c r="Y67" s="58">
        <v>28.3</v>
      </c>
      <c r="Z67" s="58">
        <v>1.61</v>
      </c>
      <c r="AA67" s="52">
        <v>15.8</v>
      </c>
      <c r="AB67" s="150" t="s">
        <v>32</v>
      </c>
      <c r="AC67" s="53">
        <v>101</v>
      </c>
      <c r="AD67" s="194">
        <v>72.5</v>
      </c>
      <c r="AE67" s="194">
        <v>28.2</v>
      </c>
      <c r="AF67" s="194">
        <v>5.5</v>
      </c>
      <c r="AG67" s="194">
        <v>1.07</v>
      </c>
      <c r="AH67" s="194">
        <v>8.3000000000000004E-2</v>
      </c>
      <c r="AI67" s="150" t="s">
        <v>34</v>
      </c>
      <c r="AJ67" s="149" t="s">
        <v>36</v>
      </c>
      <c r="AK67" s="54">
        <v>1.35</v>
      </c>
      <c r="AO67" s="189"/>
      <c r="AP67" s="54">
        <v>0.14000000000000001</v>
      </c>
    </row>
    <row r="68" spans="1:42" x14ac:dyDescent="0.25">
      <c r="A68" s="97" t="s">
        <v>259</v>
      </c>
      <c r="B68" s="92">
        <v>2013</v>
      </c>
      <c r="C68" s="93">
        <v>39</v>
      </c>
      <c r="D68" s="114">
        <v>20</v>
      </c>
      <c r="E68" s="51" t="s">
        <v>832</v>
      </c>
      <c r="F68" s="188" t="s">
        <v>832</v>
      </c>
      <c r="G68" s="146" t="s">
        <v>832</v>
      </c>
      <c r="H68" s="34">
        <v>1</v>
      </c>
      <c r="I68" s="34"/>
      <c r="J68" s="34"/>
      <c r="K68" s="34"/>
      <c r="L68" s="127">
        <v>1</v>
      </c>
      <c r="M68" s="261" t="s">
        <v>823</v>
      </c>
      <c r="N68" s="53" t="s">
        <v>408</v>
      </c>
      <c r="O68" s="72">
        <f>IF(ISBLANK(H68),"",(AN68/V68))</f>
        <v>0</v>
      </c>
      <c r="P68" s="70"/>
      <c r="Q68" s="73"/>
      <c r="R68" s="73"/>
      <c r="V68" s="112">
        <v>34.1</v>
      </c>
      <c r="W68" s="150" t="s">
        <v>39</v>
      </c>
      <c r="Y68" s="105"/>
      <c r="Z68" s="105"/>
      <c r="AB68" s="150" t="s">
        <v>32</v>
      </c>
      <c r="AC68" s="53">
        <v>97</v>
      </c>
      <c r="AD68" s="52">
        <v>58</v>
      </c>
      <c r="AE68" s="52">
        <v>21</v>
      </c>
      <c r="AF68" s="52">
        <v>6</v>
      </c>
      <c r="AG68" s="52">
        <v>0.45</v>
      </c>
      <c r="AH68" s="52">
        <v>0.12</v>
      </c>
      <c r="AI68" s="150" t="s">
        <v>34</v>
      </c>
      <c r="AJ68" s="46" t="s">
        <v>36</v>
      </c>
      <c r="AK68" s="54">
        <v>2.42</v>
      </c>
      <c r="AO68" s="189"/>
    </row>
    <row r="69" spans="1:42" x14ac:dyDescent="0.25">
      <c r="A69" s="97" t="s">
        <v>259</v>
      </c>
      <c r="B69" s="92">
        <v>2012</v>
      </c>
      <c r="C69" s="93">
        <v>79</v>
      </c>
      <c r="D69" s="114">
        <v>20</v>
      </c>
      <c r="E69" s="51" t="s">
        <v>832</v>
      </c>
      <c r="F69" s="188" t="s">
        <v>832</v>
      </c>
      <c r="G69" s="95" t="s">
        <v>832</v>
      </c>
      <c r="H69" s="34">
        <v>1</v>
      </c>
      <c r="I69" s="34">
        <v>1</v>
      </c>
      <c r="J69" s="34">
        <v>1</v>
      </c>
      <c r="K69" s="34">
        <v>1</v>
      </c>
      <c r="L69" s="34">
        <v>1</v>
      </c>
      <c r="M69" s="261" t="s">
        <v>815</v>
      </c>
      <c r="N69" s="53" t="s">
        <v>408</v>
      </c>
      <c r="O69" s="209">
        <f>IF(ISBLANK(H69),"",(AN69/V69))</f>
        <v>2.9468786351298955E-2</v>
      </c>
      <c r="P69" s="207">
        <f>IF(ISBLANK(I69),"",O69/(1-IF(ISBLANK(X69),293,X69+273)/(S69+273)))</f>
        <v>0.10890264528072451</v>
      </c>
      <c r="Q69" s="73">
        <f>IF(ISBLANK(J69),"",O69*(S69-T69)/(S69-IF(ISBLANK(X69),20,X69)))</f>
        <v>1.7486342095615161E-3</v>
      </c>
      <c r="R69" s="73">
        <f>IF(ISBLANK(K69),"",O69*(S69-T69)/(S69+273-IF(ISBLANK(X69),293,X69+273)*(1+LN((S69+273)/IF(ISBLANK(X69),293,X69+273)))))</f>
        <v>1.1697961442393949E-2</v>
      </c>
      <c r="S69" s="53">
        <v>106.9</v>
      </c>
      <c r="T69" s="52">
        <v>100.8</v>
      </c>
      <c r="U69" s="52">
        <v>1.754</v>
      </c>
      <c r="V69" s="52">
        <v>25.79</v>
      </c>
      <c r="W69" s="50" t="s">
        <v>39</v>
      </c>
      <c r="X69" s="53">
        <v>4.0999999999999996</v>
      </c>
      <c r="Y69" s="194">
        <v>6.7</v>
      </c>
      <c r="Z69" s="194">
        <v>2.1579999999999999</v>
      </c>
      <c r="AA69" s="194">
        <v>23.52</v>
      </c>
      <c r="AB69" s="50" t="s">
        <v>32</v>
      </c>
      <c r="AC69" s="53">
        <v>97.6</v>
      </c>
      <c r="AD69" s="194">
        <v>58.1</v>
      </c>
      <c r="AE69" s="194">
        <v>6.2</v>
      </c>
      <c r="AF69" s="194">
        <v>6.1</v>
      </c>
      <c r="AG69" s="194">
        <v>5.8</v>
      </c>
      <c r="AH69" s="194">
        <v>0.11</v>
      </c>
      <c r="AI69" s="50" t="s">
        <v>34</v>
      </c>
      <c r="AJ69" s="44" t="s">
        <v>36</v>
      </c>
      <c r="AK69" s="195">
        <v>2.4</v>
      </c>
      <c r="AM69" s="52">
        <v>0.76</v>
      </c>
      <c r="AN69" s="52">
        <f>IF(ISNUMBER(AM69),AM69,IF(ISNUMBER(AL69),(0.6842+LN(AL69)*0.0494)*AL69,""))</f>
        <v>0.76</v>
      </c>
      <c r="AO69" s="208">
        <v>3.95E-2</v>
      </c>
      <c r="AP69" s="54">
        <v>0.25</v>
      </c>
    </row>
    <row r="70" spans="1:42" x14ac:dyDescent="0.25">
      <c r="A70" s="97" t="s">
        <v>53</v>
      </c>
      <c r="B70" s="92">
        <v>2011</v>
      </c>
      <c r="C70" s="93">
        <v>6</v>
      </c>
      <c r="D70" s="116">
        <v>21</v>
      </c>
      <c r="E70" s="146" t="s">
        <v>833</v>
      </c>
      <c r="F70" s="95" t="s">
        <v>832</v>
      </c>
      <c r="G70" s="95" t="s">
        <v>832</v>
      </c>
      <c r="H70" s="34"/>
      <c r="I70" s="34"/>
      <c r="J70" s="34"/>
      <c r="K70" s="34"/>
      <c r="L70" s="34" t="s">
        <v>816</v>
      </c>
      <c r="N70" s="53" t="s">
        <v>638</v>
      </c>
      <c r="O70" s="53"/>
      <c r="Q70" s="73"/>
      <c r="R70" s="73"/>
      <c r="W70" s="191" t="s">
        <v>408</v>
      </c>
      <c r="AB70" s="150" t="s">
        <v>408</v>
      </c>
      <c r="AI70" s="191" t="s">
        <v>54</v>
      </c>
      <c r="AJ70" s="189" t="s">
        <v>28</v>
      </c>
    </row>
    <row r="71" spans="1:42" x14ac:dyDescent="0.25">
      <c r="A71" s="97" t="s">
        <v>53</v>
      </c>
      <c r="B71" s="92">
        <v>2007</v>
      </c>
      <c r="C71" s="93">
        <v>18</v>
      </c>
      <c r="D71" s="116">
        <v>21</v>
      </c>
      <c r="E71" s="146" t="s">
        <v>832</v>
      </c>
      <c r="F71" s="213" t="s">
        <v>832</v>
      </c>
      <c r="G71" s="213" t="s">
        <v>832</v>
      </c>
      <c r="H71" s="34"/>
      <c r="I71" s="34"/>
      <c r="J71" s="34"/>
      <c r="K71" s="34"/>
      <c r="L71" s="34" t="s">
        <v>816</v>
      </c>
      <c r="N71" s="53" t="s">
        <v>638</v>
      </c>
      <c r="O71" s="189"/>
      <c r="P71" s="105"/>
      <c r="Q71" s="73"/>
      <c r="R71" s="73"/>
      <c r="W71" s="55" t="s">
        <v>32</v>
      </c>
      <c r="AB71" s="191" t="s">
        <v>32</v>
      </c>
      <c r="AI71" s="191" t="s">
        <v>77</v>
      </c>
      <c r="AJ71" s="157" t="s">
        <v>408</v>
      </c>
    </row>
    <row r="72" spans="1:42" x14ac:dyDescent="0.25">
      <c r="A72" s="148" t="s">
        <v>651</v>
      </c>
      <c r="B72" s="92">
        <v>2013</v>
      </c>
      <c r="C72" s="93">
        <v>33</v>
      </c>
      <c r="D72" s="114">
        <v>22</v>
      </c>
      <c r="E72" s="51" t="s">
        <v>832</v>
      </c>
      <c r="F72" s="188" t="s">
        <v>832</v>
      </c>
      <c r="G72" s="95" t="s">
        <v>833</v>
      </c>
      <c r="H72" s="34">
        <v>1</v>
      </c>
      <c r="I72" s="34">
        <v>1</v>
      </c>
      <c r="J72" s="34"/>
      <c r="K72" s="34"/>
      <c r="L72" s="34">
        <v>1</v>
      </c>
      <c r="M72" s="261" t="s">
        <v>823</v>
      </c>
      <c r="N72" s="53" t="s">
        <v>791</v>
      </c>
      <c r="O72" s="72">
        <f>IF(ISBLANK(H72),"",(AN72/V72))</f>
        <v>3.8158375080589287E-2</v>
      </c>
      <c r="P72" s="70">
        <f>IF(ISBLANK(I72),"",O72/(1-IF(ISBLANK(X72),293,X72+273)/(S72+273)))</f>
        <v>0.19787843077505593</v>
      </c>
      <c r="Q72" s="73"/>
      <c r="R72" s="73"/>
      <c r="S72" s="53">
        <v>90</v>
      </c>
      <c r="V72" s="105">
        <v>5.8</v>
      </c>
      <c r="W72" s="150" t="s">
        <v>32</v>
      </c>
      <c r="AB72" s="150" t="s">
        <v>32</v>
      </c>
      <c r="AC72" s="53">
        <v>87</v>
      </c>
      <c r="AD72" s="52">
        <v>62</v>
      </c>
      <c r="AE72" s="52">
        <v>23</v>
      </c>
      <c r="AF72" s="52">
        <v>7</v>
      </c>
      <c r="AG72" s="52">
        <v>1.2</v>
      </c>
      <c r="AI72" s="150" t="s">
        <v>26</v>
      </c>
      <c r="AJ72" s="157" t="s">
        <v>99</v>
      </c>
      <c r="AL72" s="52">
        <v>0.35</v>
      </c>
      <c r="AN72" s="52">
        <f>IF(ISNUMBER(AM72),AM72,IF(ISNUMBER(AL72),(0.6842+LN(AL72)*0.0494)*AL72,""))</f>
        <v>0.22131857546741784</v>
      </c>
    </row>
    <row r="73" spans="1:42" x14ac:dyDescent="0.25">
      <c r="A73" s="97" t="s">
        <v>912</v>
      </c>
      <c r="B73" s="92">
        <v>2010</v>
      </c>
      <c r="C73" s="93">
        <v>93</v>
      </c>
      <c r="D73" s="114">
        <v>22</v>
      </c>
      <c r="E73" s="51" t="s">
        <v>832</v>
      </c>
      <c r="F73" s="188" t="s">
        <v>832</v>
      </c>
      <c r="G73" s="95" t="s">
        <v>832</v>
      </c>
      <c r="H73" s="34"/>
      <c r="I73" s="34"/>
      <c r="J73" s="34"/>
      <c r="K73" s="34"/>
      <c r="L73" s="34">
        <v>1</v>
      </c>
      <c r="M73" s="261" t="s">
        <v>818</v>
      </c>
      <c r="N73" s="53" t="s">
        <v>791</v>
      </c>
      <c r="O73" s="209"/>
      <c r="P73" s="207"/>
      <c r="Q73" s="73"/>
      <c r="R73" s="73"/>
      <c r="V73" s="52">
        <v>38.4</v>
      </c>
      <c r="W73" s="50" t="s">
        <v>372</v>
      </c>
      <c r="X73" s="53">
        <v>14</v>
      </c>
      <c r="AA73" s="52">
        <v>35.6</v>
      </c>
      <c r="AB73" s="50" t="s">
        <v>32</v>
      </c>
      <c r="AC73" s="53">
        <v>80</v>
      </c>
      <c r="AD73" s="52">
        <v>60</v>
      </c>
      <c r="AE73" s="52">
        <v>15</v>
      </c>
      <c r="AF73" s="52">
        <v>7.5</v>
      </c>
      <c r="AG73" s="52">
        <v>1.3</v>
      </c>
      <c r="AI73" s="50" t="s">
        <v>26</v>
      </c>
      <c r="AJ73" s="44" t="s">
        <v>99</v>
      </c>
      <c r="AK73" s="195">
        <v>1.73</v>
      </c>
      <c r="AP73" s="54">
        <v>0.3</v>
      </c>
    </row>
    <row r="74" spans="1:42" x14ac:dyDescent="0.25">
      <c r="A74" s="97" t="s">
        <v>260</v>
      </c>
      <c r="B74" s="92">
        <v>2013</v>
      </c>
      <c r="C74" s="93">
        <v>2</v>
      </c>
      <c r="D74" s="114">
        <v>23</v>
      </c>
      <c r="E74" s="51" t="s">
        <v>832</v>
      </c>
      <c r="F74" s="51" t="s">
        <v>832</v>
      </c>
      <c r="G74" s="95" t="s">
        <v>832</v>
      </c>
      <c r="H74" s="34">
        <v>1</v>
      </c>
      <c r="I74" s="34">
        <v>1</v>
      </c>
      <c r="J74" s="34"/>
      <c r="K74" s="34"/>
      <c r="L74" s="34">
        <v>1</v>
      </c>
      <c r="N74" s="53" t="s">
        <v>638</v>
      </c>
      <c r="O74" s="72">
        <f>IF(ISBLANK(H74),"",(AN74/V74))</f>
        <v>4.6673678674730469E-2</v>
      </c>
      <c r="P74" s="70">
        <f>IF(ISBLANK(I74),"",O74/(1-IF(ISBLANK(X74),293,X74+273)/(S74+273)))</f>
        <v>0.17099538641742162</v>
      </c>
      <c r="Q74" s="73"/>
      <c r="R74" s="73"/>
      <c r="S74" s="53">
        <v>130</v>
      </c>
      <c r="V74" s="52">
        <v>76.06</v>
      </c>
      <c r="W74" s="45" t="s">
        <v>39</v>
      </c>
      <c r="X74" s="53">
        <v>20</v>
      </c>
      <c r="AA74" s="105">
        <v>69.95</v>
      </c>
      <c r="AB74" s="45" t="s">
        <v>32</v>
      </c>
      <c r="AC74" s="53">
        <v>120</v>
      </c>
      <c r="AD74" s="105">
        <v>92</v>
      </c>
      <c r="AE74" s="52">
        <v>14</v>
      </c>
      <c r="AF74" s="194">
        <v>6.35</v>
      </c>
      <c r="AG74" s="194">
        <v>1.4</v>
      </c>
      <c r="AH74" s="52">
        <v>0.40300000000000002</v>
      </c>
      <c r="AI74" s="45" t="s">
        <v>34</v>
      </c>
      <c r="AJ74" s="47" t="s">
        <v>37</v>
      </c>
      <c r="AK74" s="54">
        <v>6.07</v>
      </c>
      <c r="AL74" s="105"/>
      <c r="AM74" s="52">
        <v>3.55</v>
      </c>
      <c r="AN74" s="52">
        <f>IF(ISNUMBER(AM74),AM74,IF(ISNUMBER(AL74),(0.6842+LN(AL74)*0.0494)*AL74,""))</f>
        <v>3.55</v>
      </c>
    </row>
    <row r="75" spans="1:42" x14ac:dyDescent="0.25">
      <c r="A75" s="97" t="s">
        <v>260</v>
      </c>
      <c r="B75" s="92">
        <v>2012</v>
      </c>
      <c r="C75" s="93">
        <v>30</v>
      </c>
      <c r="D75" s="114">
        <v>23</v>
      </c>
      <c r="E75" s="51" t="s">
        <v>832</v>
      </c>
      <c r="F75" s="51" t="s">
        <v>832</v>
      </c>
      <c r="G75" s="95" t="s">
        <v>832</v>
      </c>
      <c r="H75" s="34"/>
      <c r="I75" s="34"/>
      <c r="J75" s="34"/>
      <c r="K75" s="34"/>
      <c r="L75" s="34" t="s">
        <v>816</v>
      </c>
      <c r="N75" s="53" t="s">
        <v>638</v>
      </c>
      <c r="O75" s="189"/>
      <c r="P75" s="105"/>
      <c r="Q75" s="73"/>
      <c r="R75" s="73"/>
      <c r="V75" s="105"/>
      <c r="W75" s="165" t="s">
        <v>39</v>
      </c>
      <c r="AA75" s="105"/>
      <c r="AB75" s="165" t="s">
        <v>32</v>
      </c>
      <c r="AD75" s="105"/>
      <c r="AG75" s="105"/>
      <c r="AI75" s="45" t="s">
        <v>34</v>
      </c>
      <c r="AJ75" s="47" t="s">
        <v>37</v>
      </c>
      <c r="AL75" s="105"/>
    </row>
    <row r="76" spans="1:42" x14ac:dyDescent="0.25">
      <c r="A76" s="97" t="s">
        <v>260</v>
      </c>
      <c r="B76" s="92">
        <v>2015</v>
      </c>
      <c r="C76" s="93">
        <v>146</v>
      </c>
      <c r="D76" s="216">
        <v>23</v>
      </c>
      <c r="E76" s="146" t="s">
        <v>832</v>
      </c>
      <c r="F76" s="146" t="s">
        <v>832</v>
      </c>
      <c r="G76" s="95" t="s">
        <v>832</v>
      </c>
      <c r="H76" s="34"/>
      <c r="I76" s="34"/>
      <c r="J76" s="34"/>
      <c r="K76" s="34"/>
      <c r="L76" s="34">
        <v>1</v>
      </c>
      <c r="M76" s="261" t="s">
        <v>815</v>
      </c>
      <c r="N76" s="53" t="s">
        <v>638</v>
      </c>
      <c r="P76" s="70"/>
      <c r="Q76" s="73"/>
      <c r="R76" s="73"/>
      <c r="S76" s="53">
        <v>130</v>
      </c>
      <c r="W76" s="198" t="s">
        <v>39</v>
      </c>
      <c r="AB76" s="198" t="s">
        <v>32</v>
      </c>
      <c r="AC76" s="53">
        <v>121.9</v>
      </c>
      <c r="AD76" s="52">
        <v>93.3</v>
      </c>
      <c r="AE76" s="52">
        <v>16.3</v>
      </c>
      <c r="AF76" s="52">
        <v>10.8</v>
      </c>
      <c r="AG76" s="52">
        <v>1.5</v>
      </c>
      <c r="AI76" s="198" t="s">
        <v>34</v>
      </c>
      <c r="AJ76" s="196" t="s">
        <v>37</v>
      </c>
    </row>
    <row r="77" spans="1:42" x14ac:dyDescent="0.25">
      <c r="A77" s="97" t="s">
        <v>260</v>
      </c>
      <c r="B77" s="92">
        <v>2013</v>
      </c>
      <c r="C77" s="93">
        <v>147</v>
      </c>
      <c r="D77" s="216">
        <v>23</v>
      </c>
      <c r="E77" s="146" t="s">
        <v>832</v>
      </c>
      <c r="F77" s="146" t="s">
        <v>832</v>
      </c>
      <c r="G77" s="146" t="s">
        <v>832</v>
      </c>
      <c r="H77" s="34"/>
      <c r="I77" s="34"/>
      <c r="J77" s="34"/>
      <c r="K77" s="34"/>
      <c r="L77" s="124" t="s">
        <v>816</v>
      </c>
      <c r="N77" s="53" t="s">
        <v>638</v>
      </c>
      <c r="P77" s="105"/>
      <c r="Q77" s="73"/>
      <c r="R77" s="73"/>
      <c r="T77" s="105"/>
      <c r="W77" s="61" t="s">
        <v>39</v>
      </c>
      <c r="AB77" s="61" t="s">
        <v>32</v>
      </c>
      <c r="AI77" s="61" t="s">
        <v>34</v>
      </c>
      <c r="AJ77" s="60" t="s">
        <v>37</v>
      </c>
    </row>
    <row r="78" spans="1:42" x14ac:dyDescent="0.25">
      <c r="A78" s="97" t="s">
        <v>91</v>
      </c>
      <c r="B78" s="92">
        <v>2009</v>
      </c>
      <c r="C78" s="93">
        <v>25</v>
      </c>
      <c r="D78" s="114">
        <v>24</v>
      </c>
      <c r="E78" s="51" t="s">
        <v>832</v>
      </c>
      <c r="F78" s="188" t="s">
        <v>832</v>
      </c>
      <c r="G78" s="146" t="s">
        <v>832</v>
      </c>
      <c r="H78" s="34">
        <v>1</v>
      </c>
      <c r="I78" s="34">
        <v>1</v>
      </c>
      <c r="J78" s="34"/>
      <c r="K78" s="34"/>
      <c r="L78" s="34">
        <v>1</v>
      </c>
      <c r="M78" s="261" t="s">
        <v>818</v>
      </c>
      <c r="N78" s="53" t="s">
        <v>791</v>
      </c>
      <c r="O78" s="209">
        <f>IF(ISBLANK(H78),"",(AN78/V78))</f>
        <v>1.8502365876982636E-2</v>
      </c>
      <c r="P78" s="207">
        <f>IF(ISBLANK(I78),"",O78/(1-IF(ISBLANK(X78),293,X78+273)/(S78+273)))</f>
        <v>0.15403219592588049</v>
      </c>
      <c r="Q78" s="73"/>
      <c r="R78" s="73"/>
      <c r="S78" s="53">
        <v>60</v>
      </c>
      <c r="V78" s="52">
        <v>35</v>
      </c>
      <c r="W78" s="108" t="s">
        <v>32</v>
      </c>
      <c r="AB78" s="45" t="s">
        <v>154</v>
      </c>
      <c r="AI78" s="150" t="s">
        <v>75</v>
      </c>
      <c r="AJ78" s="47" t="s">
        <v>28</v>
      </c>
      <c r="AL78" s="52">
        <v>0.95</v>
      </c>
      <c r="AN78" s="52">
        <f>IF(ISNUMBER(AM78),AM78,IF(ISNUMBER(AL78),(0.6842+LN(AL78)*0.0494)*AL78,""))</f>
        <v>0.64758280569439231</v>
      </c>
    </row>
    <row r="79" spans="1:42" x14ac:dyDescent="0.25">
      <c r="A79" s="97" t="s">
        <v>91</v>
      </c>
      <c r="B79" s="92">
        <v>2009</v>
      </c>
      <c r="C79" s="93">
        <v>46</v>
      </c>
      <c r="D79" s="122">
        <v>24</v>
      </c>
      <c r="E79" s="188" t="s">
        <v>832</v>
      </c>
      <c r="F79" s="81" t="s">
        <v>832</v>
      </c>
      <c r="G79" s="213" t="s">
        <v>833</v>
      </c>
      <c r="H79" s="124">
        <v>1</v>
      </c>
      <c r="I79" s="124">
        <v>1</v>
      </c>
      <c r="J79" s="124"/>
      <c r="K79" s="124"/>
      <c r="L79" s="34">
        <v>1</v>
      </c>
      <c r="M79" s="261" t="s">
        <v>818</v>
      </c>
      <c r="N79" s="53" t="s">
        <v>791</v>
      </c>
      <c r="O79" s="72">
        <f>IF(ISBLANK(H79),"",(AN79/V79))</f>
        <v>8.5525000000000011E-3</v>
      </c>
      <c r="P79" s="70">
        <f>IF(ISBLANK(I79),"",O79/(1-IF(ISBLANK(X79),293,X79+273)/(S79+273)))</f>
        <v>5.3460788530465937E-2</v>
      </c>
      <c r="Q79" s="73"/>
      <c r="R79" s="73"/>
      <c r="S79" s="53">
        <v>75.8</v>
      </c>
      <c r="V79" s="52">
        <v>80</v>
      </c>
      <c r="W79" s="165" t="s">
        <v>32</v>
      </c>
      <c r="AB79" s="55" t="s">
        <v>154</v>
      </c>
      <c r="AH79" s="52">
        <v>0.4</v>
      </c>
      <c r="AI79" s="55" t="s">
        <v>75</v>
      </c>
      <c r="AJ79" s="189" t="s">
        <v>28</v>
      </c>
      <c r="AK79" s="190"/>
      <c r="AL79" s="52">
        <v>1</v>
      </c>
      <c r="AN79" s="52">
        <f>IF(ISNUMBER(AM79),AM79,IF(ISNUMBER(AL79),(0.6842+LN(AL79)*0.0494)*AL79,""))</f>
        <v>0.68420000000000003</v>
      </c>
      <c r="AO79" s="53">
        <v>0.35</v>
      </c>
    </row>
    <row r="80" spans="1:42" x14ac:dyDescent="0.25">
      <c r="A80" s="97" t="s">
        <v>91</v>
      </c>
      <c r="B80" s="92">
        <v>2007</v>
      </c>
      <c r="C80" s="93">
        <v>60</v>
      </c>
      <c r="D80" s="216">
        <v>24</v>
      </c>
      <c r="E80" s="51" t="s">
        <v>832</v>
      </c>
      <c r="F80" s="146" t="s">
        <v>832</v>
      </c>
      <c r="G80" s="146" t="s">
        <v>832</v>
      </c>
      <c r="H80" s="34">
        <v>1</v>
      </c>
      <c r="I80" s="34">
        <v>1</v>
      </c>
      <c r="J80" s="34"/>
      <c r="K80" s="34"/>
      <c r="L80" s="34">
        <v>1</v>
      </c>
      <c r="M80" s="261" t="s">
        <v>815</v>
      </c>
      <c r="N80" s="53" t="s">
        <v>791</v>
      </c>
      <c r="O80" s="209">
        <f>IF(ISBLANK(H80),"",(AN80/V80))</f>
        <v>5.17651100299064E-2</v>
      </c>
      <c r="P80" s="207">
        <f>IF(ISBLANK(I80),"",O80/(1-IF(ISBLANK(X80),293,X80+273)/(S80+273)))</f>
        <v>0.3551086548051578</v>
      </c>
      <c r="Q80" s="73"/>
      <c r="R80" s="73"/>
      <c r="S80" s="53">
        <v>70</v>
      </c>
      <c r="V80" s="112">
        <v>28.5</v>
      </c>
      <c r="W80" s="187" t="s">
        <v>32</v>
      </c>
      <c r="AB80" s="187" t="s">
        <v>154</v>
      </c>
      <c r="AH80" s="52">
        <v>0.25</v>
      </c>
      <c r="AI80" s="187" t="s">
        <v>75</v>
      </c>
      <c r="AJ80" s="149" t="s">
        <v>43</v>
      </c>
      <c r="AK80" s="54">
        <v>3</v>
      </c>
      <c r="AL80" s="52">
        <v>2.0499999999999998</v>
      </c>
      <c r="AN80" s="52">
        <f>IF(ISNUMBER(AM80),AM80,IF(ISNUMBER(AL80),(0.6842+LN(AL80)*0.0494)*AL80,""))</f>
        <v>1.4753056358523324</v>
      </c>
      <c r="AO80" s="53">
        <v>0.25</v>
      </c>
    </row>
    <row r="81" spans="1:43" x14ac:dyDescent="0.25">
      <c r="A81" s="200" t="s">
        <v>126</v>
      </c>
      <c r="B81" s="92">
        <v>2015</v>
      </c>
      <c r="C81" s="146">
        <v>38</v>
      </c>
      <c r="D81" s="122">
        <v>25</v>
      </c>
      <c r="E81" s="51" t="s">
        <v>832</v>
      </c>
      <c r="F81" s="212" t="s">
        <v>832</v>
      </c>
      <c r="G81" s="213" t="s">
        <v>833</v>
      </c>
      <c r="H81" s="34"/>
      <c r="I81" s="34"/>
      <c r="J81" s="34"/>
      <c r="K81" s="34"/>
      <c r="L81" s="34" t="s">
        <v>816</v>
      </c>
      <c r="N81" s="53" t="s">
        <v>638</v>
      </c>
      <c r="O81" s="189"/>
      <c r="P81" s="105"/>
      <c r="Q81" s="73"/>
      <c r="R81" s="73"/>
      <c r="W81" s="198" t="s">
        <v>358</v>
      </c>
      <c r="AB81" s="198" t="s">
        <v>32</v>
      </c>
      <c r="AF81" s="92"/>
      <c r="AI81" s="198" t="s">
        <v>127</v>
      </c>
      <c r="AJ81" s="157" t="s">
        <v>78</v>
      </c>
    </row>
    <row r="82" spans="1:43" x14ac:dyDescent="0.25">
      <c r="A82" s="97" t="s">
        <v>156</v>
      </c>
      <c r="B82" s="92">
        <v>2014</v>
      </c>
      <c r="C82" s="93">
        <v>62</v>
      </c>
      <c r="D82" s="114">
        <v>25</v>
      </c>
      <c r="E82" s="51" t="s">
        <v>832</v>
      </c>
      <c r="F82" s="51" t="s">
        <v>832</v>
      </c>
      <c r="G82" s="146" t="s">
        <v>832</v>
      </c>
      <c r="H82" s="34">
        <v>1</v>
      </c>
      <c r="I82" s="34">
        <v>1</v>
      </c>
      <c r="J82" s="34">
        <v>1</v>
      </c>
      <c r="K82" s="34">
        <v>1</v>
      </c>
      <c r="L82" s="34">
        <v>2</v>
      </c>
      <c r="M82" s="261" t="s">
        <v>817</v>
      </c>
      <c r="N82" s="53" t="s">
        <v>638</v>
      </c>
      <c r="O82" s="72">
        <f>IF(ISBLANK(H82),"",(AN82/V82))</f>
        <v>5.6810859584721721E-2</v>
      </c>
      <c r="P82" s="70">
        <f>IF(ISBLANK(I82),"",O82/(1-IF(ISBLANK(X82),293,X82+273)/(S82+273)))</f>
        <v>0.26319967858238164</v>
      </c>
      <c r="Q82" s="73">
        <f>IF(ISBLANK(J82),"",O82*(S82-T82)/(S82-IF(ISBLANK(X82),20,X82)))</f>
        <v>3.595624024349476E-3</v>
      </c>
      <c r="R82" s="73">
        <f>IF(ISBLANK(K82),"",O82*(S82-T82)/(S82+273-IF(ISBLANK(X82),293,X82+273)*(1+LN((S82+273)/IF(ISBLANK(X82),293,X82+273)))))</f>
        <v>3.0823103949183195E-2</v>
      </c>
      <c r="S82" s="53">
        <v>93</v>
      </c>
      <c r="T82" s="52">
        <v>88</v>
      </c>
      <c r="U82" s="52">
        <v>1.34</v>
      </c>
      <c r="V82" s="52">
        <v>13.3</v>
      </c>
      <c r="W82" s="150" t="s">
        <v>39</v>
      </c>
      <c r="X82" s="53">
        <v>14</v>
      </c>
      <c r="Y82" s="52">
        <f>X82+3.3</f>
        <v>17.3</v>
      </c>
      <c r="Z82" s="52">
        <v>0.95</v>
      </c>
      <c r="AA82" s="112">
        <f>Z82*4.185*(Y82-X82)</f>
        <v>13.119975</v>
      </c>
      <c r="AB82" s="150" t="s">
        <v>32</v>
      </c>
      <c r="AC82" s="53">
        <v>78.2</v>
      </c>
      <c r="AD82" s="112">
        <v>60</v>
      </c>
      <c r="AE82" s="52">
        <v>31.1</v>
      </c>
      <c r="AF82" s="105">
        <v>8.6999999999999993</v>
      </c>
      <c r="AG82" s="52">
        <v>3.52</v>
      </c>
      <c r="AH82" s="52">
        <v>7.0000000000000007E-2</v>
      </c>
      <c r="AI82" s="150" t="s">
        <v>127</v>
      </c>
      <c r="AJ82" s="157" t="s">
        <v>78</v>
      </c>
      <c r="AL82" s="194">
        <v>1.097</v>
      </c>
      <c r="AN82" s="52">
        <f>IF(ISNUMBER(AM82),AM82,IF(ISNUMBER(AL82),(0.6842+LN(AL82)*0.0494)*AL82,""))</f>
        <v>0.75558443247679896</v>
      </c>
      <c r="AO82" s="53">
        <v>7.3999999999999996E-2</v>
      </c>
      <c r="AQ82" s="52">
        <v>0.1</v>
      </c>
    </row>
    <row r="83" spans="1:43" x14ac:dyDescent="0.25">
      <c r="A83" s="97" t="s">
        <v>156</v>
      </c>
      <c r="B83" s="92">
        <v>2014</v>
      </c>
      <c r="C83" s="93">
        <v>62</v>
      </c>
      <c r="D83" s="114">
        <v>25</v>
      </c>
      <c r="E83" s="51" t="s">
        <v>832</v>
      </c>
      <c r="F83" s="51" t="s">
        <v>832</v>
      </c>
      <c r="G83" s="146" t="s">
        <v>832</v>
      </c>
      <c r="H83" s="34">
        <v>1</v>
      </c>
      <c r="I83" s="34">
        <v>1</v>
      </c>
      <c r="J83" s="34">
        <v>1</v>
      </c>
      <c r="K83" s="34">
        <v>1</v>
      </c>
      <c r="L83" s="34">
        <v>1</v>
      </c>
      <c r="M83" s="261" t="s">
        <v>818</v>
      </c>
      <c r="N83" s="53" t="s">
        <v>638</v>
      </c>
      <c r="O83" s="209">
        <f>IF(ISBLANK(H83),"",(AN83/V83))</f>
        <v>5.4298167297176798E-2</v>
      </c>
      <c r="P83" s="207">
        <f>IF(ISBLANK(I83),"",O83/(1-IF(ISBLANK(X83),293,X83+273)/(S83+273)))</f>
        <v>0.20385262040936244</v>
      </c>
      <c r="Q83" s="73">
        <f>IF(ISBLANK(J83),"",O83*(S83-T83)/(S83-IF(ISBLANK(X83),20,X83)))</f>
        <v>3.751888719190721E-3</v>
      </c>
      <c r="R83" s="73">
        <f>IF(ISBLANK(K83),"",O83*(S83-T83)/(S83+273-IF(ISBLANK(X83),293,X83+273)*(1+LN((S83+273)/IF(ISBLANK(X83),293,X83+273)))))</f>
        <v>2.5542795389582724E-2</v>
      </c>
      <c r="S83" s="53">
        <f>T83+7.2</f>
        <v>118.2</v>
      </c>
      <c r="T83" s="52">
        <v>111</v>
      </c>
      <c r="U83" s="52">
        <v>1.34</v>
      </c>
      <c r="V83" s="194">
        <v>19.079999999999998</v>
      </c>
      <c r="W83" s="150" t="s">
        <v>39</v>
      </c>
      <c r="X83" s="53">
        <v>14</v>
      </c>
      <c r="Y83" s="52">
        <f>X83+5.2</f>
        <v>19.2</v>
      </c>
      <c r="Z83" s="52">
        <v>0.75</v>
      </c>
      <c r="AA83" s="112">
        <f>Z83*4.185*(Y83-X83)</f>
        <v>16.321499999999997</v>
      </c>
      <c r="AB83" s="150" t="s">
        <v>32</v>
      </c>
      <c r="AC83" s="53">
        <v>98.3</v>
      </c>
      <c r="AD83" s="112">
        <v>75</v>
      </c>
      <c r="AE83" s="52">
        <v>36.1</v>
      </c>
      <c r="AF83" s="52">
        <v>12.7</v>
      </c>
      <c r="AG83" s="194">
        <v>3.66</v>
      </c>
      <c r="AH83" s="52">
        <v>0.1086</v>
      </c>
      <c r="AI83" s="150" t="s">
        <v>127</v>
      </c>
      <c r="AJ83" s="157" t="s">
        <v>78</v>
      </c>
      <c r="AL83" s="194">
        <v>1.4730000000000001</v>
      </c>
      <c r="AN83" s="52">
        <f>IF(ISNUMBER(AM83),AM83,IF(ISNUMBER(AL83),(0.6842+LN(AL83)*0.0494)*AL83,""))</f>
        <v>1.0360090320301332</v>
      </c>
      <c r="AO83" s="53">
        <v>7.3999999999999996E-2</v>
      </c>
      <c r="AQ83" s="52">
        <v>0.314</v>
      </c>
    </row>
    <row r="84" spans="1:43" x14ac:dyDescent="0.25">
      <c r="A84" s="97" t="s">
        <v>156</v>
      </c>
      <c r="B84" s="92">
        <v>2015</v>
      </c>
      <c r="C84" s="93">
        <v>148</v>
      </c>
      <c r="D84" s="216">
        <v>25</v>
      </c>
      <c r="E84" s="146" t="s">
        <v>832</v>
      </c>
      <c r="F84" s="146" t="s">
        <v>832</v>
      </c>
      <c r="G84" s="146" t="s">
        <v>833</v>
      </c>
      <c r="H84" s="34">
        <v>1</v>
      </c>
      <c r="I84" s="34">
        <v>1</v>
      </c>
      <c r="J84" s="34">
        <v>1</v>
      </c>
      <c r="K84" s="34">
        <v>1</v>
      </c>
      <c r="L84" s="34">
        <v>1</v>
      </c>
      <c r="M84" s="261" t="s">
        <v>815</v>
      </c>
      <c r="N84" s="53" t="s">
        <v>638</v>
      </c>
      <c r="O84" s="209">
        <f>IF(ISBLANK(H84),"",(AN84/V84))</f>
        <v>3.9781548006561598E-2</v>
      </c>
      <c r="P84" s="207">
        <f>IF(ISBLANK(I84),"",O84/(1-IF(ISBLANK(X84),293,X84+273)/(S84+273)))</f>
        <v>6.7798078669459527E-2</v>
      </c>
      <c r="Q84" s="73">
        <f>IF(ISBLANK(J84),"",O84*(S84-T84)/(S84-IF(ISBLANK(X84),20,X84)))</f>
        <v>2.8324616223452136E-2</v>
      </c>
      <c r="R84" s="73">
        <f>IF(ISBLANK(K84),"",O84*(S84-T84)/(S84+273-IF(ISBLANK(X84),293,X84+273)*(1+LN((S84+273)/IF(ISBLANK(X84),293,X84+273)))))</f>
        <v>7.5008576093146762E-2</v>
      </c>
      <c r="S84" s="53">
        <v>431.2</v>
      </c>
      <c r="T84" s="52">
        <v>137</v>
      </c>
      <c r="U84" s="52">
        <v>0.114</v>
      </c>
      <c r="V84" s="112">
        <v>34</v>
      </c>
      <c r="W84" s="61" t="s">
        <v>358</v>
      </c>
      <c r="X84" s="53">
        <v>18</v>
      </c>
      <c r="AB84" s="198" t="s">
        <v>32</v>
      </c>
      <c r="AC84" s="53">
        <v>119.5</v>
      </c>
      <c r="AE84" s="52">
        <v>48.4</v>
      </c>
      <c r="AF84" s="52">
        <v>21.9</v>
      </c>
      <c r="AG84" s="52">
        <v>6.44</v>
      </c>
      <c r="AH84" s="92">
        <v>0.20799999999999999</v>
      </c>
      <c r="AI84" s="61" t="s">
        <v>127</v>
      </c>
      <c r="AJ84" s="60" t="s">
        <v>78</v>
      </c>
      <c r="AL84" s="194">
        <v>1.89</v>
      </c>
      <c r="AN84" s="52">
        <f>IF(ISNUMBER(AM84),AM84,IF(ISNUMBER(AL84),(0.6842+LN(AL84)*0.0494)*AL84,""))</f>
        <v>1.3525726322230944</v>
      </c>
      <c r="AO84" s="208">
        <v>0.25600000000000001</v>
      </c>
    </row>
    <row r="85" spans="1:43" x14ac:dyDescent="0.25">
      <c r="A85" s="97" t="s">
        <v>245</v>
      </c>
      <c r="B85" s="92">
        <v>2003</v>
      </c>
      <c r="C85" s="93">
        <v>86</v>
      </c>
      <c r="D85" s="114">
        <v>26</v>
      </c>
      <c r="E85" s="51" t="s">
        <v>416</v>
      </c>
      <c r="F85" s="51" t="s">
        <v>416</v>
      </c>
      <c r="G85" s="95" t="s">
        <v>416</v>
      </c>
      <c r="H85" s="34"/>
      <c r="I85" s="34"/>
      <c r="J85" s="34"/>
      <c r="K85" s="34"/>
      <c r="L85" s="34" t="s">
        <v>816</v>
      </c>
      <c r="N85" s="53" t="s">
        <v>638</v>
      </c>
      <c r="O85" s="189"/>
      <c r="P85" s="105"/>
      <c r="Q85" s="73"/>
      <c r="R85" s="73"/>
      <c r="V85" s="92"/>
      <c r="W85" s="191" t="s">
        <v>408</v>
      </c>
      <c r="AB85" s="150" t="s">
        <v>408</v>
      </c>
      <c r="AF85" s="92"/>
      <c r="AG85" s="92"/>
      <c r="AH85" s="105"/>
      <c r="AI85" s="172" t="s">
        <v>408</v>
      </c>
      <c r="AJ85" s="157" t="s">
        <v>408</v>
      </c>
      <c r="AK85" s="190"/>
      <c r="AL85" s="92"/>
      <c r="AO85" s="189"/>
    </row>
    <row r="86" spans="1:43" x14ac:dyDescent="0.25">
      <c r="A86" s="97" t="s">
        <v>245</v>
      </c>
      <c r="B86" s="92">
        <v>2003</v>
      </c>
      <c r="C86" s="93">
        <v>86</v>
      </c>
      <c r="D86" s="114">
        <v>26</v>
      </c>
      <c r="E86" s="51" t="s">
        <v>833</v>
      </c>
      <c r="F86" s="51" t="s">
        <v>833</v>
      </c>
      <c r="G86" s="146" t="s">
        <v>833</v>
      </c>
      <c r="H86" s="34"/>
      <c r="I86" s="34"/>
      <c r="J86" s="34"/>
      <c r="K86" s="34"/>
      <c r="L86" s="34" t="s">
        <v>816</v>
      </c>
      <c r="N86" s="53" t="s">
        <v>638</v>
      </c>
      <c r="O86" s="189"/>
      <c r="P86" s="105"/>
      <c r="Q86" s="73"/>
      <c r="R86" s="73"/>
      <c r="V86" s="105"/>
      <c r="W86" s="187" t="s">
        <v>393</v>
      </c>
      <c r="AB86" s="187" t="s">
        <v>32</v>
      </c>
      <c r="AF86" s="105"/>
      <c r="AG86" s="105"/>
      <c r="AH86" s="105"/>
      <c r="AI86" s="187" t="s">
        <v>75</v>
      </c>
      <c r="AJ86" s="149" t="s">
        <v>30</v>
      </c>
      <c r="AK86" s="190"/>
      <c r="AL86" s="105"/>
    </row>
    <row r="87" spans="1:43" x14ac:dyDescent="0.25">
      <c r="A87" s="97" t="s">
        <v>245</v>
      </c>
      <c r="B87" s="92">
        <v>2003</v>
      </c>
      <c r="C87" s="93">
        <v>86</v>
      </c>
      <c r="D87" s="114">
        <v>26</v>
      </c>
      <c r="E87" s="51" t="s">
        <v>832</v>
      </c>
      <c r="F87" s="51" t="s">
        <v>832</v>
      </c>
      <c r="G87" s="146" t="s">
        <v>832</v>
      </c>
      <c r="H87" s="34"/>
      <c r="I87" s="34"/>
      <c r="J87" s="34"/>
      <c r="K87" s="34"/>
      <c r="L87" s="34" t="s">
        <v>816</v>
      </c>
      <c r="N87" s="53" t="s">
        <v>638</v>
      </c>
      <c r="O87" s="189"/>
      <c r="P87" s="105"/>
      <c r="Q87" s="73"/>
      <c r="R87" s="73"/>
      <c r="V87" s="105"/>
      <c r="W87" s="187" t="s">
        <v>32</v>
      </c>
      <c r="AB87" s="187" t="s">
        <v>75</v>
      </c>
      <c r="AI87" s="187" t="s">
        <v>34</v>
      </c>
      <c r="AJ87" s="149" t="s">
        <v>30</v>
      </c>
      <c r="AK87" s="190"/>
      <c r="AL87" s="105"/>
    </row>
    <row r="88" spans="1:43" x14ac:dyDescent="0.25">
      <c r="A88" s="97" t="s">
        <v>143</v>
      </c>
      <c r="B88" s="92">
        <v>2013</v>
      </c>
      <c r="C88" s="93">
        <v>56</v>
      </c>
      <c r="D88" s="216">
        <v>27</v>
      </c>
      <c r="E88" s="51" t="s">
        <v>832</v>
      </c>
      <c r="F88" s="146" t="s">
        <v>832</v>
      </c>
      <c r="G88" s="98" t="s">
        <v>832</v>
      </c>
      <c r="H88" s="34">
        <v>1</v>
      </c>
      <c r="I88" s="34">
        <v>1</v>
      </c>
      <c r="J88" s="34">
        <v>1</v>
      </c>
      <c r="K88" s="34">
        <v>1</v>
      </c>
      <c r="L88" s="34">
        <v>2</v>
      </c>
      <c r="M88" s="261" t="s">
        <v>817</v>
      </c>
      <c r="N88" s="53" t="s">
        <v>638</v>
      </c>
      <c r="O88" s="209">
        <f>IF(ISBLANK(H88),"",(AN88/V88))</f>
        <v>4.8770053475935826E-2</v>
      </c>
      <c r="P88" s="207">
        <f>IF(ISBLANK(I88),"",O88/(1-IF(ISBLANK(X88),293,X88+273)/(S88+273)))</f>
        <v>0.19626186718179472</v>
      </c>
      <c r="Q88" s="73">
        <f>IF(ISBLANK(J88),"",O88*(S88-T88)/(S88-IF(ISBLANK(X88),20,X88)))</f>
        <v>1.412612782397701E-2</v>
      </c>
      <c r="R88" s="73">
        <f>IF(ISBLANK(K88),"",O88*(S88-T88)/(S88+273-IF(ISBLANK(X88),293,X88+273)*(1+LN((S88+273)/IF(ISBLANK(X88),293,X88+273)))))</f>
        <v>0.10383281417475636</v>
      </c>
      <c r="S88" s="53">
        <v>92.4</v>
      </c>
      <c r="T88" s="52">
        <v>66.099999999999994</v>
      </c>
      <c r="U88" s="52">
        <v>1.728</v>
      </c>
      <c r="V88" s="52">
        <v>187</v>
      </c>
      <c r="W88" s="198" t="s">
        <v>32</v>
      </c>
      <c r="X88" s="53">
        <v>1.6</v>
      </c>
      <c r="Y88" s="194">
        <v>9.6</v>
      </c>
      <c r="Z88" s="194">
        <v>4.6520000000000001</v>
      </c>
      <c r="AB88" s="198" t="s">
        <v>32</v>
      </c>
      <c r="AC88" s="53">
        <v>52.8</v>
      </c>
      <c r="AF88" s="52">
        <v>9.57</v>
      </c>
      <c r="AG88" s="52">
        <v>3.36</v>
      </c>
      <c r="AH88" s="52">
        <v>1.69</v>
      </c>
      <c r="AI88" s="61" t="s">
        <v>144</v>
      </c>
      <c r="AJ88" s="151" t="s">
        <v>36</v>
      </c>
      <c r="AM88" s="52">
        <v>9.1199999999999992</v>
      </c>
      <c r="AN88" s="52">
        <f>IF(ISNUMBER(AM88),AM88,IF(ISNUMBER(AL88),(0.6842+LN(AL88)*0.0494)*AL88,""))</f>
        <v>9.1199999999999992</v>
      </c>
      <c r="AO88" s="208">
        <v>0.58679999999999999</v>
      </c>
    </row>
    <row r="89" spans="1:43" x14ac:dyDescent="0.25">
      <c r="A89" s="97" t="s">
        <v>143</v>
      </c>
      <c r="B89" s="92">
        <v>2013</v>
      </c>
      <c r="C89" s="93">
        <v>56</v>
      </c>
      <c r="D89" s="216">
        <v>27</v>
      </c>
      <c r="E89" s="51" t="s">
        <v>832</v>
      </c>
      <c r="F89" s="146" t="s">
        <v>832</v>
      </c>
      <c r="G89" s="98" t="s">
        <v>832</v>
      </c>
      <c r="H89" s="34">
        <v>1</v>
      </c>
      <c r="I89" s="34">
        <v>1</v>
      </c>
      <c r="J89" s="34">
        <v>1</v>
      </c>
      <c r="K89" s="34">
        <v>1</v>
      </c>
      <c r="L89" s="34">
        <v>1</v>
      </c>
      <c r="M89" s="261" t="s">
        <v>818</v>
      </c>
      <c r="N89" s="53" t="s">
        <v>638</v>
      </c>
      <c r="O89" s="72">
        <f>IF(ISBLANK(H89),"",(AN89/V89))</f>
        <v>4.6229508196721308E-2</v>
      </c>
      <c r="P89" s="70">
        <f>IF(ISBLANK(I89),"",O89/(1-IF(ISBLANK(X89),293,X89+273)/(S89+273)))</f>
        <v>0.16197199952135927</v>
      </c>
      <c r="Q89" s="73">
        <f>IF(ISBLANK(J89),"",O89*(S89-T89)/(S89-IF(ISBLANK(X89),20,X89)))</f>
        <v>1.7926588488692115E-2</v>
      </c>
      <c r="R89" s="73">
        <f>IF(ISBLANK(K89),"",O89*(S89-T89)/(S89+273-IF(ISBLANK(X89),293,X89+273)*(1+LN((S89+273)/IF(ISBLANK(X89),293,X89+273)))))</f>
        <v>0.11300569745987969</v>
      </c>
      <c r="S89" s="53">
        <v>111</v>
      </c>
      <c r="T89" s="52">
        <v>68.5</v>
      </c>
      <c r="U89" s="52">
        <v>1.22</v>
      </c>
      <c r="V89" s="52">
        <v>213.5</v>
      </c>
      <c r="W89" s="61" t="s">
        <v>32</v>
      </c>
      <c r="X89" s="53">
        <v>1.4</v>
      </c>
      <c r="Y89" s="194">
        <v>8.9</v>
      </c>
      <c r="Z89" s="194">
        <v>5.665</v>
      </c>
      <c r="AB89" s="61" t="s">
        <v>32</v>
      </c>
      <c r="AC89" s="53">
        <v>53.6</v>
      </c>
      <c r="AF89" s="52">
        <v>9.9</v>
      </c>
      <c r="AG89" s="52">
        <v>3.3</v>
      </c>
      <c r="AH89" s="52">
        <v>1.19</v>
      </c>
      <c r="AI89" s="61" t="s">
        <v>144</v>
      </c>
      <c r="AJ89" s="151" t="s">
        <v>36</v>
      </c>
      <c r="AM89" s="52">
        <v>9.8699999999999992</v>
      </c>
      <c r="AN89" s="52">
        <f>IF(ISNUMBER(AM89),AM89,IF(ISNUMBER(AL89),(0.6842+LN(AL89)*0.0494)*AL89,""))</f>
        <v>9.8699999999999992</v>
      </c>
      <c r="AO89" s="208">
        <v>0.63029999999999997</v>
      </c>
    </row>
    <row r="90" spans="1:43" x14ac:dyDescent="0.25">
      <c r="A90" s="97" t="s">
        <v>155</v>
      </c>
      <c r="B90" s="92">
        <v>2014</v>
      </c>
      <c r="C90" s="93">
        <v>61</v>
      </c>
      <c r="D90" s="216">
        <v>27</v>
      </c>
      <c r="E90" s="51" t="s">
        <v>832</v>
      </c>
      <c r="F90" s="146" t="s">
        <v>832</v>
      </c>
      <c r="G90" s="95" t="s">
        <v>832</v>
      </c>
      <c r="H90" s="34"/>
      <c r="I90" s="34"/>
      <c r="J90" s="34"/>
      <c r="K90" s="34"/>
      <c r="L90" s="34" t="s">
        <v>816</v>
      </c>
      <c r="N90" s="53" t="s">
        <v>638</v>
      </c>
      <c r="O90" s="53"/>
      <c r="P90" s="92"/>
      <c r="Q90" s="73"/>
      <c r="R90" s="73"/>
      <c r="W90" s="50" t="s">
        <v>32</v>
      </c>
      <c r="AB90" s="50" t="s">
        <v>32</v>
      </c>
      <c r="AI90" s="50" t="s">
        <v>144</v>
      </c>
      <c r="AJ90" s="44" t="s">
        <v>36</v>
      </c>
    </row>
    <row r="91" spans="1:43" x14ac:dyDescent="0.25">
      <c r="A91" s="97" t="s">
        <v>268</v>
      </c>
      <c r="B91" s="92">
        <v>2010</v>
      </c>
      <c r="C91" s="93">
        <v>92</v>
      </c>
      <c r="D91" s="114">
        <v>27</v>
      </c>
      <c r="E91" s="51" t="s">
        <v>832</v>
      </c>
      <c r="F91" s="51" t="s">
        <v>832</v>
      </c>
      <c r="G91" s="95" t="s">
        <v>832</v>
      </c>
      <c r="H91" s="34"/>
      <c r="I91" s="34"/>
      <c r="J91" s="34"/>
      <c r="K91" s="34"/>
      <c r="L91" s="34" t="s">
        <v>816</v>
      </c>
      <c r="N91" s="53" t="s">
        <v>638</v>
      </c>
      <c r="O91" s="189"/>
      <c r="P91" s="105"/>
      <c r="Q91" s="73"/>
      <c r="R91" s="73"/>
      <c r="W91" s="50" t="s">
        <v>32</v>
      </c>
      <c r="AB91" s="161" t="s">
        <v>32</v>
      </c>
      <c r="AI91" s="50" t="s">
        <v>144</v>
      </c>
      <c r="AJ91" s="151" t="s">
        <v>36</v>
      </c>
    </row>
    <row r="92" spans="1:43" x14ac:dyDescent="0.25">
      <c r="A92" s="97" t="s">
        <v>61</v>
      </c>
      <c r="B92" s="92">
        <v>2015</v>
      </c>
      <c r="C92" s="93">
        <v>50</v>
      </c>
      <c r="D92" s="216">
        <v>28</v>
      </c>
      <c r="E92" s="51" t="s">
        <v>832</v>
      </c>
      <c r="F92" s="51" t="s">
        <v>832</v>
      </c>
      <c r="G92" s="95" t="s">
        <v>833</v>
      </c>
      <c r="H92" s="34">
        <v>1</v>
      </c>
      <c r="I92" s="34">
        <v>1</v>
      </c>
      <c r="J92" s="34"/>
      <c r="K92" s="34"/>
      <c r="L92" s="34">
        <v>1</v>
      </c>
      <c r="M92" s="261" t="s">
        <v>815</v>
      </c>
      <c r="N92" s="53" t="s">
        <v>638</v>
      </c>
      <c r="O92" s="209">
        <f>IF(ISBLANK(H92),"",(AN92/V92))</f>
        <v>0.12111111111111111</v>
      </c>
      <c r="P92" s="207">
        <f>IF(ISBLANK(I92),"",O92/(1-IF(ISBLANK(X92),293,X92+273)/(S92+273)))</f>
        <v>0.36087837837837844</v>
      </c>
      <c r="Q92" s="73"/>
      <c r="R92" s="73"/>
      <c r="S92" s="53">
        <v>168</v>
      </c>
      <c r="U92" s="52" t="s">
        <v>826</v>
      </c>
      <c r="V92" s="52">
        <v>180</v>
      </c>
      <c r="W92" s="187" t="s">
        <v>39</v>
      </c>
      <c r="AB92" s="50" t="s">
        <v>50</v>
      </c>
      <c r="AC92" s="53">
        <v>153</v>
      </c>
      <c r="AF92" s="52">
        <v>25</v>
      </c>
      <c r="AH92" s="52">
        <v>0.82</v>
      </c>
      <c r="AI92" s="50" t="s">
        <v>26</v>
      </c>
      <c r="AJ92" s="44" t="s">
        <v>64</v>
      </c>
      <c r="AM92" s="52">
        <v>21.8</v>
      </c>
      <c r="AN92" s="52">
        <f>IF(ISNUMBER(AM92),AM92,IF(ISNUMBER(AL92),(0.6842+LN(AL92)*0.0494)*AL92,""))</f>
        <v>21.8</v>
      </c>
      <c r="AQ92" s="52">
        <v>3.28</v>
      </c>
    </row>
    <row r="93" spans="1:43" x14ac:dyDescent="0.25">
      <c r="A93" s="97" t="s">
        <v>61</v>
      </c>
      <c r="B93" s="92">
        <v>2015</v>
      </c>
      <c r="C93" s="93">
        <v>64</v>
      </c>
      <c r="D93" s="116">
        <v>28</v>
      </c>
      <c r="E93" s="51" t="s">
        <v>832</v>
      </c>
      <c r="F93" s="212" t="s">
        <v>832</v>
      </c>
      <c r="G93" s="213" t="s">
        <v>832</v>
      </c>
      <c r="H93" s="34">
        <v>1</v>
      </c>
      <c r="I93" s="34">
        <v>1</v>
      </c>
      <c r="J93" s="34">
        <v>1</v>
      </c>
      <c r="K93" s="34">
        <v>1</v>
      </c>
      <c r="L93" s="123">
        <v>1</v>
      </c>
      <c r="M93" s="261" t="s">
        <v>815</v>
      </c>
      <c r="N93" s="53" t="s">
        <v>638</v>
      </c>
      <c r="O93" s="209">
        <f>IF(ISBLANK(H93),"",(AN93/V93))</f>
        <v>0.12349315068493151</v>
      </c>
      <c r="P93" s="207">
        <f>IF(ISBLANK(I93),"",O93/(1-IF(ISBLANK(X93),293,X93+273)/(S93+273)))</f>
        <v>0.38954824738114419</v>
      </c>
      <c r="Q93" s="73">
        <f>IF(ISBLANK(J93),"",O93*(S93-T93)/(S93-IF(ISBLANK(X93),20,X93)))</f>
        <v>3.9045628525382757E-2</v>
      </c>
      <c r="R93" s="73">
        <f>IF(ISBLANK(K93),"",O93*(S93-T93)/(S93+273-IF(ISBLANK(X93),293,X93+273)*(1+LN((S93+273)/IF(ISBLANK(X93),293,X93+273)))))</f>
        <v>0.21867368204157517</v>
      </c>
      <c r="S93" s="53">
        <v>156</v>
      </c>
      <c r="T93" s="112">
        <v>113</v>
      </c>
      <c r="U93" s="52" t="s">
        <v>827</v>
      </c>
      <c r="V93" s="52">
        <v>146</v>
      </c>
      <c r="W93" s="198" t="s">
        <v>39</v>
      </c>
      <c r="AB93" s="198" t="s">
        <v>50</v>
      </c>
      <c r="AC93" s="53">
        <v>140</v>
      </c>
      <c r="AF93" s="52">
        <v>20.399999999999999</v>
      </c>
      <c r="AG93" s="52">
        <v>2.3199999999999998</v>
      </c>
      <c r="AH93" s="52">
        <v>0.64</v>
      </c>
      <c r="AI93" s="198" t="s">
        <v>26</v>
      </c>
      <c r="AJ93" s="196" t="s">
        <v>64</v>
      </c>
      <c r="AM93" s="52">
        <v>18.03</v>
      </c>
      <c r="AN93" s="52">
        <f>IF(ISNUMBER(AM93),AM93,IF(ISNUMBER(AL93),(0.6842+LN(AL93)*0.0494)*AL93,""))</f>
        <v>18.03</v>
      </c>
      <c r="AQ93" s="52">
        <v>2.1</v>
      </c>
    </row>
    <row r="94" spans="1:43" x14ac:dyDescent="0.25">
      <c r="A94" s="97" t="s">
        <v>617</v>
      </c>
      <c r="B94" s="92">
        <v>2016</v>
      </c>
      <c r="C94" s="123">
        <v>150.1</v>
      </c>
      <c r="D94" s="216">
        <v>29</v>
      </c>
      <c r="E94" s="146" t="s">
        <v>832</v>
      </c>
      <c r="F94" s="146" t="s">
        <v>832</v>
      </c>
      <c r="G94" s="146" t="s">
        <v>832</v>
      </c>
      <c r="H94" s="34">
        <v>1</v>
      </c>
      <c r="I94" s="34">
        <v>1</v>
      </c>
      <c r="J94" s="34"/>
      <c r="K94" s="34"/>
      <c r="L94" s="124">
        <v>2</v>
      </c>
      <c r="M94" s="261" t="s">
        <v>815</v>
      </c>
      <c r="N94" s="53" t="s">
        <v>408</v>
      </c>
      <c r="O94" s="209">
        <f>IF(ISBLANK(H94),"",(AN94/V94))</f>
        <v>0.11355932203389831</v>
      </c>
      <c r="P94" s="207">
        <f>IF(ISBLANK(I94),"",O94/(1-IF(ISBLANK(X94),293,X94+273)/(S94+273)))</f>
        <v>0.37650165277283926</v>
      </c>
      <c r="Q94" s="73"/>
      <c r="R94" s="73"/>
      <c r="S94" s="53">
        <v>153.69999999999999</v>
      </c>
      <c r="U94" s="52" t="s">
        <v>829</v>
      </c>
      <c r="V94" s="52">
        <v>11.8</v>
      </c>
      <c r="W94" s="198" t="s">
        <v>39</v>
      </c>
      <c r="X94" s="53">
        <v>25</v>
      </c>
      <c r="Y94" s="92"/>
      <c r="Z94" s="92">
        <v>0.95</v>
      </c>
      <c r="AA94" s="92">
        <v>10.6</v>
      </c>
      <c r="AB94" s="61" t="s">
        <v>32</v>
      </c>
      <c r="AC94" s="53">
        <v>127</v>
      </c>
      <c r="AD94" s="92"/>
      <c r="AE94" s="92">
        <v>37</v>
      </c>
      <c r="AF94" s="92"/>
      <c r="AG94" s="92"/>
      <c r="AH94" s="92">
        <v>5.3999999999999999E-2</v>
      </c>
      <c r="AI94" s="61" t="s">
        <v>26</v>
      </c>
      <c r="AJ94" s="196" t="s">
        <v>64</v>
      </c>
      <c r="AM94" s="52">
        <v>1.34</v>
      </c>
      <c r="AN94" s="52">
        <f>IF(ISNUMBER(AM94),AM94,IF(ISNUMBER(AL94),(0.6842+LN(AL94)*0.0494)*AL94,""))</f>
        <v>1.34</v>
      </c>
      <c r="AP94" s="54">
        <v>0.25</v>
      </c>
    </row>
    <row r="95" spans="1:43" x14ac:dyDescent="0.25">
      <c r="A95" s="97" t="s">
        <v>617</v>
      </c>
      <c r="B95" s="92">
        <v>2016</v>
      </c>
      <c r="C95" s="93">
        <v>150.19999999999999</v>
      </c>
      <c r="D95" s="216">
        <v>29</v>
      </c>
      <c r="E95" s="146" t="s">
        <v>833</v>
      </c>
      <c r="F95" s="146" t="s">
        <v>832</v>
      </c>
      <c r="G95" s="95" t="s">
        <v>832</v>
      </c>
      <c r="H95" s="34">
        <v>1</v>
      </c>
      <c r="I95" s="34">
        <v>1</v>
      </c>
      <c r="J95" s="34"/>
      <c r="K95" s="34"/>
      <c r="L95" s="34">
        <v>1</v>
      </c>
      <c r="M95" s="261" t="s">
        <v>815</v>
      </c>
      <c r="N95" s="53" t="s">
        <v>408</v>
      </c>
      <c r="O95" s="72">
        <f>IF(ISBLANK(H95),"",(AN95/V95))</f>
        <v>0.1183673469387755</v>
      </c>
      <c r="P95" s="70">
        <f>IF(ISBLANK(I95),"",O95/(1-IF(ISBLANK(X95),293,X95+273)/(S95+273)))</f>
        <v>0.38722000995520167</v>
      </c>
      <c r="Q95" s="73"/>
      <c r="R95" s="73"/>
      <c r="S95" s="53">
        <v>156.19999999999999</v>
      </c>
      <c r="U95" s="52" t="s">
        <v>829</v>
      </c>
      <c r="V95" s="52">
        <v>9.8000000000000007</v>
      </c>
      <c r="W95" s="198" t="s">
        <v>39</v>
      </c>
      <c r="X95" s="53">
        <v>25</v>
      </c>
      <c r="Y95" s="105"/>
      <c r="Z95" s="105">
        <v>0.95</v>
      </c>
      <c r="AA95" s="105">
        <v>8.9</v>
      </c>
      <c r="AB95" s="198" t="s">
        <v>32</v>
      </c>
      <c r="AC95" s="53">
        <v>130</v>
      </c>
      <c r="AD95" s="105"/>
      <c r="AE95" s="105">
        <v>34.5</v>
      </c>
      <c r="AF95" s="105"/>
      <c r="AG95" s="105"/>
      <c r="AH95" s="105">
        <v>4.4999999999999998E-2</v>
      </c>
      <c r="AI95" s="198" t="s">
        <v>618</v>
      </c>
      <c r="AJ95" s="196" t="s">
        <v>64</v>
      </c>
      <c r="AK95" s="190"/>
      <c r="AM95" s="52">
        <v>1.1599999999999999</v>
      </c>
      <c r="AN95" s="52">
        <f>IF(ISNUMBER(AM95),AM95,IF(ISNUMBER(AL95),(0.6842+LN(AL95)*0.0494)*AL95,""))</f>
        <v>1.1599999999999999</v>
      </c>
      <c r="AO95" s="189"/>
      <c r="AP95" s="54">
        <v>0.21</v>
      </c>
    </row>
    <row r="96" spans="1:43" x14ac:dyDescent="0.25">
      <c r="A96" s="97" t="s">
        <v>74</v>
      </c>
      <c r="B96" s="92">
        <v>2015</v>
      </c>
      <c r="C96" s="123">
        <v>17</v>
      </c>
      <c r="D96" s="122">
        <v>30</v>
      </c>
      <c r="E96" s="51" t="s">
        <v>832</v>
      </c>
      <c r="F96" s="212" t="s">
        <v>832</v>
      </c>
      <c r="G96" s="213" t="s">
        <v>832</v>
      </c>
      <c r="H96" s="34"/>
      <c r="I96" s="34"/>
      <c r="J96" s="34"/>
      <c r="K96" s="34"/>
      <c r="L96" s="124" t="s">
        <v>816</v>
      </c>
      <c r="N96" s="53" t="s">
        <v>408</v>
      </c>
      <c r="O96" s="53"/>
      <c r="Q96" s="73"/>
      <c r="R96" s="73"/>
      <c r="W96" s="161" t="s">
        <v>39</v>
      </c>
      <c r="AB96" s="161" t="s">
        <v>32</v>
      </c>
      <c r="AI96" s="191" t="s">
        <v>75</v>
      </c>
      <c r="AJ96" s="189" t="s">
        <v>36</v>
      </c>
    </row>
    <row r="97" spans="1:43" x14ac:dyDescent="0.25">
      <c r="A97" s="97" t="s">
        <v>74</v>
      </c>
      <c r="B97" s="92">
        <v>2014</v>
      </c>
      <c r="C97" s="123">
        <v>37</v>
      </c>
      <c r="D97" s="122">
        <v>30</v>
      </c>
      <c r="E97" s="51" t="s">
        <v>832</v>
      </c>
      <c r="F97" s="212" t="s">
        <v>832</v>
      </c>
      <c r="G97" s="213" t="s">
        <v>832</v>
      </c>
      <c r="H97" s="34">
        <v>1</v>
      </c>
      <c r="I97" s="34"/>
      <c r="J97" s="34"/>
      <c r="K97" s="34"/>
      <c r="L97" s="124">
        <v>1</v>
      </c>
      <c r="M97" s="261" t="s">
        <v>817</v>
      </c>
      <c r="N97" s="53" t="s">
        <v>408</v>
      </c>
      <c r="O97" s="209">
        <f t="shared" ref="O97:O103" si="11">IF(ISBLANK(H97),"",(AN97/V97))</f>
        <v>5.8685831361711939E-2</v>
      </c>
      <c r="P97" s="207"/>
      <c r="Q97" s="73"/>
      <c r="R97" s="73"/>
      <c r="V97" s="52">
        <v>18</v>
      </c>
      <c r="W97" s="55" t="s">
        <v>269</v>
      </c>
      <c r="AA97" s="52">
        <v>13.5</v>
      </c>
      <c r="AB97" s="191" t="s">
        <v>32</v>
      </c>
      <c r="AC97" s="53">
        <v>95</v>
      </c>
      <c r="AE97" s="52">
        <v>25</v>
      </c>
      <c r="AF97" s="194">
        <v>12</v>
      </c>
      <c r="AG97" s="194">
        <v>5.6</v>
      </c>
      <c r="AH97" s="52">
        <v>8.5999999999999993E-2</v>
      </c>
      <c r="AI97" s="191" t="s">
        <v>75</v>
      </c>
      <c r="AJ97" s="189" t="s">
        <v>36</v>
      </c>
      <c r="AK97" s="54">
        <v>2.2000000000000002</v>
      </c>
      <c r="AL97" s="52">
        <v>1.5</v>
      </c>
      <c r="AN97" s="52">
        <f t="shared" ref="AN97:AN103" si="12">IF(ISNUMBER(AM97),AM97,IF(ISNUMBER(AL97),(0.6842+LN(AL97)*0.0494)*AL97,""))</f>
        <v>1.0563449645108149</v>
      </c>
      <c r="AQ97" s="52">
        <v>0.27</v>
      </c>
    </row>
    <row r="98" spans="1:43" x14ac:dyDescent="0.25">
      <c r="A98" s="97" t="s">
        <v>74</v>
      </c>
      <c r="B98" s="92">
        <v>2014</v>
      </c>
      <c r="C98" s="123">
        <v>37</v>
      </c>
      <c r="D98" s="122">
        <v>30</v>
      </c>
      <c r="E98" s="51" t="s">
        <v>832</v>
      </c>
      <c r="F98" s="212" t="s">
        <v>832</v>
      </c>
      <c r="G98" s="213" t="s">
        <v>832</v>
      </c>
      <c r="H98" s="34">
        <v>1</v>
      </c>
      <c r="I98" s="34"/>
      <c r="J98" s="34"/>
      <c r="K98" s="34"/>
      <c r="L98" s="124">
        <v>2</v>
      </c>
      <c r="M98" s="261" t="s">
        <v>818</v>
      </c>
      <c r="N98" s="53" t="s">
        <v>408</v>
      </c>
      <c r="O98" s="209">
        <f t="shared" si="11"/>
        <v>6.0202605982782015E-2</v>
      </c>
      <c r="P98" s="207"/>
      <c r="Q98" s="73"/>
      <c r="R98" s="73"/>
      <c r="V98" s="52">
        <v>29</v>
      </c>
      <c r="W98" s="55" t="s">
        <v>269</v>
      </c>
      <c r="AA98" s="52">
        <v>20.5</v>
      </c>
      <c r="AB98" s="191" t="s">
        <v>32</v>
      </c>
      <c r="AC98" s="53">
        <v>122</v>
      </c>
      <c r="AE98" s="52">
        <v>32</v>
      </c>
      <c r="AF98" s="52">
        <v>13.3</v>
      </c>
      <c r="AG98" s="52">
        <v>8</v>
      </c>
      <c r="AH98" s="52">
        <v>0.129</v>
      </c>
      <c r="AI98" s="191" t="s">
        <v>75</v>
      </c>
      <c r="AJ98" s="189" t="s">
        <v>36</v>
      </c>
      <c r="AK98" s="54">
        <v>3.6</v>
      </c>
      <c r="AL98" s="92">
        <v>2.4</v>
      </c>
      <c r="AN98" s="52">
        <f t="shared" si="12"/>
        <v>1.7458755735006783</v>
      </c>
      <c r="AQ98" s="52">
        <v>0.65</v>
      </c>
    </row>
    <row r="99" spans="1:43" x14ac:dyDescent="0.25">
      <c r="A99" s="97" t="s">
        <v>262</v>
      </c>
      <c r="B99" s="92">
        <v>2010</v>
      </c>
      <c r="C99" s="93">
        <v>7</v>
      </c>
      <c r="D99" s="216">
        <v>31</v>
      </c>
      <c r="E99" s="51" t="s">
        <v>832</v>
      </c>
      <c r="F99" s="188" t="s">
        <v>832</v>
      </c>
      <c r="G99" s="95" t="s">
        <v>832</v>
      </c>
      <c r="H99" s="34">
        <v>1</v>
      </c>
      <c r="I99" s="34">
        <v>1</v>
      </c>
      <c r="J99" s="34">
        <v>1</v>
      </c>
      <c r="K99" s="34">
        <v>1</v>
      </c>
      <c r="L99" s="34">
        <v>1</v>
      </c>
      <c r="M99" s="261" t="s">
        <v>818</v>
      </c>
      <c r="N99" s="53" t="s">
        <v>791</v>
      </c>
      <c r="O99" s="72">
        <f t="shared" si="11"/>
        <v>1.3333333333333332E-2</v>
      </c>
      <c r="P99" s="70">
        <f>IF(ISBLANK(I99),"",O99/(1-IF(ISBLANK(X99),293,X99+273)/(S99+273)))</f>
        <v>5.0718954248366019E-2</v>
      </c>
      <c r="Q99" s="73">
        <f>IF(ISBLANK(J99),"",O99*(S99-T99)/(S99-IF(ISBLANK(X99),20,X99)))</f>
        <v>1.30718954248366E-3</v>
      </c>
      <c r="R99" s="73">
        <f>IF(ISBLANK(K99),"",O99*(S99-T99)/(S99+273-IF(ISBLANK(X99),293,X99+273)*(1+LN((S99+273)/IF(ISBLANK(X99),293,X99+273)))))</f>
        <v>9.0296730728174051E-3</v>
      </c>
      <c r="S99" s="53">
        <v>115</v>
      </c>
      <c r="T99" s="52">
        <v>105</v>
      </c>
      <c r="V99" s="52">
        <v>21.3</v>
      </c>
      <c r="W99" s="150" t="s">
        <v>32</v>
      </c>
      <c r="X99" s="53">
        <v>13</v>
      </c>
      <c r="Y99" s="92">
        <v>45</v>
      </c>
      <c r="AA99" s="52">
        <v>18.399999999999999</v>
      </c>
      <c r="AB99" s="150" t="s">
        <v>32</v>
      </c>
      <c r="AC99" s="53">
        <v>108</v>
      </c>
      <c r="AD99" s="194">
        <v>96</v>
      </c>
      <c r="AE99" s="92"/>
      <c r="AI99" s="150" t="s">
        <v>56</v>
      </c>
      <c r="AJ99" s="151" t="s">
        <v>78</v>
      </c>
      <c r="AK99" s="190"/>
      <c r="AL99" s="105"/>
      <c r="AM99" s="52">
        <v>0.28399999999999997</v>
      </c>
      <c r="AN99" s="52">
        <f t="shared" si="12"/>
        <v>0.28399999999999997</v>
      </c>
    </row>
    <row r="100" spans="1:43" x14ac:dyDescent="0.25">
      <c r="A100" s="97" t="s">
        <v>265</v>
      </c>
      <c r="B100" s="92">
        <v>2012</v>
      </c>
      <c r="C100" s="93">
        <v>19</v>
      </c>
      <c r="D100" s="216">
        <v>31</v>
      </c>
      <c r="E100" s="51" t="s">
        <v>832</v>
      </c>
      <c r="F100" s="51" t="s">
        <v>832</v>
      </c>
      <c r="G100" s="95" t="s">
        <v>833</v>
      </c>
      <c r="H100" s="34">
        <v>1</v>
      </c>
      <c r="I100" s="34">
        <v>1</v>
      </c>
      <c r="J100" s="34">
        <v>1</v>
      </c>
      <c r="K100" s="34">
        <v>1</v>
      </c>
      <c r="L100" s="34">
        <v>1</v>
      </c>
      <c r="M100" s="261" t="s">
        <v>815</v>
      </c>
      <c r="N100" s="53" t="s">
        <v>791</v>
      </c>
      <c r="O100" s="72">
        <f t="shared" si="11"/>
        <v>1.7444219066937119E-2</v>
      </c>
      <c r="P100" s="70">
        <f>IF(ISBLANK(I100),"",O100/(1-IF(ISBLANK(X100),293,X100+273)/(S100+273)))</f>
        <v>5.7226769523118587E-2</v>
      </c>
      <c r="Q100" s="73">
        <f>IF(ISBLANK(J100),"",O100*(S100-T100)/(S100-IF(ISBLANK(X100),20,X100)))</f>
        <v>3.9639447756698786E-3</v>
      </c>
      <c r="R100" s="73">
        <f>IF(ISBLANK(K100),"",O100*(S100-T100)/(S100+273-IF(ISBLANK(X100),293,X100+273)*(1+LN((S100+273)/IF(ISBLANK(X100),293,X100+273)))))</f>
        <v>2.3207534435492908E-2</v>
      </c>
      <c r="S100" s="53">
        <v>126.9</v>
      </c>
      <c r="T100" s="52">
        <v>99.2</v>
      </c>
      <c r="V100" s="52">
        <v>49.3</v>
      </c>
      <c r="W100" s="150" t="s">
        <v>32</v>
      </c>
      <c r="X100" s="53">
        <v>5</v>
      </c>
      <c r="Y100" s="105">
        <v>46.2</v>
      </c>
      <c r="Z100" s="112">
        <v>0.27400000000000002</v>
      </c>
      <c r="AA100" s="112">
        <f>(Y100-X100)*Z100*4.18</f>
        <v>47.187184000000002</v>
      </c>
      <c r="AB100" s="150" t="s">
        <v>32</v>
      </c>
      <c r="AC100" s="53">
        <v>118.6</v>
      </c>
      <c r="AD100" s="58">
        <v>108.6</v>
      </c>
      <c r="AE100" s="105"/>
      <c r="AF100" s="52">
        <v>6.67</v>
      </c>
      <c r="AG100" s="52">
        <v>3.24</v>
      </c>
      <c r="AH100" s="52">
        <v>0.307</v>
      </c>
      <c r="AI100" s="150" t="s">
        <v>56</v>
      </c>
      <c r="AJ100" s="157" t="s">
        <v>78</v>
      </c>
      <c r="AK100" s="195">
        <v>1.69</v>
      </c>
      <c r="AM100" s="52">
        <v>0.86</v>
      </c>
      <c r="AN100" s="52">
        <f t="shared" si="12"/>
        <v>0.86</v>
      </c>
      <c r="AO100" s="53">
        <v>9.4799999999999995E-2</v>
      </c>
    </row>
    <row r="101" spans="1:43" x14ac:dyDescent="0.25">
      <c r="A101" s="97" t="s">
        <v>104</v>
      </c>
      <c r="B101" s="92">
        <v>2014</v>
      </c>
      <c r="C101" s="93">
        <v>35</v>
      </c>
      <c r="D101" s="116">
        <v>32</v>
      </c>
      <c r="E101" s="51" t="s">
        <v>832</v>
      </c>
      <c r="F101" s="212" t="s">
        <v>832</v>
      </c>
      <c r="G101" s="98" t="s">
        <v>832</v>
      </c>
      <c r="H101" s="34">
        <v>1</v>
      </c>
      <c r="I101" s="34">
        <v>1</v>
      </c>
      <c r="J101" s="34">
        <v>1</v>
      </c>
      <c r="K101" s="34">
        <v>1</v>
      </c>
      <c r="L101" s="34">
        <v>1</v>
      </c>
      <c r="M101" s="261" t="s">
        <v>818</v>
      </c>
      <c r="N101" s="53" t="s">
        <v>791</v>
      </c>
      <c r="O101" s="209">
        <f t="shared" si="11"/>
        <v>4.1666666666666664E-2</v>
      </c>
      <c r="P101" s="207">
        <f>IF(ISBLANK(I101),"",O101/(1-IF(ISBLANK(X101),293,X101+273)/(S101+273)))</f>
        <v>0.13345562269481287</v>
      </c>
      <c r="Q101" s="73">
        <f>IF(ISBLANK(J101),"",O101*(S101-T101)/(S101-IF(ISBLANK(X101),20,X101)))</f>
        <v>7.3210128436527232E-3</v>
      </c>
      <c r="R101" s="73">
        <f>IF(ISBLANK(K101),"",O101*(S101-T101)/(S101+273-IF(ISBLANK(X101),293,X101+273)*(1+LN((S101+273)/IF(ISBLANK(X101),293,X101+273)))))</f>
        <v>4.1717058396199165E-2</v>
      </c>
      <c r="S101" s="53">
        <v>135.15</v>
      </c>
      <c r="T101" s="52">
        <v>112.76</v>
      </c>
      <c r="U101" s="52">
        <v>0.13</v>
      </c>
      <c r="V101" s="52">
        <v>12</v>
      </c>
      <c r="W101" s="191" t="s">
        <v>32</v>
      </c>
      <c r="X101" s="53">
        <v>7.72</v>
      </c>
      <c r="Y101" s="194">
        <v>49.97</v>
      </c>
      <c r="Z101" s="194">
        <v>5.4199999999999998E-2</v>
      </c>
      <c r="AA101" s="194">
        <v>9.58</v>
      </c>
      <c r="AB101" s="191" t="s">
        <v>32</v>
      </c>
      <c r="AC101" s="53">
        <v>126.53</v>
      </c>
      <c r="AD101" s="194">
        <v>107.14</v>
      </c>
      <c r="AF101" s="52">
        <v>5.5</v>
      </c>
      <c r="AG101" s="52">
        <v>1.2</v>
      </c>
      <c r="AH101" s="52">
        <v>4.7E-2</v>
      </c>
      <c r="AI101" s="191" t="s">
        <v>105</v>
      </c>
      <c r="AJ101" s="189" t="s">
        <v>106</v>
      </c>
      <c r="AK101" s="54">
        <v>0.83</v>
      </c>
      <c r="AL101" s="52">
        <v>0.62</v>
      </c>
      <c r="AM101" s="52">
        <v>0.5</v>
      </c>
      <c r="AN101" s="52">
        <f t="shared" si="12"/>
        <v>0.5</v>
      </c>
    </row>
    <row r="102" spans="1:43" x14ac:dyDescent="0.25">
      <c r="A102" s="97" t="s">
        <v>104</v>
      </c>
      <c r="B102" s="92">
        <v>2014</v>
      </c>
      <c r="C102" s="93">
        <v>49</v>
      </c>
      <c r="D102" s="116">
        <v>32</v>
      </c>
      <c r="E102" s="188" t="s">
        <v>832</v>
      </c>
      <c r="F102" s="188" t="s">
        <v>832</v>
      </c>
      <c r="G102" s="146" t="s">
        <v>832</v>
      </c>
      <c r="H102" s="124">
        <v>1</v>
      </c>
      <c r="I102" s="124">
        <v>1</v>
      </c>
      <c r="J102" s="124">
        <v>1</v>
      </c>
      <c r="K102" s="124">
        <v>1</v>
      </c>
      <c r="L102" s="124">
        <v>1</v>
      </c>
      <c r="M102" s="261" t="s">
        <v>818</v>
      </c>
      <c r="N102" s="53" t="s">
        <v>791</v>
      </c>
      <c r="O102" s="72">
        <f t="shared" si="11"/>
        <v>0.04</v>
      </c>
      <c r="P102" s="70">
        <f>IF(ISBLANK(I102),"",O102/(1-IF(ISBLANK(X102),293,X102+273)/(S102+273)))</f>
        <v>0.12617037605525711</v>
      </c>
      <c r="Q102" s="73">
        <f>IF(ISBLANK(J102),"",O102*(S102-T102)/(S102-IF(ISBLANK(X102),20,X102)))</f>
        <v>7.0606293169608592E-3</v>
      </c>
      <c r="R102" s="73">
        <f>IF(ISBLANK(K102),"",O102*(S102-T102)/(S102+273-IF(ISBLANK(X102),293,X102+273)*(1+LN((S102+273)/IF(ISBLANK(X102),293,X102+273)))))</f>
        <v>3.9540639929708833E-2</v>
      </c>
      <c r="S102" s="53">
        <v>138</v>
      </c>
      <c r="T102" s="52">
        <v>115</v>
      </c>
      <c r="U102" s="52">
        <v>0.13</v>
      </c>
      <c r="V102" s="52">
        <v>12.5</v>
      </c>
      <c r="W102" s="198" t="s">
        <v>32</v>
      </c>
      <c r="X102" s="53">
        <v>7.7</v>
      </c>
      <c r="Y102" s="52">
        <f>X102+42</f>
        <v>49.7</v>
      </c>
      <c r="Z102" s="194">
        <v>5.4199999999999998E-2</v>
      </c>
      <c r="AA102" s="194">
        <v>9.5500000000000007</v>
      </c>
      <c r="AB102" s="198" t="s">
        <v>32</v>
      </c>
      <c r="AC102" s="53">
        <v>130</v>
      </c>
      <c r="AD102" s="52">
        <v>110</v>
      </c>
      <c r="AF102" s="52">
        <v>5.95</v>
      </c>
      <c r="AG102" s="52">
        <v>1.5</v>
      </c>
      <c r="AH102" s="52">
        <v>4.7E-2</v>
      </c>
      <c r="AI102" s="198" t="s">
        <v>105</v>
      </c>
      <c r="AJ102" s="196" t="s">
        <v>106</v>
      </c>
      <c r="AM102" s="52">
        <v>0.5</v>
      </c>
      <c r="AN102" s="52">
        <f t="shared" si="12"/>
        <v>0.5</v>
      </c>
    </row>
    <row r="103" spans="1:43" x14ac:dyDescent="0.25">
      <c r="A103" s="97" t="s">
        <v>104</v>
      </c>
      <c r="B103" s="92">
        <v>2014</v>
      </c>
      <c r="C103" s="93">
        <v>88</v>
      </c>
      <c r="D103" s="216">
        <v>32</v>
      </c>
      <c r="E103" s="51" t="s">
        <v>832</v>
      </c>
      <c r="F103" s="212" t="s">
        <v>832</v>
      </c>
      <c r="G103" s="213" t="s">
        <v>832</v>
      </c>
      <c r="H103" s="34">
        <v>1</v>
      </c>
      <c r="I103" s="34">
        <v>1</v>
      </c>
      <c r="J103" s="34">
        <v>1</v>
      </c>
      <c r="K103" s="34">
        <v>1</v>
      </c>
      <c r="L103" s="34">
        <v>1</v>
      </c>
      <c r="M103" s="261" t="s">
        <v>818</v>
      </c>
      <c r="N103" s="53" t="s">
        <v>791</v>
      </c>
      <c r="O103" s="209">
        <f t="shared" si="11"/>
        <v>0.04</v>
      </c>
      <c r="P103" s="207">
        <f>IF(ISBLANK(I103),"",O103/(1-IF(ISBLANK(X103),293,X103+273)/(S103+273)))</f>
        <v>0.12617037605525711</v>
      </c>
      <c r="Q103" s="73">
        <f>IF(ISBLANK(J103),"",O103*(S103-T103)/(S103-IF(ISBLANK(X103),20,X103)))</f>
        <v>7.0606293169608592E-3</v>
      </c>
      <c r="R103" s="73">
        <f>IF(ISBLANK(K103),"",O103*(S103-T103)/(S103+273-IF(ISBLANK(X103),293,X103+273)*(1+LN((S103+273)/IF(ISBLANK(X103),293,X103+273)))))</f>
        <v>3.9540639929708833E-2</v>
      </c>
      <c r="S103" s="53">
        <v>138</v>
      </c>
      <c r="T103" s="52">
        <v>115</v>
      </c>
      <c r="U103" s="52">
        <v>0.13</v>
      </c>
      <c r="V103" s="194">
        <v>12.5</v>
      </c>
      <c r="W103" s="198" t="s">
        <v>32</v>
      </c>
      <c r="X103" s="53">
        <v>7.7</v>
      </c>
      <c r="Y103" s="52">
        <f>X103+42</f>
        <v>49.7</v>
      </c>
      <c r="Z103" s="194">
        <v>5.4199999999999998E-2</v>
      </c>
      <c r="AA103" s="194">
        <v>9.5500000000000007</v>
      </c>
      <c r="AB103" s="198" t="s">
        <v>32</v>
      </c>
      <c r="AF103" s="52">
        <v>5.5</v>
      </c>
      <c r="AG103" s="52">
        <v>1.2</v>
      </c>
      <c r="AH103" s="52">
        <v>4.7E-2</v>
      </c>
      <c r="AI103" s="198" t="s">
        <v>105</v>
      </c>
      <c r="AJ103" s="196" t="s">
        <v>106</v>
      </c>
      <c r="AM103" s="52">
        <v>0.5</v>
      </c>
      <c r="AN103" s="52">
        <f t="shared" si="12"/>
        <v>0.5</v>
      </c>
    </row>
    <row r="104" spans="1:43" x14ac:dyDescent="0.25">
      <c r="A104" s="148" t="s">
        <v>913</v>
      </c>
      <c r="B104" s="92">
        <v>2011</v>
      </c>
      <c r="C104" s="213">
        <v>15</v>
      </c>
      <c r="D104" s="114">
        <v>33</v>
      </c>
      <c r="E104" s="51" t="s">
        <v>832</v>
      </c>
      <c r="F104" s="51" t="s">
        <v>832</v>
      </c>
      <c r="G104" s="95" t="s">
        <v>833</v>
      </c>
      <c r="H104" s="34"/>
      <c r="I104" s="34"/>
      <c r="J104" s="34"/>
      <c r="K104" s="34"/>
      <c r="L104" s="34" t="s">
        <v>816</v>
      </c>
      <c r="N104" s="53" t="s">
        <v>638</v>
      </c>
      <c r="O104" s="53"/>
      <c r="Q104" s="73"/>
      <c r="R104" s="73"/>
      <c r="W104" s="150" t="s">
        <v>50</v>
      </c>
      <c r="AB104" s="161" t="s">
        <v>50</v>
      </c>
      <c r="AI104" s="150" t="s">
        <v>26</v>
      </c>
      <c r="AJ104" s="151" t="s">
        <v>28</v>
      </c>
    </row>
    <row r="105" spans="1:43" x14ac:dyDescent="0.25">
      <c r="A105" s="148" t="s">
        <v>913</v>
      </c>
      <c r="B105" s="92">
        <v>2011</v>
      </c>
      <c r="C105" s="93">
        <v>68</v>
      </c>
      <c r="D105" s="114">
        <v>33</v>
      </c>
      <c r="E105" s="51" t="s">
        <v>832</v>
      </c>
      <c r="F105" s="51" t="s">
        <v>832</v>
      </c>
      <c r="G105" s="95" t="s">
        <v>832</v>
      </c>
      <c r="H105" s="34">
        <v>1</v>
      </c>
      <c r="I105" s="34"/>
      <c r="J105" s="34"/>
      <c r="K105" s="34"/>
      <c r="L105" s="34">
        <v>1</v>
      </c>
      <c r="M105" s="261" t="s">
        <v>815</v>
      </c>
      <c r="N105" s="53" t="s">
        <v>638</v>
      </c>
      <c r="O105" s="209">
        <f>IF(ISBLANK(H105),"",(AN105/V105))</f>
        <v>6.8166611125725501E-2</v>
      </c>
      <c r="P105" s="207"/>
      <c r="Q105" s="73"/>
      <c r="R105" s="73"/>
      <c r="V105" s="92">
        <v>9.5</v>
      </c>
      <c r="W105" s="50" t="s">
        <v>39</v>
      </c>
      <c r="Z105" s="92"/>
      <c r="AA105" s="92"/>
      <c r="AB105" s="161" t="s">
        <v>50</v>
      </c>
      <c r="AF105" s="52">
        <v>19</v>
      </c>
      <c r="AH105" s="52">
        <v>3.6999999999999998E-2</v>
      </c>
      <c r="AI105" s="150" t="s">
        <v>26</v>
      </c>
      <c r="AJ105" s="44" t="s">
        <v>28</v>
      </c>
      <c r="AL105" s="52">
        <v>0.95</v>
      </c>
      <c r="AN105" s="52">
        <f>IF(ISNUMBER(AM105),AM105,IF(ISNUMBER(AL105),(0.6842+LN(AL105)*0.0494)*AL105,""))</f>
        <v>0.64758280569439231</v>
      </c>
    </row>
    <row r="106" spans="1:43" x14ac:dyDescent="0.25">
      <c r="A106" s="97" t="s">
        <v>247</v>
      </c>
      <c r="B106" s="92">
        <v>2010</v>
      </c>
      <c r="C106" s="93">
        <v>87</v>
      </c>
      <c r="D106" s="114">
        <v>33</v>
      </c>
      <c r="E106" s="51" t="s">
        <v>832</v>
      </c>
      <c r="F106" s="51" t="s">
        <v>832</v>
      </c>
      <c r="G106" s="98" t="s">
        <v>832</v>
      </c>
      <c r="H106" s="34"/>
      <c r="I106" s="34"/>
      <c r="J106" s="34"/>
      <c r="K106" s="34"/>
      <c r="L106" s="34" t="s">
        <v>816</v>
      </c>
      <c r="N106" s="53" t="s">
        <v>638</v>
      </c>
      <c r="O106" s="53"/>
      <c r="P106" s="92"/>
      <c r="Q106" s="73"/>
      <c r="R106" s="73"/>
      <c r="V106" s="92"/>
      <c r="W106" s="61" t="s">
        <v>39</v>
      </c>
      <c r="Z106" s="92"/>
      <c r="AA106" s="92"/>
      <c r="AB106" s="61" t="s">
        <v>50</v>
      </c>
      <c r="AI106" s="61" t="s">
        <v>26</v>
      </c>
      <c r="AJ106" s="60" t="s">
        <v>28</v>
      </c>
    </row>
    <row r="107" spans="1:43" x14ac:dyDescent="0.25">
      <c r="A107" s="97" t="s">
        <v>217</v>
      </c>
      <c r="B107" s="92">
        <v>2014</v>
      </c>
      <c r="C107" s="93">
        <v>70</v>
      </c>
      <c r="D107" s="114">
        <v>34</v>
      </c>
      <c r="E107" s="51" t="s">
        <v>832</v>
      </c>
      <c r="F107" s="81" t="s">
        <v>832</v>
      </c>
      <c r="G107" s="98" t="s">
        <v>832</v>
      </c>
      <c r="H107" s="34"/>
      <c r="I107" s="34"/>
      <c r="J107" s="34"/>
      <c r="K107" s="34"/>
      <c r="L107" s="34" t="s">
        <v>816</v>
      </c>
      <c r="N107" s="53" t="s">
        <v>638</v>
      </c>
      <c r="O107" s="189"/>
      <c r="P107" s="105"/>
      <c r="Q107" s="73"/>
      <c r="R107" s="73"/>
      <c r="V107" s="105"/>
      <c r="W107" s="61" t="s">
        <v>39</v>
      </c>
      <c r="Z107" s="105"/>
      <c r="AA107" s="105"/>
      <c r="AB107" s="161" t="s">
        <v>32</v>
      </c>
      <c r="AI107" s="61" t="s">
        <v>34</v>
      </c>
      <c r="AJ107" s="60" t="s">
        <v>28</v>
      </c>
      <c r="AL107" s="92"/>
    </row>
    <row r="108" spans="1:43" x14ac:dyDescent="0.25">
      <c r="A108" s="97" t="s">
        <v>217</v>
      </c>
      <c r="B108" s="92">
        <v>2015</v>
      </c>
      <c r="C108" s="93">
        <v>72</v>
      </c>
      <c r="D108" s="114">
        <v>34</v>
      </c>
      <c r="E108" s="51" t="s">
        <v>832</v>
      </c>
      <c r="F108" s="51" t="s">
        <v>832</v>
      </c>
      <c r="G108" s="213" t="s">
        <v>832</v>
      </c>
      <c r="H108" s="34">
        <v>1</v>
      </c>
      <c r="I108" s="34">
        <v>1</v>
      </c>
      <c r="J108" s="34"/>
      <c r="K108" s="34"/>
      <c r="L108" s="34">
        <v>1</v>
      </c>
      <c r="M108" s="261" t="s">
        <v>817</v>
      </c>
      <c r="N108" s="53" t="s">
        <v>638</v>
      </c>
      <c r="O108" s="209">
        <f>IF(ISBLANK(H108),"",(AN108/V108))</f>
        <v>5.3289260150701581E-2</v>
      </c>
      <c r="P108" s="207">
        <f>IF(ISBLANK(I108),"",O108/(1-IF(ISBLANK(X108),293,X108+273)/(S108+273)))</f>
        <v>0.18039724952655536</v>
      </c>
      <c r="Q108" s="73"/>
      <c r="R108" s="73"/>
      <c r="S108" s="53">
        <v>140</v>
      </c>
      <c r="U108" s="52">
        <v>0.56000000000000005</v>
      </c>
      <c r="V108" s="112">
        <v>29</v>
      </c>
      <c r="W108" s="198" t="s">
        <v>39</v>
      </c>
      <c r="X108" s="53">
        <v>18</v>
      </c>
      <c r="Z108" s="52">
        <v>0.77</v>
      </c>
      <c r="AB108" s="198" t="s">
        <v>32</v>
      </c>
      <c r="AC108" s="53">
        <v>135</v>
      </c>
      <c r="AD108" s="52">
        <v>91.7</v>
      </c>
      <c r="AE108" s="52">
        <v>18.899999999999999</v>
      </c>
      <c r="AF108" s="194">
        <v>10.3</v>
      </c>
      <c r="AG108" s="194">
        <v>1.35</v>
      </c>
      <c r="AH108" s="194">
        <v>8.1000000000000003E-2</v>
      </c>
      <c r="AI108" s="198" t="s">
        <v>34</v>
      </c>
      <c r="AJ108" s="196" t="s">
        <v>28</v>
      </c>
      <c r="AK108" s="194">
        <v>2.98</v>
      </c>
      <c r="AL108" s="194">
        <v>2.141</v>
      </c>
      <c r="AN108" s="52">
        <f>IF(ISNUMBER(AM108),AM108,IF(ISNUMBER(AL108),(0.6842+LN(AL108)*0.0494)*AL108,""))</f>
        <v>1.5453885443703459</v>
      </c>
      <c r="AQ108" s="52">
        <v>0.25900000000000001</v>
      </c>
    </row>
    <row r="109" spans="1:43" x14ac:dyDescent="0.25">
      <c r="A109" s="97" t="s">
        <v>217</v>
      </c>
      <c r="B109" s="92">
        <v>2015</v>
      </c>
      <c r="C109" s="93">
        <v>72</v>
      </c>
      <c r="D109" s="114">
        <v>34</v>
      </c>
      <c r="E109" s="51" t="s">
        <v>832</v>
      </c>
      <c r="F109" s="51" t="s">
        <v>832</v>
      </c>
      <c r="G109" s="213" t="s">
        <v>832</v>
      </c>
      <c r="H109" s="34">
        <v>1</v>
      </c>
      <c r="I109" s="34">
        <v>1</v>
      </c>
      <c r="J109" s="34"/>
      <c r="K109" s="34"/>
      <c r="L109" s="34">
        <v>2</v>
      </c>
      <c r="M109" s="261" t="s">
        <v>818</v>
      </c>
      <c r="N109" s="53" t="s">
        <v>638</v>
      </c>
      <c r="O109" s="72">
        <f>IF(ISBLANK(H109),"",(AN109/V109))</f>
        <v>5.0119942621256498E-2</v>
      </c>
      <c r="P109" s="70">
        <f>IF(ISBLANK(I109),"",O109/(1-IF(ISBLANK(X109),293,X109+273)/(S109+273)))</f>
        <v>0.15840828580294938</v>
      </c>
      <c r="Q109" s="73"/>
      <c r="R109" s="73"/>
      <c r="S109" s="53">
        <v>160</v>
      </c>
      <c r="U109" s="52">
        <v>0.56000000000000005</v>
      </c>
      <c r="V109" s="112">
        <v>48</v>
      </c>
      <c r="W109" s="198" t="s">
        <v>39</v>
      </c>
      <c r="X109" s="53">
        <v>23</v>
      </c>
      <c r="Z109" s="52">
        <v>0.77</v>
      </c>
      <c r="AB109" s="198" t="s">
        <v>32</v>
      </c>
      <c r="AC109" s="53">
        <v>142</v>
      </c>
      <c r="AD109" s="52">
        <v>102</v>
      </c>
      <c r="AE109" s="52">
        <v>23.8</v>
      </c>
      <c r="AF109" s="52">
        <v>12.6</v>
      </c>
      <c r="AG109" s="52">
        <v>1.46</v>
      </c>
      <c r="AH109" s="52">
        <v>0.17399999999999999</v>
      </c>
      <c r="AI109" s="198" t="s">
        <v>34</v>
      </c>
      <c r="AJ109" s="196" t="s">
        <v>28</v>
      </c>
      <c r="AK109" s="194">
        <v>4.75</v>
      </c>
      <c r="AL109" s="58">
        <v>3.2410000000000001</v>
      </c>
      <c r="AN109" s="52">
        <f>IF(ISNUMBER(AM109),AM109,IF(ISNUMBER(AL109),(0.6842+LN(AL109)*0.0494)*AL109,""))</f>
        <v>2.405757245820312</v>
      </c>
      <c r="AQ109" s="52">
        <v>0.98799999999999999</v>
      </c>
    </row>
    <row r="110" spans="1:43" x14ac:dyDescent="0.25">
      <c r="A110" s="97" t="s">
        <v>525</v>
      </c>
      <c r="B110" s="92">
        <v>2015</v>
      </c>
      <c r="C110" s="93">
        <v>113</v>
      </c>
      <c r="D110" s="114">
        <v>34</v>
      </c>
      <c r="E110" s="51" t="s">
        <v>832</v>
      </c>
      <c r="F110" s="51" t="s">
        <v>832</v>
      </c>
      <c r="G110" s="188" t="s">
        <v>832</v>
      </c>
      <c r="H110" s="34">
        <v>1</v>
      </c>
      <c r="I110" s="34">
        <v>1</v>
      </c>
      <c r="J110" s="34">
        <v>1</v>
      </c>
      <c r="K110" s="34">
        <v>1</v>
      </c>
      <c r="L110" s="127">
        <v>1</v>
      </c>
      <c r="M110" s="261" t="s">
        <v>823</v>
      </c>
      <c r="N110" s="53" t="s">
        <v>408</v>
      </c>
      <c r="O110" s="209">
        <f>IF(ISBLANK(H110),"",(AN110/V110))</f>
        <v>6.1306818181818178E-2</v>
      </c>
      <c r="P110" s="207">
        <f>IF(ISBLANK(I110),"",O110/(1-IF(ISBLANK(X110),293,X110+273)/(S110+273)))</f>
        <v>0.22017144268774699</v>
      </c>
      <c r="Q110" s="73">
        <f>IF(ISBLANK(J110),"",O110*(S110-T110)/(S110-IF(ISBLANK(X110),20,X110)))</f>
        <v>1.6739426877470358E-2</v>
      </c>
      <c r="R110" s="73">
        <f>IF(ISBLANK(K110),"",O110*(S110-T110)/(S110+273-IF(ISBLANK(X110),293,X110+273)*(1+LN((S110+273)/IF(ISBLANK(X110),293,X110+273)))))</f>
        <v>0.10847415909198296</v>
      </c>
      <c r="S110" s="53">
        <v>140</v>
      </c>
      <c r="T110" s="52">
        <v>108.6</v>
      </c>
      <c r="U110" s="52">
        <v>0.6</v>
      </c>
      <c r="V110" s="52">
        <v>35.200000000000003</v>
      </c>
      <c r="W110" s="198" t="s">
        <v>39</v>
      </c>
      <c r="X110" s="53">
        <v>25</v>
      </c>
      <c r="Z110" s="52">
        <v>0.5</v>
      </c>
      <c r="AB110" s="198" t="s">
        <v>32</v>
      </c>
      <c r="AC110" s="190">
        <v>120</v>
      </c>
      <c r="AD110" s="52">
        <v>90</v>
      </c>
      <c r="AI110" s="198" t="s">
        <v>34</v>
      </c>
      <c r="AJ110" s="196" t="s">
        <v>28</v>
      </c>
      <c r="AM110" s="52">
        <v>2.1579999999999999</v>
      </c>
      <c r="AN110" s="52">
        <f>IF(ISNUMBER(AM110),AM110,IF(ISNUMBER(AL110),(0.6842+LN(AL110)*0.0494)*AL110,""))</f>
        <v>2.1579999999999999</v>
      </c>
      <c r="AQ110" s="52">
        <v>0.27700000000000002</v>
      </c>
    </row>
    <row r="111" spans="1:43" x14ac:dyDescent="0.25">
      <c r="A111" s="97" t="s">
        <v>525</v>
      </c>
      <c r="B111" s="92">
        <v>2016</v>
      </c>
      <c r="C111" s="93">
        <v>172</v>
      </c>
      <c r="D111" s="122">
        <v>34</v>
      </c>
      <c r="E111" s="51" t="s">
        <v>832</v>
      </c>
      <c r="F111" s="51" t="s">
        <v>832</v>
      </c>
      <c r="G111" s="212" t="s">
        <v>832</v>
      </c>
      <c r="H111" s="193">
        <v>1</v>
      </c>
      <c r="I111" s="193">
        <v>1</v>
      </c>
      <c r="J111" s="193">
        <v>1</v>
      </c>
      <c r="K111" s="193">
        <v>1</v>
      </c>
      <c r="L111" s="193">
        <v>2</v>
      </c>
      <c r="M111" s="261" t="s">
        <v>817</v>
      </c>
      <c r="N111" s="53" t="s">
        <v>638</v>
      </c>
      <c r="O111" s="209">
        <f>IF(ISBLANK(H111),"",(AN111/V111))</f>
        <v>4.9495498037102799E-2</v>
      </c>
      <c r="P111" s="207">
        <f>IF(ISBLANK(I111),"",O111/(1-IF(ISBLANK(X111),293,X111+273)/(S111+273)))</f>
        <v>0.1530825046433251</v>
      </c>
      <c r="Q111" s="73">
        <f>IF(ISBLANK(J111),"",O111*(S111-T111)/(S111-IF(ISBLANK(X111),20,X111)))</f>
        <v>1.0252638879114151E-2</v>
      </c>
      <c r="R111" s="73">
        <f>IF(ISBLANK(K111),"",O111*(S111-T111)/(S111+273-IF(ISBLANK(X111),293,X111+273)*(1+LN((S111+273)/IF(ISBLANK(X111),293,X111+273)))))</f>
        <v>5.6147154340626275E-2</v>
      </c>
      <c r="S111" s="53">
        <v>160</v>
      </c>
      <c r="T111" s="112">
        <v>131</v>
      </c>
      <c r="U111" s="52">
        <v>0.59699999999999998</v>
      </c>
      <c r="V111" s="92">
        <v>40</v>
      </c>
      <c r="W111" s="191" t="s">
        <v>39</v>
      </c>
      <c r="Z111" s="52">
        <v>0.49</v>
      </c>
      <c r="AB111" s="198" t="s">
        <v>32</v>
      </c>
      <c r="AI111" s="191" t="s">
        <v>34</v>
      </c>
      <c r="AJ111" s="196" t="s">
        <v>28</v>
      </c>
      <c r="AL111" s="52">
        <v>2.7</v>
      </c>
      <c r="AN111" s="52">
        <f>IF(ISNUMBER(AM111),AM111,IF(ISNUMBER(AL111),(0.6842+LN(AL111)*0.0494)*AL111,""))</f>
        <v>1.9798199214841119</v>
      </c>
    </row>
    <row r="112" spans="1:43" x14ac:dyDescent="0.25">
      <c r="A112" s="97" t="s">
        <v>525</v>
      </c>
      <c r="B112" s="92">
        <v>2016</v>
      </c>
      <c r="C112" s="93">
        <v>172</v>
      </c>
      <c r="D112" s="122">
        <v>34</v>
      </c>
      <c r="E112" s="51" t="s">
        <v>832</v>
      </c>
      <c r="F112" s="51" t="s">
        <v>832</v>
      </c>
      <c r="G112" s="212" t="s">
        <v>832</v>
      </c>
      <c r="H112" s="193">
        <v>1</v>
      </c>
      <c r="I112" s="193">
        <v>1</v>
      </c>
      <c r="J112" s="193">
        <v>1</v>
      </c>
      <c r="K112" s="193">
        <v>1</v>
      </c>
      <c r="L112" s="193">
        <v>1</v>
      </c>
      <c r="M112" s="261" t="s">
        <v>818</v>
      </c>
      <c r="N112" s="53" t="s">
        <v>638</v>
      </c>
      <c r="O112" s="72">
        <f>IF(ISBLANK(H112),"",(AN112/V112))</f>
        <v>4.5885658387074944E-2</v>
      </c>
      <c r="P112" s="70">
        <f>IF(ISBLANK(I112),"",O112/(1-IF(ISBLANK(X112),293,X112+273)/(S112+273)))</f>
        <v>0.1419177862971675</v>
      </c>
      <c r="Q112" s="73">
        <f>IF(ISBLANK(J112),"",O112*(S112-T112)/(S112-IF(ISBLANK(X112),20,X112)))</f>
        <v>1.1881107975224764E-2</v>
      </c>
      <c r="R112" s="73">
        <f>IF(ISBLANK(K112),"",O112*(S112-T112)/(S112+273-IF(ISBLANK(X112),293,X112+273)*(1+LN((S112+273)/IF(ISBLANK(X112),293,X112+273)))))</f>
        <v>6.5065239406952413E-2</v>
      </c>
      <c r="S112" s="53">
        <v>160</v>
      </c>
      <c r="T112" s="112">
        <v>123.75</v>
      </c>
      <c r="U112" s="52">
        <v>0.59699999999999998</v>
      </c>
      <c r="V112" s="92">
        <v>50</v>
      </c>
      <c r="W112" s="191" t="s">
        <v>39</v>
      </c>
      <c r="Z112" s="52">
        <v>0.49</v>
      </c>
      <c r="AB112" s="198" t="s">
        <v>32</v>
      </c>
      <c r="AI112" s="191" t="s">
        <v>34</v>
      </c>
      <c r="AJ112" s="196" t="s">
        <v>28</v>
      </c>
      <c r="AK112" s="190"/>
      <c r="AL112" s="52">
        <v>3.1</v>
      </c>
      <c r="AN112" s="52">
        <f>IF(ISNUMBER(AM112),AM112,IF(ISNUMBER(AL112),(0.6842+LN(AL112)*0.0494)*AL112,""))</f>
        <v>2.2942829193537473</v>
      </c>
    </row>
    <row r="113" spans="1:43" x14ac:dyDescent="0.25">
      <c r="A113" s="97" t="s">
        <v>135</v>
      </c>
      <c r="B113" s="92">
        <v>2005</v>
      </c>
      <c r="C113" s="93">
        <v>52</v>
      </c>
      <c r="D113" s="114">
        <v>35</v>
      </c>
      <c r="E113" s="51" t="s">
        <v>832</v>
      </c>
      <c r="F113" s="51" t="s">
        <v>832</v>
      </c>
      <c r="G113" s="146" t="s">
        <v>832</v>
      </c>
      <c r="H113" s="34"/>
      <c r="I113" s="34"/>
      <c r="J113" s="34"/>
      <c r="K113" s="34"/>
      <c r="L113" s="34" t="s">
        <v>816</v>
      </c>
      <c r="N113" s="53" t="s">
        <v>791</v>
      </c>
      <c r="O113" s="189"/>
      <c r="P113" s="105"/>
      <c r="Q113" s="73"/>
      <c r="R113" s="73"/>
      <c r="V113" s="105"/>
      <c r="W113" s="187" t="s">
        <v>32</v>
      </c>
      <c r="AB113" s="187" t="s">
        <v>32</v>
      </c>
      <c r="AI113" s="187" t="s">
        <v>124</v>
      </c>
      <c r="AJ113" s="149" t="s">
        <v>28</v>
      </c>
    </row>
    <row r="114" spans="1:43" x14ac:dyDescent="0.25">
      <c r="A114" s="97" t="s">
        <v>135</v>
      </c>
      <c r="B114" s="92">
        <v>2007</v>
      </c>
      <c r="C114" s="93">
        <v>83</v>
      </c>
      <c r="D114" s="114">
        <v>35</v>
      </c>
      <c r="E114" s="51" t="s">
        <v>832</v>
      </c>
      <c r="F114" s="51" t="s">
        <v>832</v>
      </c>
      <c r="G114" s="146" t="s">
        <v>832</v>
      </c>
      <c r="H114" s="34">
        <v>1</v>
      </c>
      <c r="I114" s="34">
        <v>1</v>
      </c>
      <c r="J114" s="34">
        <v>1</v>
      </c>
      <c r="K114" s="34">
        <v>1</v>
      </c>
      <c r="L114" s="34">
        <v>1</v>
      </c>
      <c r="M114" s="261" t="s">
        <v>823</v>
      </c>
      <c r="N114" s="53" t="s">
        <v>791</v>
      </c>
      <c r="P114" s="70"/>
      <c r="Q114" s="73"/>
      <c r="R114" s="73"/>
      <c r="S114" s="53">
        <v>140</v>
      </c>
      <c r="T114" s="52">
        <v>50</v>
      </c>
      <c r="V114" s="105">
        <v>3.3250000000000002</v>
      </c>
      <c r="W114" s="187" t="s">
        <v>32</v>
      </c>
      <c r="X114" s="53">
        <v>20</v>
      </c>
      <c r="Y114" s="194">
        <v>37</v>
      </c>
      <c r="Z114" s="52">
        <v>2.5000000000000001E-2</v>
      </c>
      <c r="AA114" s="52">
        <v>1.806</v>
      </c>
      <c r="AB114" s="187" t="s">
        <v>32</v>
      </c>
      <c r="AC114" s="53">
        <v>136</v>
      </c>
      <c r="AD114" s="194">
        <v>80</v>
      </c>
      <c r="AE114" s="194">
        <v>35</v>
      </c>
      <c r="AH114" s="52">
        <v>1.2999999999999999E-2</v>
      </c>
      <c r="AI114" s="187" t="s">
        <v>124</v>
      </c>
      <c r="AJ114" s="149" t="s">
        <v>28</v>
      </c>
    </row>
    <row r="115" spans="1:43" x14ac:dyDescent="0.25">
      <c r="A115" s="148" t="s">
        <v>81</v>
      </c>
      <c r="B115" s="92">
        <v>2006</v>
      </c>
      <c r="C115" s="93">
        <v>21</v>
      </c>
      <c r="D115" s="116">
        <v>36</v>
      </c>
      <c r="E115" s="51" t="s">
        <v>832</v>
      </c>
      <c r="F115" s="212" t="s">
        <v>833</v>
      </c>
      <c r="G115" s="213" t="s">
        <v>832</v>
      </c>
      <c r="H115" s="34"/>
      <c r="I115" s="34"/>
      <c r="J115" s="34"/>
      <c r="K115" s="34"/>
      <c r="L115" s="34" t="s">
        <v>816</v>
      </c>
      <c r="N115" s="53" t="s">
        <v>408</v>
      </c>
      <c r="O115" s="189"/>
      <c r="P115" s="105"/>
      <c r="Q115" s="73"/>
      <c r="R115" s="73"/>
      <c r="W115" s="191" t="s">
        <v>408</v>
      </c>
      <c r="AB115" s="150" t="s">
        <v>408</v>
      </c>
      <c r="AI115" s="191" t="s">
        <v>82</v>
      </c>
      <c r="AJ115" s="157" t="s">
        <v>408</v>
      </c>
    </row>
    <row r="116" spans="1:43" x14ac:dyDescent="0.25">
      <c r="A116" s="97" t="s">
        <v>267</v>
      </c>
      <c r="B116" s="92">
        <v>1995</v>
      </c>
      <c r="C116" s="93">
        <v>91</v>
      </c>
      <c r="D116" s="216">
        <v>36</v>
      </c>
      <c r="E116" s="51" t="s">
        <v>832</v>
      </c>
      <c r="F116" s="188" t="s">
        <v>832</v>
      </c>
      <c r="G116" s="95" t="s">
        <v>832</v>
      </c>
      <c r="H116" s="34"/>
      <c r="I116" s="34"/>
      <c r="J116" s="34"/>
      <c r="K116" s="34"/>
      <c r="L116" s="123" t="s">
        <v>816</v>
      </c>
      <c r="N116" s="53" t="s">
        <v>638</v>
      </c>
      <c r="O116" s="189"/>
      <c r="P116" s="105"/>
      <c r="Q116" s="73"/>
      <c r="R116" s="73"/>
      <c r="W116" s="187" t="s">
        <v>358</v>
      </c>
      <c r="AB116" s="150" t="s">
        <v>408</v>
      </c>
      <c r="AC116" s="189"/>
      <c r="AI116" s="187" t="s">
        <v>82</v>
      </c>
      <c r="AJ116" s="149" t="s">
        <v>35</v>
      </c>
    </row>
    <row r="117" spans="1:43" x14ac:dyDescent="0.25">
      <c r="A117" s="97" t="s">
        <v>115</v>
      </c>
      <c r="B117" s="92">
        <v>2014</v>
      </c>
      <c r="C117" s="93">
        <v>41</v>
      </c>
      <c r="D117" s="217">
        <v>37</v>
      </c>
      <c r="E117" s="51" t="s">
        <v>832</v>
      </c>
      <c r="F117" s="188" t="s">
        <v>832</v>
      </c>
      <c r="G117" s="95" t="s">
        <v>832</v>
      </c>
      <c r="H117" s="34">
        <v>1</v>
      </c>
      <c r="I117" s="34">
        <v>1</v>
      </c>
      <c r="J117" s="34">
        <v>1</v>
      </c>
      <c r="K117" s="34">
        <v>1</v>
      </c>
      <c r="L117" s="34">
        <v>2</v>
      </c>
      <c r="M117" s="261" t="s">
        <v>817</v>
      </c>
      <c r="N117" s="53" t="s">
        <v>408</v>
      </c>
      <c r="O117" s="72">
        <f t="shared" ref="O117:O124" si="13">IF(ISBLANK(H117),"",(AN117/V117))</f>
        <v>0.10596026490066225</v>
      </c>
      <c r="P117" s="70">
        <f>IF(ISBLANK(I117),"",O117/(1-IF(ISBLANK(X117),293,X117+273)/(S117+273)))</f>
        <v>0.43148767665733601</v>
      </c>
      <c r="Q117" s="73">
        <f>IF(ISBLANK(J117),"",O117*(S117-T117)/(S117-IF(ISBLANK(X117),20,X117)))</f>
        <v>1.5709376534118802E-2</v>
      </c>
      <c r="R117" s="73">
        <f>IF(ISBLANK(K117),"",O117*(S117-T117)/(S117+273-IF(ISBLANK(X117),293,X117+273)*(1+LN((S117+273)/IF(ISBLANK(X117),293,X117+273)))))</f>
        <v>0.11698304166101478</v>
      </c>
      <c r="S117" s="53">
        <v>122</v>
      </c>
      <c r="T117" s="112">
        <f>S117-V117/U117/4.2</f>
        <v>107.61904761904762</v>
      </c>
      <c r="U117" s="52">
        <v>7.5</v>
      </c>
      <c r="V117" s="52">
        <v>453</v>
      </c>
      <c r="W117" s="178" t="s">
        <v>125</v>
      </c>
      <c r="X117" s="53">
        <v>25</v>
      </c>
      <c r="Y117" s="194"/>
      <c r="Z117" s="52">
        <v>5</v>
      </c>
      <c r="AB117" s="176" t="s">
        <v>32</v>
      </c>
      <c r="AC117" s="53">
        <v>104</v>
      </c>
      <c r="AE117" s="52">
        <v>46</v>
      </c>
      <c r="AF117" s="52">
        <v>14</v>
      </c>
      <c r="AG117" s="52">
        <v>3</v>
      </c>
      <c r="AI117" s="176" t="s">
        <v>26</v>
      </c>
      <c r="AJ117" s="175" t="s">
        <v>388</v>
      </c>
      <c r="AK117" s="54">
        <v>66.7</v>
      </c>
      <c r="AM117" s="52">
        <v>48</v>
      </c>
      <c r="AN117" s="52">
        <f t="shared" ref="AN117:AN124" si="14">IF(ISNUMBER(AM117),AM117,IF(ISNUMBER(AL117),(0.6842+LN(AL117)*0.0494)*AL117,""))</f>
        <v>48</v>
      </c>
    </row>
    <row r="118" spans="1:43" x14ac:dyDescent="0.25">
      <c r="A118" s="97" t="s">
        <v>115</v>
      </c>
      <c r="B118" s="92">
        <v>2014</v>
      </c>
      <c r="C118" s="93">
        <v>41</v>
      </c>
      <c r="D118" s="217">
        <v>37</v>
      </c>
      <c r="E118" s="51" t="s">
        <v>832</v>
      </c>
      <c r="F118" s="188" t="s">
        <v>832</v>
      </c>
      <c r="G118" s="95" t="s">
        <v>832</v>
      </c>
      <c r="H118" s="34">
        <v>1</v>
      </c>
      <c r="I118" s="34">
        <v>1</v>
      </c>
      <c r="J118" s="34">
        <v>1</v>
      </c>
      <c r="K118" s="34">
        <v>1</v>
      </c>
      <c r="L118" s="34">
        <v>1</v>
      </c>
      <c r="M118" s="261" t="s">
        <v>818</v>
      </c>
      <c r="N118" s="53" t="s">
        <v>408</v>
      </c>
      <c r="O118" s="72">
        <f t="shared" si="13"/>
        <v>9.2081031307550645E-2</v>
      </c>
      <c r="P118" s="207">
        <f>IF(ISBLANK(I118),"",O118/(1-IF(ISBLANK(X118),293,X118+273)/(S118+273)))</f>
        <v>0.38301790682183295</v>
      </c>
      <c r="Q118" s="73">
        <f>IF(ISBLANK(J118),"",O118*(S118-T118)/(S118-IF(ISBLANK(X118),20,X118)))</f>
        <v>1.6886187098953061E-2</v>
      </c>
      <c r="R118" s="73">
        <f>IF(ISBLANK(K118),"",O118*(S118-T118)/(S118+273-IF(ISBLANK(X118),293,X118+273)*(1+LN((S118+273)/IF(ISBLANK(X118),293,X118+273)))))</f>
        <v>0.12871091353978484</v>
      </c>
      <c r="S118" s="53">
        <v>118</v>
      </c>
      <c r="T118" s="112">
        <f>S118-V118/U118/4.2</f>
        <v>100.76190476190476</v>
      </c>
      <c r="U118" s="52">
        <v>7.5</v>
      </c>
      <c r="V118" s="52">
        <v>543</v>
      </c>
      <c r="W118" s="178" t="s">
        <v>125</v>
      </c>
      <c r="X118" s="53">
        <v>24</v>
      </c>
      <c r="Y118" s="194"/>
      <c r="Z118" s="52">
        <v>20</v>
      </c>
      <c r="AB118" s="176" t="s">
        <v>32</v>
      </c>
      <c r="AC118" s="53">
        <v>99</v>
      </c>
      <c r="AE118" s="52">
        <v>35</v>
      </c>
      <c r="AF118" s="52">
        <v>12.5</v>
      </c>
      <c r="AG118" s="52">
        <v>2</v>
      </c>
      <c r="AI118" s="176" t="s">
        <v>26</v>
      </c>
      <c r="AJ118" s="148" t="s">
        <v>388</v>
      </c>
      <c r="AK118" s="54">
        <v>72.900000000000006</v>
      </c>
      <c r="AM118" s="52">
        <v>50</v>
      </c>
      <c r="AN118" s="52">
        <f t="shared" si="14"/>
        <v>50</v>
      </c>
    </row>
    <row r="119" spans="1:43" x14ac:dyDescent="0.25">
      <c r="A119" s="97" t="s">
        <v>646</v>
      </c>
      <c r="B119" s="92">
        <v>2014</v>
      </c>
      <c r="C119" s="93">
        <v>94</v>
      </c>
      <c r="D119" s="217">
        <v>37</v>
      </c>
      <c r="E119" s="51" t="s">
        <v>832</v>
      </c>
      <c r="F119" s="188" t="s">
        <v>832</v>
      </c>
      <c r="G119" s="188" t="s">
        <v>832</v>
      </c>
      <c r="H119" s="34">
        <v>1</v>
      </c>
      <c r="I119" s="34">
        <v>1</v>
      </c>
      <c r="J119" s="34">
        <v>1</v>
      </c>
      <c r="K119" s="34">
        <v>1</v>
      </c>
      <c r="L119" s="34">
        <v>1</v>
      </c>
      <c r="M119" s="261" t="s">
        <v>818</v>
      </c>
      <c r="N119" s="53" t="s">
        <v>408</v>
      </c>
      <c r="O119" s="72">
        <f t="shared" si="13"/>
        <v>6.4102564102564097E-2</v>
      </c>
      <c r="P119" s="207">
        <f>IF(ISBLANK(I119),"",O119/(1-IF(ISBLANK(X119),293,X119+273)/(S119+273)))</f>
        <v>0.29815146094215861</v>
      </c>
      <c r="Q119" s="73">
        <f>IF(ISBLANK(J119),"",O119*(S119-T119)/(S119-IF(ISBLANK(X119),20,X119)))</f>
        <v>1.267143709004174E-2</v>
      </c>
      <c r="R119" s="73">
        <f>IF(ISBLANK(K119),"",O119*(S119-T119)/(S119+273-IF(ISBLANK(X119),293,X119+273)*(1+LN((S119+273)/IF(ISBLANK(X119),293,X119+273)))))</f>
        <v>0.10908857707867117</v>
      </c>
      <c r="S119" s="53">
        <v>127</v>
      </c>
      <c r="T119" s="52">
        <v>110</v>
      </c>
      <c r="V119" s="112">
        <v>780</v>
      </c>
      <c r="W119" s="176" t="s">
        <v>125</v>
      </c>
      <c r="X119" s="53">
        <v>41</v>
      </c>
      <c r="Y119" s="105">
        <v>50</v>
      </c>
      <c r="AB119" s="176" t="s">
        <v>32</v>
      </c>
      <c r="AC119" s="53">
        <v>125</v>
      </c>
      <c r="AD119" s="52">
        <v>90</v>
      </c>
      <c r="AE119" s="92">
        <v>50</v>
      </c>
      <c r="AF119" s="52">
        <v>15</v>
      </c>
      <c r="AG119" s="52">
        <v>3.5</v>
      </c>
      <c r="AH119" s="52">
        <v>3.2</v>
      </c>
      <c r="AI119" s="176" t="s">
        <v>26</v>
      </c>
      <c r="AJ119" s="175" t="s">
        <v>388</v>
      </c>
      <c r="AM119" s="52">
        <v>50</v>
      </c>
      <c r="AN119" s="52">
        <f t="shared" si="14"/>
        <v>50</v>
      </c>
    </row>
    <row r="120" spans="1:43" x14ac:dyDescent="0.25">
      <c r="A120" s="97" t="s">
        <v>646</v>
      </c>
      <c r="B120" s="92">
        <v>2012</v>
      </c>
      <c r="C120" s="93">
        <v>95</v>
      </c>
      <c r="D120" s="217">
        <v>37</v>
      </c>
      <c r="E120" s="51" t="s">
        <v>832</v>
      </c>
      <c r="F120" s="51" t="s">
        <v>832</v>
      </c>
      <c r="G120" s="213" t="s">
        <v>832</v>
      </c>
      <c r="H120" s="34">
        <v>1</v>
      </c>
      <c r="I120" s="34">
        <v>1</v>
      </c>
      <c r="J120" s="34">
        <v>1</v>
      </c>
      <c r="K120" s="34">
        <v>1</v>
      </c>
      <c r="L120" s="34">
        <v>1</v>
      </c>
      <c r="M120" s="261" t="s">
        <v>818</v>
      </c>
      <c r="N120" s="53" t="s">
        <v>408</v>
      </c>
      <c r="O120" s="72">
        <f t="shared" si="13"/>
        <v>8.4745762711864403E-2</v>
      </c>
      <c r="P120" s="70">
        <f>IF(ISBLANK(I120),"",O120/(1-IF(ISBLANK(X120),293,X120+273)/(S120+273)))</f>
        <v>0.35738652686009753</v>
      </c>
      <c r="Q120" s="73">
        <f>IF(ISBLANK(J120),"",O120*(S120-T120)/(S120-IF(ISBLANK(X120),20,X120)))</f>
        <v>3.1420568802068373E-2</v>
      </c>
      <c r="R120" s="73">
        <f>IF(ISBLANK(K120),"",O120*(S120-T120)/(S120+273-IF(ISBLANK(X120),293,X120+273)*(1+LN((S120+273)/IF(ISBLANK(X120),293,X120+273)))))</f>
        <v>0.24312926684081065</v>
      </c>
      <c r="S120" s="53">
        <v>125.1</v>
      </c>
      <c r="T120" s="52">
        <v>90.1</v>
      </c>
      <c r="U120" s="52">
        <v>4.0170000000000003</v>
      </c>
      <c r="V120" s="112">
        <v>590</v>
      </c>
      <c r="W120" s="176" t="s">
        <v>32</v>
      </c>
      <c r="X120" s="53">
        <v>30.7</v>
      </c>
      <c r="Y120" s="105">
        <v>38.299999999999997</v>
      </c>
      <c r="AB120" s="176" t="s">
        <v>32</v>
      </c>
      <c r="AC120" s="53">
        <v>97</v>
      </c>
      <c r="AE120" s="105">
        <v>42</v>
      </c>
      <c r="AF120" s="52">
        <v>12</v>
      </c>
      <c r="AG120" s="52">
        <v>2.8</v>
      </c>
      <c r="AI120" s="176" t="s">
        <v>26</v>
      </c>
      <c r="AJ120" s="175" t="s">
        <v>388</v>
      </c>
      <c r="AK120" s="190"/>
      <c r="AM120" s="52">
        <v>50</v>
      </c>
      <c r="AN120" s="52">
        <f t="shared" si="14"/>
        <v>50</v>
      </c>
      <c r="AO120" s="189"/>
    </row>
    <row r="121" spans="1:43" x14ac:dyDescent="0.25">
      <c r="A121" s="97" t="s">
        <v>220</v>
      </c>
      <c r="B121" s="92">
        <v>2014</v>
      </c>
      <c r="C121" s="93">
        <v>74</v>
      </c>
      <c r="D121" s="114">
        <v>38</v>
      </c>
      <c r="E121" s="51" t="s">
        <v>832</v>
      </c>
      <c r="F121" s="51" t="s">
        <v>832</v>
      </c>
      <c r="G121" s="213" t="s">
        <v>832</v>
      </c>
      <c r="H121" s="34">
        <v>1</v>
      </c>
      <c r="I121" s="34"/>
      <c r="J121" s="34"/>
      <c r="K121" s="34"/>
      <c r="L121" s="34">
        <v>1</v>
      </c>
      <c r="M121" s="261" t="s">
        <v>823</v>
      </c>
      <c r="N121" s="53" t="s">
        <v>791</v>
      </c>
      <c r="O121" s="72">
        <f t="shared" si="13"/>
        <v>5.873015873015873E-2</v>
      </c>
      <c r="P121" s="70"/>
      <c r="Q121" s="73"/>
      <c r="R121" s="73"/>
      <c r="V121" s="52">
        <v>63</v>
      </c>
      <c r="W121" s="61" t="s">
        <v>39</v>
      </c>
      <c r="X121" s="53">
        <v>15</v>
      </c>
      <c r="Y121" s="105"/>
      <c r="AA121" s="52">
        <v>57</v>
      </c>
      <c r="AB121" s="61" t="s">
        <v>32</v>
      </c>
      <c r="AC121" s="53">
        <v>88</v>
      </c>
      <c r="AD121" s="92"/>
      <c r="AE121" s="92">
        <v>26</v>
      </c>
      <c r="AF121" s="92"/>
      <c r="AG121" s="92"/>
      <c r="AI121" s="61" t="s">
        <v>75</v>
      </c>
      <c r="AJ121" s="60" t="s">
        <v>30</v>
      </c>
      <c r="AK121" s="190">
        <v>6.72</v>
      </c>
      <c r="AM121" s="52">
        <v>3.7</v>
      </c>
      <c r="AN121" s="52">
        <f t="shared" si="14"/>
        <v>3.7</v>
      </c>
      <c r="AQ121" s="52">
        <v>1.0680000000000001</v>
      </c>
    </row>
    <row r="122" spans="1:43" x14ac:dyDescent="0.25">
      <c r="A122" s="97" t="s">
        <v>220</v>
      </c>
      <c r="B122" s="92">
        <v>2015</v>
      </c>
      <c r="C122" s="123">
        <v>100</v>
      </c>
      <c r="D122" s="114">
        <v>38</v>
      </c>
      <c r="E122" s="51" t="s">
        <v>832</v>
      </c>
      <c r="F122" s="51" t="s">
        <v>833</v>
      </c>
      <c r="G122" s="146" t="s">
        <v>832</v>
      </c>
      <c r="H122" s="34">
        <v>1</v>
      </c>
      <c r="I122" s="34">
        <v>1</v>
      </c>
      <c r="J122" s="34">
        <v>1</v>
      </c>
      <c r="K122" s="34">
        <v>1</v>
      </c>
      <c r="L122" s="124">
        <v>1</v>
      </c>
      <c r="M122" s="261" t="s">
        <v>823</v>
      </c>
      <c r="N122" s="53" t="s">
        <v>791</v>
      </c>
      <c r="O122" s="72">
        <f t="shared" si="13"/>
        <v>5.9677419354838709E-2</v>
      </c>
      <c r="P122" s="207">
        <f>IF(ISBLANK(I122),"",O122/(1-IF(ISBLANK(X122),293,X122+273)/(S122+273)))</f>
        <v>0.23087324861518413</v>
      </c>
      <c r="Q122" s="73">
        <f>IF(ISBLANK(J122),"",O122*(S122-T122)/(S122-IF(ISBLANK(X122),20,X122)))</f>
        <v>1.5070055392636037E-2</v>
      </c>
      <c r="R122" s="73">
        <f>IF(ISBLANK(K122),"",O122*(S122-T122)/(S122+273-IF(ISBLANK(X122),293,X122+273)*(1+LN((S122+273)/IF(ISBLANK(X122),293,X122+273)))))</f>
        <v>0.10606116073445389</v>
      </c>
      <c r="S122" s="53">
        <v>110</v>
      </c>
      <c r="T122" s="52">
        <v>85</v>
      </c>
      <c r="V122" s="52">
        <v>62</v>
      </c>
      <c r="W122" s="198" t="s">
        <v>32</v>
      </c>
      <c r="X122" s="53">
        <v>11</v>
      </c>
      <c r="Y122" s="194">
        <v>16</v>
      </c>
      <c r="AA122" s="92">
        <v>59.5</v>
      </c>
      <c r="AB122" s="61" t="s">
        <v>32</v>
      </c>
      <c r="AC122" s="53">
        <v>105</v>
      </c>
      <c r="AD122" s="92">
        <v>63</v>
      </c>
      <c r="AE122" s="92">
        <v>15</v>
      </c>
      <c r="AF122" s="92">
        <v>33</v>
      </c>
      <c r="AG122" s="92">
        <v>6.8</v>
      </c>
      <c r="AH122" s="52">
        <v>0.26600000000000001</v>
      </c>
      <c r="AI122" s="61" t="s">
        <v>75</v>
      </c>
      <c r="AJ122" s="154" t="s">
        <v>30</v>
      </c>
      <c r="AK122" s="54">
        <v>6.38</v>
      </c>
      <c r="AM122" s="52">
        <v>3.7</v>
      </c>
      <c r="AN122" s="52">
        <f t="shared" si="14"/>
        <v>3.7</v>
      </c>
      <c r="AQ122" s="52">
        <v>1.1000000000000001</v>
      </c>
    </row>
    <row r="123" spans="1:43" x14ac:dyDescent="0.25">
      <c r="A123" s="148" t="s">
        <v>66</v>
      </c>
      <c r="B123" s="92">
        <v>2015</v>
      </c>
      <c r="C123" s="123">
        <v>12</v>
      </c>
      <c r="D123" s="114">
        <v>39</v>
      </c>
      <c r="E123" s="51" t="s">
        <v>832</v>
      </c>
      <c r="F123" s="51" t="s">
        <v>832</v>
      </c>
      <c r="G123" s="146" t="s">
        <v>832</v>
      </c>
      <c r="H123" s="34">
        <v>1</v>
      </c>
      <c r="I123" s="34">
        <v>1</v>
      </c>
      <c r="J123" s="34">
        <v>1</v>
      </c>
      <c r="K123" s="34">
        <v>1</v>
      </c>
      <c r="L123" s="34">
        <v>1</v>
      </c>
      <c r="M123" s="261" t="s">
        <v>817</v>
      </c>
      <c r="N123" s="53" t="s">
        <v>638</v>
      </c>
      <c r="O123" s="72">
        <f t="shared" si="13"/>
        <v>5.5700799262087743E-2</v>
      </c>
      <c r="P123" s="70">
        <f>IF(ISBLANK(I123),"",O123/(1-IF(ISBLANK(X123),293,X123+273)/(S123+273)))</f>
        <v>0.22802514697917173</v>
      </c>
      <c r="Q123" s="73">
        <f>IF(ISBLANK(J123),"",O123*(S123-T123)/(S123-IF(ISBLANK(X123),20,X123)))</f>
        <v>1.1604333179601612E-3</v>
      </c>
      <c r="R123" s="73">
        <f>IF(ISBLANK(K123),"",O123*(S123-T123)/(S123+273-IF(ISBLANK(X123),293,X123+273)*(1+LN((S123+273)/IF(ISBLANK(X123),293,X123+273)))))</f>
        <v>8.6917126552334932E-3</v>
      </c>
      <c r="S123" s="53">
        <v>120</v>
      </c>
      <c r="T123" s="52">
        <v>118</v>
      </c>
      <c r="V123" s="52">
        <v>17.48</v>
      </c>
      <c r="W123" s="150" t="s">
        <v>32</v>
      </c>
      <c r="X123" s="53">
        <v>24</v>
      </c>
      <c r="Y123" s="92"/>
      <c r="Z123" s="92"/>
      <c r="AA123" s="92"/>
      <c r="AB123" s="150" t="s">
        <v>32</v>
      </c>
      <c r="AD123" s="105"/>
      <c r="AE123" s="105"/>
      <c r="AF123" s="105">
        <v>11.35</v>
      </c>
      <c r="AG123" s="105">
        <v>1.9</v>
      </c>
      <c r="AH123" s="92">
        <v>6.5299999999999997E-2</v>
      </c>
      <c r="AI123" s="150" t="s">
        <v>26</v>
      </c>
      <c r="AJ123" s="157" t="s">
        <v>43</v>
      </c>
      <c r="AK123" s="190"/>
      <c r="AL123" s="52">
        <v>1.39</v>
      </c>
      <c r="AN123" s="52">
        <f t="shared" si="14"/>
        <v>0.97364997110129381</v>
      </c>
      <c r="AQ123" s="52">
        <v>6.1499999999999999E-2</v>
      </c>
    </row>
    <row r="124" spans="1:43" x14ac:dyDescent="0.25">
      <c r="A124" s="148" t="s">
        <v>66</v>
      </c>
      <c r="B124" s="92">
        <v>2015</v>
      </c>
      <c r="C124" s="93">
        <v>12</v>
      </c>
      <c r="D124" s="114">
        <v>39</v>
      </c>
      <c r="E124" s="188" t="s">
        <v>832</v>
      </c>
      <c r="F124" s="188" t="s">
        <v>832</v>
      </c>
      <c r="G124" s="95" t="s">
        <v>832</v>
      </c>
      <c r="H124" s="34">
        <v>1</v>
      </c>
      <c r="I124" s="34">
        <v>1</v>
      </c>
      <c r="J124" s="34">
        <v>1</v>
      </c>
      <c r="K124" s="34">
        <v>1</v>
      </c>
      <c r="L124" s="34">
        <v>2</v>
      </c>
      <c r="M124" s="261" t="s">
        <v>818</v>
      </c>
      <c r="N124" s="53" t="s">
        <v>638</v>
      </c>
      <c r="O124" s="72">
        <f t="shared" si="13"/>
        <v>5.8444230004470563E-2</v>
      </c>
      <c r="P124" s="70">
        <f>IF(ISBLANK(I124),"",O124/(1-IF(ISBLANK(X124),293,X124+273)/(S124+273)))</f>
        <v>0.2392560665808014</v>
      </c>
      <c r="Q124" s="73">
        <f>IF(ISBLANK(J124),"",O124*(S124-T124)/(S124-IF(ISBLANK(X124),20,X124)))</f>
        <v>3.0439703127328418E-3</v>
      </c>
      <c r="R124" s="73">
        <f>IF(ISBLANK(K124),"",O124*(S124-T124)/(S124+273-IF(ISBLANK(X124),293,X124+273)*(1+LN((S124+273)/IF(ISBLANK(X124),293,X124+273)))))</f>
        <v>2.2799513664294325E-2</v>
      </c>
      <c r="S124" s="53">
        <v>120</v>
      </c>
      <c r="T124" s="52">
        <v>115</v>
      </c>
      <c r="U124" s="92"/>
      <c r="V124" s="52">
        <v>44</v>
      </c>
      <c r="W124" s="150" t="s">
        <v>32</v>
      </c>
      <c r="X124" s="53">
        <v>24</v>
      </c>
      <c r="Y124" s="105"/>
      <c r="Z124" s="92"/>
      <c r="AA124" s="105"/>
      <c r="AB124" s="150" t="s">
        <v>32</v>
      </c>
      <c r="AD124" s="92"/>
      <c r="AE124" s="105"/>
      <c r="AF124" s="92">
        <v>12.16</v>
      </c>
      <c r="AG124" s="92">
        <v>1.9</v>
      </c>
      <c r="AH124" s="92"/>
      <c r="AI124" s="150" t="s">
        <v>26</v>
      </c>
      <c r="AJ124" s="157" t="s">
        <v>43</v>
      </c>
      <c r="AK124" s="190">
        <v>6.4</v>
      </c>
      <c r="AL124" s="92">
        <v>3.45</v>
      </c>
      <c r="AN124" s="52">
        <f t="shared" si="14"/>
        <v>2.5715461201967047</v>
      </c>
      <c r="AQ124" s="52">
        <v>0.28199999999999997</v>
      </c>
    </row>
    <row r="125" spans="1:43" x14ac:dyDescent="0.25">
      <c r="A125" s="148" t="s">
        <v>66</v>
      </c>
      <c r="B125" s="92">
        <v>2014</v>
      </c>
      <c r="C125" s="123">
        <v>28</v>
      </c>
      <c r="D125" s="122">
        <v>39</v>
      </c>
      <c r="E125" s="51" t="s">
        <v>832</v>
      </c>
      <c r="F125" s="51" t="s">
        <v>832</v>
      </c>
      <c r="G125" s="51" t="s">
        <v>832</v>
      </c>
      <c r="H125" s="34"/>
      <c r="I125" s="34"/>
      <c r="J125" s="34"/>
      <c r="K125" s="34"/>
      <c r="L125" s="124" t="s">
        <v>816</v>
      </c>
      <c r="N125" s="53" t="s">
        <v>638</v>
      </c>
      <c r="O125" s="189"/>
      <c r="P125" s="105"/>
      <c r="Q125" s="73"/>
      <c r="R125" s="73"/>
      <c r="U125" s="92"/>
      <c r="W125" s="165" t="s">
        <v>32</v>
      </c>
      <c r="Y125" s="105"/>
      <c r="Z125" s="105"/>
      <c r="AA125" s="105"/>
      <c r="AB125" s="191" t="s">
        <v>32</v>
      </c>
      <c r="AD125" s="105"/>
      <c r="AE125" s="105"/>
      <c r="AF125" s="105"/>
      <c r="AG125" s="105"/>
      <c r="AH125" s="105"/>
      <c r="AI125" s="191" t="s">
        <v>26</v>
      </c>
      <c r="AJ125" s="157" t="s">
        <v>43</v>
      </c>
      <c r="AK125" s="190"/>
      <c r="AL125" s="92"/>
    </row>
    <row r="126" spans="1:43" x14ac:dyDescent="0.25">
      <c r="A126" s="97" t="s">
        <v>66</v>
      </c>
      <c r="B126" s="92">
        <v>2013</v>
      </c>
      <c r="C126" s="123">
        <v>67</v>
      </c>
      <c r="D126" s="114">
        <v>39</v>
      </c>
      <c r="E126" s="51" t="s">
        <v>832</v>
      </c>
      <c r="F126" s="51" t="s">
        <v>832</v>
      </c>
      <c r="G126" s="213" t="s">
        <v>832</v>
      </c>
      <c r="H126" s="34"/>
      <c r="I126" s="34"/>
      <c r="J126" s="34"/>
      <c r="K126" s="34"/>
      <c r="L126" s="34" t="s">
        <v>816</v>
      </c>
      <c r="N126" s="53" t="s">
        <v>638</v>
      </c>
      <c r="O126" s="189"/>
      <c r="P126" s="105"/>
      <c r="Q126" s="73"/>
      <c r="R126" s="73"/>
      <c r="S126" s="189"/>
      <c r="U126" s="105"/>
      <c r="W126" s="165" t="s">
        <v>32</v>
      </c>
      <c r="AB126" s="61" t="s">
        <v>32</v>
      </c>
      <c r="AI126" s="61" t="s">
        <v>26</v>
      </c>
      <c r="AJ126" s="60" t="s">
        <v>43</v>
      </c>
      <c r="AK126" s="190"/>
      <c r="AL126" s="105"/>
    </row>
    <row r="127" spans="1:43" x14ac:dyDescent="0.25">
      <c r="A127" s="97" t="s">
        <v>66</v>
      </c>
      <c r="B127" s="92">
        <v>2015</v>
      </c>
      <c r="C127" s="123">
        <v>130</v>
      </c>
      <c r="D127" s="216">
        <v>39</v>
      </c>
      <c r="E127" s="146" t="s">
        <v>832</v>
      </c>
      <c r="F127" s="146" t="s">
        <v>833</v>
      </c>
      <c r="G127" s="146" t="s">
        <v>832</v>
      </c>
      <c r="H127" s="34"/>
      <c r="I127" s="34"/>
      <c r="J127" s="34"/>
      <c r="K127" s="34"/>
      <c r="L127" s="34" t="s">
        <v>816</v>
      </c>
      <c r="N127" s="53" t="s">
        <v>638</v>
      </c>
      <c r="P127" s="105"/>
      <c r="Q127" s="73"/>
      <c r="R127" s="73"/>
      <c r="S127" s="189"/>
      <c r="U127" s="105"/>
      <c r="W127" s="61" t="s">
        <v>32</v>
      </c>
      <c r="AB127" s="61" t="s">
        <v>32</v>
      </c>
      <c r="AI127" s="61" t="s">
        <v>26</v>
      </c>
      <c r="AJ127" s="60" t="s">
        <v>28</v>
      </c>
    </row>
    <row r="128" spans="1:43" x14ac:dyDescent="0.25">
      <c r="A128" s="148" t="s">
        <v>116</v>
      </c>
      <c r="B128" s="92">
        <v>2014</v>
      </c>
      <c r="C128" s="93">
        <v>42.1</v>
      </c>
      <c r="D128" s="116">
        <v>40</v>
      </c>
      <c r="E128" s="51" t="s">
        <v>832</v>
      </c>
      <c r="F128" s="213" t="s">
        <v>832</v>
      </c>
      <c r="G128" s="146" t="s">
        <v>832</v>
      </c>
      <c r="H128" s="34">
        <v>1</v>
      </c>
      <c r="I128" s="34">
        <v>1</v>
      </c>
      <c r="J128" s="34">
        <v>1</v>
      </c>
      <c r="K128" s="34">
        <v>1</v>
      </c>
      <c r="L128" s="34">
        <v>1</v>
      </c>
      <c r="M128" s="261" t="s">
        <v>823</v>
      </c>
      <c r="N128" s="53" t="s">
        <v>638</v>
      </c>
      <c r="O128" s="72">
        <f>IF(ISBLANK(H128),"",(AN128/V128))</f>
        <v>2.6885492129234178E-3</v>
      </c>
      <c r="P128" s="70">
        <f>IF(ISBLANK(I128),"",O128/(1-IF(ISBLANK(X128),293,X128+273)/(S128+273)))</f>
        <v>1.3012578190549344E-2</v>
      </c>
      <c r="Q128" s="73">
        <f>IF(ISBLANK(J128),"",O128*(S128-T128)/(S128-IF(ISBLANK(X128),20,X128)))</f>
        <v>1.0754196851693673E-4</v>
      </c>
      <c r="R128" s="73">
        <f>IF(ISBLANK(K128),"",O128*(S128-T128)/(S128+273-IF(ISBLANK(X128),293,X128+273)*(1+LN((S128+273)/IF(ISBLANK(X128),293,X128+273)))))</f>
        <v>9.6657067985488174E-4</v>
      </c>
      <c r="S128" s="53">
        <v>90</v>
      </c>
      <c r="T128" s="52">
        <v>87</v>
      </c>
      <c r="U128" s="52">
        <v>0.11700000000000001</v>
      </c>
      <c r="V128" s="52">
        <v>1.4</v>
      </c>
      <c r="W128" s="150" t="s">
        <v>32</v>
      </c>
      <c r="X128" s="53">
        <v>15</v>
      </c>
      <c r="Y128" s="52">
        <v>17</v>
      </c>
      <c r="Z128" s="52">
        <v>0.26700000000000002</v>
      </c>
      <c r="AB128" s="150" t="s">
        <v>32</v>
      </c>
      <c r="AC128" s="53">
        <v>80</v>
      </c>
      <c r="AD128" s="52">
        <v>58</v>
      </c>
      <c r="AI128" s="150" t="s">
        <v>26</v>
      </c>
      <c r="AJ128" s="157" t="s">
        <v>119</v>
      </c>
      <c r="AK128" s="190"/>
      <c r="AL128" s="52">
        <v>8.3999999999999995E-3</v>
      </c>
      <c r="AN128" s="52">
        <f>IF(ISNUMBER(AM128),AM128,IF(ISNUMBER(AL128),(0.6842+LN(AL128)*0.0494)*AL128,""))</f>
        <v>3.7639688980927845E-3</v>
      </c>
      <c r="AQ128" s="52">
        <v>5.5999999999999999E-3</v>
      </c>
    </row>
    <row r="129" spans="1:43" x14ac:dyDescent="0.25">
      <c r="A129" s="148" t="s">
        <v>116</v>
      </c>
      <c r="B129" s="92">
        <v>2014</v>
      </c>
      <c r="C129" s="93">
        <v>42.2</v>
      </c>
      <c r="D129" s="116">
        <v>40</v>
      </c>
      <c r="E129" s="51" t="s">
        <v>832</v>
      </c>
      <c r="F129" s="213" t="s">
        <v>833</v>
      </c>
      <c r="G129" s="146" t="s">
        <v>832</v>
      </c>
      <c r="H129" s="34">
        <v>1</v>
      </c>
      <c r="I129" s="34">
        <v>1</v>
      </c>
      <c r="J129" s="34">
        <v>1</v>
      </c>
      <c r="K129" s="34">
        <v>1</v>
      </c>
      <c r="L129" s="34">
        <v>1</v>
      </c>
      <c r="M129" s="261" t="s">
        <v>823</v>
      </c>
      <c r="N129" s="53" t="s">
        <v>638</v>
      </c>
      <c r="O129" s="72">
        <f>IF(ISBLANK(H129),"",(AN129/V129))</f>
        <v>2.2023824595188489E-3</v>
      </c>
      <c r="P129" s="70">
        <f>IF(ISBLANK(I129),"",O129/(1-IF(ISBLANK(X129),293,X129+273)/(S129+273)))</f>
        <v>1.0659531104071229E-2</v>
      </c>
      <c r="Q129" s="73">
        <f>IF(ISBLANK(J129),"",O129*(S129-T129)/(S129-IF(ISBLANK(X129),20,X129)))</f>
        <v>8.8095298380753945E-5</v>
      </c>
      <c r="R129" s="73">
        <f>IF(ISBLANK(K129),"",O129*(S129-T129)/(S129+273-IF(ISBLANK(X129),293,X129+273)*(1+LN((S129+273)/IF(ISBLANK(X129),293,X129+273)))))</f>
        <v>7.9178699834282589E-4</v>
      </c>
      <c r="S129" s="53">
        <v>90</v>
      </c>
      <c r="T129" s="52">
        <v>87</v>
      </c>
      <c r="U129" s="52">
        <v>0.11700000000000001</v>
      </c>
      <c r="V129" s="52">
        <v>1.44</v>
      </c>
      <c r="W129" s="150" t="s">
        <v>32</v>
      </c>
      <c r="X129" s="53">
        <v>15</v>
      </c>
      <c r="Y129" s="194">
        <v>17</v>
      </c>
      <c r="Z129" s="52">
        <v>0.26700000000000002</v>
      </c>
      <c r="AB129" s="150" t="s">
        <v>32</v>
      </c>
      <c r="AC129" s="53">
        <v>82</v>
      </c>
      <c r="AD129" s="194">
        <v>64</v>
      </c>
      <c r="AI129" s="150" t="s">
        <v>26</v>
      </c>
      <c r="AJ129" s="157" t="s">
        <v>28</v>
      </c>
      <c r="AL129" s="52">
        <v>7.1999999999999998E-3</v>
      </c>
      <c r="AN129" s="52">
        <f>IF(ISNUMBER(AM129),AM129,IF(ISNUMBER(AL129),(0.6842+LN(AL129)*0.0494)*AL129,""))</f>
        <v>3.1714307417071421E-3</v>
      </c>
      <c r="AQ129" s="52">
        <v>4.8999999999999998E-3</v>
      </c>
    </row>
    <row r="130" spans="1:43" x14ac:dyDescent="0.25">
      <c r="A130" s="97" t="s">
        <v>216</v>
      </c>
      <c r="B130" s="92">
        <v>2015</v>
      </c>
      <c r="C130" s="93">
        <v>69.099999999999994</v>
      </c>
      <c r="D130" s="114">
        <v>41</v>
      </c>
      <c r="E130" s="51" t="s">
        <v>832</v>
      </c>
      <c r="F130" s="51" t="s">
        <v>832</v>
      </c>
      <c r="G130" s="213" t="s">
        <v>832</v>
      </c>
      <c r="H130" s="34">
        <v>1</v>
      </c>
      <c r="I130" s="34">
        <v>1</v>
      </c>
      <c r="J130" s="34"/>
      <c r="K130" s="34"/>
      <c r="L130" s="34">
        <v>1</v>
      </c>
      <c r="M130" s="261" t="s">
        <v>823</v>
      </c>
      <c r="N130" s="53" t="s">
        <v>408</v>
      </c>
      <c r="O130" s="72">
        <f>IF(ISBLANK(H130),"",(AN130/V130))</f>
        <v>1.860186770909809E-2</v>
      </c>
      <c r="P130" s="70">
        <f>IF(ISBLANK(I130),"",O130/(1-IF(ISBLANK(X130),293,X130+273)/(S130+273)))</f>
        <v>8.2723599929871508E-2</v>
      </c>
      <c r="Q130" s="73"/>
      <c r="R130" s="73"/>
      <c r="S130" s="53">
        <v>105</v>
      </c>
      <c r="V130" s="52">
        <v>4.3499999999999996</v>
      </c>
      <c r="W130" s="61" t="s">
        <v>39</v>
      </c>
      <c r="AB130" s="61" t="s">
        <v>32</v>
      </c>
      <c r="AF130" s="194">
        <v>6</v>
      </c>
      <c r="AI130" s="61" t="s">
        <v>26</v>
      </c>
      <c r="AJ130" s="60" t="s">
        <v>28</v>
      </c>
      <c r="AK130" s="190">
        <v>0.25</v>
      </c>
      <c r="AL130" s="52">
        <v>0.13800000000000001</v>
      </c>
      <c r="AN130" s="52">
        <f>IF(ISNUMBER(AM130),AM130,IF(ISNUMBER(AL130),(0.6842+LN(AL130)*0.0494)*AL130,""))</f>
        <v>8.0918124534576683E-2</v>
      </c>
    </row>
    <row r="131" spans="1:43" x14ac:dyDescent="0.25">
      <c r="A131" s="97" t="s">
        <v>216</v>
      </c>
      <c r="B131" s="92">
        <v>2015</v>
      </c>
      <c r="C131" s="93">
        <v>69.2</v>
      </c>
      <c r="D131" s="114">
        <v>41</v>
      </c>
      <c r="E131" s="51" t="s">
        <v>832</v>
      </c>
      <c r="F131" s="51" t="s">
        <v>833</v>
      </c>
      <c r="G131" s="213" t="s">
        <v>832</v>
      </c>
      <c r="H131" s="34"/>
      <c r="I131" s="34"/>
      <c r="J131" s="34"/>
      <c r="K131" s="34"/>
      <c r="L131" s="34" t="s">
        <v>816</v>
      </c>
      <c r="N131" s="53" t="s">
        <v>408</v>
      </c>
      <c r="O131" s="189"/>
      <c r="P131" s="92"/>
      <c r="Q131" s="73"/>
      <c r="R131" s="73"/>
      <c r="W131" s="61" t="s">
        <v>39</v>
      </c>
      <c r="AB131" s="61" t="s">
        <v>32</v>
      </c>
      <c r="AI131" s="61" t="s">
        <v>26</v>
      </c>
      <c r="AJ131" s="60" t="s">
        <v>28</v>
      </c>
    </row>
    <row r="132" spans="1:43" x14ac:dyDescent="0.25">
      <c r="A132" s="97" t="s">
        <v>136</v>
      </c>
      <c r="B132" s="92">
        <v>1980</v>
      </c>
      <c r="C132" s="123">
        <v>53.1</v>
      </c>
      <c r="D132" s="114">
        <v>42</v>
      </c>
      <c r="E132" s="51" t="s">
        <v>832</v>
      </c>
      <c r="F132" s="51" t="s">
        <v>832</v>
      </c>
      <c r="G132" s="146" t="s">
        <v>832</v>
      </c>
      <c r="H132" s="34"/>
      <c r="I132" s="34"/>
      <c r="J132" s="34"/>
      <c r="K132" s="34"/>
      <c r="L132" s="124" t="s">
        <v>816</v>
      </c>
      <c r="N132" s="53" t="s">
        <v>638</v>
      </c>
      <c r="O132" s="189"/>
      <c r="P132" s="92"/>
      <c r="Q132" s="73"/>
      <c r="R132" s="73"/>
      <c r="V132" s="92"/>
      <c r="W132" s="165" t="s">
        <v>358</v>
      </c>
      <c r="AB132" s="150" t="s">
        <v>32</v>
      </c>
      <c r="AI132" s="150" t="s">
        <v>319</v>
      </c>
      <c r="AJ132" s="157" t="s">
        <v>36</v>
      </c>
    </row>
    <row r="133" spans="1:43" x14ac:dyDescent="0.25">
      <c r="A133" s="97" t="s">
        <v>136</v>
      </c>
      <c r="B133" s="92">
        <v>1980</v>
      </c>
      <c r="C133" s="93">
        <v>53.2</v>
      </c>
      <c r="D133" s="114">
        <v>42</v>
      </c>
      <c r="E133" s="51" t="s">
        <v>833</v>
      </c>
      <c r="F133" s="51" t="s">
        <v>832</v>
      </c>
      <c r="G133" s="146" t="s">
        <v>832</v>
      </c>
      <c r="H133" s="34"/>
      <c r="I133" s="34"/>
      <c r="J133" s="34"/>
      <c r="K133" s="34"/>
      <c r="L133" s="124" t="s">
        <v>816</v>
      </c>
      <c r="N133" s="53" t="s">
        <v>638</v>
      </c>
      <c r="O133" s="189"/>
      <c r="P133" s="105"/>
      <c r="Q133" s="73"/>
      <c r="R133" s="73"/>
      <c r="V133" s="92"/>
      <c r="W133" s="165" t="s">
        <v>358</v>
      </c>
      <c r="AB133" s="150" t="s">
        <v>32</v>
      </c>
      <c r="AI133" s="150" t="s">
        <v>138</v>
      </c>
      <c r="AJ133" s="157" t="s">
        <v>36</v>
      </c>
    </row>
    <row r="134" spans="1:43" x14ac:dyDescent="0.25">
      <c r="A134" s="97" t="s">
        <v>228</v>
      </c>
      <c r="B134" s="92">
        <v>2006</v>
      </c>
      <c r="C134" s="93">
        <v>77.099999999999994</v>
      </c>
      <c r="D134" s="114">
        <v>43</v>
      </c>
      <c r="E134" s="51" t="s">
        <v>832</v>
      </c>
      <c r="F134" s="51" t="s">
        <v>832</v>
      </c>
      <c r="G134" s="146" t="s">
        <v>832</v>
      </c>
      <c r="H134" s="34"/>
      <c r="I134" s="34"/>
      <c r="J134" s="34"/>
      <c r="K134" s="34"/>
      <c r="L134" s="34" t="s">
        <v>816</v>
      </c>
      <c r="N134" s="53" t="s">
        <v>791</v>
      </c>
      <c r="O134" s="189"/>
      <c r="P134" s="105"/>
      <c r="Q134" s="73"/>
      <c r="R134" s="73"/>
      <c r="V134" s="105"/>
      <c r="W134" s="191" t="s">
        <v>408</v>
      </c>
      <c r="AB134" s="187" t="s">
        <v>32</v>
      </c>
      <c r="AI134" s="187" t="s">
        <v>56</v>
      </c>
      <c r="AJ134" s="149" t="s">
        <v>36</v>
      </c>
    </row>
    <row r="135" spans="1:43" x14ac:dyDescent="0.25">
      <c r="A135" s="97" t="s">
        <v>228</v>
      </c>
      <c r="B135" s="92">
        <v>2006</v>
      </c>
      <c r="C135" s="93">
        <v>77.2</v>
      </c>
      <c r="D135" s="114">
        <v>43</v>
      </c>
      <c r="E135" s="51" t="s">
        <v>833</v>
      </c>
      <c r="F135" s="51" t="s">
        <v>832</v>
      </c>
      <c r="G135" s="146" t="s">
        <v>832</v>
      </c>
      <c r="H135" s="34"/>
      <c r="I135" s="34"/>
      <c r="J135" s="34"/>
      <c r="K135" s="34"/>
      <c r="L135" s="124" t="s">
        <v>816</v>
      </c>
      <c r="N135" s="53" t="s">
        <v>791</v>
      </c>
      <c r="O135" s="189"/>
      <c r="P135" s="105"/>
      <c r="Q135" s="73"/>
      <c r="R135" s="73"/>
      <c r="W135" s="191" t="s">
        <v>408</v>
      </c>
      <c r="AB135" s="187" t="s">
        <v>32</v>
      </c>
      <c r="AC135" s="189"/>
      <c r="AI135" s="187" t="s">
        <v>630</v>
      </c>
      <c r="AJ135" s="149" t="s">
        <v>36</v>
      </c>
    </row>
    <row r="136" spans="1:43" x14ac:dyDescent="0.25">
      <c r="A136" s="97" t="s">
        <v>258</v>
      </c>
      <c r="B136" s="92">
        <v>2015</v>
      </c>
      <c r="C136" s="123">
        <v>31.1</v>
      </c>
      <c r="D136" s="116">
        <v>44</v>
      </c>
      <c r="E136" s="51" t="s">
        <v>832</v>
      </c>
      <c r="F136" s="213" t="s">
        <v>832</v>
      </c>
      <c r="G136" s="146" t="s">
        <v>832</v>
      </c>
      <c r="H136" s="34">
        <v>1</v>
      </c>
      <c r="I136" s="34">
        <v>1</v>
      </c>
      <c r="J136" s="124"/>
      <c r="K136" s="124"/>
      <c r="L136" s="124">
        <v>1</v>
      </c>
      <c r="M136" s="261" t="s">
        <v>818</v>
      </c>
      <c r="N136" s="53" t="s">
        <v>638</v>
      </c>
      <c r="O136" s="72">
        <f>IF(ISBLANK(H136),"",(AN136/V136))</f>
        <v>3.9285714285714292E-2</v>
      </c>
      <c r="P136" s="70">
        <f>IF(ISBLANK(I136),"",O136/(1-IF(ISBLANK(X136),293,X136+273)/(S136+273)))</f>
        <v>0.18316964285714285</v>
      </c>
      <c r="Q136" s="73"/>
      <c r="R136" s="73"/>
      <c r="S136" s="53">
        <v>100</v>
      </c>
      <c r="V136" s="92">
        <v>14</v>
      </c>
      <c r="W136" s="150" t="s">
        <v>39</v>
      </c>
      <c r="Z136" s="52">
        <v>1.4</v>
      </c>
      <c r="AB136" s="150" t="s">
        <v>32</v>
      </c>
      <c r="AI136" s="150" t="s">
        <v>26</v>
      </c>
      <c r="AJ136" s="157" t="s">
        <v>28</v>
      </c>
      <c r="AM136" s="52">
        <v>0.55000000000000004</v>
      </c>
      <c r="AN136" s="52">
        <f>IF(ISNUMBER(AM136),AM136,IF(ISNUMBER(AL136),(0.6842+LN(AL136)*0.0494)*AL136,""))</f>
        <v>0.55000000000000004</v>
      </c>
    </row>
    <row r="137" spans="1:43" x14ac:dyDescent="0.25">
      <c r="A137" s="97" t="s">
        <v>258</v>
      </c>
      <c r="B137" s="92">
        <v>2015</v>
      </c>
      <c r="C137" s="93">
        <v>32.1</v>
      </c>
      <c r="D137" s="116">
        <v>44</v>
      </c>
      <c r="E137" s="51" t="s">
        <v>832</v>
      </c>
      <c r="F137" s="213" t="s">
        <v>832</v>
      </c>
      <c r="G137" s="146" t="s">
        <v>832</v>
      </c>
      <c r="H137" s="34">
        <v>1</v>
      </c>
      <c r="I137" s="34">
        <v>1</v>
      </c>
      <c r="J137" s="34"/>
      <c r="K137" s="34"/>
      <c r="L137" s="34">
        <v>2</v>
      </c>
      <c r="M137" s="261" t="s">
        <v>817</v>
      </c>
      <c r="N137" s="53" t="s">
        <v>638</v>
      </c>
      <c r="O137" s="72">
        <f>IF(ISBLANK(H137),"",(AN137/V137))</f>
        <v>3.5999999999999997E-2</v>
      </c>
      <c r="P137" s="207">
        <f>IF(ISBLANK(I137),"",O137/(1-IF(ISBLANK(X137),293,X137+273)/(S137+273)))</f>
        <v>0.16784999999999997</v>
      </c>
      <c r="Q137" s="73"/>
      <c r="R137" s="73"/>
      <c r="S137" s="53">
        <v>100</v>
      </c>
      <c r="V137" s="92">
        <v>10</v>
      </c>
      <c r="W137" s="150" t="s">
        <v>39</v>
      </c>
      <c r="Z137" s="52">
        <v>1.4</v>
      </c>
      <c r="AB137" s="150" t="s">
        <v>32</v>
      </c>
      <c r="AI137" s="150" t="s">
        <v>26</v>
      </c>
      <c r="AJ137" s="157" t="s">
        <v>28</v>
      </c>
      <c r="AM137" s="52">
        <v>0.36</v>
      </c>
      <c r="AN137" s="52">
        <f>IF(ISNUMBER(AM137),AM137,IF(ISNUMBER(AL137),(0.6842+LN(AL137)*0.0494)*AL137,""))</f>
        <v>0.36</v>
      </c>
    </row>
    <row r="138" spans="1:43" x14ac:dyDescent="0.25">
      <c r="A138" s="97" t="s">
        <v>258</v>
      </c>
      <c r="B138" s="92">
        <v>2015</v>
      </c>
      <c r="C138" s="93">
        <v>32.200000000000003</v>
      </c>
      <c r="D138" s="116">
        <v>44</v>
      </c>
      <c r="E138" s="51" t="s">
        <v>833</v>
      </c>
      <c r="F138" s="213" t="s">
        <v>832</v>
      </c>
      <c r="G138" s="146" t="s">
        <v>832</v>
      </c>
      <c r="H138" s="34">
        <v>1</v>
      </c>
      <c r="I138" s="34">
        <v>1</v>
      </c>
      <c r="J138" s="34"/>
      <c r="K138" s="34"/>
      <c r="L138" s="34">
        <v>2</v>
      </c>
      <c r="M138" s="261" t="s">
        <v>817</v>
      </c>
      <c r="N138" s="53" t="s">
        <v>638</v>
      </c>
      <c r="O138" s="72">
        <f>IF(ISBLANK(H138),"",(AN138/V138))</f>
        <v>3.8333333333333337E-2</v>
      </c>
      <c r="P138" s="70">
        <f>IF(ISBLANK(I138),"",O138/(1-IF(ISBLANK(X138),293,X138+273)/(S138+273)))</f>
        <v>0.16312962962962968</v>
      </c>
      <c r="Q138" s="73"/>
      <c r="R138" s="73"/>
      <c r="S138" s="53">
        <v>110</v>
      </c>
      <c r="U138" s="52" t="s">
        <v>824</v>
      </c>
      <c r="V138" s="105">
        <v>12</v>
      </c>
      <c r="W138" s="150" t="s">
        <v>39</v>
      </c>
      <c r="Z138" s="52">
        <v>1.4</v>
      </c>
      <c r="AB138" s="150" t="s">
        <v>32</v>
      </c>
      <c r="AI138" s="150" t="s">
        <v>397</v>
      </c>
      <c r="AJ138" s="157" t="s">
        <v>28</v>
      </c>
      <c r="AM138" s="52">
        <v>0.46</v>
      </c>
      <c r="AN138" s="52">
        <f>IF(ISNUMBER(AM138),AM138,IF(ISNUMBER(AL138),(0.6842+LN(AL138)*0.0494)*AL138,""))</f>
        <v>0.46</v>
      </c>
    </row>
    <row r="139" spans="1:43" x14ac:dyDescent="0.25">
      <c r="A139" s="97" t="s">
        <v>258</v>
      </c>
      <c r="B139" s="92">
        <v>2015</v>
      </c>
      <c r="C139" s="123">
        <v>32.200000000000003</v>
      </c>
      <c r="D139" s="116">
        <v>44</v>
      </c>
      <c r="E139" s="51" t="s">
        <v>833</v>
      </c>
      <c r="F139" s="213" t="s">
        <v>832</v>
      </c>
      <c r="G139" s="146" t="s">
        <v>832</v>
      </c>
      <c r="H139" s="34">
        <v>1</v>
      </c>
      <c r="I139" s="34">
        <v>1</v>
      </c>
      <c r="J139" s="124"/>
      <c r="K139" s="124"/>
      <c r="L139" s="124">
        <v>1</v>
      </c>
      <c r="M139" s="261" t="s">
        <v>818</v>
      </c>
      <c r="N139" s="53" t="s">
        <v>638</v>
      </c>
      <c r="O139" s="72">
        <f>IF(ISBLANK(H139),"",(AN139/V139))</f>
        <v>3.2352941176470591E-2</v>
      </c>
      <c r="P139" s="70">
        <f>IF(ISBLANK(I139),"",O139/(1-IF(ISBLANK(X139),293,X139+273)/(S139+273)))</f>
        <v>0.13767973856209154</v>
      </c>
      <c r="Q139" s="73"/>
      <c r="R139" s="73"/>
      <c r="S139" s="53">
        <v>110</v>
      </c>
      <c r="U139" s="52" t="s">
        <v>824</v>
      </c>
      <c r="V139" s="52">
        <v>17</v>
      </c>
      <c r="W139" s="150" t="s">
        <v>39</v>
      </c>
      <c r="Z139" s="52">
        <v>1.4</v>
      </c>
      <c r="AB139" s="150" t="s">
        <v>32</v>
      </c>
      <c r="AD139" s="92"/>
      <c r="AE139" s="92"/>
      <c r="AI139" s="150" t="s">
        <v>397</v>
      </c>
      <c r="AJ139" s="157" t="s">
        <v>28</v>
      </c>
      <c r="AM139" s="52">
        <v>0.55000000000000004</v>
      </c>
      <c r="AN139" s="52">
        <f>IF(ISNUMBER(AM139),AM139,IF(ISNUMBER(AL139),(0.6842+LN(AL139)*0.0494)*AL139,""))</f>
        <v>0.55000000000000004</v>
      </c>
    </row>
    <row r="140" spans="1:43" x14ac:dyDescent="0.25">
      <c r="A140" s="97" t="s">
        <v>588</v>
      </c>
      <c r="B140" s="92">
        <v>2015</v>
      </c>
      <c r="C140" s="93">
        <v>140</v>
      </c>
      <c r="D140" s="216">
        <v>44</v>
      </c>
      <c r="E140" s="146" t="s">
        <v>832</v>
      </c>
      <c r="F140" s="146" t="s">
        <v>832</v>
      </c>
      <c r="G140" s="146" t="s">
        <v>832</v>
      </c>
      <c r="H140" s="34"/>
      <c r="I140" s="34"/>
      <c r="J140" s="34"/>
      <c r="K140" s="34"/>
      <c r="L140" s="34" t="s">
        <v>816</v>
      </c>
      <c r="N140" s="53" t="s">
        <v>408</v>
      </c>
      <c r="P140" s="105"/>
      <c r="Q140" s="73"/>
      <c r="R140" s="73"/>
      <c r="V140" s="92"/>
      <c r="W140" s="198" t="s">
        <v>32</v>
      </c>
      <c r="AB140" s="61" t="s">
        <v>32</v>
      </c>
      <c r="AD140" s="92"/>
      <c r="AE140" s="92"/>
      <c r="AI140" s="61" t="s">
        <v>26</v>
      </c>
      <c r="AJ140" s="196" t="s">
        <v>28</v>
      </c>
    </row>
    <row r="141" spans="1:43" x14ac:dyDescent="0.25">
      <c r="A141" s="97" t="s">
        <v>588</v>
      </c>
      <c r="B141" s="92">
        <v>2017</v>
      </c>
      <c r="C141" s="146">
        <v>161</v>
      </c>
      <c r="D141" s="114">
        <v>44</v>
      </c>
      <c r="E141" s="51" t="s">
        <v>832</v>
      </c>
      <c r="F141" s="51" t="s">
        <v>832</v>
      </c>
      <c r="G141" s="51" t="s">
        <v>832</v>
      </c>
      <c r="H141" s="193"/>
      <c r="I141" s="193"/>
      <c r="J141" s="193"/>
      <c r="K141" s="193"/>
      <c r="L141" s="193">
        <v>1</v>
      </c>
      <c r="M141" s="261" t="s">
        <v>815</v>
      </c>
      <c r="N141" s="53" t="s">
        <v>638</v>
      </c>
      <c r="P141" s="70"/>
      <c r="Q141" s="73"/>
      <c r="R141" s="73"/>
      <c r="S141" s="53">
        <v>95</v>
      </c>
      <c r="T141" s="112">
        <v>93</v>
      </c>
      <c r="U141" s="52">
        <v>1.25</v>
      </c>
      <c r="V141" s="92">
        <v>10</v>
      </c>
      <c r="W141" s="191" t="s">
        <v>32</v>
      </c>
      <c r="X141" s="53">
        <v>27</v>
      </c>
      <c r="AB141" s="61" t="s">
        <v>32</v>
      </c>
      <c r="AC141" s="53">
        <v>88.7</v>
      </c>
      <c r="AD141" s="105"/>
      <c r="AE141" s="105"/>
      <c r="AF141" s="194">
        <v>9.75</v>
      </c>
      <c r="AH141" s="194">
        <v>4.5999999999999999E-2</v>
      </c>
      <c r="AI141" s="191" t="s">
        <v>26</v>
      </c>
      <c r="AJ141" s="60" t="s">
        <v>28</v>
      </c>
      <c r="AK141" s="194">
        <v>0.47</v>
      </c>
    </row>
    <row r="142" spans="1:43" x14ac:dyDescent="0.25">
      <c r="A142" s="148" t="s">
        <v>140</v>
      </c>
      <c r="B142" s="92">
        <v>2014</v>
      </c>
      <c r="C142" s="213">
        <v>54</v>
      </c>
      <c r="D142" s="122">
        <v>45</v>
      </c>
      <c r="E142" s="146" t="s">
        <v>832</v>
      </c>
      <c r="F142" s="146" t="s">
        <v>832</v>
      </c>
      <c r="G142" s="146" t="s">
        <v>832</v>
      </c>
      <c r="H142" s="34"/>
      <c r="I142" s="34"/>
      <c r="J142" s="34"/>
      <c r="K142" s="34"/>
      <c r="L142" s="34" t="s">
        <v>816</v>
      </c>
      <c r="N142" s="53" t="s">
        <v>408</v>
      </c>
      <c r="O142" s="189"/>
      <c r="P142" s="105"/>
      <c r="Q142" s="73"/>
      <c r="R142" s="73"/>
      <c r="V142" s="105"/>
      <c r="W142" s="191" t="s">
        <v>408</v>
      </c>
      <c r="AB142" s="150" t="s">
        <v>408</v>
      </c>
      <c r="AI142" s="191" t="s">
        <v>54</v>
      </c>
      <c r="AJ142" s="189" t="s">
        <v>28</v>
      </c>
    </row>
    <row r="143" spans="1:43" x14ac:dyDescent="0.25">
      <c r="A143" s="97" t="s">
        <v>914</v>
      </c>
      <c r="B143" s="92">
        <v>2016</v>
      </c>
      <c r="C143" s="93">
        <v>171</v>
      </c>
      <c r="D143" s="122">
        <v>45</v>
      </c>
      <c r="E143" s="51" t="s">
        <v>833</v>
      </c>
      <c r="F143" s="51" t="s">
        <v>832</v>
      </c>
      <c r="G143" s="212" t="s">
        <v>832</v>
      </c>
      <c r="H143" s="193">
        <v>1</v>
      </c>
      <c r="I143" s="193">
        <v>1</v>
      </c>
      <c r="J143" s="193">
        <v>1</v>
      </c>
      <c r="K143" s="193">
        <v>1</v>
      </c>
      <c r="L143" s="193">
        <v>1</v>
      </c>
      <c r="M143" s="261" t="s">
        <v>817</v>
      </c>
      <c r="N143" s="53" t="s">
        <v>408</v>
      </c>
      <c r="O143" s="72">
        <f>IF(ISBLANK(H143),"",(AN143/V143))</f>
        <v>4.6666666666666662E-2</v>
      </c>
      <c r="P143" s="70">
        <f>IF(ISBLANK(I143),"",O143/(1-IF(ISBLANK(X143),293,X143+273)/(S143+273)))</f>
        <v>0.21354534746760898</v>
      </c>
      <c r="Q143" s="73">
        <f>IF(ISBLANK(J143),"",O143*(S143-T143)/(S143-IF(ISBLANK(X143),20,X143)))</f>
        <v>9.5641931684334533E-3</v>
      </c>
      <c r="R143" s="73">
        <f>IF(ISBLANK(K143),"",O143*(S143-T143)/(S143+273-IF(ISBLANK(X143),293,X143+273)*(1+LN((S143+273)/IF(ISBLANK(X143),293,X143+273)))))</f>
        <v>8.0895291167177447E-2</v>
      </c>
      <c r="S143" s="53">
        <v>115.5</v>
      </c>
      <c r="T143" s="52">
        <v>98.1</v>
      </c>
      <c r="V143" s="52">
        <v>9</v>
      </c>
      <c r="W143" s="191" t="s">
        <v>715</v>
      </c>
      <c r="X143" s="53">
        <v>30.6</v>
      </c>
      <c r="Y143" s="92"/>
      <c r="AB143" s="191" t="s">
        <v>50</v>
      </c>
      <c r="AC143" s="53">
        <v>101.5</v>
      </c>
      <c r="AD143" s="52">
        <v>84</v>
      </c>
      <c r="AE143" s="52">
        <v>36.200000000000003</v>
      </c>
      <c r="AF143" s="194">
        <v>5.8</v>
      </c>
      <c r="AG143" s="194">
        <v>1.5</v>
      </c>
      <c r="AH143" s="194">
        <v>1.21</v>
      </c>
      <c r="AI143" s="191" t="s">
        <v>212</v>
      </c>
      <c r="AJ143" s="189" t="s">
        <v>28</v>
      </c>
      <c r="AM143" s="52">
        <v>0.42</v>
      </c>
      <c r="AN143" s="52">
        <f>IF(ISNUMBER(AM143),AM143,IF(ISNUMBER(AL143),(0.6842+LN(AL143)*0.0494)*AL143,""))</f>
        <v>0.42</v>
      </c>
      <c r="AO143" s="189"/>
    </row>
    <row r="144" spans="1:43" x14ac:dyDescent="0.25">
      <c r="A144" s="97" t="s">
        <v>914</v>
      </c>
      <c r="B144" s="92">
        <v>2016</v>
      </c>
      <c r="C144" s="93">
        <v>171</v>
      </c>
      <c r="D144" s="122">
        <v>45</v>
      </c>
      <c r="E144" s="188" t="s">
        <v>833</v>
      </c>
      <c r="F144" s="188" t="s">
        <v>832</v>
      </c>
      <c r="G144" s="212" t="s">
        <v>832</v>
      </c>
      <c r="H144" s="193">
        <v>1</v>
      </c>
      <c r="I144" s="193">
        <v>1</v>
      </c>
      <c r="J144" s="193">
        <v>1</v>
      </c>
      <c r="K144" s="193">
        <v>1</v>
      </c>
      <c r="L144" s="193">
        <v>2</v>
      </c>
      <c r="M144" s="261" t="s">
        <v>818</v>
      </c>
      <c r="N144" s="53" t="s">
        <v>408</v>
      </c>
      <c r="O144" s="72">
        <f>IF(ISBLANK(H144),"",(AN144/V144))</f>
        <v>4.0229885057471264E-2</v>
      </c>
      <c r="P144" s="70">
        <f>IF(ISBLANK(I144),"",O144/(1-IF(ISBLANK(X144),293,X144+273)/(S144+273)))</f>
        <v>0.18454510952071132</v>
      </c>
      <c r="Q144" s="73">
        <f>IF(ISBLANK(J144),"",O144*(S144-T144)/(S144-IF(ISBLANK(X144),20,X144)))</f>
        <v>1.3093689004554324E-2</v>
      </c>
      <c r="R144" s="73">
        <f>IF(ISBLANK(K144),"",O144*(S144-T144)/(S144+273-IF(ISBLANK(X144),293,X144+273)*(1+LN((S144+273)/IF(ISBLANK(X144),293,X144+273)))))</f>
        <v>0.11104496302574418</v>
      </c>
      <c r="S144" s="53">
        <v>116</v>
      </c>
      <c r="T144" s="52">
        <v>88.4</v>
      </c>
      <c r="V144" s="52">
        <v>13.05</v>
      </c>
      <c r="W144" s="191" t="s">
        <v>715</v>
      </c>
      <c r="X144" s="53">
        <v>31.2</v>
      </c>
      <c r="Y144" s="92"/>
      <c r="AB144" s="191" t="s">
        <v>50</v>
      </c>
      <c r="AC144" s="53">
        <v>103.5</v>
      </c>
      <c r="AD144" s="52">
        <v>87.3</v>
      </c>
      <c r="AE144" s="52">
        <v>36.299999999999997</v>
      </c>
      <c r="AF144" s="194">
        <v>7.9</v>
      </c>
      <c r="AG144" s="194">
        <v>3</v>
      </c>
      <c r="AH144" s="194">
        <v>1.78</v>
      </c>
      <c r="AI144" s="191" t="s">
        <v>830</v>
      </c>
      <c r="AJ144" s="189" t="s">
        <v>28</v>
      </c>
      <c r="AM144" s="52">
        <v>0.52500000000000002</v>
      </c>
      <c r="AN144" s="52">
        <f>IF(ISNUMBER(AM144),AM144,IF(ISNUMBER(AL144),(0.6842+LN(AL144)*0.0494)*AL144,""))</f>
        <v>0.52500000000000002</v>
      </c>
    </row>
    <row r="145" spans="1:43" x14ac:dyDescent="0.25">
      <c r="A145" s="148" t="s">
        <v>650</v>
      </c>
      <c r="B145" s="92">
        <v>2014</v>
      </c>
      <c r="C145" s="93">
        <v>27</v>
      </c>
      <c r="D145" s="114">
        <v>46</v>
      </c>
      <c r="E145" s="188" t="s">
        <v>832</v>
      </c>
      <c r="F145" s="188" t="s">
        <v>832</v>
      </c>
      <c r="G145" s="188" t="s">
        <v>832</v>
      </c>
      <c r="H145" s="34">
        <v>1</v>
      </c>
      <c r="I145" s="34">
        <v>1</v>
      </c>
      <c r="J145" s="34"/>
      <c r="K145" s="34"/>
      <c r="L145" s="34">
        <v>1</v>
      </c>
      <c r="M145" s="261" t="s">
        <v>815</v>
      </c>
      <c r="N145" s="53" t="s">
        <v>638</v>
      </c>
      <c r="O145" s="72">
        <f>IF(ISBLANK(H145),"",(AN145/V145))</f>
        <v>5.9298724267423851E-2</v>
      </c>
      <c r="P145" s="70">
        <f>IF(ISBLANK(I145),"",O145/(1-IF(ISBLANK(X145),293,X145+273)/(S145+273)))</f>
        <v>9.6663296762811365E-2</v>
      </c>
      <c r="Q145" s="73"/>
      <c r="R145" s="73"/>
      <c r="S145" s="53">
        <v>485</v>
      </c>
      <c r="U145" s="52">
        <f>1315/3600</f>
        <v>0.36527777777777776</v>
      </c>
      <c r="V145" s="52">
        <v>140</v>
      </c>
      <c r="W145" s="150" t="s">
        <v>358</v>
      </c>
      <c r="Y145" s="105"/>
      <c r="AB145" s="150" t="s">
        <v>50</v>
      </c>
      <c r="AC145" s="53">
        <v>140.26</v>
      </c>
      <c r="AD145" s="52">
        <v>101.02</v>
      </c>
      <c r="AF145" s="52">
        <v>13.4</v>
      </c>
      <c r="AG145" s="52">
        <v>3</v>
      </c>
      <c r="AH145" s="52">
        <v>0.63</v>
      </c>
      <c r="AI145" s="150" t="s">
        <v>34</v>
      </c>
      <c r="AJ145" s="157" t="s">
        <v>387</v>
      </c>
      <c r="AK145" s="54">
        <v>11.45</v>
      </c>
      <c r="AL145" s="52">
        <v>10.38</v>
      </c>
      <c r="AN145" s="52">
        <f>IF(ISNUMBER(AM145),AM145,IF(ISNUMBER(AL145),(0.6842+LN(AL145)*0.0494)*AL145,""))</f>
        <v>8.3018213974393387</v>
      </c>
      <c r="AO145" s="53">
        <v>0.48</v>
      </c>
      <c r="AQ145" s="52">
        <v>1.28</v>
      </c>
    </row>
    <row r="146" spans="1:43" x14ac:dyDescent="0.25">
      <c r="A146" s="97" t="s">
        <v>210</v>
      </c>
      <c r="B146" s="92">
        <v>2015</v>
      </c>
      <c r="C146" s="93">
        <v>63</v>
      </c>
      <c r="D146" s="114">
        <v>46</v>
      </c>
      <c r="E146" s="188" t="s">
        <v>832</v>
      </c>
      <c r="F146" s="188" t="s">
        <v>832</v>
      </c>
      <c r="G146" s="95" t="s">
        <v>832</v>
      </c>
      <c r="H146" s="34">
        <v>1</v>
      </c>
      <c r="I146" s="34"/>
      <c r="J146" s="34"/>
      <c r="K146" s="34"/>
      <c r="L146" s="34">
        <v>1</v>
      </c>
      <c r="M146" s="261" t="s">
        <v>818</v>
      </c>
      <c r="N146" s="53" t="s">
        <v>638</v>
      </c>
      <c r="O146" s="72">
        <f>IF(ISBLANK(H146),"",(AN146/V146))</f>
        <v>3.8498429038298587E-2</v>
      </c>
      <c r="P146" s="70"/>
      <c r="Q146" s="73"/>
      <c r="R146" s="73"/>
      <c r="U146" s="52">
        <v>0.315</v>
      </c>
      <c r="V146" s="52">
        <v>101.3</v>
      </c>
      <c r="W146" s="187" t="s">
        <v>358</v>
      </c>
      <c r="AA146" s="92"/>
      <c r="AB146" s="187" t="s">
        <v>50</v>
      </c>
      <c r="AF146" s="52">
        <v>9</v>
      </c>
      <c r="AG146" s="52">
        <v>1.57</v>
      </c>
      <c r="AI146" s="187" t="s">
        <v>34</v>
      </c>
      <c r="AJ146" s="149" t="s">
        <v>387</v>
      </c>
      <c r="AL146" s="52">
        <v>5.0999999999999996</v>
      </c>
      <c r="AN146" s="52">
        <f>IF(ISNUMBER(AM146),AM146,IF(ISNUMBER(AL146),(0.6842+LN(AL146)*0.0494)*AL146,""))</f>
        <v>3.8998908615796468</v>
      </c>
    </row>
    <row r="147" spans="1:43" x14ac:dyDescent="0.25">
      <c r="A147" s="97" t="s">
        <v>279</v>
      </c>
      <c r="B147" s="92">
        <v>2015</v>
      </c>
      <c r="C147" s="93">
        <v>118</v>
      </c>
      <c r="D147" s="114">
        <v>46</v>
      </c>
      <c r="E147" s="188" t="s">
        <v>832</v>
      </c>
      <c r="F147" s="188" t="s">
        <v>832</v>
      </c>
      <c r="G147" s="188" t="s">
        <v>832</v>
      </c>
      <c r="H147" s="34">
        <v>1</v>
      </c>
      <c r="I147" s="34">
        <v>1</v>
      </c>
      <c r="J147" s="34">
        <v>1</v>
      </c>
      <c r="K147" s="34">
        <v>1</v>
      </c>
      <c r="L147" s="34">
        <v>1</v>
      </c>
      <c r="M147" s="261" t="s">
        <v>815</v>
      </c>
      <c r="N147" s="53" t="s">
        <v>638</v>
      </c>
      <c r="O147" s="72">
        <f>IF(ISBLANK(H147),"",(AN147/V147))</f>
        <v>5.9298724267423851E-2</v>
      </c>
      <c r="P147" s="70">
        <f>IF(ISBLANK(I147),"",O147/(1-IF(ISBLANK(X147),293,X147+273)/(S147+273)))</f>
        <v>9.6663296762811365E-2</v>
      </c>
      <c r="Q147" s="73">
        <f>IF(ISBLANK(J147),"",O147*(S147-T147)/(S147-IF(ISBLANK(X147),20,X147)))</f>
        <v>4.3358206991234646E-2</v>
      </c>
      <c r="R147" s="73">
        <f>IF(ISBLANK(K147),"",O147*(S147-T147)/(S147+273-IF(ISBLANK(X147),293,X147+273)*(1+LN((S147+273)/IF(ISBLANK(X147),293,X147+273)))))</f>
        <v>0.1081047143731685</v>
      </c>
      <c r="S147" s="53">
        <v>485</v>
      </c>
      <c r="T147" s="92">
        <v>145</v>
      </c>
      <c r="U147" s="92">
        <v>0.36499999999999999</v>
      </c>
      <c r="V147" s="92">
        <v>140</v>
      </c>
      <c r="W147" s="187" t="s">
        <v>358</v>
      </c>
      <c r="Z147" s="92"/>
      <c r="AA147" s="92"/>
      <c r="AB147" s="61" t="s">
        <v>50</v>
      </c>
      <c r="AD147" s="92"/>
      <c r="AE147" s="92"/>
      <c r="AG147" s="92"/>
      <c r="AH147" s="92"/>
      <c r="AI147" s="61" t="s">
        <v>34</v>
      </c>
      <c r="AJ147" s="149" t="s">
        <v>387</v>
      </c>
      <c r="AL147" s="52">
        <v>10.38</v>
      </c>
      <c r="AN147" s="52">
        <f>IF(ISNUMBER(AM147),AM147,IF(ISNUMBER(AL147),(0.6842+LN(AL147)*0.0494)*AL147,""))</f>
        <v>8.3018213974393387</v>
      </c>
      <c r="AQ147" s="52">
        <v>1.3</v>
      </c>
    </row>
    <row r="148" spans="1:43" x14ac:dyDescent="0.25">
      <c r="A148" s="97" t="s">
        <v>669</v>
      </c>
      <c r="B148" s="92">
        <v>2015</v>
      </c>
      <c r="C148" s="146">
        <v>167</v>
      </c>
      <c r="D148" s="114">
        <v>47</v>
      </c>
      <c r="E148" s="188" t="s">
        <v>832</v>
      </c>
      <c r="F148" s="188" t="s">
        <v>832</v>
      </c>
      <c r="G148" s="188" t="s">
        <v>832</v>
      </c>
      <c r="H148" s="193"/>
      <c r="I148" s="193"/>
      <c r="J148" s="193"/>
      <c r="K148" s="193"/>
      <c r="L148" s="193" t="s">
        <v>816</v>
      </c>
      <c r="N148" s="53" t="s">
        <v>638</v>
      </c>
      <c r="P148" s="70"/>
      <c r="Q148" s="73"/>
      <c r="R148" s="73"/>
      <c r="T148" s="92"/>
      <c r="U148" s="92"/>
      <c r="V148" s="92"/>
      <c r="W148" s="191" t="s">
        <v>358</v>
      </c>
      <c r="Z148" s="92"/>
      <c r="AA148" s="105"/>
      <c r="AB148" s="61" t="s">
        <v>50</v>
      </c>
      <c r="AD148" s="92"/>
      <c r="AE148" s="92"/>
      <c r="AG148" s="92"/>
      <c r="AH148" s="92"/>
      <c r="AI148" s="191" t="s">
        <v>211</v>
      </c>
      <c r="AJ148" s="60" t="s">
        <v>35</v>
      </c>
    </row>
    <row r="149" spans="1:43" x14ac:dyDescent="0.25">
      <c r="A149" s="97" t="s">
        <v>669</v>
      </c>
      <c r="B149" s="92">
        <v>2016</v>
      </c>
      <c r="C149" s="213">
        <v>174</v>
      </c>
      <c r="D149" s="122">
        <v>47</v>
      </c>
      <c r="E149" s="212" t="s">
        <v>832</v>
      </c>
      <c r="F149" s="212" t="s">
        <v>832</v>
      </c>
      <c r="G149" s="212" t="s">
        <v>832</v>
      </c>
      <c r="H149" s="105"/>
      <c r="I149" s="105"/>
      <c r="J149" s="105"/>
      <c r="K149" s="105"/>
      <c r="L149" s="193" t="s">
        <v>816</v>
      </c>
      <c r="N149" s="53" t="s">
        <v>638</v>
      </c>
      <c r="P149" s="105"/>
      <c r="Q149" s="105"/>
      <c r="R149" s="105"/>
      <c r="T149" s="105"/>
      <c r="U149" s="105"/>
      <c r="V149" s="105"/>
      <c r="W149" s="191"/>
      <c r="Y149" s="92"/>
      <c r="Z149" s="105"/>
      <c r="AB149" s="191"/>
      <c r="AD149" s="105"/>
      <c r="AE149" s="105"/>
      <c r="AG149" s="105"/>
      <c r="AH149" s="105"/>
      <c r="AI149" s="191"/>
      <c r="AJ149" s="189"/>
    </row>
    <row r="150" spans="1:43" x14ac:dyDescent="0.25">
      <c r="A150" s="97" t="s">
        <v>1</v>
      </c>
      <c r="B150" s="92">
        <v>2013</v>
      </c>
      <c r="C150" s="93">
        <v>1</v>
      </c>
      <c r="D150" s="122"/>
      <c r="E150" s="188"/>
      <c r="F150" s="212"/>
      <c r="G150" s="213"/>
      <c r="H150" s="34">
        <v>1</v>
      </c>
      <c r="I150" s="34"/>
      <c r="J150" s="34"/>
      <c r="K150" s="34"/>
      <c r="L150" s="34">
        <v>1</v>
      </c>
      <c r="M150" s="261" t="s">
        <v>815</v>
      </c>
      <c r="N150" s="53" t="s">
        <v>638</v>
      </c>
      <c r="O150" s="72">
        <f>IF(ISBLANK(H150),"",(AN150/V150))</f>
        <v>0.08</v>
      </c>
      <c r="P150" s="70"/>
      <c r="Q150" s="73"/>
      <c r="R150" s="73"/>
      <c r="T150" s="105"/>
      <c r="U150" s="105"/>
      <c r="V150" s="105">
        <v>18.75</v>
      </c>
      <c r="W150" s="191" t="s">
        <v>354</v>
      </c>
      <c r="Y150" s="92"/>
      <c r="Z150" s="105"/>
      <c r="AB150" s="191" t="s">
        <v>32</v>
      </c>
      <c r="AC150" s="53">
        <v>130</v>
      </c>
      <c r="AD150" s="105"/>
      <c r="AE150" s="105"/>
      <c r="AF150" s="52">
        <v>17.5</v>
      </c>
      <c r="AG150" s="52">
        <v>2</v>
      </c>
      <c r="AH150" s="112">
        <v>8.5999999999999993E-2</v>
      </c>
      <c r="AI150" s="191" t="s">
        <v>26</v>
      </c>
      <c r="AJ150" s="189" t="s">
        <v>30</v>
      </c>
      <c r="AK150" s="54">
        <v>2.0699999999999998</v>
      </c>
      <c r="AM150" s="52">
        <v>1.5</v>
      </c>
      <c r="AN150" s="52">
        <f>IF(ISNUMBER(AM150),AM150,IF(ISNUMBER(AL150),(0.6842+LN(AL150)*0.0494)*AL150,""))</f>
        <v>1.5</v>
      </c>
    </row>
    <row r="151" spans="1:43" x14ac:dyDescent="0.25">
      <c r="A151" s="148" t="s">
        <v>48</v>
      </c>
      <c r="B151" s="92">
        <v>2013</v>
      </c>
      <c r="C151" s="93">
        <v>5</v>
      </c>
      <c r="D151" s="114"/>
      <c r="E151" s="188"/>
      <c r="F151" s="188"/>
      <c r="G151" s="188"/>
      <c r="H151" s="34">
        <v>1</v>
      </c>
      <c r="I151" s="34">
        <v>1</v>
      </c>
      <c r="J151" s="127"/>
      <c r="K151" s="127"/>
      <c r="L151" s="127">
        <v>1</v>
      </c>
      <c r="M151" s="261" t="s">
        <v>817</v>
      </c>
      <c r="N151" s="53" t="s">
        <v>638</v>
      </c>
      <c r="O151" s="72">
        <f>IF(ISBLANK(H151),"",(AN151/V151))</f>
        <v>8.5714285714285715E-2</v>
      </c>
      <c r="P151" s="70">
        <f>IF(ISBLANK(I151),"",O151/(1-IF(ISBLANK(X151),293,X151+273)/(S151+273)))</f>
        <v>0.21030927835051547</v>
      </c>
      <c r="Q151" s="73"/>
      <c r="R151" s="73"/>
      <c r="S151" s="53">
        <v>203</v>
      </c>
      <c r="V151" s="107">
        <v>7</v>
      </c>
      <c r="W151" s="150" t="s">
        <v>358</v>
      </c>
      <c r="X151" s="53">
        <v>9</v>
      </c>
      <c r="Y151" s="105"/>
      <c r="AB151" s="150" t="s">
        <v>32</v>
      </c>
      <c r="AF151" s="52">
        <v>10.8</v>
      </c>
      <c r="AI151" s="150" t="s">
        <v>34</v>
      </c>
      <c r="AJ151" s="157" t="s">
        <v>28</v>
      </c>
      <c r="AM151" s="52">
        <v>0.6</v>
      </c>
      <c r="AN151" s="52">
        <f>IF(ISNUMBER(AM151),AM151,IF(ISNUMBER(AL151),(0.6842+LN(AL151)*0.0494)*AL151,""))</f>
        <v>0.6</v>
      </c>
    </row>
    <row r="152" spans="1:43" x14ac:dyDescent="0.25">
      <c r="A152" s="148" t="s">
        <v>60</v>
      </c>
      <c r="B152" s="92">
        <v>2013</v>
      </c>
      <c r="C152" s="123">
        <v>9</v>
      </c>
      <c r="D152" s="116"/>
      <c r="E152" s="188"/>
      <c r="F152" s="213"/>
      <c r="G152" s="213"/>
      <c r="H152" s="34"/>
      <c r="I152" s="34"/>
      <c r="J152" s="34"/>
      <c r="K152" s="34"/>
      <c r="L152" s="34" t="s">
        <v>816</v>
      </c>
      <c r="N152" s="53" t="s">
        <v>408</v>
      </c>
      <c r="O152" s="189"/>
      <c r="P152" s="105"/>
      <c r="Q152" s="73"/>
      <c r="R152" s="73"/>
      <c r="W152" s="191" t="s">
        <v>408</v>
      </c>
      <c r="AB152" s="150" t="s">
        <v>408</v>
      </c>
      <c r="AI152" s="191" t="s">
        <v>34</v>
      </c>
      <c r="AJ152" s="157" t="s">
        <v>408</v>
      </c>
    </row>
    <row r="153" spans="1:43" x14ac:dyDescent="0.25">
      <c r="A153" s="97" t="s">
        <v>61</v>
      </c>
      <c r="B153" s="92">
        <v>2015</v>
      </c>
      <c r="C153" s="93">
        <v>10</v>
      </c>
      <c r="D153" s="116"/>
      <c r="E153" s="188"/>
      <c r="F153" s="213"/>
      <c r="G153" s="95"/>
      <c r="H153" s="34">
        <v>1</v>
      </c>
      <c r="I153" s="34">
        <v>1</v>
      </c>
      <c r="J153" s="34">
        <v>1</v>
      </c>
      <c r="K153" s="34">
        <v>1</v>
      </c>
      <c r="L153" s="34">
        <v>1</v>
      </c>
      <c r="M153" s="261" t="s">
        <v>815</v>
      </c>
      <c r="N153" s="53" t="s">
        <v>408</v>
      </c>
      <c r="O153" s="72">
        <f>IF(ISBLANK(H153),"",(AN153/V153))</f>
        <v>0.10615384615384615</v>
      </c>
      <c r="P153" s="207">
        <f>IF(ISBLANK(I153),"",O153/(1-IF(ISBLANK(X153),293,X153+273)/(S153+273)))</f>
        <v>0.35223776223776226</v>
      </c>
      <c r="Q153" s="73">
        <f>IF(ISBLANK(J153),"",O153*(S153-T153)/(S153-IF(ISBLANK(X153),20,X153)))</f>
        <v>3.2972027972027973E-2</v>
      </c>
      <c r="R153" s="73">
        <f>IF(ISBLANK(K153),"",O153*(S153-T153)/(S153+273-IF(ISBLANK(X153),293,X153+273)*(1+LN((S153+273)/IF(ISBLANK(X153),293,X153+273)))))</f>
        <v>0.19553854845695723</v>
      </c>
      <c r="S153" s="53">
        <v>165</v>
      </c>
      <c r="T153" s="52">
        <v>124</v>
      </c>
      <c r="U153" s="52" t="s">
        <v>819</v>
      </c>
      <c r="V153" s="52">
        <v>65</v>
      </c>
      <c r="W153" s="150" t="s">
        <v>39</v>
      </c>
      <c r="X153" s="53">
        <v>33</v>
      </c>
      <c r="Y153" s="52">
        <v>80</v>
      </c>
      <c r="AA153" s="52">
        <v>57.5</v>
      </c>
      <c r="AB153" s="150" t="s">
        <v>820</v>
      </c>
      <c r="AI153" s="150" t="s">
        <v>26</v>
      </c>
      <c r="AJ153" s="157" t="s">
        <v>64</v>
      </c>
      <c r="AM153" s="52">
        <v>6.9</v>
      </c>
      <c r="AN153" s="52">
        <f>IF(ISNUMBER(AM153),AM153,IF(ISNUMBER(AL153),(0.6842+LN(AL153)*0.0494)*AL153,""))</f>
        <v>6.9</v>
      </c>
      <c r="AQ153" s="52">
        <v>1.3</v>
      </c>
    </row>
    <row r="154" spans="1:43" x14ac:dyDescent="0.25">
      <c r="A154" s="148" t="s">
        <v>264</v>
      </c>
      <c r="B154" s="92">
        <v>2014</v>
      </c>
      <c r="C154" s="93">
        <v>13</v>
      </c>
      <c r="D154" s="114"/>
      <c r="E154" s="188"/>
      <c r="F154" s="188"/>
      <c r="G154" s="95"/>
      <c r="H154" s="34"/>
      <c r="I154" s="34"/>
      <c r="J154" s="34"/>
      <c r="K154" s="34"/>
      <c r="L154" s="34" t="s">
        <v>816</v>
      </c>
      <c r="N154" s="53" t="s">
        <v>638</v>
      </c>
      <c r="O154" s="189"/>
      <c r="Q154" s="73"/>
      <c r="R154" s="73"/>
      <c r="W154" s="150" t="s">
        <v>373</v>
      </c>
      <c r="AB154" s="150" t="s">
        <v>408</v>
      </c>
      <c r="AI154" s="150" t="s">
        <v>26</v>
      </c>
      <c r="AJ154" s="157" t="s">
        <v>408</v>
      </c>
    </row>
    <row r="155" spans="1:43" x14ac:dyDescent="0.25">
      <c r="A155" s="97" t="s">
        <v>61</v>
      </c>
      <c r="B155" s="92">
        <v>2015</v>
      </c>
      <c r="C155" s="93">
        <v>14</v>
      </c>
      <c r="D155" s="116"/>
      <c r="E155" s="188"/>
      <c r="F155" s="213"/>
      <c r="G155" s="95"/>
      <c r="H155" s="34">
        <v>1</v>
      </c>
      <c r="I155" s="34">
        <v>1</v>
      </c>
      <c r="J155" s="34"/>
      <c r="K155" s="34"/>
      <c r="L155" s="34">
        <v>1</v>
      </c>
      <c r="M155" s="261" t="s">
        <v>815</v>
      </c>
      <c r="N155" s="53" t="s">
        <v>408</v>
      </c>
      <c r="O155" s="72">
        <f>IF(ISBLANK(H155),"",(AN155/V155))</f>
        <v>9.4573643410852712E-2</v>
      </c>
      <c r="P155" s="207">
        <f>IF(ISBLANK(I155),"",O155/(1-IF(ISBLANK(X155),293,X155+273)/(S155+273)))</f>
        <v>0.36367864693446084</v>
      </c>
      <c r="Q155" s="73"/>
      <c r="R155" s="73"/>
      <c r="S155" s="53">
        <v>150</v>
      </c>
      <c r="U155" s="52" t="s">
        <v>821</v>
      </c>
      <c r="V155" s="52">
        <v>387</v>
      </c>
      <c r="W155" s="150" t="s">
        <v>39</v>
      </c>
      <c r="X155" s="53">
        <v>40</v>
      </c>
      <c r="Y155" s="92"/>
      <c r="AA155" s="52">
        <v>350</v>
      </c>
      <c r="AB155" s="150" t="s">
        <v>820</v>
      </c>
      <c r="AD155" s="92"/>
      <c r="AE155" s="92"/>
      <c r="AI155" s="150" t="s">
        <v>26</v>
      </c>
      <c r="AJ155" s="157" t="s">
        <v>64</v>
      </c>
      <c r="AM155" s="52">
        <v>36.6</v>
      </c>
      <c r="AN155" s="52">
        <f>IF(ISNUMBER(AM155),AM155,IF(ISNUMBER(AL155),(0.6842+LN(AL155)*0.0494)*AL155,""))</f>
        <v>36.6</v>
      </c>
      <c r="AQ155" s="52">
        <v>6.1</v>
      </c>
    </row>
    <row r="156" spans="1:43" x14ac:dyDescent="0.25">
      <c r="A156" s="148" t="s">
        <v>79</v>
      </c>
      <c r="B156" s="92">
        <v>2014</v>
      </c>
      <c r="C156" s="93">
        <v>20</v>
      </c>
      <c r="D156" s="114"/>
      <c r="E156" s="188"/>
      <c r="F156" s="188"/>
      <c r="G156" s="95"/>
      <c r="H156" s="34">
        <v>1</v>
      </c>
      <c r="I156" s="34">
        <v>1</v>
      </c>
      <c r="J156" s="34">
        <v>1</v>
      </c>
      <c r="K156" s="34">
        <v>1</v>
      </c>
      <c r="L156" s="123">
        <v>1</v>
      </c>
      <c r="M156" s="261" t="s">
        <v>818</v>
      </c>
      <c r="N156" s="53" t="s">
        <v>791</v>
      </c>
      <c r="O156" s="72">
        <f>IF(ISBLANK(H156),"",(AN156/V156))</f>
        <v>0.02</v>
      </c>
      <c r="P156" s="207">
        <f>IF(ISBLANK(I156),"",O156/(1-IF(ISBLANK(X156),293,X156+273)/(S156+273)))</f>
        <v>8.5111111111111123E-2</v>
      </c>
      <c r="Q156" s="73">
        <f>IF(ISBLANK(J156),"",O156*(S156-T156)/(S156-IF(ISBLANK(X156),20,X156)))</f>
        <v>1.3333333333333333E-3</v>
      </c>
      <c r="R156" s="73">
        <f>IF(ISBLANK(K156),"",O156*(S156-T156)/(S156+273-IF(ISBLANK(X156),293,X156+273)*(1+LN((S156+273)/IF(ISBLANK(X156),293,X156+273)))))</f>
        <v>1.0419992912860521E-2</v>
      </c>
      <c r="S156" s="53">
        <v>110</v>
      </c>
      <c r="T156" s="92">
        <v>104</v>
      </c>
      <c r="U156" s="92" t="s">
        <v>822</v>
      </c>
      <c r="V156" s="112">
        <v>25</v>
      </c>
      <c r="W156" s="150" t="s">
        <v>364</v>
      </c>
      <c r="Y156" s="92"/>
      <c r="AB156" s="150" t="s">
        <v>32</v>
      </c>
      <c r="AC156" s="53">
        <v>110</v>
      </c>
      <c r="AD156" s="92">
        <v>80</v>
      </c>
      <c r="AE156" s="92">
        <v>30</v>
      </c>
      <c r="AF156" s="52">
        <v>10</v>
      </c>
      <c r="AG156" s="52">
        <v>4</v>
      </c>
      <c r="AH156" s="52">
        <v>0.115</v>
      </c>
      <c r="AI156" s="150" t="s">
        <v>26</v>
      </c>
      <c r="AJ156" s="157" t="s">
        <v>29</v>
      </c>
      <c r="AK156" s="54">
        <v>2.7</v>
      </c>
      <c r="AM156" s="52">
        <v>0.5</v>
      </c>
      <c r="AN156" s="52">
        <f>IF(ISNUMBER(AM156),AM156,IF(ISNUMBER(AL156),(0.6842+LN(AL156)*0.0494)*AL156,""))</f>
        <v>0.5</v>
      </c>
    </row>
    <row r="157" spans="1:43" x14ac:dyDescent="0.25">
      <c r="A157" s="97" t="s">
        <v>83</v>
      </c>
      <c r="B157" s="92">
        <v>2015</v>
      </c>
      <c r="C157" s="93">
        <v>22</v>
      </c>
      <c r="E157" s="188"/>
      <c r="F157" s="190"/>
      <c r="G157" s="213"/>
      <c r="H157" s="34">
        <v>1</v>
      </c>
      <c r="I157" s="34">
        <v>1</v>
      </c>
      <c r="J157" s="34">
        <v>1</v>
      </c>
      <c r="K157" s="34">
        <v>1</v>
      </c>
      <c r="L157" s="34">
        <v>1</v>
      </c>
      <c r="M157" s="261" t="s">
        <v>823</v>
      </c>
      <c r="N157" s="53" t="s">
        <v>638</v>
      </c>
      <c r="O157" s="72">
        <f>IF(ISBLANK(H157),"",(AN157/V157))</f>
        <v>4.5454545454545449E-2</v>
      </c>
      <c r="P157" s="70">
        <f>IF(ISBLANK(I157),"",O157/(1-IF(ISBLANK(X157),293,X157+273)/(S157+273)))</f>
        <v>9.1051432909470487E-2</v>
      </c>
      <c r="Q157" s="73">
        <f>IF(ISBLANK(J157),"",O157*(S157-T157)/(S157-IF(ISBLANK(X157),20,X157)))</f>
        <v>1.0802176251028021E-2</v>
      </c>
      <c r="R157" s="73">
        <f>IF(ISBLANK(K157),"",O157*(S157-T157)/(S157+273-IF(ISBLANK(X157),293,X157+273)*(1+LN((S157+273)/IF(ISBLANK(X157),293,X157+273)))))</f>
        <v>3.5272504658333502E-2</v>
      </c>
      <c r="S157" s="53">
        <v>302.7</v>
      </c>
      <c r="T157" s="92">
        <v>234.4</v>
      </c>
      <c r="U157" s="92"/>
      <c r="V157" s="194">
        <v>15.4</v>
      </c>
      <c r="W157" s="61" t="s">
        <v>358</v>
      </c>
      <c r="X157" s="53">
        <v>15.3</v>
      </c>
      <c r="Y157" s="105">
        <v>19.2</v>
      </c>
      <c r="Z157" s="194">
        <v>0.91</v>
      </c>
      <c r="AA157" s="52">
        <v>14.9</v>
      </c>
      <c r="AB157" s="191" t="s">
        <v>32</v>
      </c>
      <c r="AC157" s="53">
        <v>136.4</v>
      </c>
      <c r="AD157" s="105">
        <v>88.1</v>
      </c>
      <c r="AE157" s="105">
        <v>15.9</v>
      </c>
      <c r="AF157" s="52">
        <v>14</v>
      </c>
      <c r="AG157" s="52">
        <v>1.28</v>
      </c>
      <c r="AH157" s="52">
        <v>7.0000000000000007E-2</v>
      </c>
      <c r="AI157" s="191" t="s">
        <v>84</v>
      </c>
      <c r="AJ157" s="189" t="s">
        <v>106</v>
      </c>
      <c r="AK157" s="58">
        <v>2.4</v>
      </c>
      <c r="AM157" s="52">
        <v>0.7</v>
      </c>
      <c r="AN157" s="52">
        <f>IF(ISNUMBER(AM157),AM157,IF(ISNUMBER(AL157),(0.6842+LN(AL157)*0.0494)*AL157,""))</f>
        <v>0.7</v>
      </c>
    </row>
    <row r="158" spans="1:43" x14ac:dyDescent="0.25">
      <c r="A158" s="97" t="s">
        <v>90</v>
      </c>
      <c r="B158" s="92">
        <v>2014</v>
      </c>
      <c r="C158" s="93">
        <v>24</v>
      </c>
      <c r="E158" s="188"/>
      <c r="F158" s="190"/>
      <c r="G158" s="213"/>
      <c r="H158" s="34"/>
      <c r="I158" s="34"/>
      <c r="J158" s="34"/>
      <c r="K158" s="34"/>
      <c r="L158" s="34">
        <v>1</v>
      </c>
      <c r="M158" s="261" t="s">
        <v>818</v>
      </c>
      <c r="N158" s="53" t="s">
        <v>638</v>
      </c>
      <c r="P158" s="70"/>
      <c r="Q158" s="73"/>
      <c r="R158" s="73"/>
      <c r="T158" s="105"/>
      <c r="U158" s="105"/>
      <c r="V158" s="105"/>
      <c r="W158" s="191" t="s">
        <v>408</v>
      </c>
      <c r="AB158" s="191" t="s">
        <v>32</v>
      </c>
      <c r="AC158" s="53">
        <v>130.19999999999999</v>
      </c>
      <c r="AD158" s="52">
        <v>68.5</v>
      </c>
      <c r="AF158" s="52">
        <v>22.6</v>
      </c>
      <c r="AG158" s="52">
        <v>2.6</v>
      </c>
      <c r="AH158" s="52">
        <v>7.37</v>
      </c>
      <c r="AI158" s="191" t="s">
        <v>26</v>
      </c>
      <c r="AJ158" s="189" t="s">
        <v>36</v>
      </c>
      <c r="AK158" s="54">
        <v>283.7</v>
      </c>
      <c r="AL158" s="52">
        <v>205.4</v>
      </c>
      <c r="AM158" s="52">
        <v>201.2</v>
      </c>
      <c r="AN158" s="52">
        <f>IF(ISNUMBER(AM158),AM158,IF(ISNUMBER(AL158),(0.6842+LN(AL158)*0.0494)*AL158,""))</f>
        <v>201.2</v>
      </c>
    </row>
    <row r="159" spans="1:43" x14ac:dyDescent="0.25">
      <c r="A159" s="97" t="s">
        <v>92</v>
      </c>
      <c r="B159" s="92">
        <v>2015</v>
      </c>
      <c r="C159" s="93">
        <v>26</v>
      </c>
      <c r="E159" s="188"/>
      <c r="F159" s="190"/>
      <c r="G159" s="213"/>
      <c r="H159" s="34">
        <v>1</v>
      </c>
      <c r="I159" s="34">
        <v>1</v>
      </c>
      <c r="J159" s="34">
        <v>1</v>
      </c>
      <c r="K159" s="34">
        <v>1</v>
      </c>
      <c r="L159" s="34">
        <v>1</v>
      </c>
      <c r="M159" s="261" t="s">
        <v>815</v>
      </c>
      <c r="N159" s="53" t="s">
        <v>638</v>
      </c>
      <c r="O159" s="72">
        <f>IF(ISBLANK(H159),"",(AN159/V159))</f>
        <v>8.5038814396612566E-2</v>
      </c>
      <c r="P159" s="207">
        <f>IF(ISBLANK(I159),"",O159/(1-IF(ISBLANK(X159),293,X159+273)/(S159+273)))</f>
        <v>0.35611136775042024</v>
      </c>
      <c r="Q159" s="73">
        <f>IF(ISBLANK(J159),"",O159*(S159-T159)/(S159-IF(ISBLANK(X159),20,X159)))</f>
        <v>2.2755588927025321E-2</v>
      </c>
      <c r="R159" s="73">
        <f>IF(ISBLANK(K159),"",O159*(S159-T159)/(S159+273-IF(ISBLANK(X159),293,X159+273)*(1+LN((S159+273)/IF(ISBLANK(X159),293,X159+273)))))</f>
        <v>0.17473124283425873</v>
      </c>
      <c r="S159" s="53">
        <v>119.8</v>
      </c>
      <c r="T159" s="194">
        <v>94.7</v>
      </c>
      <c r="U159" s="52">
        <v>26.7</v>
      </c>
      <c r="V159" s="52">
        <v>2834</v>
      </c>
      <c r="W159" s="191" t="s">
        <v>32</v>
      </c>
      <c r="X159" s="53">
        <v>26</v>
      </c>
      <c r="AB159" s="191" t="s">
        <v>32</v>
      </c>
      <c r="AC159" s="53">
        <v>106</v>
      </c>
      <c r="AE159" s="52">
        <v>40</v>
      </c>
      <c r="AF159" s="52">
        <v>14.4</v>
      </c>
      <c r="AG159" s="52">
        <v>2.5099999999999998</v>
      </c>
      <c r="AH159" s="52">
        <v>11.85</v>
      </c>
      <c r="AI159" s="191" t="s">
        <v>26</v>
      </c>
      <c r="AJ159" s="189" t="s">
        <v>37</v>
      </c>
      <c r="AK159" s="54">
        <v>413.5</v>
      </c>
      <c r="AL159" s="52">
        <v>263.39999999999998</v>
      </c>
      <c r="AM159" s="52">
        <v>241</v>
      </c>
      <c r="AN159" s="52">
        <f>IF(ISNUMBER(AM159),AM159,IF(ISNUMBER(AL159),(0.6842+LN(AL159)*0.0494)*AL159,""))</f>
        <v>241</v>
      </c>
      <c r="AO159" s="53">
        <v>23.5</v>
      </c>
      <c r="AQ159" s="52">
        <v>16</v>
      </c>
    </row>
    <row r="160" spans="1:43" x14ac:dyDescent="0.25">
      <c r="A160" s="148" t="s">
        <v>263</v>
      </c>
      <c r="B160" s="92">
        <v>2014</v>
      </c>
      <c r="C160" s="93">
        <v>29</v>
      </c>
      <c r="D160" s="114"/>
      <c r="E160" s="188"/>
      <c r="F160" s="188"/>
      <c r="G160" s="95"/>
      <c r="H160" s="34"/>
      <c r="I160" s="34"/>
      <c r="J160" s="34"/>
      <c r="K160" s="34"/>
      <c r="L160" s="34">
        <v>1</v>
      </c>
      <c r="M160" s="261" t="s">
        <v>823</v>
      </c>
      <c r="N160" s="53" t="s">
        <v>791</v>
      </c>
      <c r="P160" s="70"/>
      <c r="Q160" s="73"/>
      <c r="R160" s="73"/>
      <c r="V160" s="52">
        <v>14.8</v>
      </c>
      <c r="W160" s="150" t="s">
        <v>32</v>
      </c>
      <c r="X160" s="53">
        <v>24</v>
      </c>
      <c r="Y160" s="52">
        <v>42</v>
      </c>
      <c r="AB160" s="150" t="s">
        <v>32</v>
      </c>
      <c r="AC160" s="53">
        <v>145</v>
      </c>
      <c r="AF160" s="52">
        <v>10.199999999999999</v>
      </c>
      <c r="AI160" s="150" t="s">
        <v>630</v>
      </c>
      <c r="AJ160" s="157" t="s">
        <v>28</v>
      </c>
      <c r="AK160" s="54">
        <v>1</v>
      </c>
    </row>
    <row r="161" spans="1:43" x14ac:dyDescent="0.25">
      <c r="A161" s="97" t="s">
        <v>96</v>
      </c>
      <c r="B161" s="92">
        <v>2014</v>
      </c>
      <c r="C161" s="213">
        <v>31</v>
      </c>
      <c r="D161" s="122"/>
      <c r="E161" s="188"/>
      <c r="F161" s="212"/>
      <c r="G161" s="213"/>
      <c r="H161" s="34">
        <v>1</v>
      </c>
      <c r="I161" s="34">
        <v>1</v>
      </c>
      <c r="J161" s="34">
        <v>1</v>
      </c>
      <c r="K161" s="34">
        <v>1</v>
      </c>
      <c r="L161" s="186">
        <v>1</v>
      </c>
      <c r="M161" s="261" t="s">
        <v>815</v>
      </c>
      <c r="N161" s="53" t="s">
        <v>791</v>
      </c>
      <c r="O161" s="72">
        <f>IF(ISBLANK(H161),"",(AN161/V161))</f>
        <v>1.7507668087185485E-2</v>
      </c>
      <c r="P161" s="207">
        <f>IF(ISBLANK(I161),"",O161/(1-IF(ISBLANK(X161),293,X161+273)/(S161+273)))</f>
        <v>0.10199002078195651</v>
      </c>
      <c r="Q161" s="73">
        <f>IF(ISBLANK(J161),"",O161*(S161-T161)/(S161-IF(ISBLANK(X161),20,X161)))</f>
        <v>1.0853040576069299E-3</v>
      </c>
      <c r="R161" s="73">
        <f>IF(ISBLANK(K161),"",O161*(S161-T161)/(S161+273-IF(ISBLANK(X161),293,X161+273)*(1+LN((S161+273)/IF(ISBLANK(X161),293,X161+273)))))</f>
        <v>1.1898679484665914E-2</v>
      </c>
      <c r="S161" s="53">
        <v>84.1</v>
      </c>
      <c r="T161" s="194">
        <v>80.3</v>
      </c>
      <c r="U161" s="52">
        <v>0.27700000000000002</v>
      </c>
      <c r="V161" s="112">
        <f>U161*4.2*(S161-T161)</f>
        <v>4.4209199999999971</v>
      </c>
      <c r="W161" s="191" t="s">
        <v>32</v>
      </c>
      <c r="X161" s="53">
        <v>22.8</v>
      </c>
      <c r="Y161" s="52">
        <v>25.2</v>
      </c>
      <c r="Z161" s="52">
        <v>0.41699999999999998</v>
      </c>
      <c r="AA161" s="112">
        <f>Z161*4.185*(Y161-X161)</f>
        <v>4.1883479999999969</v>
      </c>
      <c r="AB161" s="191" t="s">
        <v>32</v>
      </c>
      <c r="AC161" s="53">
        <v>72.099999999999994</v>
      </c>
      <c r="AD161" s="52">
        <v>61.8</v>
      </c>
      <c r="AE161" s="52">
        <v>28.3</v>
      </c>
      <c r="AF161" s="52">
        <v>3.2</v>
      </c>
      <c r="AG161" s="52">
        <v>1.4</v>
      </c>
      <c r="AH161" s="52">
        <f>1/60000*613</f>
        <v>1.0216666666666667E-2</v>
      </c>
      <c r="AI161" s="191" t="s">
        <v>212</v>
      </c>
      <c r="AJ161" s="189" t="s">
        <v>78</v>
      </c>
      <c r="AK161" s="194">
        <v>0.13800000000000001</v>
      </c>
      <c r="AM161" s="52">
        <v>7.7399999999999997E-2</v>
      </c>
      <c r="AN161" s="52">
        <f>IF(ISNUMBER(AM161),AM161,IF(ISNUMBER(AL161),(0.6842+LN(AL161)*0.0494)*AL161,""))</f>
        <v>7.7399999999999997E-2</v>
      </c>
      <c r="AO161" s="53">
        <v>3</v>
      </c>
    </row>
    <row r="162" spans="1:43" x14ac:dyDescent="0.25">
      <c r="A162" s="97" t="s">
        <v>109</v>
      </c>
      <c r="B162" s="92">
        <v>2014</v>
      </c>
      <c r="C162" s="93">
        <v>36</v>
      </c>
      <c r="D162" s="114"/>
      <c r="E162" s="188"/>
      <c r="F162" s="188"/>
      <c r="G162" s="95"/>
      <c r="H162" s="34">
        <v>1</v>
      </c>
      <c r="I162" s="34">
        <v>1</v>
      </c>
      <c r="J162" s="34">
        <v>1</v>
      </c>
      <c r="K162" s="34">
        <v>1</v>
      </c>
      <c r="L162" s="34">
        <v>1</v>
      </c>
      <c r="M162" s="261" t="s">
        <v>823</v>
      </c>
      <c r="N162" s="53" t="s">
        <v>638</v>
      </c>
      <c r="O162" s="72">
        <f>IF(ISBLANK(H162),"",(AN162/V162))</f>
        <v>7.756264236902051E-2</v>
      </c>
      <c r="P162" s="207">
        <f>IF(ISBLANK(I162),"",O162/(1-IF(ISBLANK(X162),293,X162+273)/(S162+273)))</f>
        <v>0.34336210686168728</v>
      </c>
      <c r="Q162" s="73">
        <f>IF(ISBLANK(J162),"",O162*(S162-T162)/(S162-IF(ISBLANK(X162),20,X162)))</f>
        <v>1.0704551812332652E-2</v>
      </c>
      <c r="R162" s="73">
        <f>IF(ISBLANK(K162),"",O162*(S162-T162)/(S162+273-IF(ISBLANK(X162),293,X162+273)*(1+LN((S162+273)/IF(ISBLANK(X162),293,X162+273)))))</f>
        <v>8.7338107414095464E-2</v>
      </c>
      <c r="S162" s="53">
        <v>105.5</v>
      </c>
      <c r="T162" s="52">
        <v>93.7</v>
      </c>
      <c r="V162" s="52">
        <v>526.79999999999995</v>
      </c>
      <c r="W162" s="150" t="s">
        <v>32</v>
      </c>
      <c r="X162" s="53">
        <v>20</v>
      </c>
      <c r="AA162" s="52">
        <v>482.8</v>
      </c>
      <c r="AB162" s="150" t="s">
        <v>825</v>
      </c>
      <c r="AC162" s="53">
        <v>94</v>
      </c>
      <c r="AE162" s="52">
        <v>26</v>
      </c>
      <c r="AF162" s="52">
        <v>10.199999999999999</v>
      </c>
      <c r="AG162" s="52">
        <v>2.4</v>
      </c>
      <c r="AH162" s="52">
        <v>1.9</v>
      </c>
      <c r="AI162" s="150" t="s">
        <v>26</v>
      </c>
      <c r="AJ162" s="157" t="s">
        <v>388</v>
      </c>
      <c r="AM162" s="52">
        <v>40.86</v>
      </c>
      <c r="AN162" s="52">
        <f>IF(ISNUMBER(AM162),AM162,IF(ISNUMBER(AL162),(0.6842+LN(AL162)*0.0494)*AL162,""))</f>
        <v>40.86</v>
      </c>
      <c r="AQ162" s="52">
        <v>0.96</v>
      </c>
    </row>
    <row r="163" spans="1:43" x14ac:dyDescent="0.25">
      <c r="A163" s="97" t="s">
        <v>113</v>
      </c>
      <c r="B163" s="92">
        <v>2012</v>
      </c>
      <c r="C163" s="93">
        <v>40</v>
      </c>
      <c r="D163" s="122"/>
      <c r="E163" s="188"/>
      <c r="F163" s="212"/>
      <c r="G163" s="213"/>
      <c r="H163" s="34"/>
      <c r="I163" s="34"/>
      <c r="J163" s="34"/>
      <c r="K163" s="34"/>
      <c r="L163" s="34" t="s">
        <v>816</v>
      </c>
      <c r="N163" s="53" t="s">
        <v>638</v>
      </c>
      <c r="O163" s="189"/>
      <c r="P163" s="105"/>
      <c r="Q163" s="73"/>
      <c r="R163" s="73"/>
      <c r="W163" s="191" t="s">
        <v>32</v>
      </c>
      <c r="AB163" s="150" t="s">
        <v>408</v>
      </c>
      <c r="AI163" s="191" t="s">
        <v>26</v>
      </c>
      <c r="AJ163" s="189" t="s">
        <v>28</v>
      </c>
    </row>
    <row r="164" spans="1:43" x14ac:dyDescent="0.25">
      <c r="A164" s="148" t="s">
        <v>266</v>
      </c>
      <c r="B164" s="92">
        <v>2010</v>
      </c>
      <c r="C164" s="93">
        <v>43</v>
      </c>
      <c r="D164" s="116"/>
      <c r="E164" s="188"/>
      <c r="F164" s="213"/>
      <c r="G164" s="95"/>
      <c r="H164" s="34">
        <v>1</v>
      </c>
      <c r="I164" s="34">
        <v>1</v>
      </c>
      <c r="J164" s="34"/>
      <c r="K164" s="34"/>
      <c r="L164" s="34">
        <v>1</v>
      </c>
      <c r="M164" s="261" t="s">
        <v>815</v>
      </c>
      <c r="N164" s="53" t="s">
        <v>638</v>
      </c>
      <c r="O164" s="72">
        <f>IF(ISBLANK(H164),"",(AN164/V164))</f>
        <v>2.31551471320262E-2</v>
      </c>
      <c r="P164" s="70">
        <f>IF(ISBLANK(I164),"",O164/(1-IF(ISBLANK(X164),293,X164+273)/(S164+273)))</f>
        <v>0.10506648011156888</v>
      </c>
      <c r="Q164" s="73"/>
      <c r="R164" s="73"/>
      <c r="S164" s="53">
        <v>90</v>
      </c>
      <c r="T164" s="92"/>
      <c r="V164" s="52">
        <v>0.71299999999999997</v>
      </c>
      <c r="W164" s="150" t="s">
        <v>32</v>
      </c>
      <c r="X164" s="53">
        <v>10</v>
      </c>
      <c r="AB164" s="150" t="s">
        <v>32</v>
      </c>
      <c r="AF164" s="52">
        <v>3.9</v>
      </c>
      <c r="AG164" s="52">
        <v>1.1200000000000001</v>
      </c>
      <c r="AH164" s="52">
        <v>3.186E-3</v>
      </c>
      <c r="AI164" s="150" t="s">
        <v>26</v>
      </c>
      <c r="AJ164" s="157" t="s">
        <v>78</v>
      </c>
      <c r="AK164" s="54">
        <v>6.7299999999999999E-2</v>
      </c>
      <c r="AL164" s="194">
        <v>3.2099999999999997E-2</v>
      </c>
      <c r="AN164" s="52">
        <f>IF(ISNUMBER(AM164),AM164,IF(ISNUMBER(AL164),(0.6842+LN(AL164)*0.0494)*AL164,""))</f>
        <v>1.6509619905134679E-2</v>
      </c>
      <c r="AO164" s="53">
        <v>6.4999999999999997E-4</v>
      </c>
      <c r="AQ164" s="52">
        <v>5.0000000000000001E-3</v>
      </c>
    </row>
    <row r="165" spans="1:43" x14ac:dyDescent="0.25">
      <c r="A165" s="97" t="s">
        <v>121</v>
      </c>
      <c r="B165" s="92">
        <v>2015</v>
      </c>
      <c r="C165" s="93">
        <v>44</v>
      </c>
      <c r="D165" s="114"/>
      <c r="E165" s="188"/>
      <c r="F165" s="188"/>
      <c r="G165" s="95"/>
      <c r="H165" s="34"/>
      <c r="I165" s="34"/>
      <c r="J165" s="34"/>
      <c r="K165" s="34"/>
      <c r="L165" s="34" t="s">
        <v>816</v>
      </c>
      <c r="N165" s="53" t="s">
        <v>791</v>
      </c>
      <c r="O165" s="189"/>
      <c r="P165" s="92"/>
      <c r="Q165" s="73"/>
      <c r="R165" s="73"/>
      <c r="T165" s="92"/>
      <c r="U165" s="92"/>
      <c r="W165" s="150" t="s">
        <v>39</v>
      </c>
      <c r="Y165" s="92"/>
      <c r="Z165" s="92"/>
      <c r="AB165" s="150" t="s">
        <v>32</v>
      </c>
      <c r="AI165" s="150" t="s">
        <v>122</v>
      </c>
      <c r="AJ165" s="157" t="s">
        <v>35</v>
      </c>
    </row>
    <row r="166" spans="1:43" x14ac:dyDescent="0.25">
      <c r="A166" s="97" t="s">
        <v>123</v>
      </c>
      <c r="B166" s="92">
        <v>1985</v>
      </c>
      <c r="C166" s="146">
        <v>45</v>
      </c>
      <c r="D166" s="122"/>
      <c r="E166" s="188"/>
      <c r="F166" s="212"/>
      <c r="G166" s="213"/>
      <c r="H166" s="34"/>
      <c r="I166" s="34"/>
      <c r="J166" s="34"/>
      <c r="K166" s="34"/>
      <c r="L166" s="34" t="s">
        <v>816</v>
      </c>
      <c r="N166" s="53" t="s">
        <v>638</v>
      </c>
      <c r="O166" s="189"/>
      <c r="P166" s="105"/>
      <c r="Q166" s="73"/>
      <c r="R166" s="73"/>
      <c r="T166" s="105"/>
      <c r="U166" s="92"/>
      <c r="V166" s="92"/>
      <c r="W166" s="191" t="s">
        <v>125</v>
      </c>
      <c r="Y166" s="92"/>
      <c r="Z166" s="92"/>
      <c r="AB166" s="191" t="s">
        <v>32</v>
      </c>
      <c r="AI166" s="191" t="s">
        <v>124</v>
      </c>
      <c r="AJ166" s="189" t="s">
        <v>78</v>
      </c>
    </row>
    <row r="167" spans="1:43" x14ac:dyDescent="0.25">
      <c r="A167" s="148" t="s">
        <v>116</v>
      </c>
      <c r="B167" s="92">
        <v>2013</v>
      </c>
      <c r="C167" s="93">
        <v>47</v>
      </c>
      <c r="D167" s="114"/>
      <c r="E167" s="188"/>
      <c r="F167" s="188"/>
      <c r="G167" s="95"/>
      <c r="H167" s="34">
        <v>1</v>
      </c>
      <c r="I167" s="34">
        <v>1</v>
      </c>
      <c r="J167" s="34">
        <v>1</v>
      </c>
      <c r="K167" s="34">
        <v>1</v>
      </c>
      <c r="L167" s="34">
        <v>1</v>
      </c>
      <c r="M167" s="261" t="s">
        <v>815</v>
      </c>
      <c r="N167" s="53" t="s">
        <v>638</v>
      </c>
      <c r="O167" s="72">
        <f>IF(ISBLANK(H167),"",(AN167/V167))</f>
        <v>1.0909912522929992E-2</v>
      </c>
      <c r="P167" s="70">
        <f>IF(ISBLANK(I167),"",O167/(1-IF(ISBLANK(X167),293,X167+273)/(S167+273)))</f>
        <v>5.6575689226051259E-2</v>
      </c>
      <c r="Q167" s="73">
        <f>IF(ISBLANK(J167),"",O167*(S167-T167)/(S167-IF(ISBLANK(X167),20,X167)))</f>
        <v>1.0130633057006421E-3</v>
      </c>
      <c r="R167" s="73">
        <f>IF(ISBLANK(K167),"",O167*(S167-T167)/(S167+273-IF(ISBLANK(X167),293,X167+273)*(1+LN((S167+273)/IF(ISBLANK(X167),293,X167+273)))))</f>
        <v>9.8076204744086039E-3</v>
      </c>
      <c r="S167" s="53">
        <v>90</v>
      </c>
      <c r="T167" s="52">
        <v>83.5</v>
      </c>
      <c r="U167" s="105">
        <v>3.3000000000000002E-2</v>
      </c>
      <c r="V167" s="92">
        <v>0.9</v>
      </c>
      <c r="W167" s="150" t="s">
        <v>32</v>
      </c>
      <c r="X167" s="53">
        <v>20</v>
      </c>
      <c r="Y167" s="105"/>
      <c r="Z167" s="105">
        <v>0.13300000000000001</v>
      </c>
      <c r="AB167" s="150" t="s">
        <v>32</v>
      </c>
      <c r="AI167" s="150" t="s">
        <v>26</v>
      </c>
      <c r="AJ167" s="157" t="s">
        <v>28</v>
      </c>
      <c r="AL167" s="52">
        <v>0.02</v>
      </c>
      <c r="AN167" s="52">
        <f>IF(ISNUMBER(AM167),AM167,IF(ISNUMBER(AL167),(0.6842+LN(AL167)*0.0494)*AL167,""))</f>
        <v>9.8189212706369933E-3</v>
      </c>
    </row>
    <row r="168" spans="1:43" x14ac:dyDescent="0.25">
      <c r="A168" s="97" t="s">
        <v>129</v>
      </c>
      <c r="B168" s="92">
        <v>2001</v>
      </c>
      <c r="C168" s="93">
        <v>48</v>
      </c>
      <c r="D168" s="114"/>
      <c r="E168" s="188"/>
      <c r="F168" s="188"/>
      <c r="G168" s="188"/>
      <c r="H168" s="34">
        <v>1</v>
      </c>
      <c r="I168" s="127"/>
      <c r="J168" s="127"/>
      <c r="K168" s="127"/>
      <c r="L168" s="127">
        <v>1</v>
      </c>
      <c r="M168" s="261" t="s">
        <v>817</v>
      </c>
      <c r="N168" s="53" t="s">
        <v>408</v>
      </c>
      <c r="O168" s="72">
        <f>IF(ISBLANK(H168),"",(AN168/V168))</f>
        <v>6.8132569932304321E-3</v>
      </c>
      <c r="P168" s="70"/>
      <c r="Q168" s="73"/>
      <c r="R168" s="73"/>
      <c r="U168" s="105"/>
      <c r="V168" s="105">
        <v>13</v>
      </c>
      <c r="W168" s="187" t="s">
        <v>354</v>
      </c>
      <c r="Y168" s="92"/>
      <c r="AB168" s="150" t="s">
        <v>408</v>
      </c>
      <c r="AC168" s="53">
        <v>70</v>
      </c>
      <c r="AD168" s="52">
        <v>80</v>
      </c>
      <c r="AF168" s="52">
        <v>34</v>
      </c>
      <c r="AG168" s="52">
        <v>17</v>
      </c>
      <c r="AH168" s="52">
        <v>5.0000000000000001E-3</v>
      </c>
      <c r="AI168" s="187" t="s">
        <v>34</v>
      </c>
      <c r="AJ168" s="149" t="s">
        <v>36</v>
      </c>
      <c r="AL168" s="92">
        <v>0.15</v>
      </c>
      <c r="AN168" s="52">
        <f>IF(ISNUMBER(AM168),AM168,IF(ISNUMBER(AL168),(0.6842+LN(AL168)*0.0494)*AL168,""))</f>
        <v>8.8572340911995617E-2</v>
      </c>
    </row>
    <row r="169" spans="1:43" x14ac:dyDescent="0.25">
      <c r="A169" s="97" t="s">
        <v>131</v>
      </c>
      <c r="B169" s="92">
        <v>2014</v>
      </c>
      <c r="C169" s="93">
        <v>51</v>
      </c>
      <c r="D169" s="116"/>
      <c r="E169" s="188"/>
      <c r="F169" s="213"/>
      <c r="G169" s="213"/>
      <c r="H169" s="34"/>
      <c r="I169" s="34"/>
      <c r="J169" s="34"/>
      <c r="K169" s="34"/>
      <c r="L169" s="34" t="s">
        <v>816</v>
      </c>
      <c r="N169" s="53" t="s">
        <v>408</v>
      </c>
      <c r="O169" s="189"/>
      <c r="P169" s="105"/>
      <c r="Q169" s="73"/>
      <c r="R169" s="73"/>
      <c r="U169" s="92"/>
      <c r="V169" s="105"/>
      <c r="W169" s="198" t="s">
        <v>32</v>
      </c>
      <c r="Y169" s="92"/>
      <c r="AB169" s="61" t="s">
        <v>32</v>
      </c>
      <c r="AF169" s="92"/>
      <c r="AG169" s="92"/>
      <c r="AI169" s="61" t="s">
        <v>26</v>
      </c>
      <c r="AJ169" s="60" t="s">
        <v>106</v>
      </c>
      <c r="AL169" s="92"/>
    </row>
    <row r="170" spans="1:43" x14ac:dyDescent="0.25">
      <c r="A170" s="97" t="s">
        <v>141</v>
      </c>
      <c r="B170" s="92">
        <v>2014</v>
      </c>
      <c r="C170" s="93">
        <v>55</v>
      </c>
      <c r="D170" s="116"/>
      <c r="E170" s="188"/>
      <c r="F170" s="213"/>
      <c r="G170" s="95"/>
      <c r="H170" s="34"/>
      <c r="I170" s="34"/>
      <c r="J170" s="34"/>
      <c r="K170" s="34"/>
      <c r="L170" s="34" t="s">
        <v>816</v>
      </c>
      <c r="N170" s="53" t="s">
        <v>638</v>
      </c>
      <c r="O170" s="189"/>
      <c r="P170" s="105"/>
      <c r="Q170" s="73"/>
      <c r="R170" s="73"/>
      <c r="U170" s="105"/>
      <c r="W170" s="187" t="s">
        <v>32</v>
      </c>
      <c r="Y170" s="105"/>
      <c r="AB170" s="187" t="s">
        <v>32</v>
      </c>
      <c r="AF170" s="92"/>
      <c r="AG170" s="92"/>
      <c r="AI170" s="187" t="s">
        <v>142</v>
      </c>
      <c r="AJ170" s="149" t="s">
        <v>29</v>
      </c>
      <c r="AK170" s="190"/>
      <c r="AL170" s="105"/>
      <c r="AO170" s="189"/>
    </row>
    <row r="171" spans="1:43" x14ac:dyDescent="0.25">
      <c r="A171" s="97" t="s">
        <v>146</v>
      </c>
      <c r="B171" s="92">
        <v>1981</v>
      </c>
      <c r="C171" s="93">
        <v>57</v>
      </c>
      <c r="D171" s="216"/>
      <c r="E171" s="188"/>
      <c r="F171" s="95"/>
      <c r="G171" s="95"/>
      <c r="H171" s="34"/>
      <c r="I171" s="34"/>
      <c r="J171" s="34"/>
      <c r="K171" s="34"/>
      <c r="L171" s="34" t="s">
        <v>816</v>
      </c>
      <c r="N171" s="53" t="s">
        <v>638</v>
      </c>
      <c r="O171" s="189"/>
      <c r="P171" s="105"/>
      <c r="Q171" s="73"/>
      <c r="R171" s="73"/>
      <c r="W171" s="187" t="s">
        <v>358</v>
      </c>
      <c r="AB171" s="187" t="s">
        <v>32</v>
      </c>
      <c r="AF171" s="105"/>
      <c r="AG171" s="105"/>
      <c r="AI171" s="187" t="s">
        <v>147</v>
      </c>
      <c r="AJ171" s="149" t="s">
        <v>35</v>
      </c>
    </row>
    <row r="172" spans="1:43" x14ac:dyDescent="0.25">
      <c r="A172" s="97" t="s">
        <v>149</v>
      </c>
      <c r="B172" s="92">
        <v>2007</v>
      </c>
      <c r="C172" s="93">
        <v>58</v>
      </c>
      <c r="D172" s="216"/>
      <c r="E172" s="188"/>
      <c r="F172" s="95"/>
      <c r="G172" s="95"/>
      <c r="H172" s="34"/>
      <c r="I172" s="34"/>
      <c r="J172" s="34"/>
      <c r="K172" s="34"/>
      <c r="L172" s="34" t="s">
        <v>816</v>
      </c>
      <c r="N172" s="53" t="s">
        <v>638</v>
      </c>
      <c r="O172" s="189"/>
      <c r="P172" s="105"/>
      <c r="Q172" s="73"/>
      <c r="R172" s="73"/>
      <c r="W172" s="187" t="s">
        <v>32</v>
      </c>
      <c r="AB172" s="187" t="s">
        <v>32</v>
      </c>
      <c r="AF172" s="105"/>
      <c r="AG172" s="105"/>
      <c r="AI172" s="187" t="s">
        <v>150</v>
      </c>
      <c r="AJ172" s="149" t="s">
        <v>388</v>
      </c>
    </row>
    <row r="173" spans="1:43" x14ac:dyDescent="0.25">
      <c r="A173" s="97" t="s">
        <v>151</v>
      </c>
      <c r="B173" s="92">
        <v>2014</v>
      </c>
      <c r="C173" s="93">
        <v>59</v>
      </c>
      <c r="D173" s="216"/>
      <c r="E173" s="188"/>
      <c r="F173" s="95"/>
      <c r="G173" s="95"/>
      <c r="H173" s="34">
        <v>1</v>
      </c>
      <c r="I173" s="34"/>
      <c r="J173" s="34"/>
      <c r="K173" s="34"/>
      <c r="L173" s="34">
        <v>1</v>
      </c>
      <c r="M173" s="261" t="s">
        <v>818</v>
      </c>
      <c r="N173" s="53" t="s">
        <v>638</v>
      </c>
      <c r="O173" s="72">
        <f>IF(ISBLANK(H173),"",(AN173/V173))</f>
        <v>0</v>
      </c>
      <c r="P173" s="70"/>
      <c r="Q173" s="73"/>
      <c r="R173" s="73"/>
      <c r="V173" s="92">
        <v>8.32</v>
      </c>
      <c r="W173" s="191" t="s">
        <v>408</v>
      </c>
      <c r="AB173" s="150" t="s">
        <v>408</v>
      </c>
      <c r="AC173" s="53">
        <v>96.9</v>
      </c>
      <c r="AH173" s="52">
        <v>3.5799999999999998E-2</v>
      </c>
      <c r="AI173" s="187" t="s">
        <v>152</v>
      </c>
      <c r="AJ173" s="149" t="s">
        <v>36</v>
      </c>
      <c r="AK173" s="54">
        <v>1.6000000000000001E-3</v>
      </c>
      <c r="AL173" s="92"/>
    </row>
    <row r="174" spans="1:43" x14ac:dyDescent="0.25">
      <c r="A174" s="97" t="s">
        <v>214</v>
      </c>
      <c r="B174" s="92">
        <v>2014</v>
      </c>
      <c r="C174" s="93">
        <v>65</v>
      </c>
      <c r="D174" s="122"/>
      <c r="E174" s="188"/>
      <c r="F174" s="212"/>
      <c r="G174" s="213"/>
      <c r="H174" s="34"/>
      <c r="I174" s="34"/>
      <c r="J174" s="34"/>
      <c r="K174" s="34"/>
      <c r="L174" s="34" t="s">
        <v>816</v>
      </c>
      <c r="N174" s="53" t="s">
        <v>638</v>
      </c>
      <c r="O174" s="189"/>
      <c r="P174" s="92"/>
      <c r="Q174" s="73"/>
      <c r="R174" s="73"/>
      <c r="V174" s="92"/>
      <c r="W174" s="191" t="s">
        <v>408</v>
      </c>
      <c r="AB174" s="150" t="s">
        <v>408</v>
      </c>
      <c r="AI174" s="163" t="s">
        <v>408</v>
      </c>
      <c r="AJ174" s="157" t="s">
        <v>408</v>
      </c>
      <c r="AL174" s="92"/>
    </row>
    <row r="175" spans="1:43" x14ac:dyDescent="0.25">
      <c r="A175" s="97" t="s">
        <v>218</v>
      </c>
      <c r="B175" s="92">
        <v>2011</v>
      </c>
      <c r="C175" s="93">
        <v>71</v>
      </c>
      <c r="D175" s="114"/>
      <c r="E175" s="188"/>
      <c r="F175" s="188"/>
      <c r="G175" s="95"/>
      <c r="H175" s="34"/>
      <c r="I175" s="34"/>
      <c r="J175" s="34"/>
      <c r="K175" s="34"/>
      <c r="L175" s="34">
        <v>1</v>
      </c>
      <c r="M175" s="261" t="s">
        <v>823</v>
      </c>
      <c r="N175" s="53" t="s">
        <v>791</v>
      </c>
      <c r="P175" s="70"/>
      <c r="Q175" s="73"/>
      <c r="R175" s="73"/>
      <c r="S175" s="53">
        <v>90</v>
      </c>
      <c r="V175" s="105">
        <v>10</v>
      </c>
      <c r="W175" s="150" t="s">
        <v>350</v>
      </c>
      <c r="AB175" s="187" t="s">
        <v>32</v>
      </c>
      <c r="AC175" s="53">
        <v>90</v>
      </c>
      <c r="AE175" s="52">
        <v>25</v>
      </c>
      <c r="AF175" s="52">
        <v>9.5</v>
      </c>
      <c r="AG175" s="52">
        <v>1.4</v>
      </c>
      <c r="AH175" s="112">
        <v>4.3999999999999997E-2</v>
      </c>
      <c r="AI175" s="187" t="s">
        <v>26</v>
      </c>
      <c r="AJ175" s="149" t="s">
        <v>78</v>
      </c>
      <c r="AK175" s="211">
        <f>27*AH175</f>
        <v>1.1879999999999999</v>
      </c>
      <c r="AL175" s="105"/>
      <c r="AO175" s="71">
        <v>2.6499999999999999E-2</v>
      </c>
    </row>
    <row r="176" spans="1:43" x14ac:dyDescent="0.25">
      <c r="A176" s="97" t="s">
        <v>261</v>
      </c>
      <c r="B176" s="92">
        <v>2009</v>
      </c>
      <c r="C176" s="93">
        <v>73</v>
      </c>
      <c r="D176" s="116"/>
      <c r="E176" s="188"/>
      <c r="F176" s="213"/>
      <c r="G176" s="213"/>
      <c r="H176" s="34"/>
      <c r="I176" s="34"/>
      <c r="J176" s="34"/>
      <c r="K176" s="34"/>
      <c r="L176" s="34" t="s">
        <v>816</v>
      </c>
      <c r="N176" s="53" t="s">
        <v>638</v>
      </c>
      <c r="O176" s="189"/>
      <c r="P176" s="105"/>
      <c r="Q176" s="73"/>
      <c r="R176" s="73"/>
      <c r="W176" s="191" t="s">
        <v>408</v>
      </c>
      <c r="AB176" s="150" t="s">
        <v>408</v>
      </c>
      <c r="AI176" s="61" t="s">
        <v>34</v>
      </c>
      <c r="AJ176" s="60" t="s">
        <v>28</v>
      </c>
    </row>
    <row r="177" spans="1:42" x14ac:dyDescent="0.25">
      <c r="A177" s="97" t="s">
        <v>224</v>
      </c>
      <c r="B177" s="92">
        <v>2001</v>
      </c>
      <c r="C177" s="93">
        <v>76</v>
      </c>
      <c r="D177" s="114"/>
      <c r="E177" s="188"/>
      <c r="F177" s="188"/>
      <c r="G177" s="95"/>
      <c r="H177" s="34">
        <v>1</v>
      </c>
      <c r="I177" s="34">
        <v>1</v>
      </c>
      <c r="J177" s="34">
        <v>1</v>
      </c>
      <c r="K177" s="34">
        <v>1</v>
      </c>
      <c r="L177" s="34">
        <v>1</v>
      </c>
      <c r="M177" s="261" t="s">
        <v>823</v>
      </c>
      <c r="N177" s="53" t="s">
        <v>791</v>
      </c>
      <c r="O177" s="72">
        <f>IF(ISBLANK(H177),"",(AN177/V177))</f>
        <v>4.2857142857142851E-2</v>
      </c>
      <c r="P177" s="70">
        <f>IF(ISBLANK(I177),"",O177/(1-IF(ISBLANK(X177),293,X177+273)/(S177+273)))</f>
        <v>0.22732919254658382</v>
      </c>
      <c r="Q177" s="73">
        <f>IF(ISBLANK(J177),"",O177*(S177-T177)/(S177-IF(ISBLANK(X177),20,X177)))</f>
        <v>6.2111801242236012E-3</v>
      </c>
      <c r="R177" s="73">
        <f>IF(ISBLANK(K177),"",O177*(S177-T177)/(S177+273-IF(ISBLANK(X177),293,X177+273)*(1+LN((S177+273)/IF(ISBLANK(X177),293,X177+273)))))</f>
        <v>6.1608706294925528E-2</v>
      </c>
      <c r="S177" s="53">
        <v>93</v>
      </c>
      <c r="T177" s="52">
        <v>83</v>
      </c>
      <c r="U177" s="52">
        <v>0.8</v>
      </c>
      <c r="V177" s="52">
        <v>33.6</v>
      </c>
      <c r="W177" s="187" t="s">
        <v>32</v>
      </c>
      <c r="X177" s="53">
        <v>24</v>
      </c>
      <c r="AB177" s="187" t="s">
        <v>50</v>
      </c>
      <c r="AC177" s="53">
        <v>81</v>
      </c>
      <c r="AD177" s="52">
        <v>62</v>
      </c>
      <c r="AE177" s="52">
        <v>31</v>
      </c>
      <c r="AF177" s="52">
        <v>3.8</v>
      </c>
      <c r="AG177" s="52">
        <v>1.1000000000000001</v>
      </c>
      <c r="AH177" s="52">
        <v>0.1</v>
      </c>
      <c r="AI177" s="187" t="s">
        <v>630</v>
      </c>
      <c r="AJ177" s="149" t="s">
        <v>36</v>
      </c>
      <c r="AM177" s="52">
        <v>1.44</v>
      </c>
      <c r="AN177" s="52">
        <f>IF(ISNUMBER(AM177),AM177,IF(ISNUMBER(AL177),(0.6842+LN(AL177)*0.0494)*AL177,""))</f>
        <v>1.44</v>
      </c>
    </row>
    <row r="178" spans="1:42" x14ac:dyDescent="0.25">
      <c r="A178" s="97" t="s">
        <v>232</v>
      </c>
      <c r="B178" s="92">
        <v>2007</v>
      </c>
      <c r="C178" s="213">
        <v>78</v>
      </c>
      <c r="D178" s="114"/>
      <c r="E178" s="188"/>
      <c r="F178" s="188"/>
      <c r="G178" s="213"/>
      <c r="H178" s="34"/>
      <c r="I178" s="34"/>
      <c r="J178" s="34"/>
      <c r="K178" s="34"/>
      <c r="L178" s="186" t="s">
        <v>816</v>
      </c>
      <c r="N178" s="53" t="s">
        <v>638</v>
      </c>
      <c r="O178" s="189"/>
      <c r="P178" s="105"/>
      <c r="Q178" s="73"/>
      <c r="R178" s="73"/>
      <c r="U178" s="92"/>
      <c r="W178" s="194" t="s">
        <v>32</v>
      </c>
      <c r="Y178" s="92"/>
      <c r="AB178" s="61" t="s">
        <v>32</v>
      </c>
      <c r="AI178" s="61" t="s">
        <v>234</v>
      </c>
      <c r="AJ178" s="189" t="s">
        <v>36</v>
      </c>
    </row>
    <row r="179" spans="1:42" x14ac:dyDescent="0.25">
      <c r="A179" s="97" t="s">
        <v>237</v>
      </c>
      <c r="B179" s="92">
        <v>1994</v>
      </c>
      <c r="C179" s="213">
        <v>80</v>
      </c>
      <c r="D179" s="114"/>
      <c r="E179" s="188"/>
      <c r="F179" s="188"/>
      <c r="G179" s="188"/>
      <c r="H179" s="34"/>
      <c r="I179" s="34"/>
      <c r="J179" s="34"/>
      <c r="K179" s="34"/>
      <c r="L179" s="127" t="s">
        <v>816</v>
      </c>
      <c r="N179" s="53" t="s">
        <v>408</v>
      </c>
      <c r="O179" s="189"/>
      <c r="P179" s="92"/>
      <c r="Q179" s="73"/>
      <c r="R179" s="73"/>
      <c r="U179" s="92"/>
      <c r="W179" s="195" t="s">
        <v>32</v>
      </c>
      <c r="Y179" s="92"/>
      <c r="AB179" s="187" t="s">
        <v>32</v>
      </c>
      <c r="AI179" s="187" t="s">
        <v>75</v>
      </c>
      <c r="AJ179" s="149" t="s">
        <v>30</v>
      </c>
    </row>
    <row r="180" spans="1:42" x14ac:dyDescent="0.25">
      <c r="A180" s="97" t="s">
        <v>241</v>
      </c>
      <c r="B180" s="92">
        <v>2008</v>
      </c>
      <c r="C180" s="93">
        <v>82</v>
      </c>
      <c r="D180" s="116"/>
      <c r="E180" s="51"/>
      <c r="F180" s="213"/>
      <c r="G180" s="146"/>
      <c r="H180" s="34">
        <v>1</v>
      </c>
      <c r="I180" s="34">
        <v>1</v>
      </c>
      <c r="J180" s="34">
        <v>1</v>
      </c>
      <c r="K180" s="34">
        <v>1</v>
      </c>
      <c r="L180" s="34">
        <v>1</v>
      </c>
      <c r="M180" s="261" t="s">
        <v>815</v>
      </c>
      <c r="N180" s="53" t="s">
        <v>638</v>
      </c>
      <c r="O180" s="72">
        <f>IF(ISBLANK(H180),"",(AN180/V180))</f>
        <v>4.4611156969984932E-2</v>
      </c>
      <c r="P180" s="70">
        <f>IF(ISBLANK(I180),"",O180/(1-IF(ISBLANK(X180),293,X180+273)/(S180+273)))</f>
        <v>0.12736443308191556</v>
      </c>
      <c r="Q180" s="73">
        <f>IF(ISBLANK(J180),"",O180*(S180-T180)/(S180-IF(ISBLANK(X180),20,X180)))</f>
        <v>1.0585698264064223E-2</v>
      </c>
      <c r="R180" s="73">
        <f>IF(ISBLANK(K180),"",O180*(S180-T180)/(S180+273-IF(ISBLANK(X180),293,X180+273)*(1+LN((S180+273)/IF(ISBLANK(X180),293,X180+273)))))</f>
        <v>5.2889193531371406E-2</v>
      </c>
      <c r="S180" s="53">
        <v>181.8</v>
      </c>
      <c r="T180" s="52">
        <v>144</v>
      </c>
      <c r="U180" s="105"/>
      <c r="V180" s="52">
        <v>3.54</v>
      </c>
      <c r="W180" s="195" t="s">
        <v>39</v>
      </c>
      <c r="X180" s="53">
        <v>22.5</v>
      </c>
      <c r="Y180" s="105"/>
      <c r="AA180" s="52">
        <v>3.11</v>
      </c>
      <c r="AB180" s="187" t="s">
        <v>50</v>
      </c>
      <c r="AC180" s="53">
        <v>168.9</v>
      </c>
      <c r="AD180" s="52">
        <v>133.19999999999999</v>
      </c>
      <c r="AE180" s="52">
        <v>35.299999999999997</v>
      </c>
      <c r="AF180" s="52">
        <v>6.3710000000000004</v>
      </c>
      <c r="AG180" s="52">
        <v>1.667</v>
      </c>
      <c r="AH180" s="52">
        <v>1.7500000000000002E-2</v>
      </c>
      <c r="AI180" s="187" t="s">
        <v>34</v>
      </c>
      <c r="AJ180" s="149" t="s">
        <v>28</v>
      </c>
      <c r="AK180" s="195">
        <v>0.43</v>
      </c>
      <c r="AL180" s="194">
        <v>0.25600000000000001</v>
      </c>
      <c r="AN180" s="52">
        <f>IF(ISNUMBER(AM180),AM180,IF(ISNUMBER(AL180),(0.6842+LN(AL180)*0.0494)*AL180,""))</f>
        <v>0.15792349567374667</v>
      </c>
      <c r="AO180" s="53">
        <v>5.7000000000000002E-3</v>
      </c>
    </row>
    <row r="181" spans="1:42" x14ac:dyDescent="0.25">
      <c r="A181" s="97" t="s">
        <v>242</v>
      </c>
      <c r="B181" s="92">
        <v>1984</v>
      </c>
      <c r="C181" s="123">
        <v>84</v>
      </c>
      <c r="D181" s="114"/>
      <c r="E181" s="51"/>
      <c r="F181" s="51"/>
      <c r="G181" s="213"/>
      <c r="H181" s="34"/>
      <c r="I181" s="34"/>
      <c r="J181" s="34"/>
      <c r="K181" s="34"/>
      <c r="L181" s="34" t="s">
        <v>816</v>
      </c>
      <c r="N181" s="53" t="s">
        <v>638</v>
      </c>
      <c r="O181" s="189"/>
      <c r="P181" s="105"/>
      <c r="Q181" s="73"/>
      <c r="R181" s="73"/>
      <c r="W181" s="194" t="s">
        <v>348</v>
      </c>
      <c r="AB181" s="61" t="s">
        <v>32</v>
      </c>
      <c r="AI181" s="198" t="s">
        <v>627</v>
      </c>
      <c r="AJ181" s="60" t="s">
        <v>35</v>
      </c>
    </row>
    <row r="182" spans="1:42" x14ac:dyDescent="0.25">
      <c r="A182" s="97" t="s">
        <v>671</v>
      </c>
      <c r="B182" s="92">
        <v>2016</v>
      </c>
      <c r="C182" s="123">
        <v>85</v>
      </c>
      <c r="E182" s="190"/>
      <c r="F182" s="190"/>
      <c r="G182" s="190"/>
      <c r="H182" s="57"/>
      <c r="I182" s="57"/>
      <c r="J182" s="57"/>
      <c r="K182" s="57"/>
      <c r="L182" s="57" t="s">
        <v>816</v>
      </c>
      <c r="N182" s="53" t="s">
        <v>408</v>
      </c>
      <c r="P182" s="70"/>
      <c r="Q182" s="73"/>
      <c r="R182" s="73"/>
      <c r="W182" s="190" t="s">
        <v>125</v>
      </c>
      <c r="AB182" s="191" t="s">
        <v>32</v>
      </c>
      <c r="AI182" s="55" t="s">
        <v>75</v>
      </c>
      <c r="AJ182" s="189" t="s">
        <v>28</v>
      </c>
    </row>
    <row r="183" spans="1:42" x14ac:dyDescent="0.25">
      <c r="A183" s="97" t="s">
        <v>249</v>
      </c>
      <c r="B183" s="92">
        <v>2012</v>
      </c>
      <c r="C183" s="123">
        <v>89</v>
      </c>
      <c r="D183" s="114"/>
      <c r="E183" s="51"/>
      <c r="F183" s="51"/>
      <c r="G183" s="146"/>
      <c r="H183" s="124"/>
      <c r="I183" s="124"/>
      <c r="J183" s="124"/>
      <c r="K183" s="124"/>
      <c r="L183" s="124" t="s">
        <v>816</v>
      </c>
      <c r="N183" s="53" t="s">
        <v>408</v>
      </c>
      <c r="O183" s="189"/>
      <c r="P183" s="105"/>
      <c r="Q183" s="73"/>
      <c r="R183" s="73"/>
      <c r="W183" s="195" t="s">
        <v>125</v>
      </c>
      <c r="Y183" s="92"/>
      <c r="Z183" s="92"/>
      <c r="AB183" s="187" t="s">
        <v>32</v>
      </c>
      <c r="AD183" s="92"/>
      <c r="AE183" s="92"/>
      <c r="AF183" s="92"/>
      <c r="AG183" s="92"/>
      <c r="AH183" s="92"/>
      <c r="AI183" s="187" t="s">
        <v>75</v>
      </c>
      <c r="AJ183" s="149" t="s">
        <v>28</v>
      </c>
    </row>
    <row r="184" spans="1:42" x14ac:dyDescent="0.25">
      <c r="A184" s="97" t="s">
        <v>251</v>
      </c>
      <c r="B184" s="92">
        <v>2012</v>
      </c>
      <c r="C184" s="123">
        <v>90</v>
      </c>
      <c r="D184" s="114"/>
      <c r="E184" s="51"/>
      <c r="F184" s="51"/>
      <c r="G184" s="146"/>
      <c r="H184" s="124"/>
      <c r="I184" s="124"/>
      <c r="J184" s="124"/>
      <c r="K184" s="124"/>
      <c r="L184" s="124">
        <v>1</v>
      </c>
      <c r="M184" s="261" t="s">
        <v>818</v>
      </c>
      <c r="N184" s="53" t="s">
        <v>638</v>
      </c>
      <c r="P184" s="70"/>
      <c r="Q184" s="73"/>
      <c r="R184" s="73"/>
      <c r="W184" s="195" t="s">
        <v>253</v>
      </c>
      <c r="Y184" s="92"/>
      <c r="Z184" s="92"/>
      <c r="AB184" s="187" t="s">
        <v>32</v>
      </c>
      <c r="AC184" s="53">
        <v>117.6</v>
      </c>
      <c r="AD184" s="92">
        <v>100.3</v>
      </c>
      <c r="AE184" s="92"/>
      <c r="AF184" s="92">
        <v>17</v>
      </c>
      <c r="AG184" s="92">
        <v>10</v>
      </c>
      <c r="AH184" s="92">
        <v>7.0400000000000004E-2</v>
      </c>
      <c r="AI184" s="163" t="s">
        <v>408</v>
      </c>
      <c r="AJ184" s="149" t="s">
        <v>28</v>
      </c>
      <c r="AL184" s="194">
        <v>0.55200000000000005</v>
      </c>
      <c r="AN184" s="52">
        <f>IF(ISNUMBER(AM184),AM184,IF(ISNUMBER(AL184),(0.6842+LN(AL184)*0.0494)*AL184,""))</f>
        <v>0.36147508181281285</v>
      </c>
    </row>
    <row r="185" spans="1:42" x14ac:dyDescent="0.25">
      <c r="A185" s="97" t="s">
        <v>270</v>
      </c>
      <c r="B185" s="92">
        <v>2013</v>
      </c>
      <c r="C185" s="93">
        <v>96</v>
      </c>
      <c r="D185" s="114"/>
      <c r="E185" s="51"/>
      <c r="F185" s="51"/>
      <c r="G185" s="146"/>
      <c r="H185" s="34"/>
      <c r="I185" s="34"/>
      <c r="J185" s="34"/>
      <c r="K185" s="34"/>
      <c r="L185" s="124" t="s">
        <v>816</v>
      </c>
      <c r="N185" s="53" t="s">
        <v>408</v>
      </c>
      <c r="O185" s="189"/>
      <c r="P185" s="105"/>
      <c r="Q185" s="73"/>
      <c r="R185" s="73"/>
      <c r="W185" s="190" t="s">
        <v>408</v>
      </c>
      <c r="Y185" s="105"/>
      <c r="Z185" s="105"/>
      <c r="AB185" s="150" t="s">
        <v>408</v>
      </c>
      <c r="AD185" s="105"/>
      <c r="AE185" s="105"/>
      <c r="AF185" s="105"/>
      <c r="AG185" s="105"/>
      <c r="AH185" s="105"/>
      <c r="AI185" s="163" t="s">
        <v>408</v>
      </c>
      <c r="AJ185" s="60" t="s">
        <v>28</v>
      </c>
    </row>
    <row r="186" spans="1:42" x14ac:dyDescent="0.25">
      <c r="A186" s="97" t="s">
        <v>279</v>
      </c>
      <c r="B186" s="92">
        <v>2015</v>
      </c>
      <c r="C186" s="93">
        <v>98</v>
      </c>
      <c r="D186" s="216"/>
      <c r="E186" s="51"/>
      <c r="F186" s="51"/>
      <c r="G186" s="146"/>
      <c r="H186" s="34"/>
      <c r="I186" s="34"/>
      <c r="J186" s="34"/>
      <c r="K186" s="34"/>
      <c r="L186" s="124">
        <v>1</v>
      </c>
      <c r="M186" s="261" t="s">
        <v>818</v>
      </c>
      <c r="N186" s="53" t="s">
        <v>638</v>
      </c>
      <c r="P186" s="70"/>
      <c r="Q186" s="73"/>
      <c r="R186" s="73"/>
      <c r="W186" s="194" t="s">
        <v>358</v>
      </c>
      <c r="X186" s="53">
        <v>25</v>
      </c>
      <c r="Y186" s="105"/>
      <c r="Z186" s="105"/>
      <c r="AB186" s="61" t="s">
        <v>32</v>
      </c>
      <c r="AC186" s="53">
        <v>108.5</v>
      </c>
      <c r="AD186" s="105">
        <v>82.4</v>
      </c>
      <c r="AE186" s="105"/>
      <c r="AF186" s="105">
        <v>6.3</v>
      </c>
      <c r="AG186" s="105">
        <v>1.4</v>
      </c>
      <c r="AH186" s="105">
        <v>0.40410000000000001</v>
      </c>
      <c r="AI186" s="198" t="s">
        <v>34</v>
      </c>
      <c r="AJ186" s="196" t="s">
        <v>28</v>
      </c>
      <c r="AK186" s="54">
        <v>5.2</v>
      </c>
      <c r="AM186" s="52">
        <v>1.5</v>
      </c>
      <c r="AN186" s="52">
        <f>IF(ISNUMBER(AM186),AM186,IF(ISNUMBER(AL186),(0.6842+LN(AL186)*0.0494)*AL186,""))</f>
        <v>1.5</v>
      </c>
    </row>
    <row r="187" spans="1:42" x14ac:dyDescent="0.25">
      <c r="A187" s="97" t="s">
        <v>647</v>
      </c>
      <c r="B187" s="92">
        <v>2015</v>
      </c>
      <c r="C187" s="93">
        <v>99</v>
      </c>
      <c r="D187" s="216"/>
      <c r="E187" s="51"/>
      <c r="F187" s="146"/>
      <c r="G187" s="146"/>
      <c r="H187" s="34"/>
      <c r="I187" s="34"/>
      <c r="J187" s="34"/>
      <c r="K187" s="34"/>
      <c r="L187" s="124" t="s">
        <v>816</v>
      </c>
      <c r="N187" s="53" t="s">
        <v>791</v>
      </c>
      <c r="P187" s="105"/>
      <c r="Q187" s="73"/>
      <c r="R187" s="73"/>
      <c r="T187" s="92"/>
      <c r="V187" s="92"/>
      <c r="W187" s="194" t="s">
        <v>32</v>
      </c>
      <c r="Y187" s="105"/>
      <c r="Z187" s="105"/>
      <c r="AB187" s="61" t="s">
        <v>32</v>
      </c>
      <c r="AD187" s="105"/>
      <c r="AE187" s="105"/>
      <c r="AF187" s="105"/>
      <c r="AG187" s="105"/>
      <c r="AH187" s="105"/>
      <c r="AI187" s="198" t="s">
        <v>26</v>
      </c>
      <c r="AJ187" s="157" t="s">
        <v>408</v>
      </c>
    </row>
    <row r="188" spans="1:42" x14ac:dyDescent="0.25">
      <c r="A188" s="97" t="s">
        <v>478</v>
      </c>
      <c r="B188" s="92">
        <v>2015</v>
      </c>
      <c r="C188" s="256">
        <v>103</v>
      </c>
      <c r="D188" s="114"/>
      <c r="E188" s="51"/>
      <c r="F188" s="51"/>
      <c r="G188" s="51"/>
      <c r="H188" s="34"/>
      <c r="I188" s="34"/>
      <c r="J188" s="34"/>
      <c r="K188" s="34"/>
      <c r="L188" s="127" t="s">
        <v>816</v>
      </c>
      <c r="N188" s="53" t="s">
        <v>638</v>
      </c>
      <c r="P188" s="105"/>
      <c r="Q188" s="73"/>
      <c r="R188" s="73"/>
      <c r="T188" s="92"/>
      <c r="V188" s="92"/>
      <c r="W188" s="194" t="s">
        <v>39</v>
      </c>
      <c r="Y188" s="105"/>
      <c r="Z188" s="105"/>
      <c r="AB188" s="61" t="s">
        <v>32</v>
      </c>
      <c r="AD188" s="105"/>
      <c r="AE188" s="105"/>
      <c r="AF188" s="105"/>
      <c r="AG188" s="105"/>
      <c r="AH188" s="105"/>
      <c r="AI188" s="198" t="s">
        <v>26</v>
      </c>
      <c r="AJ188" s="60" t="s">
        <v>479</v>
      </c>
    </row>
    <row r="189" spans="1:42" x14ac:dyDescent="0.25">
      <c r="A189" s="97" t="s">
        <v>487</v>
      </c>
      <c r="B189" s="92">
        <v>2015</v>
      </c>
      <c r="C189" s="256">
        <v>106</v>
      </c>
      <c r="D189" s="114"/>
      <c r="E189" s="51"/>
      <c r="F189" s="51"/>
      <c r="G189" s="51"/>
      <c r="H189" s="124"/>
      <c r="I189" s="124"/>
      <c r="J189" s="124"/>
      <c r="K189" s="124"/>
      <c r="L189" s="127">
        <v>1</v>
      </c>
      <c r="M189" s="261" t="s">
        <v>815</v>
      </c>
      <c r="N189" s="53" t="s">
        <v>408</v>
      </c>
      <c r="P189" s="70"/>
      <c r="Q189" s="73"/>
      <c r="R189" s="73"/>
      <c r="S189" s="53">
        <v>95.7</v>
      </c>
      <c r="T189" s="105">
        <v>86.8</v>
      </c>
      <c r="U189" s="92">
        <v>0.28799999999999998</v>
      </c>
      <c r="V189" s="105">
        <v>10.88</v>
      </c>
      <c r="W189" s="194" t="s">
        <v>32</v>
      </c>
      <c r="X189" s="53">
        <v>26.8</v>
      </c>
      <c r="Y189" s="194">
        <v>36.299999999999997</v>
      </c>
      <c r="Z189" s="194">
        <v>0.248</v>
      </c>
      <c r="AA189" s="194">
        <v>9.8699999999999992</v>
      </c>
      <c r="AB189" s="61" t="s">
        <v>32</v>
      </c>
      <c r="AC189" s="53">
        <v>89.7</v>
      </c>
      <c r="AD189" s="194">
        <v>38.4</v>
      </c>
      <c r="AE189" s="58">
        <v>35.799999999999997</v>
      </c>
      <c r="AF189" s="58">
        <v>9.9499999999999993</v>
      </c>
      <c r="AG189" s="194">
        <v>2.02</v>
      </c>
      <c r="AH189" s="58">
        <v>5.1999999999999998E-2</v>
      </c>
      <c r="AI189" s="198" t="s">
        <v>26</v>
      </c>
      <c r="AJ189" s="60" t="s">
        <v>28</v>
      </c>
      <c r="AK189" s="194">
        <v>1.17</v>
      </c>
      <c r="AO189" s="53">
        <v>0.2</v>
      </c>
      <c r="AP189" s="54">
        <v>0.16</v>
      </c>
    </row>
    <row r="190" spans="1:42" x14ac:dyDescent="0.25">
      <c r="A190" s="97" t="s">
        <v>514</v>
      </c>
      <c r="B190" s="92">
        <v>2014</v>
      </c>
      <c r="C190" s="95">
        <v>110</v>
      </c>
      <c r="D190" s="114"/>
      <c r="E190" s="51"/>
      <c r="F190" s="51"/>
      <c r="G190" s="51"/>
      <c r="H190" s="124"/>
      <c r="I190" s="124"/>
      <c r="J190" s="124"/>
      <c r="K190" s="124"/>
      <c r="L190" s="127" t="s">
        <v>816</v>
      </c>
      <c r="N190" s="53" t="s">
        <v>791</v>
      </c>
      <c r="P190" s="105"/>
      <c r="Q190" s="73"/>
      <c r="R190" s="73"/>
      <c r="T190" s="105"/>
      <c r="U190" s="92"/>
      <c r="V190" s="105"/>
      <c r="W190" s="194" t="s">
        <v>39</v>
      </c>
      <c r="Y190" s="92"/>
      <c r="AB190" s="61" t="s">
        <v>50</v>
      </c>
      <c r="AE190" s="105"/>
      <c r="AF190" s="105"/>
      <c r="AG190" s="92"/>
      <c r="AH190" s="105"/>
      <c r="AI190" s="198" t="s">
        <v>26</v>
      </c>
      <c r="AJ190" s="60" t="s">
        <v>30</v>
      </c>
      <c r="AK190" s="190"/>
    </row>
    <row r="191" spans="1:42" x14ac:dyDescent="0.25">
      <c r="A191" s="97" t="s">
        <v>140</v>
      </c>
      <c r="B191" s="92">
        <v>2015</v>
      </c>
      <c r="C191" s="123">
        <v>111</v>
      </c>
      <c r="D191" s="114"/>
      <c r="E191" s="51"/>
      <c r="F191" s="51"/>
      <c r="G191" s="51"/>
      <c r="H191" s="124">
        <v>1</v>
      </c>
      <c r="I191" s="124">
        <v>1</v>
      </c>
      <c r="J191" s="124">
        <v>1</v>
      </c>
      <c r="K191" s="124">
        <v>1</v>
      </c>
      <c r="L191" s="127">
        <v>1</v>
      </c>
      <c r="M191" s="261" t="s">
        <v>815</v>
      </c>
      <c r="N191" s="53" t="s">
        <v>638</v>
      </c>
      <c r="O191" s="72">
        <f>IF(ISBLANK(H191),"",(AN191/V191))</f>
        <v>7.4954954954954953E-2</v>
      </c>
      <c r="P191" s="70">
        <f>IF(ISBLANK(I191),"",O191/(1-IF(ISBLANK(X191),293,X191+273)/(S191+273)))</f>
        <v>0.34947747747747743</v>
      </c>
      <c r="Q191" s="73">
        <f>IF(ISBLANK(J191),"",O191*(S191-T191)/(S191-IF(ISBLANK(X191),20,X191)))</f>
        <v>4.4972972972972943E-3</v>
      </c>
      <c r="R191" s="73">
        <f>IF(ISBLANK(K191),"",O191*(S191-T191)/(S191+273-IF(ISBLANK(X191),293,X191+273)*(1+LN((S191+273)/IF(ISBLANK(X191),293,X191+273)))))</f>
        <v>3.8819594238534455E-2</v>
      </c>
      <c r="S191" s="53">
        <v>100</v>
      </c>
      <c r="T191" s="52">
        <v>95.2</v>
      </c>
      <c r="U191" s="105">
        <v>138.9</v>
      </c>
      <c r="V191" s="52">
        <v>2775</v>
      </c>
      <c r="W191" s="194" t="s">
        <v>32</v>
      </c>
      <c r="Y191" s="92"/>
      <c r="AB191" s="61" t="s">
        <v>32</v>
      </c>
      <c r="AC191" s="53">
        <v>78.400000000000006</v>
      </c>
      <c r="AE191" s="105"/>
      <c r="AF191" s="105">
        <v>4.7</v>
      </c>
      <c r="AG191" s="105">
        <v>1.4</v>
      </c>
      <c r="AH191" s="105">
        <v>66</v>
      </c>
      <c r="AI191" s="198" t="s">
        <v>34</v>
      </c>
      <c r="AJ191" s="60" t="s">
        <v>388</v>
      </c>
      <c r="AM191" s="52">
        <v>208</v>
      </c>
      <c r="AN191" s="52">
        <f>IF(ISNUMBER(AM191),AM191,IF(ISNUMBER(AL191),(0.6842+LN(AL191)*0.0494)*AL191,""))</f>
        <v>208</v>
      </c>
    </row>
    <row r="192" spans="1:42" x14ac:dyDescent="0.25">
      <c r="A192" s="97" t="s">
        <v>526</v>
      </c>
      <c r="B192" s="92">
        <v>2015</v>
      </c>
      <c r="C192" s="256">
        <v>114</v>
      </c>
      <c r="D192" s="114"/>
      <c r="E192" s="51"/>
      <c r="F192" s="51"/>
      <c r="G192" s="51"/>
      <c r="H192" s="124"/>
      <c r="I192" s="124"/>
      <c r="J192" s="127"/>
      <c r="K192" s="127"/>
      <c r="L192" s="127">
        <v>1</v>
      </c>
      <c r="N192" s="53" t="s">
        <v>791</v>
      </c>
      <c r="P192" s="70"/>
      <c r="Q192" s="73"/>
      <c r="R192" s="73"/>
      <c r="S192" s="53">
        <v>122</v>
      </c>
      <c r="T192" s="92"/>
      <c r="V192" s="52">
        <v>1.66</v>
      </c>
      <c r="W192" s="194" t="s">
        <v>39</v>
      </c>
      <c r="Y192" s="105"/>
      <c r="AB192" s="61" t="s">
        <v>408</v>
      </c>
      <c r="AC192" s="53">
        <v>94</v>
      </c>
      <c r="AD192" s="52">
        <v>73</v>
      </c>
      <c r="AE192" s="105">
        <v>43</v>
      </c>
      <c r="AF192" s="105">
        <v>4.5</v>
      </c>
      <c r="AG192" s="105">
        <v>3.2</v>
      </c>
      <c r="AH192" s="105"/>
      <c r="AI192" s="198" t="s">
        <v>26</v>
      </c>
      <c r="AJ192" s="60" t="s">
        <v>30</v>
      </c>
      <c r="AK192" s="54">
        <v>0.14000000000000001</v>
      </c>
      <c r="AM192" s="92"/>
    </row>
    <row r="193" spans="1:43" x14ac:dyDescent="0.25">
      <c r="A193" s="97" t="s">
        <v>540</v>
      </c>
      <c r="B193" s="92">
        <v>2015</v>
      </c>
      <c r="C193" s="256">
        <v>117</v>
      </c>
      <c r="D193" s="114"/>
      <c r="E193" s="51"/>
      <c r="F193" s="51"/>
      <c r="G193" s="51"/>
      <c r="H193" s="124">
        <v>1</v>
      </c>
      <c r="I193" s="124">
        <v>1</v>
      </c>
      <c r="J193" s="127"/>
      <c r="K193" s="127"/>
      <c r="L193" s="127">
        <v>1</v>
      </c>
      <c r="M193" s="261" t="s">
        <v>823</v>
      </c>
      <c r="N193" s="53" t="s">
        <v>638</v>
      </c>
      <c r="O193" s="72">
        <f t="shared" ref="O193:O198" si="15">IF(ISBLANK(H193),"",(AN193/V193))</f>
        <v>6.4491224458284008E-2</v>
      </c>
      <c r="P193" s="70">
        <f t="shared" ref="P193:P198" si="16">IF(ISBLANK(I193),"",O193/(1-IF(ISBLANK(X193),293,X193+273)/(S193+273)))</f>
        <v>0.39806652338044268</v>
      </c>
      <c r="Q193" s="73"/>
      <c r="R193" s="73"/>
      <c r="S193" s="53">
        <v>85</v>
      </c>
      <c r="T193" s="92"/>
      <c r="V193" s="52">
        <v>1942.9</v>
      </c>
      <c r="W193" s="194" t="s">
        <v>32</v>
      </c>
      <c r="X193" s="53">
        <v>27</v>
      </c>
      <c r="Y193" s="105"/>
      <c r="AB193" s="61" t="s">
        <v>154</v>
      </c>
      <c r="AC193" s="53">
        <v>79</v>
      </c>
      <c r="AE193" s="105"/>
      <c r="AF193" s="105">
        <v>6.7</v>
      </c>
      <c r="AG193" s="105"/>
      <c r="AH193" s="105">
        <v>8.5</v>
      </c>
      <c r="AI193" s="198" t="s">
        <v>26</v>
      </c>
      <c r="AJ193" s="60" t="s">
        <v>36</v>
      </c>
      <c r="AM193" s="92">
        <v>125.3</v>
      </c>
      <c r="AN193" s="52">
        <f t="shared" ref="AN193:AN198" si="17">IF(ISNUMBER(AM193),AM193,IF(ISNUMBER(AL193),(0.6842+LN(AL193)*0.0494)*AL193,""))</f>
        <v>125.3</v>
      </c>
      <c r="AQ193" s="52">
        <v>5.5</v>
      </c>
    </row>
    <row r="194" spans="1:43" x14ac:dyDescent="0.25">
      <c r="A194" s="97" t="s">
        <v>544</v>
      </c>
      <c r="B194" s="92">
        <v>2015</v>
      </c>
      <c r="C194" s="256">
        <v>119</v>
      </c>
      <c r="D194" s="114"/>
      <c r="E194" s="51"/>
      <c r="F194" s="51"/>
      <c r="G194" s="51"/>
      <c r="H194" s="124">
        <v>1</v>
      </c>
      <c r="I194" s="124">
        <v>1</v>
      </c>
      <c r="J194" s="124">
        <v>1</v>
      </c>
      <c r="K194" s="124">
        <v>1</v>
      </c>
      <c r="L194" s="127">
        <v>1</v>
      </c>
      <c r="M194" s="273" t="s">
        <v>818</v>
      </c>
      <c r="N194" s="53" t="s">
        <v>638</v>
      </c>
      <c r="O194" s="72">
        <f t="shared" si="15"/>
        <v>5.29100529100529E-2</v>
      </c>
      <c r="P194" s="70">
        <f t="shared" si="16"/>
        <v>0.25608465608465608</v>
      </c>
      <c r="Q194" s="73">
        <f>IF(ISBLANK(J194),"",O194*(S194-T194)/(S194-IF(ISBLANK(X194),20,X194)))</f>
        <v>1.058201058201058E-2</v>
      </c>
      <c r="R194" s="73">
        <f>IF(ISBLANK(K194),"",O194*(S194-T194)/(S194+273-IF(ISBLANK(X194),293,X194+273)*(1+LN((S194+273)/IF(ISBLANK(X194),293,X194+273)))))</f>
        <v>9.5109484264970248E-2</v>
      </c>
      <c r="S194" s="53">
        <v>90</v>
      </c>
      <c r="T194" s="105">
        <v>75</v>
      </c>
      <c r="U194" s="52">
        <v>1.5</v>
      </c>
      <c r="V194" s="52">
        <f>U194*4.2*(S194-T194)</f>
        <v>94.500000000000014</v>
      </c>
      <c r="W194" s="194" t="s">
        <v>32</v>
      </c>
      <c r="X194" s="53">
        <v>15</v>
      </c>
      <c r="Y194" s="52">
        <v>28</v>
      </c>
      <c r="Z194" s="52">
        <v>1.5</v>
      </c>
      <c r="AA194" s="52">
        <f>4.2*Z194*(Y194-X194)</f>
        <v>81.900000000000006</v>
      </c>
      <c r="AB194" s="61" t="s">
        <v>32</v>
      </c>
      <c r="AC194" s="53">
        <v>82</v>
      </c>
      <c r="AD194" s="194">
        <v>40</v>
      </c>
      <c r="AE194" s="58">
        <v>30</v>
      </c>
      <c r="AF194" s="105">
        <v>25</v>
      </c>
      <c r="AG194" s="105">
        <v>9.5</v>
      </c>
      <c r="AH194" s="105"/>
      <c r="AI194" s="198" t="s">
        <v>75</v>
      </c>
      <c r="AJ194" s="60" t="s">
        <v>43</v>
      </c>
      <c r="AK194" s="190"/>
      <c r="AM194" s="105">
        <v>5</v>
      </c>
      <c r="AN194" s="52">
        <f t="shared" si="17"/>
        <v>5</v>
      </c>
    </row>
    <row r="195" spans="1:43" x14ac:dyDescent="0.25">
      <c r="A195" s="97" t="s">
        <v>550</v>
      </c>
      <c r="B195" s="92">
        <v>2015</v>
      </c>
      <c r="C195" s="123">
        <v>122</v>
      </c>
      <c r="D195" s="216"/>
      <c r="E195" s="146"/>
      <c r="F195" s="146"/>
      <c r="G195" s="146"/>
      <c r="H195" s="124">
        <v>1</v>
      </c>
      <c r="I195" s="124">
        <v>1</v>
      </c>
      <c r="J195" s="124"/>
      <c r="K195" s="124"/>
      <c r="L195" s="124">
        <v>1</v>
      </c>
      <c r="M195" s="261" t="s">
        <v>815</v>
      </c>
      <c r="N195" s="53" t="s">
        <v>408</v>
      </c>
      <c r="O195" s="72">
        <f t="shared" si="15"/>
        <v>7.2615384615384609E-2</v>
      </c>
      <c r="P195" s="70">
        <f t="shared" si="16"/>
        <v>0.20688534107402029</v>
      </c>
      <c r="Q195" s="73"/>
      <c r="R195" s="73"/>
      <c r="S195" s="53">
        <v>180</v>
      </c>
      <c r="T195" s="105"/>
      <c r="V195" s="52">
        <v>32.5</v>
      </c>
      <c r="W195" s="194" t="s">
        <v>358</v>
      </c>
      <c r="X195" s="53">
        <v>21</v>
      </c>
      <c r="Z195" s="52">
        <v>5.4999999999999997E-3</v>
      </c>
      <c r="AB195" s="61" t="s">
        <v>32</v>
      </c>
      <c r="AC195" s="53">
        <v>145</v>
      </c>
      <c r="AD195" s="52">
        <v>103</v>
      </c>
      <c r="AF195" s="105">
        <v>10</v>
      </c>
      <c r="AG195" s="92">
        <v>2.1</v>
      </c>
      <c r="AH195" s="105"/>
      <c r="AI195" s="198" t="s">
        <v>34</v>
      </c>
      <c r="AJ195" s="60" t="s">
        <v>28</v>
      </c>
      <c r="AK195" s="190"/>
      <c r="AM195" s="52">
        <v>2.36</v>
      </c>
      <c r="AN195" s="52">
        <f t="shared" si="17"/>
        <v>2.36</v>
      </c>
    </row>
    <row r="196" spans="1:43" x14ac:dyDescent="0.25">
      <c r="A196" s="97" t="s">
        <v>554</v>
      </c>
      <c r="B196" s="92">
        <v>2015</v>
      </c>
      <c r="C196" s="123">
        <v>127</v>
      </c>
      <c r="D196" s="216"/>
      <c r="E196" s="146"/>
      <c r="F196" s="146"/>
      <c r="G196" s="146"/>
      <c r="H196" s="124">
        <v>1</v>
      </c>
      <c r="I196" s="124">
        <v>1</v>
      </c>
      <c r="J196" s="124">
        <v>1</v>
      </c>
      <c r="K196" s="124">
        <v>1</v>
      </c>
      <c r="L196" s="124">
        <v>1</v>
      </c>
      <c r="M196" s="261" t="s">
        <v>817</v>
      </c>
      <c r="N196" s="53" t="s">
        <v>791</v>
      </c>
      <c r="O196" s="72">
        <f t="shared" si="15"/>
        <v>0.11525974025974026</v>
      </c>
      <c r="P196" s="70">
        <f t="shared" si="16"/>
        <v>0.44400550188727533</v>
      </c>
      <c r="Q196" s="73">
        <f>IF(ISBLANK(J196),"",O196*(S196-T196)/(S196-IF(ISBLANK(X196),20,X196)))</f>
        <v>5.6321045826293213E-3</v>
      </c>
      <c r="R196" s="73">
        <f>IF(ISBLANK(K196),"",O196*(S196-T196)/(S196+273-IF(ISBLANK(X196),293,X196+273)*(1+LN((S196+273)/IF(ISBLANK(X196),293,X196+273)))))</f>
        <v>3.9451613946933313E-2</v>
      </c>
      <c r="S196" s="53">
        <v>118</v>
      </c>
      <c r="T196" s="112">
        <f>S196-V196/(U196*4.2)</f>
        <v>113.0402576489533</v>
      </c>
      <c r="U196" s="194">
        <v>2.0699999999999998</v>
      </c>
      <c r="V196" s="194">
        <v>43.12</v>
      </c>
      <c r="W196" s="194" t="s">
        <v>32</v>
      </c>
      <c r="X196" s="53">
        <v>16.5</v>
      </c>
      <c r="Z196" s="194">
        <v>3.33</v>
      </c>
      <c r="AA196" s="52">
        <v>36.619999999999997</v>
      </c>
      <c r="AB196" s="61" t="s">
        <v>32</v>
      </c>
      <c r="AC196" s="53">
        <v>118</v>
      </c>
      <c r="AD196" s="194">
        <v>57.9</v>
      </c>
      <c r="AE196" s="194">
        <v>32.200000000000003</v>
      </c>
      <c r="AF196" s="105">
        <v>15.7</v>
      </c>
      <c r="AG196" s="58">
        <v>1.1000000000000001</v>
      </c>
      <c r="AH196" s="58">
        <v>0.17</v>
      </c>
      <c r="AI196" s="198" t="s">
        <v>26</v>
      </c>
      <c r="AJ196" s="60" t="s">
        <v>30</v>
      </c>
      <c r="AM196" s="52">
        <v>4.97</v>
      </c>
      <c r="AN196" s="52">
        <f t="shared" si="17"/>
        <v>4.97</v>
      </c>
    </row>
    <row r="197" spans="1:43" x14ac:dyDescent="0.25">
      <c r="A197" s="97" t="s">
        <v>554</v>
      </c>
      <c r="B197" s="92">
        <v>2015</v>
      </c>
      <c r="C197" s="123">
        <v>127</v>
      </c>
      <c r="D197" s="216"/>
      <c r="E197" s="146"/>
      <c r="F197" s="146"/>
      <c r="G197" s="146"/>
      <c r="H197" s="124">
        <v>1</v>
      </c>
      <c r="I197" s="124">
        <v>1</v>
      </c>
      <c r="J197" s="124">
        <v>1</v>
      </c>
      <c r="K197" s="124">
        <v>1</v>
      </c>
      <c r="L197" s="124">
        <v>2</v>
      </c>
      <c r="M197" s="261" t="s">
        <v>818</v>
      </c>
      <c r="N197" s="53" t="s">
        <v>791</v>
      </c>
      <c r="O197" s="72">
        <f t="shared" si="15"/>
        <v>7.8815489749430534E-2</v>
      </c>
      <c r="P197" s="70">
        <f t="shared" si="16"/>
        <v>0.30142119006611479</v>
      </c>
      <c r="Q197" s="73">
        <f>IF(ISBLANK(J197),"",O197*(S197-T197)/(S197-IF(ISBLANK(X197),20,X197)))</f>
        <v>5.8240333956134649E-3</v>
      </c>
      <c r="R197" s="73">
        <f>IF(ISBLANK(K197),"",O197*(S197-T197)/(S197+273-IF(ISBLANK(X197),293,X197+273)*(1+LN((S197+273)/IF(ISBLANK(X197),293,X197+273)))))</f>
        <v>4.0470296946513197E-2</v>
      </c>
      <c r="S197" s="53">
        <v>119</v>
      </c>
      <c r="T197" s="112">
        <f>S197-V197/(U197*4.2)</f>
        <v>111.42581090407177</v>
      </c>
      <c r="U197" s="194">
        <v>2.0699999999999998</v>
      </c>
      <c r="V197" s="194">
        <v>65.849999999999994</v>
      </c>
      <c r="W197" s="194" t="s">
        <v>32</v>
      </c>
      <c r="X197" s="53">
        <v>16.5</v>
      </c>
      <c r="Z197" s="194">
        <v>3.33</v>
      </c>
      <c r="AA197" s="52">
        <v>56.5</v>
      </c>
      <c r="AB197" s="61" t="s">
        <v>32</v>
      </c>
      <c r="AC197" s="53">
        <v>118</v>
      </c>
      <c r="AD197" s="194">
        <v>58.3</v>
      </c>
      <c r="AE197" s="194">
        <v>29.2</v>
      </c>
      <c r="AF197" s="52">
        <v>16.3</v>
      </c>
      <c r="AG197" s="52">
        <v>1</v>
      </c>
      <c r="AH197" s="194">
        <v>0.26</v>
      </c>
      <c r="AI197" s="198" t="s">
        <v>26</v>
      </c>
      <c r="AJ197" s="60" t="s">
        <v>30</v>
      </c>
      <c r="AM197" s="52">
        <v>5.19</v>
      </c>
      <c r="AN197" s="52">
        <f t="shared" si="17"/>
        <v>5.19</v>
      </c>
    </row>
    <row r="198" spans="1:43" x14ac:dyDescent="0.25">
      <c r="A198" s="97" t="s">
        <v>559</v>
      </c>
      <c r="B198" s="92">
        <v>2015</v>
      </c>
      <c r="C198" s="123">
        <v>128</v>
      </c>
      <c r="D198" s="216"/>
      <c r="E198" s="146"/>
      <c r="F198" s="146"/>
      <c r="G198" s="146"/>
      <c r="H198" s="124">
        <v>1</v>
      </c>
      <c r="I198" s="124">
        <v>1</v>
      </c>
      <c r="J198" s="124">
        <v>1</v>
      </c>
      <c r="K198" s="124">
        <v>1</v>
      </c>
      <c r="L198" s="124">
        <v>1</v>
      </c>
      <c r="M198" s="261" t="s">
        <v>823</v>
      </c>
      <c r="N198" s="53" t="s">
        <v>791</v>
      </c>
      <c r="O198" s="72">
        <f t="shared" si="15"/>
        <v>0.14583333333333334</v>
      </c>
      <c r="P198" s="70">
        <f t="shared" si="16"/>
        <v>0.40833333333333344</v>
      </c>
      <c r="Q198" s="73">
        <f>IF(ISBLANK(J198),"",O198*(S198-T198)/(S198-IF(ISBLANK(X198),20,X198)))</f>
        <v>5.6520270270270262E-2</v>
      </c>
      <c r="R198" s="73">
        <f>IF(ISBLANK(K198),"",O198*(S198-T198)/(S198+273-IF(ISBLANK(X198),293,X198+273)*(1+LN((S198+273)/IF(ISBLANK(X198),293,X198+273)))))</f>
        <v>0.27611129206691171</v>
      </c>
      <c r="S198" s="53">
        <v>245</v>
      </c>
      <c r="T198" s="105">
        <v>173.3</v>
      </c>
      <c r="U198" s="52" t="s">
        <v>828</v>
      </c>
      <c r="V198" s="52">
        <v>480</v>
      </c>
      <c r="W198" s="194" t="s">
        <v>39</v>
      </c>
      <c r="X198" s="53">
        <v>60</v>
      </c>
      <c r="Y198" s="194">
        <v>70</v>
      </c>
      <c r="Z198" s="92">
        <v>19.399999999999999</v>
      </c>
      <c r="AA198" s="52">
        <v>390</v>
      </c>
      <c r="AB198" s="61" t="s">
        <v>32</v>
      </c>
      <c r="AC198" s="53">
        <v>240</v>
      </c>
      <c r="AI198" s="198" t="s">
        <v>26</v>
      </c>
      <c r="AJ198" s="60" t="s">
        <v>64</v>
      </c>
      <c r="AM198" s="52">
        <v>70</v>
      </c>
      <c r="AN198" s="52">
        <f t="shared" si="17"/>
        <v>70</v>
      </c>
    </row>
    <row r="199" spans="1:43" x14ac:dyDescent="0.25">
      <c r="A199" s="97" t="s">
        <v>568</v>
      </c>
      <c r="B199" s="92">
        <v>2015</v>
      </c>
      <c r="C199" s="123">
        <v>131</v>
      </c>
      <c r="D199" s="216"/>
      <c r="E199" s="146"/>
      <c r="F199" s="146"/>
      <c r="G199" s="146"/>
      <c r="H199" s="124"/>
      <c r="I199" s="124"/>
      <c r="J199" s="124"/>
      <c r="K199" s="124"/>
      <c r="L199" s="124" t="s">
        <v>816</v>
      </c>
      <c r="N199" s="53" t="s">
        <v>408</v>
      </c>
      <c r="P199" s="105"/>
      <c r="Q199" s="73"/>
      <c r="R199" s="73"/>
      <c r="T199" s="92"/>
      <c r="W199" s="194" t="s">
        <v>125</v>
      </c>
      <c r="Z199" s="92"/>
      <c r="AB199" s="61" t="s">
        <v>32</v>
      </c>
      <c r="AI199" s="198" t="s">
        <v>26</v>
      </c>
      <c r="AJ199" s="60" t="s">
        <v>388</v>
      </c>
    </row>
    <row r="200" spans="1:43" x14ac:dyDescent="0.25">
      <c r="A200" s="97" t="s">
        <v>576</v>
      </c>
      <c r="B200" s="92">
        <v>2015</v>
      </c>
      <c r="C200" s="123">
        <v>135</v>
      </c>
      <c r="D200" s="216"/>
      <c r="E200" s="146"/>
      <c r="F200" s="146"/>
      <c r="G200" s="146"/>
      <c r="H200" s="124"/>
      <c r="I200" s="124"/>
      <c r="J200" s="124"/>
      <c r="K200" s="124"/>
      <c r="L200" s="124" t="s">
        <v>816</v>
      </c>
      <c r="N200" s="53" t="s">
        <v>638</v>
      </c>
      <c r="P200" s="105"/>
      <c r="Q200" s="73"/>
      <c r="R200" s="73"/>
      <c r="T200" s="105"/>
      <c r="W200" s="194" t="s">
        <v>358</v>
      </c>
      <c r="Z200" s="105"/>
      <c r="AB200" s="61" t="s">
        <v>32</v>
      </c>
      <c r="AI200" s="198" t="s">
        <v>26</v>
      </c>
      <c r="AJ200" s="60" t="s">
        <v>37</v>
      </c>
    </row>
    <row r="201" spans="1:43" x14ac:dyDescent="0.25">
      <c r="A201" s="97" t="s">
        <v>913</v>
      </c>
      <c r="B201" s="92">
        <v>2015</v>
      </c>
      <c r="C201" s="123">
        <v>136</v>
      </c>
      <c r="D201" s="216"/>
      <c r="E201" s="146"/>
      <c r="F201" s="146"/>
      <c r="G201" s="146"/>
      <c r="H201" s="124">
        <v>1</v>
      </c>
      <c r="I201" s="124">
        <v>1</v>
      </c>
      <c r="J201" s="124"/>
      <c r="K201" s="124"/>
      <c r="L201" s="124">
        <v>1</v>
      </c>
      <c r="M201" s="261" t="s">
        <v>815</v>
      </c>
      <c r="N201" s="53" t="s">
        <v>638</v>
      </c>
      <c r="O201" s="72">
        <f>IF(ISBLANK(H201),"",(AN201/V201))</f>
        <v>2.8985507246376812E-2</v>
      </c>
      <c r="P201" s="70">
        <f>IF(ISBLANK(I201),"",O201/(1-IF(ISBLANK(X201),293,X201+273)/(S201+273)))</f>
        <v>0.10762211486849169</v>
      </c>
      <c r="Q201" s="73"/>
      <c r="R201" s="73"/>
      <c r="S201" s="53">
        <v>128</v>
      </c>
      <c r="V201" s="52">
        <v>69</v>
      </c>
      <c r="W201" s="194" t="s">
        <v>39</v>
      </c>
      <c r="X201" s="53">
        <v>20</v>
      </c>
      <c r="AB201" s="61" t="s">
        <v>32</v>
      </c>
      <c r="AC201" s="53">
        <v>117</v>
      </c>
      <c r="AD201" s="52">
        <v>96.84</v>
      </c>
      <c r="AE201" s="52">
        <v>20.73</v>
      </c>
      <c r="AF201" s="52">
        <v>4.6500000000000004</v>
      </c>
      <c r="AG201" s="52">
        <v>1.83</v>
      </c>
      <c r="AH201" s="92">
        <v>0.28299999999999997</v>
      </c>
      <c r="AI201" s="198" t="s">
        <v>34</v>
      </c>
      <c r="AJ201" s="60" t="s">
        <v>36</v>
      </c>
      <c r="AK201" s="54">
        <v>3.4</v>
      </c>
      <c r="AM201" s="52">
        <v>2</v>
      </c>
      <c r="AN201" s="52">
        <f>IF(ISNUMBER(AM201),AM201,IF(ISNUMBER(AL201),(0.6842+LN(AL201)*0.0494)*AL201,""))</f>
        <v>2</v>
      </c>
      <c r="AO201" s="53">
        <v>7.2999999999999995E-2</v>
      </c>
      <c r="AQ201" s="52">
        <v>0.105</v>
      </c>
    </row>
    <row r="202" spans="1:43" x14ac:dyDescent="0.25">
      <c r="A202" s="97" t="s">
        <v>216</v>
      </c>
      <c r="B202" s="92">
        <v>2015</v>
      </c>
      <c r="C202" s="123">
        <v>137</v>
      </c>
      <c r="D202" s="216"/>
      <c r="E202" s="146"/>
      <c r="F202" s="146"/>
      <c r="G202" s="146"/>
      <c r="H202" s="124"/>
      <c r="I202" s="124"/>
      <c r="J202" s="124"/>
      <c r="K202" s="124"/>
      <c r="L202" s="124" t="s">
        <v>816</v>
      </c>
      <c r="N202" s="53" t="s">
        <v>408</v>
      </c>
      <c r="P202" s="105"/>
      <c r="Q202" s="73"/>
      <c r="R202" s="73"/>
      <c r="W202" s="194" t="s">
        <v>32</v>
      </c>
      <c r="AB202" s="61" t="s">
        <v>32</v>
      </c>
      <c r="AH202" s="92"/>
      <c r="AI202" s="198" t="s">
        <v>26</v>
      </c>
      <c r="AJ202" s="60" t="s">
        <v>43</v>
      </c>
    </row>
    <row r="203" spans="1:43" x14ac:dyDescent="0.25">
      <c r="A203" s="97" t="s">
        <v>589</v>
      </c>
      <c r="B203" s="92">
        <v>2010</v>
      </c>
      <c r="C203" s="93">
        <v>141</v>
      </c>
      <c r="D203" s="216"/>
      <c r="E203" s="95"/>
      <c r="F203" s="95"/>
      <c r="G203" s="146"/>
      <c r="H203" s="124">
        <v>1</v>
      </c>
      <c r="I203" s="124">
        <v>1</v>
      </c>
      <c r="J203" s="124">
        <v>1</v>
      </c>
      <c r="K203" s="124">
        <v>1</v>
      </c>
      <c r="L203" s="124">
        <v>1</v>
      </c>
      <c r="M203" s="261" t="s">
        <v>818</v>
      </c>
      <c r="N203" s="53" t="s">
        <v>408</v>
      </c>
      <c r="O203" s="72">
        <f>IF(ISBLANK(H203),"",(AN203/V203))</f>
        <v>3.0822368421052636E-2</v>
      </c>
      <c r="P203" s="70">
        <f>IF(ISBLANK(I203),"",O203/(1-IF(ISBLANK(X203),293,X203+273)/(S203+273)))</f>
        <v>0.16379887218045111</v>
      </c>
      <c r="Q203" s="73">
        <f>IF(ISBLANK(J203),"",O203*(S203-T203)/(S203-IF(ISBLANK(X203),20,X203)))</f>
        <v>3.0822368421052639E-3</v>
      </c>
      <c r="R203" s="73">
        <f>IF(ISBLANK(K203),"",O203*(S203-T203)/(S203+273-IF(ISBLANK(X203),293,X203+273)*(1+LN((S203+273)/IF(ISBLANK(X203),293,X203+273)))))</f>
        <v>3.0634120626317818E-2</v>
      </c>
      <c r="S203" s="53">
        <v>99</v>
      </c>
      <c r="T203" s="120">
        <v>92</v>
      </c>
      <c r="U203" s="52">
        <v>1</v>
      </c>
      <c r="V203" s="52">
        <v>30.4</v>
      </c>
      <c r="W203" s="194" t="s">
        <v>32</v>
      </c>
      <c r="X203" s="53">
        <v>29</v>
      </c>
      <c r="Z203" s="52">
        <v>1</v>
      </c>
      <c r="AA203" s="52">
        <v>26.2</v>
      </c>
      <c r="AB203" s="61" t="s">
        <v>32</v>
      </c>
      <c r="AC203" s="53">
        <v>97</v>
      </c>
      <c r="AD203" s="52">
        <v>61</v>
      </c>
      <c r="AE203" s="52">
        <v>31</v>
      </c>
      <c r="AF203" s="52">
        <v>5.9</v>
      </c>
      <c r="AG203" s="52">
        <v>1.08</v>
      </c>
      <c r="AH203" s="105">
        <v>0.15</v>
      </c>
      <c r="AI203" s="198" t="s">
        <v>56</v>
      </c>
      <c r="AJ203" s="60" t="s">
        <v>30</v>
      </c>
      <c r="AM203" s="52">
        <v>0.93700000000000006</v>
      </c>
      <c r="AN203" s="52">
        <f>IF(ISNUMBER(AM203),AM203,IF(ISNUMBER(AL203),(0.6842+LN(AL203)*0.0494)*AL203,""))</f>
        <v>0.93700000000000006</v>
      </c>
    </row>
    <row r="204" spans="1:43" x14ac:dyDescent="0.25">
      <c r="A204" s="97" t="s">
        <v>601</v>
      </c>
      <c r="B204" s="92">
        <v>2016</v>
      </c>
      <c r="C204" s="93">
        <v>143.19999999999999</v>
      </c>
      <c r="D204" s="216"/>
      <c r="E204" s="95"/>
      <c r="F204" s="95"/>
      <c r="G204" s="146"/>
      <c r="H204" s="124">
        <v>1</v>
      </c>
      <c r="I204" s="124">
        <v>1</v>
      </c>
      <c r="J204" s="124">
        <v>1</v>
      </c>
      <c r="K204" s="124">
        <v>1</v>
      </c>
      <c r="L204" s="124">
        <v>1</v>
      </c>
      <c r="M204" s="261" t="s">
        <v>823</v>
      </c>
      <c r="N204" s="53" t="s">
        <v>638</v>
      </c>
      <c r="O204" s="72">
        <f>IF(ISBLANK(H204),"",(AN204/V204))</f>
        <v>7.2430266605023871E-2</v>
      </c>
      <c r="P204" s="70">
        <f>IF(ISBLANK(I204),"",O204/(1-IF(ISBLANK(X204),293,X204+273)/(S204+273)))</f>
        <v>0.37560266825176675</v>
      </c>
      <c r="Q204" s="73">
        <f>IF(ISBLANK(J204),"",O204*(S204-T204)/(S204-IF(ISBLANK(X204),20,X204)))</f>
        <v>1.5520771415362259E-2</v>
      </c>
      <c r="R204" s="73">
        <f>IF(ISBLANK(K204),"",O204*(S204-T204)/(S204+273-IF(ISBLANK(X204),293,X204+273)*(1+LN((S204+273)/IF(ISBLANK(X204),293,X204+273)))))</f>
        <v>0.15025895682466253</v>
      </c>
      <c r="S204" s="53">
        <v>90</v>
      </c>
      <c r="T204" s="52">
        <v>75</v>
      </c>
      <c r="U204" s="52">
        <v>10.3</v>
      </c>
      <c r="V204" s="112">
        <f>U204*4.2*(S204-T204)</f>
        <v>648.90000000000009</v>
      </c>
      <c r="W204" s="194" t="s">
        <v>32</v>
      </c>
      <c r="X204" s="53">
        <v>20</v>
      </c>
      <c r="Z204" s="52">
        <v>28.3</v>
      </c>
      <c r="AB204" s="61" t="s">
        <v>32</v>
      </c>
      <c r="AF204" s="92"/>
      <c r="AG204" s="92"/>
      <c r="AH204" s="105"/>
      <c r="AI204" s="198" t="s">
        <v>602</v>
      </c>
      <c r="AJ204" s="60" t="s">
        <v>29</v>
      </c>
      <c r="AM204" s="52">
        <v>47</v>
      </c>
      <c r="AN204" s="52">
        <f>IF(ISNUMBER(AM204),AM204,IF(ISNUMBER(AL204),(0.6842+LN(AL204)*0.0494)*AL204,""))</f>
        <v>47</v>
      </c>
    </row>
    <row r="205" spans="1:43" x14ac:dyDescent="0.25">
      <c r="A205" s="97" t="s">
        <v>561</v>
      </c>
      <c r="B205" s="92">
        <v>2015</v>
      </c>
      <c r="C205" s="93">
        <v>149</v>
      </c>
      <c r="D205" s="216"/>
      <c r="E205" s="95"/>
      <c r="F205" s="95"/>
      <c r="G205" s="146"/>
      <c r="H205" s="124">
        <v>1</v>
      </c>
      <c r="I205" s="124">
        <v>1</v>
      </c>
      <c r="J205" s="124">
        <v>1</v>
      </c>
      <c r="K205" s="124">
        <v>1</v>
      </c>
      <c r="L205" s="124">
        <v>1</v>
      </c>
      <c r="M205" s="261" t="s">
        <v>818</v>
      </c>
      <c r="N205" s="53" t="s">
        <v>638</v>
      </c>
      <c r="O205" s="72">
        <f>IF(ISBLANK(H205),"",(AN205/V205))</f>
        <v>3.353212771234737E-2</v>
      </c>
      <c r="P205" s="70">
        <f>IF(ISBLANK(I205),"",O205/(1-IF(ISBLANK(X205),293,X205+273)/(S205+273)))</f>
        <v>6.1755001870239731E-2</v>
      </c>
      <c r="Q205" s="73">
        <f>IF(ISBLANK(J205),"",O205*(S205-T205)/(S205-IF(ISBLANK(X205),20,X205)))</f>
        <v>2.5614819780265349E-2</v>
      </c>
      <c r="R205" s="73">
        <f>IF(ISBLANK(K205),"",O205*(S205-T205)/(S205+273-IF(ISBLANK(X205),293,X205+273)*(1+LN((S205+273)/IF(ISBLANK(X205),293,X205+273)))))</f>
        <v>7.5130104281481772E-2</v>
      </c>
      <c r="S205" s="53">
        <v>390</v>
      </c>
      <c r="T205" s="52">
        <v>115</v>
      </c>
      <c r="V205" s="52">
        <v>21.5</v>
      </c>
      <c r="W205" s="194" t="s">
        <v>358</v>
      </c>
      <c r="X205" s="53">
        <v>30</v>
      </c>
      <c r="AB205" s="198" t="s">
        <v>50</v>
      </c>
      <c r="AC205" s="53" t="s">
        <v>639</v>
      </c>
      <c r="AF205" s="92">
        <v>2.9</v>
      </c>
      <c r="AG205" s="92">
        <v>0.35</v>
      </c>
      <c r="AH205" s="92">
        <v>0.7</v>
      </c>
      <c r="AI205" s="198" t="s">
        <v>623</v>
      </c>
      <c r="AJ205" s="196" t="s">
        <v>78</v>
      </c>
      <c r="AL205" s="52">
        <v>1.05</v>
      </c>
      <c r="AN205" s="52">
        <f>IF(ISNUMBER(AM205),AM205,IF(ISNUMBER(AL205),(0.6842+LN(AL205)*0.0494)*AL205,""))</f>
        <v>0.72094074581546852</v>
      </c>
    </row>
    <row r="206" spans="1:43" x14ac:dyDescent="0.25">
      <c r="A206" s="97" t="s">
        <v>659</v>
      </c>
      <c r="B206" s="92">
        <v>2014</v>
      </c>
      <c r="C206" s="146">
        <v>153</v>
      </c>
      <c r="D206" s="114"/>
      <c r="E206" s="51"/>
      <c r="F206" s="51"/>
      <c r="G206" s="188"/>
      <c r="H206" s="124">
        <v>1</v>
      </c>
      <c r="I206" s="124">
        <v>1</v>
      </c>
      <c r="J206" s="124">
        <v>1</v>
      </c>
      <c r="K206" s="124">
        <v>1</v>
      </c>
      <c r="L206" s="124">
        <v>1</v>
      </c>
      <c r="M206" s="261" t="s">
        <v>817</v>
      </c>
      <c r="N206" s="53" t="s">
        <v>791</v>
      </c>
      <c r="O206" s="72">
        <v>6.5000000000000002E-2</v>
      </c>
      <c r="P206" s="70">
        <f>IF(ISBLANK(I206),"",O206/(1-IF(ISBLANK(X206),293,X206+273)/(S206+273)))</f>
        <v>0.26066326530612244</v>
      </c>
      <c r="Q206" s="73">
        <f>IF(ISBLANK(J206),"",O206*(S206-T206)/(S206-IF(ISBLANK(X206),20,X206)))</f>
        <v>1.4591836734693879E-2</v>
      </c>
      <c r="R206" s="73">
        <f>IF(ISBLANK(K206),"",O206*(S206-T206)/(S206+273-IF(ISBLANK(X206),293,X206+273)*(1+LN((S206+273)/IF(ISBLANK(X206),293,X206+273)))))</f>
        <v>0.10684483408810891</v>
      </c>
      <c r="S206" s="53">
        <v>120</v>
      </c>
      <c r="T206" s="92">
        <v>98</v>
      </c>
      <c r="V206" s="52">
        <v>700</v>
      </c>
      <c r="W206" s="190" t="s">
        <v>32</v>
      </c>
      <c r="X206" s="53">
        <v>22</v>
      </c>
      <c r="AB206" s="198" t="s">
        <v>32</v>
      </c>
      <c r="AF206" s="105"/>
      <c r="AG206" s="105"/>
      <c r="AH206" s="105"/>
      <c r="AI206" s="55" t="s">
        <v>26</v>
      </c>
      <c r="AJ206" s="196" t="s">
        <v>29</v>
      </c>
    </row>
    <row r="207" spans="1:43" x14ac:dyDescent="0.25">
      <c r="A207" s="97" t="s">
        <v>660</v>
      </c>
      <c r="B207" s="92">
        <v>2015</v>
      </c>
      <c r="C207" s="146">
        <v>154</v>
      </c>
      <c r="D207" s="114"/>
      <c r="E207" s="51"/>
      <c r="F207" s="51"/>
      <c r="G207" s="188"/>
      <c r="H207" s="57"/>
      <c r="I207" s="57"/>
      <c r="J207" s="57"/>
      <c r="K207" s="57"/>
      <c r="L207" s="57" t="s">
        <v>816</v>
      </c>
      <c r="N207" s="53" t="s">
        <v>638</v>
      </c>
      <c r="P207" s="70"/>
      <c r="Q207" s="73"/>
      <c r="R207" s="73"/>
      <c r="T207" s="92"/>
      <c r="W207" s="190" t="s">
        <v>408</v>
      </c>
      <c r="AB207" s="198" t="s">
        <v>408</v>
      </c>
      <c r="AF207" s="105"/>
      <c r="AG207" s="105"/>
      <c r="AH207" s="105"/>
      <c r="AI207" s="55" t="s">
        <v>34</v>
      </c>
      <c r="AJ207" s="196" t="s">
        <v>321</v>
      </c>
    </row>
    <row r="208" spans="1:43" x14ac:dyDescent="0.25">
      <c r="A208" s="97" t="s">
        <v>665</v>
      </c>
      <c r="B208" s="92">
        <v>2017</v>
      </c>
      <c r="C208" s="146">
        <v>160</v>
      </c>
      <c r="D208" s="114"/>
      <c r="E208" s="51"/>
      <c r="F208" s="51"/>
      <c r="G208" s="188"/>
      <c r="H208" s="57">
        <v>1</v>
      </c>
      <c r="I208" s="57">
        <v>1</v>
      </c>
      <c r="J208" s="57">
        <v>1</v>
      </c>
      <c r="K208" s="57">
        <v>1</v>
      </c>
      <c r="L208" s="57">
        <v>1</v>
      </c>
      <c r="M208" s="261" t="s">
        <v>815</v>
      </c>
      <c r="N208" s="53" t="s">
        <v>638</v>
      </c>
      <c r="O208" s="72">
        <f>IF(ISBLANK(H208),"",(AN208/V208))</f>
        <v>5.7770075101097634E-2</v>
      </c>
      <c r="P208" s="70">
        <f>IF(ISBLANK(I208),"",O208/(1-IF(ISBLANK(X208),293,X208+273)/(S208+273)))</f>
        <v>0.3495089543616407</v>
      </c>
      <c r="Q208" s="73">
        <f>IF(ISBLANK(J208),"",O208*(S208-T208)/(S208-IF(ISBLANK(X208),20,X208)))</f>
        <v>1.5886770652801849E-2</v>
      </c>
      <c r="R208" s="73">
        <f>IF(ISBLANK(K208),"",O208*(S208-T208)/(S208+273-IF(ISBLANK(X208),293,X208+273)*(1+LN((S208+273)/IF(ISBLANK(X208),293,X208+273)))))</f>
        <v>0.18132197683662113</v>
      </c>
      <c r="S208" s="53">
        <v>90</v>
      </c>
      <c r="T208" s="12">
        <v>73.5</v>
      </c>
      <c r="U208" s="52">
        <v>5</v>
      </c>
      <c r="V208" s="52">
        <v>346.2</v>
      </c>
      <c r="W208" s="190" t="s">
        <v>32</v>
      </c>
      <c r="X208" s="53">
        <v>30</v>
      </c>
      <c r="Z208" s="52">
        <v>13.96</v>
      </c>
      <c r="AB208" s="61" t="s">
        <v>32</v>
      </c>
      <c r="AC208" s="53">
        <v>86.8</v>
      </c>
      <c r="AE208" s="194">
        <v>36</v>
      </c>
      <c r="AF208" s="194">
        <v>30.5</v>
      </c>
      <c r="AG208" s="194">
        <v>12</v>
      </c>
      <c r="AH208" s="194">
        <v>4.07</v>
      </c>
      <c r="AI208" s="55" t="s">
        <v>701</v>
      </c>
      <c r="AJ208" s="60" t="s">
        <v>29</v>
      </c>
      <c r="AK208" s="194">
        <v>20.8</v>
      </c>
      <c r="AM208" s="194">
        <v>20</v>
      </c>
      <c r="AN208" s="52">
        <f>IF(ISNUMBER(AM208),AM208,IF(ISNUMBER(AL208),(0.6842+LN(AL208)*0.0494)*AL208,""))</f>
        <v>20</v>
      </c>
    </row>
    <row r="209" spans="1:43" x14ac:dyDescent="0.25">
      <c r="A209" s="97" t="s">
        <v>667</v>
      </c>
      <c r="B209" s="92">
        <v>2016</v>
      </c>
      <c r="C209" s="146">
        <v>165</v>
      </c>
      <c r="D209" s="114"/>
      <c r="E209" s="51"/>
      <c r="F209" s="51"/>
      <c r="G209" s="188"/>
      <c r="H209" s="57"/>
      <c r="I209" s="57"/>
      <c r="J209" s="57"/>
      <c r="K209" s="57"/>
      <c r="L209" s="57" t="s">
        <v>816</v>
      </c>
      <c r="N209" s="53" t="s">
        <v>408</v>
      </c>
      <c r="P209" s="70"/>
      <c r="Q209" s="73"/>
      <c r="R209" s="73"/>
      <c r="T209" s="105"/>
      <c r="W209" s="190" t="s">
        <v>39</v>
      </c>
      <c r="AB209" s="61" t="s">
        <v>50</v>
      </c>
      <c r="AI209" s="55" t="s">
        <v>34</v>
      </c>
      <c r="AJ209" s="60" t="s">
        <v>387</v>
      </c>
    </row>
    <row r="210" spans="1:43" x14ac:dyDescent="0.25">
      <c r="A210" s="97" t="s">
        <v>668</v>
      </c>
      <c r="B210" s="92">
        <v>2016</v>
      </c>
      <c r="C210" s="146">
        <v>166</v>
      </c>
      <c r="D210" s="114"/>
      <c r="E210" s="188"/>
      <c r="F210" s="188"/>
      <c r="G210" s="188"/>
      <c r="H210" s="57"/>
      <c r="I210" s="57"/>
      <c r="J210" s="57"/>
      <c r="K210" s="57"/>
      <c r="L210" s="57" t="s">
        <v>816</v>
      </c>
      <c r="N210" s="53" t="s">
        <v>408</v>
      </c>
      <c r="P210" s="70"/>
      <c r="Q210" s="73"/>
      <c r="R210" s="73"/>
      <c r="T210" s="112"/>
      <c r="W210" s="54" t="s">
        <v>39</v>
      </c>
      <c r="Z210" s="194"/>
      <c r="AB210" s="198" t="s">
        <v>32</v>
      </c>
      <c r="AI210" s="55" t="s">
        <v>26</v>
      </c>
      <c r="AJ210" s="196" t="s">
        <v>710</v>
      </c>
      <c r="AQ210" s="52">
        <v>0.93</v>
      </c>
    </row>
    <row r="211" spans="1:43" x14ac:dyDescent="0.25">
      <c r="A211" s="97" t="s">
        <v>66</v>
      </c>
      <c r="B211" s="92">
        <v>2016</v>
      </c>
      <c r="C211" s="98">
        <v>173</v>
      </c>
      <c r="E211" s="54"/>
      <c r="F211" s="54"/>
      <c r="G211" s="54"/>
      <c r="H211" s="57">
        <v>1</v>
      </c>
      <c r="I211" s="57">
        <v>1</v>
      </c>
      <c r="J211" s="57">
        <v>1</v>
      </c>
      <c r="K211" s="57">
        <v>1</v>
      </c>
      <c r="L211" s="57">
        <v>2</v>
      </c>
      <c r="M211" s="261" t="s">
        <v>817</v>
      </c>
      <c r="N211" s="53" t="s">
        <v>638</v>
      </c>
      <c r="O211" s="72">
        <f>IF(ISBLANK(H211),"",(AN211/V211))</f>
        <v>6.1933444129446208E-2</v>
      </c>
      <c r="P211" s="70">
        <f>IF(ISBLANK(I211),"",O211/(1-IF(ISBLANK(X211),293,X211+273)/(S211+273)))</f>
        <v>0.25620887939865644</v>
      </c>
      <c r="Q211" s="73">
        <f>IF(ISBLANK(J211),"",O211*(S211-T211)/(S211-IF(ISBLANK(X211),20,X211)))</f>
        <v>2.6729170624287309E-2</v>
      </c>
      <c r="R211" s="73">
        <f>IF(ISBLANK(K211),"",O211*(S211-T211)/(S211+273-IF(ISBLANK(X211),293,X211+273)*(1+LN((S211+273)/IF(ISBLANK(X211),293,X211+273)))))</f>
        <v>0.2025164128752156</v>
      </c>
      <c r="S211" s="53">
        <v>120</v>
      </c>
      <c r="T211" s="52">
        <v>79</v>
      </c>
      <c r="V211" s="52">
        <v>19.5</v>
      </c>
      <c r="W211" s="54" t="s">
        <v>32</v>
      </c>
      <c r="X211" s="53">
        <v>25</v>
      </c>
      <c r="AB211" s="191" t="s">
        <v>32</v>
      </c>
      <c r="AI211" s="55" t="s">
        <v>26</v>
      </c>
      <c r="AJ211" s="189" t="s">
        <v>28</v>
      </c>
      <c r="AL211" s="52">
        <v>1.7</v>
      </c>
      <c r="AN211" s="52">
        <f>IF(ISNUMBER(AM211),AM211,IF(ISNUMBER(AL211),(0.6842+LN(AL211)*0.0494)*AL211,""))</f>
        <v>1.2077021605242011</v>
      </c>
    </row>
    <row r="212" spans="1:43" x14ac:dyDescent="0.25">
      <c r="A212" s="97" t="s">
        <v>66</v>
      </c>
      <c r="B212" s="92">
        <v>2016</v>
      </c>
      <c r="C212" s="98">
        <v>173</v>
      </c>
      <c r="E212" s="190"/>
      <c r="F212" s="190"/>
      <c r="G212" s="190"/>
      <c r="H212" s="193">
        <v>1</v>
      </c>
      <c r="I212" s="193">
        <v>1</v>
      </c>
      <c r="J212" s="193">
        <v>1</v>
      </c>
      <c r="K212" s="193">
        <v>1</v>
      </c>
      <c r="L212" s="57">
        <v>1</v>
      </c>
      <c r="M212" s="261" t="s">
        <v>818</v>
      </c>
      <c r="N212" s="53" t="s">
        <v>638</v>
      </c>
      <c r="O212" s="72">
        <f>IF(ISBLANK(H212),"",(AN212/V212))</f>
        <v>5.8261723366798884E-2</v>
      </c>
      <c r="P212" s="207">
        <f>IF(ISBLANK(I212),"",O212/(1-IF(ISBLANK(X212),293,X212+273)/(S212+273)))</f>
        <v>0.24101955034896802</v>
      </c>
      <c r="Q212" s="210">
        <f>IF(ISBLANK(J212),"",O212*(S212-T212)/(S212-IF(ISBLANK(X212),20,X212)))</f>
        <v>2.6984377138306849E-2</v>
      </c>
      <c r="R212" s="210">
        <f>IF(ISBLANK(K212),"",O212*(S212-T212)/(S212+273-IF(ISBLANK(X212),293,X212+273)*(1+LN((S212+273)/IF(ISBLANK(X212),293,X212+273)))))</f>
        <v>0.20445001225576145</v>
      </c>
      <c r="S212" s="53">
        <v>120</v>
      </c>
      <c r="T212" s="52">
        <v>76</v>
      </c>
      <c r="V212" s="52">
        <v>36</v>
      </c>
      <c r="W212" s="190" t="s">
        <v>32</v>
      </c>
      <c r="X212" s="53">
        <v>25</v>
      </c>
      <c r="AB212" s="190" t="s">
        <v>32</v>
      </c>
      <c r="AI212" s="55" t="s">
        <v>26</v>
      </c>
      <c r="AJ212" s="190" t="s">
        <v>28</v>
      </c>
      <c r="AL212" s="52">
        <v>2.85</v>
      </c>
      <c r="AN212" s="52">
        <f>IF(ISNUMBER(AM212),AM212,IF(ISNUMBER(AL212),(0.6842+LN(AL212)*0.0494)*AL212,""))</f>
        <v>2.0974220412047599</v>
      </c>
    </row>
    <row r="213" spans="1:43" x14ac:dyDescent="0.25">
      <c r="D213" s="216"/>
      <c r="E213" s="95"/>
      <c r="F213" s="95"/>
      <c r="G213" s="95"/>
    </row>
    <row r="214" spans="1:43" x14ac:dyDescent="0.25">
      <c r="D214" s="216"/>
      <c r="E214" s="95"/>
      <c r="F214" s="95"/>
      <c r="G214" s="95"/>
    </row>
    <row r="215" spans="1:43" x14ac:dyDescent="0.25">
      <c r="D215" s="216"/>
      <c r="E215" s="95"/>
      <c r="F215" s="95"/>
      <c r="G215" s="95"/>
    </row>
    <row r="216" spans="1:43" x14ac:dyDescent="0.25">
      <c r="D216" s="216"/>
      <c r="E216" s="95"/>
      <c r="F216" s="95"/>
      <c r="G216" s="95"/>
    </row>
    <row r="217" spans="1:43" x14ac:dyDescent="0.25">
      <c r="D217" s="216"/>
      <c r="E217" s="95"/>
      <c r="F217" s="95"/>
      <c r="G217" s="95"/>
    </row>
    <row r="218" spans="1:43" x14ac:dyDescent="0.25">
      <c r="D218" s="216"/>
      <c r="E218" s="95"/>
      <c r="F218" s="95"/>
      <c r="G218" s="95"/>
    </row>
    <row r="219" spans="1:43" x14ac:dyDescent="0.25">
      <c r="D219" s="216"/>
      <c r="E219" s="95"/>
      <c r="F219" s="95"/>
      <c r="G219" s="95"/>
    </row>
    <row r="220" spans="1:43" x14ac:dyDescent="0.25">
      <c r="D220" s="216"/>
      <c r="E220" s="95"/>
      <c r="F220" s="95"/>
      <c r="G220" s="95"/>
    </row>
    <row r="221" spans="1:43" x14ac:dyDescent="0.25">
      <c r="D221" s="104"/>
      <c r="E221" s="93"/>
      <c r="F221" s="93"/>
      <c r="G221" s="93"/>
    </row>
    <row r="222" spans="1:43" x14ac:dyDescent="0.25">
      <c r="D222" s="104"/>
      <c r="E222" s="93"/>
      <c r="F222" s="93"/>
      <c r="G222" s="93"/>
    </row>
    <row r="223" spans="1:43" x14ac:dyDescent="0.25">
      <c r="D223" s="104"/>
      <c r="E223" s="93"/>
      <c r="F223" s="93"/>
      <c r="G223" s="93"/>
    </row>
    <row r="224" spans="1:43" x14ac:dyDescent="0.25">
      <c r="D224" s="104"/>
      <c r="E224" s="93"/>
      <c r="F224" s="93"/>
      <c r="G224" s="93"/>
    </row>
    <row r="225" spans="4:7" x14ac:dyDescent="0.25">
      <c r="D225" s="104"/>
      <c r="E225" s="93"/>
      <c r="F225" s="93"/>
      <c r="G225" s="93"/>
    </row>
    <row r="226" spans="4:7" x14ac:dyDescent="0.25">
      <c r="D226" s="217"/>
      <c r="E226" s="94"/>
      <c r="F226" s="94"/>
      <c r="G226" s="94"/>
    </row>
    <row r="227" spans="4:7" x14ac:dyDescent="0.25">
      <c r="D227" s="217"/>
      <c r="E227" s="94"/>
      <c r="F227" s="94"/>
      <c r="G227" s="94"/>
    </row>
    <row r="228" spans="4:7" x14ac:dyDescent="0.25">
      <c r="D228" s="116"/>
      <c r="E228" s="98"/>
      <c r="F228" s="98"/>
      <c r="G228" s="98"/>
    </row>
    <row r="229" spans="4:7" x14ac:dyDescent="0.25">
      <c r="D229" s="116"/>
      <c r="E229" s="98"/>
      <c r="F229" s="98"/>
      <c r="G229" s="98"/>
    </row>
    <row r="230" spans="4:7" x14ac:dyDescent="0.25">
      <c r="D230" s="116"/>
      <c r="E230" s="98"/>
      <c r="F230" s="98"/>
      <c r="G230" s="98"/>
    </row>
    <row r="232" spans="4:7" x14ac:dyDescent="0.25">
      <c r="D232" s="216"/>
      <c r="E232" s="36"/>
      <c r="F232" s="36"/>
      <c r="G232" s="36"/>
    </row>
    <row r="233" spans="4:7" x14ac:dyDescent="0.25">
      <c r="D233" s="216"/>
      <c r="E233" s="36"/>
      <c r="F233" s="36"/>
      <c r="G233" s="36"/>
    </row>
    <row r="234" spans="4:7" x14ac:dyDescent="0.25">
      <c r="D234" s="216"/>
      <c r="E234" s="36"/>
      <c r="F234" s="36"/>
      <c r="G234" s="36"/>
    </row>
    <row r="235" spans="4:7" x14ac:dyDescent="0.25">
      <c r="D235" s="216"/>
      <c r="E235" s="36"/>
      <c r="F235" s="36"/>
      <c r="G235" s="36"/>
    </row>
    <row r="236" spans="4:7" x14ac:dyDescent="0.25">
      <c r="D236" s="216"/>
      <c r="E236" s="36"/>
      <c r="F236" s="36"/>
      <c r="G236" s="36"/>
    </row>
    <row r="237" spans="4:7" x14ac:dyDescent="0.25">
      <c r="D237" s="216"/>
      <c r="E237" s="36"/>
      <c r="F237" s="36"/>
      <c r="G237" s="36"/>
    </row>
    <row r="238" spans="4:7" x14ac:dyDescent="0.25">
      <c r="D238" s="216"/>
      <c r="E238" s="36"/>
      <c r="F238" s="36"/>
      <c r="G238" s="36"/>
    </row>
    <row r="239" spans="4:7" x14ac:dyDescent="0.25">
      <c r="D239" s="216"/>
      <c r="E239" s="36"/>
      <c r="F239" s="36"/>
      <c r="G239" s="36"/>
    </row>
    <row r="240" spans="4:7" x14ac:dyDescent="0.25">
      <c r="D240" s="116"/>
      <c r="E240" s="49"/>
      <c r="F240" s="49"/>
      <c r="G240" s="49"/>
    </row>
    <row r="241" spans="4:7" x14ac:dyDescent="0.25">
      <c r="D241" s="116"/>
      <c r="E241" s="49"/>
      <c r="F241" s="49"/>
      <c r="G241" s="49"/>
    </row>
    <row r="242" spans="4:7" x14ac:dyDescent="0.25">
      <c r="D242" s="116"/>
      <c r="E242" s="49"/>
      <c r="F242" s="49"/>
      <c r="G242" s="49"/>
    </row>
    <row r="243" spans="4:7" x14ac:dyDescent="0.25">
      <c r="D243" s="116"/>
      <c r="E243" s="49"/>
      <c r="F243" s="49"/>
      <c r="G243" s="49"/>
    </row>
    <row r="244" spans="4:7" x14ac:dyDescent="0.25">
      <c r="D244" s="116"/>
      <c r="E244" s="49"/>
      <c r="F244" s="49"/>
      <c r="G244" s="49"/>
    </row>
    <row r="245" spans="4:7" x14ac:dyDescent="0.25">
      <c r="D245" s="116"/>
      <c r="E245" s="49"/>
      <c r="F245" s="49"/>
      <c r="G245" s="49"/>
    </row>
    <row r="246" spans="4:7" x14ac:dyDescent="0.25">
      <c r="D246" s="116"/>
      <c r="E246" s="49"/>
      <c r="F246" s="49"/>
      <c r="G246" s="49"/>
    </row>
    <row r="247" spans="4:7" x14ac:dyDescent="0.25">
      <c r="D247" s="116"/>
      <c r="E247" s="49"/>
      <c r="F247" s="49"/>
      <c r="G247" s="49"/>
    </row>
    <row r="248" spans="4:7" x14ac:dyDescent="0.25">
      <c r="D248" s="116"/>
      <c r="E248" s="49"/>
      <c r="F248" s="49"/>
      <c r="G248" s="49"/>
    </row>
  </sheetData>
  <autoFilter ref="A2:AQ177">
    <sortState ref="A3:AQ212">
      <sortCondition ref="D2:D177"/>
    </sortState>
  </autoFilter>
  <mergeCells count="9">
    <mergeCell ref="AJ1:AN1"/>
    <mergeCell ref="AO1:AQ1"/>
    <mergeCell ref="A1:C1"/>
    <mergeCell ref="H1:M1"/>
    <mergeCell ref="O1:R1"/>
    <mergeCell ref="S1:W1"/>
    <mergeCell ref="X1:AB1"/>
    <mergeCell ref="AC1:AI1"/>
    <mergeCell ref="D1:G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0"/>
  <sheetViews>
    <sheetView zoomScale="85" zoomScaleNormal="85" workbookViewId="0"/>
  </sheetViews>
  <sheetFormatPr baseColWidth="10" defaultColWidth="11.42578125" defaultRowHeight="15" x14ac:dyDescent="0.25"/>
  <cols>
    <col min="1" max="1" width="21.85546875" customWidth="1"/>
    <col min="2" max="2" width="17.5703125" customWidth="1"/>
    <col min="6" max="6" width="12.7109375" customWidth="1"/>
    <col min="11" max="11" width="18.85546875" bestFit="1" customWidth="1"/>
    <col min="12" max="12" width="16.28515625" bestFit="1" customWidth="1"/>
    <col min="13" max="13" width="9.7109375" bestFit="1" customWidth="1"/>
    <col min="14" max="14" width="8.140625" bestFit="1" customWidth="1"/>
    <col min="15" max="15" width="10.28515625" bestFit="1" customWidth="1"/>
    <col min="16" max="16" width="15" bestFit="1" customWidth="1"/>
    <col min="17" max="17" width="5.85546875" customWidth="1"/>
    <col min="18" max="19" width="5.42578125" customWidth="1"/>
    <col min="20" max="20" width="5.85546875" bestFit="1" customWidth="1"/>
    <col min="21" max="21" width="5.42578125" bestFit="1" customWidth="1"/>
  </cols>
  <sheetData>
    <row r="2" spans="1:18" x14ac:dyDescent="0.25">
      <c r="A2" s="117" t="s">
        <v>1421</v>
      </c>
      <c r="B2" s="338">
        <v>0</v>
      </c>
      <c r="C2" s="438" t="s">
        <v>1560</v>
      </c>
      <c r="D2" s="438"/>
      <c r="E2" s="438"/>
      <c r="F2" s="438"/>
      <c r="G2" s="438"/>
      <c r="H2" s="438"/>
      <c r="K2" s="117" t="s">
        <v>1421</v>
      </c>
      <c r="L2" s="338">
        <v>0</v>
      </c>
      <c r="N2" s="52"/>
      <c r="O2" s="22"/>
      <c r="Q2" s="52"/>
      <c r="R2" s="22"/>
    </row>
    <row r="3" spans="1:18" x14ac:dyDescent="0.25">
      <c r="K3" s="105"/>
      <c r="L3" s="105"/>
      <c r="N3" s="52"/>
      <c r="O3" s="52"/>
      <c r="Q3" s="52"/>
      <c r="R3" s="52"/>
    </row>
    <row r="4" spans="1:18" x14ac:dyDescent="0.25">
      <c r="A4" s="117" t="s">
        <v>1558</v>
      </c>
      <c r="B4" t="s">
        <v>1557</v>
      </c>
      <c r="K4" s="117" t="s">
        <v>1562</v>
      </c>
      <c r="L4" s="117" t="s">
        <v>1561</v>
      </c>
    </row>
    <row r="5" spans="1:18" x14ac:dyDescent="0.25">
      <c r="A5" s="338" t="s">
        <v>28</v>
      </c>
      <c r="B5" s="119">
        <v>53</v>
      </c>
      <c r="L5" s="105" t="s">
        <v>28</v>
      </c>
      <c r="M5" s="105" t="s">
        <v>35</v>
      </c>
      <c r="N5" s="105" t="s">
        <v>29</v>
      </c>
      <c r="O5" s="105" t="s">
        <v>1366</v>
      </c>
      <c r="P5" s="105" t="s">
        <v>1371</v>
      </c>
      <c r="Q5" s="105" t="s">
        <v>408</v>
      </c>
      <c r="R5" s="105" t="s">
        <v>1559</v>
      </c>
    </row>
    <row r="6" spans="1:18" x14ac:dyDescent="0.25">
      <c r="A6" s="338" t="s">
        <v>35</v>
      </c>
      <c r="B6" s="119">
        <v>31</v>
      </c>
      <c r="K6" s="117" t="s">
        <v>1558</v>
      </c>
    </row>
    <row r="7" spans="1:18" x14ac:dyDescent="0.25">
      <c r="A7" s="338" t="s">
        <v>29</v>
      </c>
      <c r="B7" s="119">
        <v>15</v>
      </c>
      <c r="K7" s="338" t="s">
        <v>1563</v>
      </c>
      <c r="L7" s="119">
        <v>5</v>
      </c>
      <c r="M7" s="119">
        <v>2</v>
      </c>
      <c r="N7" s="119"/>
      <c r="O7" s="119">
        <v>4</v>
      </c>
      <c r="P7" s="119"/>
      <c r="Q7" s="119">
        <v>1</v>
      </c>
      <c r="R7" s="119">
        <v>12</v>
      </c>
    </row>
    <row r="8" spans="1:18" x14ac:dyDescent="0.25">
      <c r="A8" s="338" t="s">
        <v>1366</v>
      </c>
      <c r="B8" s="119"/>
      <c r="K8" s="338" t="s">
        <v>1564</v>
      </c>
      <c r="L8" s="119">
        <v>15</v>
      </c>
      <c r="M8" s="119">
        <v>1</v>
      </c>
      <c r="N8" s="119">
        <v>1</v>
      </c>
      <c r="O8" s="119">
        <v>5</v>
      </c>
      <c r="P8" s="119">
        <v>1</v>
      </c>
      <c r="Q8" s="119">
        <v>1</v>
      </c>
      <c r="R8" s="119">
        <v>24</v>
      </c>
    </row>
    <row r="9" spans="1:18" x14ac:dyDescent="0.25">
      <c r="A9" s="121" t="s">
        <v>119</v>
      </c>
      <c r="B9" s="119">
        <v>2</v>
      </c>
      <c r="K9" s="338" t="s">
        <v>1565</v>
      </c>
      <c r="L9" s="119">
        <v>26</v>
      </c>
      <c r="M9" s="119">
        <v>11</v>
      </c>
      <c r="N9" s="119">
        <v>5</v>
      </c>
      <c r="O9" s="119">
        <v>5</v>
      </c>
      <c r="P9" s="119">
        <v>2</v>
      </c>
      <c r="Q9" s="119">
        <v>3</v>
      </c>
      <c r="R9" s="119">
        <v>52</v>
      </c>
    </row>
    <row r="10" spans="1:18" x14ac:dyDescent="0.25">
      <c r="A10" s="121" t="s">
        <v>777</v>
      </c>
      <c r="B10" s="119">
        <v>1</v>
      </c>
      <c r="K10" s="338" t="s">
        <v>1566</v>
      </c>
      <c r="L10" s="119"/>
      <c r="M10" s="119">
        <v>6</v>
      </c>
      <c r="N10" s="119">
        <v>5</v>
      </c>
      <c r="O10" s="119"/>
      <c r="P10" s="119"/>
      <c r="Q10" s="119">
        <v>3</v>
      </c>
      <c r="R10" s="119">
        <v>14</v>
      </c>
    </row>
    <row r="11" spans="1:18" x14ac:dyDescent="0.25">
      <c r="A11" s="121" t="s">
        <v>78</v>
      </c>
      <c r="B11" s="119">
        <v>11</v>
      </c>
      <c r="K11" s="338" t="s">
        <v>1567</v>
      </c>
      <c r="L11" s="119"/>
      <c r="M11" s="119">
        <v>4</v>
      </c>
      <c r="N11" s="119">
        <v>1</v>
      </c>
      <c r="O11" s="119"/>
      <c r="P11" s="119"/>
      <c r="Q11" s="119"/>
      <c r="R11" s="119">
        <v>5</v>
      </c>
    </row>
    <row r="12" spans="1:18" x14ac:dyDescent="0.25">
      <c r="A12" s="338" t="s">
        <v>1371</v>
      </c>
      <c r="B12" s="119"/>
      <c r="K12" s="338" t="s">
        <v>1559</v>
      </c>
      <c r="L12" s="119">
        <v>46</v>
      </c>
      <c r="M12" s="119">
        <v>24</v>
      </c>
      <c r="N12" s="119">
        <v>12</v>
      </c>
      <c r="O12" s="119">
        <v>14</v>
      </c>
      <c r="P12" s="119">
        <v>3</v>
      </c>
      <c r="Q12" s="119">
        <v>8</v>
      </c>
      <c r="R12" s="119">
        <v>107</v>
      </c>
    </row>
    <row r="13" spans="1:18" x14ac:dyDescent="0.25">
      <c r="A13" s="121" t="s">
        <v>321</v>
      </c>
      <c r="B13" s="119">
        <v>1</v>
      </c>
    </row>
    <row r="14" spans="1:18" x14ac:dyDescent="0.25">
      <c r="A14" s="121" t="s">
        <v>778</v>
      </c>
      <c r="B14" s="119">
        <v>2</v>
      </c>
    </row>
    <row r="15" spans="1:18" x14ac:dyDescent="0.25">
      <c r="A15" s="338" t="s">
        <v>408</v>
      </c>
      <c r="B15" s="119">
        <v>10</v>
      </c>
    </row>
    <row r="16" spans="1:18" x14ac:dyDescent="0.25">
      <c r="A16" s="338" t="s">
        <v>1559</v>
      </c>
      <c r="B16" s="119">
        <v>126</v>
      </c>
    </row>
    <row r="19" spans="3:6" x14ac:dyDescent="0.25">
      <c r="C19" s="22"/>
      <c r="D19" s="23"/>
      <c r="F19" s="23"/>
    </row>
    <row r="20" spans="3:6" x14ac:dyDescent="0.25">
      <c r="C20" s="25"/>
      <c r="D20" s="23"/>
      <c r="E20" s="64"/>
      <c r="F20" s="64"/>
    </row>
    <row r="21" spans="3:6" x14ac:dyDescent="0.25">
      <c r="C21" s="25"/>
      <c r="E21" s="64"/>
      <c r="F21" s="64"/>
    </row>
    <row r="22" spans="3:6" x14ac:dyDescent="0.25">
      <c r="C22" s="25"/>
      <c r="E22" s="64"/>
      <c r="F22" s="64"/>
    </row>
    <row r="23" spans="3:6" x14ac:dyDescent="0.25">
      <c r="C23" s="25"/>
      <c r="D23" s="23"/>
      <c r="E23" s="64"/>
      <c r="F23" s="64"/>
    </row>
    <row r="24" spans="3:6" x14ac:dyDescent="0.25">
      <c r="C24" s="25"/>
      <c r="D24" s="23"/>
      <c r="E24" s="64"/>
      <c r="F24" s="64"/>
    </row>
    <row r="25" spans="3:6" x14ac:dyDescent="0.25">
      <c r="C25" s="25"/>
      <c r="D25" s="23"/>
      <c r="E25" s="64"/>
      <c r="F25" s="68"/>
    </row>
    <row r="26" spans="3:6" x14ac:dyDescent="0.25">
      <c r="C26" s="22"/>
      <c r="D26" s="23"/>
      <c r="E26" s="68"/>
      <c r="F26" s="68"/>
    </row>
    <row r="27" spans="3:6" x14ac:dyDescent="0.25">
      <c r="C27" s="25"/>
      <c r="D27" s="23"/>
      <c r="E27" s="64"/>
      <c r="F27" s="64"/>
    </row>
    <row r="34" spans="1:2" x14ac:dyDescent="0.25">
      <c r="A34" s="22"/>
      <c r="B34" s="23"/>
    </row>
    <row r="35" spans="1:2" x14ac:dyDescent="0.25">
      <c r="A35" s="22"/>
      <c r="B35" s="23"/>
    </row>
    <row r="36" spans="1:2" x14ac:dyDescent="0.25">
      <c r="A36" s="28"/>
      <c r="B36" s="23"/>
    </row>
    <row r="37" spans="1:2" x14ac:dyDescent="0.25">
      <c r="A37" s="28"/>
      <c r="B37" s="23"/>
    </row>
    <row r="38" spans="1:2" x14ac:dyDescent="0.25">
      <c r="A38" s="28"/>
      <c r="B38" s="23"/>
    </row>
    <row r="39" spans="1:2" x14ac:dyDescent="0.25">
      <c r="A39" s="28"/>
      <c r="B39" s="23"/>
    </row>
    <row r="40" spans="1:2" x14ac:dyDescent="0.25">
      <c r="A40" s="22"/>
      <c r="B40" s="23"/>
    </row>
  </sheetData>
  <mergeCells count="1">
    <mergeCell ref="C2:H2"/>
  </mergeCell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Introduction</vt:lpstr>
      <vt:lpstr>Headers description</vt:lpstr>
      <vt:lpstr>Listings</vt:lpstr>
      <vt:lpstr>Database</vt:lpstr>
      <vt:lpstr>Operating Point</vt:lpstr>
      <vt:lpstr>Exploitation</vt:lpstr>
    </vt:vector>
  </TitlesOfParts>
  <Company>CEA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Landelle Arnaud 241453</dc:creator>
  <cp:lastModifiedBy>Landelle Arnaud 241453</cp:lastModifiedBy>
  <cp:lastPrinted>2016-12-19T10:02:53Z</cp:lastPrinted>
  <dcterms:created xsi:type="dcterms:W3CDTF">2015-03-31T07:49:24Z</dcterms:created>
  <dcterms:modified xsi:type="dcterms:W3CDTF">2017-03-17T14:01:52Z</dcterms:modified>
</cp:coreProperties>
</file>