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i\Dropbox\UD Junior Spring 17\J lab\VLE\"/>
    </mc:Choice>
  </mc:AlternateContent>
  <bookViews>
    <workbookView xWindow="0" yWindow="0" windowWidth="20325" windowHeight="8865" activeTab="4"/>
  </bookViews>
  <sheets>
    <sheet name="Acetone - Ethyl Acetate" sheetId="1" r:id="rId1"/>
    <sheet name="Acetone - Ethanol" sheetId="6" r:id="rId2"/>
    <sheet name="Sheet1" sheetId="5" r:id="rId3"/>
    <sheet name="Sheet3" sheetId="3" r:id="rId4"/>
    <sheet name="Calculate Dew&amp;Bubble const P" sheetId="2" r:id="rId5"/>
    <sheet name="Sheet4" sheetId="4" r:id="rId6"/>
  </sheets>
  <definedNames>
    <definedName name="solver_adj" localSheetId="1" hidden="1">'Acetone - Ethanol'!$N$3</definedName>
    <definedName name="solver_adj" localSheetId="0" hidden="1">'Acetone - Ethyl Acetate'!$M$3</definedName>
    <definedName name="solver_adj" localSheetId="4" hidden="1">'Calculate Dew&amp;Bubble const P'!$B$8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drv" localSheetId="1" hidden="1">1</definedName>
    <definedName name="solver_drv" localSheetId="0" hidden="1">1</definedName>
    <definedName name="solver_drv" localSheetId="4" hidden="1">2</definedName>
    <definedName name="solver_eng" localSheetId="1" hidden="1">1</definedName>
    <definedName name="solver_eng" localSheetId="0" hidden="1">1</definedName>
    <definedName name="solver_eng" localSheetId="4" hidden="1">1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um" localSheetId="1" hidden="1">0</definedName>
    <definedName name="solver_num" localSheetId="0" hidden="1">0</definedName>
    <definedName name="solver_num" localSheetId="4" hidden="1">0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opt" localSheetId="1" hidden="1">'Acetone - Ethanol'!$O$8</definedName>
    <definedName name="solver_opt" localSheetId="0" hidden="1">'Acetone - Ethyl Acetate'!$N$8</definedName>
    <definedName name="solver_opt" localSheetId="4" hidden="1">'Calculate Dew&amp;Bubble const P'!$G$7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rbv" localSheetId="1" hidden="1">1</definedName>
    <definedName name="solver_rbv" localSheetId="0" hidden="1">1</definedName>
    <definedName name="solver_rbv" localSheetId="4" hidden="1">2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scl" localSheetId="1" hidden="1">1</definedName>
    <definedName name="solver_scl" localSheetId="0" hidden="1">1</definedName>
    <definedName name="solver_scl" localSheetId="4" hidden="1">2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yp" localSheetId="1" hidden="1">3</definedName>
    <definedName name="solver_typ" localSheetId="0" hidden="1">3</definedName>
    <definedName name="solver_typ" localSheetId="4" hidden="1">3</definedName>
    <definedName name="solver_val" localSheetId="1" hidden="1">1</definedName>
    <definedName name="solver_val" localSheetId="0" hidden="1">1</definedName>
    <definedName name="solver_val" localSheetId="4" hidden="1">1</definedName>
    <definedName name="solver_ver" localSheetId="1" hidden="1">3</definedName>
    <definedName name="solver_ver" localSheetId="0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E13" i="6"/>
  <c r="E12" i="6"/>
  <c r="H3" i="6"/>
  <c r="M6" i="6"/>
  <c r="O6" i="6" s="1"/>
  <c r="P6" i="6" s="1"/>
  <c r="N5" i="6"/>
  <c r="M5" i="6"/>
  <c r="O5" i="6" s="1"/>
  <c r="P5" i="6" s="1"/>
  <c r="G4" i="1"/>
  <c r="G3" i="1"/>
  <c r="H4" i="6" l="1"/>
  <c r="M4" i="6" s="1"/>
  <c r="O4" i="6" s="1"/>
  <c r="P4" i="6" s="1"/>
  <c r="K3" i="6"/>
  <c r="M3" i="6"/>
  <c r="O3" i="6" s="1"/>
  <c r="G15" i="4"/>
  <c r="E15" i="4"/>
  <c r="G14" i="4"/>
  <c r="E14" i="4"/>
  <c r="G13" i="4"/>
  <c r="G17" i="4" s="1"/>
  <c r="E13" i="4"/>
  <c r="E17" i="4" s="1"/>
  <c r="G5" i="4"/>
  <c r="E5" i="4"/>
  <c r="G4" i="4"/>
  <c r="E4" i="4"/>
  <c r="G3" i="4"/>
  <c r="E3" i="4"/>
  <c r="G14" i="2"/>
  <c r="G15" i="2"/>
  <c r="G13" i="2"/>
  <c r="E14" i="2"/>
  <c r="E15" i="2"/>
  <c r="E13" i="2"/>
  <c r="F6" i="3"/>
  <c r="K6" i="3" s="1"/>
  <c r="M6" i="3" s="1"/>
  <c r="N6" i="3" s="1"/>
  <c r="L5" i="3"/>
  <c r="K5" i="3"/>
  <c r="M5" i="3" s="1"/>
  <c r="N5" i="3" s="1"/>
  <c r="F5" i="3"/>
  <c r="I5" i="3" s="1"/>
  <c r="K4" i="3"/>
  <c r="M4" i="3" s="1"/>
  <c r="N4" i="3" s="1"/>
  <c r="I4" i="3"/>
  <c r="G4" i="3"/>
  <c r="F4" i="3"/>
  <c r="K3" i="3"/>
  <c r="M3" i="3" s="1"/>
  <c r="F3" i="3"/>
  <c r="I3" i="3" s="1"/>
  <c r="E5" i="2"/>
  <c r="G4" i="2"/>
  <c r="G3" i="2"/>
  <c r="M5" i="1"/>
  <c r="H4" i="1"/>
  <c r="I8" i="6" l="1"/>
  <c r="K4" i="6"/>
  <c r="K8" i="6" s="1"/>
  <c r="O8" i="6"/>
  <c r="P3" i="6"/>
  <c r="P8" i="6" s="1"/>
  <c r="L4" i="1"/>
  <c r="N4" i="1" s="1"/>
  <c r="O4" i="1" s="1"/>
  <c r="G17" i="2"/>
  <c r="E7" i="4"/>
  <c r="G7" i="4"/>
  <c r="E17" i="2"/>
  <c r="N3" i="3"/>
  <c r="N8" i="3" s="1"/>
  <c r="M8" i="3"/>
  <c r="G6" i="3"/>
  <c r="G3" i="3"/>
  <c r="G8" i="3" s="1"/>
  <c r="G5" i="3"/>
  <c r="I6" i="3"/>
  <c r="I8" i="3" s="1"/>
  <c r="E4" i="2"/>
  <c r="G5" i="2"/>
  <c r="G7" i="2" s="1"/>
  <c r="E3" i="2"/>
  <c r="L3" i="1"/>
  <c r="N3" i="1" s="1"/>
  <c r="O3" i="1" s="1"/>
  <c r="J4" i="1"/>
  <c r="L6" i="1" l="1"/>
  <c r="N6" i="1" s="1"/>
  <c r="O6" i="1" s="1"/>
  <c r="L5" i="1"/>
  <c r="N5" i="1" s="1"/>
  <c r="O5" i="1" s="1"/>
  <c r="O8" i="1" s="1"/>
  <c r="E7" i="2"/>
  <c r="H3" i="1"/>
  <c r="J3" i="1"/>
  <c r="N8" i="1" l="1"/>
  <c r="H8" i="1"/>
  <c r="J8" i="1"/>
</calcChain>
</file>

<file path=xl/sharedStrings.xml><?xml version="1.0" encoding="utf-8"?>
<sst xmlns="http://schemas.openxmlformats.org/spreadsheetml/2006/main" count="124" uniqueCount="39">
  <si>
    <t>n-butane</t>
  </si>
  <si>
    <t>2-methyl propane</t>
  </si>
  <si>
    <t>mol fraction</t>
  </si>
  <si>
    <t>A</t>
  </si>
  <si>
    <t>B</t>
  </si>
  <si>
    <t xml:space="preserve">P Vap </t>
  </si>
  <si>
    <t>Guessed T:</t>
  </si>
  <si>
    <t>Total Pressure</t>
  </si>
  <si>
    <t>Yi</t>
  </si>
  <si>
    <t>Component information</t>
  </si>
  <si>
    <t>Bubble Point</t>
  </si>
  <si>
    <t>Dew Point</t>
  </si>
  <si>
    <t>xi</t>
  </si>
  <si>
    <t>Antoinne Base</t>
  </si>
  <si>
    <t>k</t>
  </si>
  <si>
    <t>Guess Liquid Percent</t>
  </si>
  <si>
    <t>Vapor Percent:</t>
  </si>
  <si>
    <t>Sum xi</t>
  </si>
  <si>
    <t>yi</t>
  </si>
  <si>
    <t>Isothermal Flash Calculations</t>
  </si>
  <si>
    <t>Y total=</t>
  </si>
  <si>
    <t>x total=</t>
  </si>
  <si>
    <t>adiabatic Flash Calculations</t>
  </si>
  <si>
    <t>Sum</t>
  </si>
  <si>
    <t>x tot=</t>
  </si>
  <si>
    <t>Calculated Vapor %:</t>
  </si>
  <si>
    <t>Guessed Liquid %:</t>
  </si>
  <si>
    <t>mol fract</t>
  </si>
  <si>
    <t>Constant T</t>
  </si>
  <si>
    <t>Acetone</t>
  </si>
  <si>
    <t>Ethyl Acetate</t>
  </si>
  <si>
    <t>C</t>
  </si>
  <si>
    <t>Ethanol</t>
  </si>
  <si>
    <t>x</t>
  </si>
  <si>
    <t>gamma 1</t>
  </si>
  <si>
    <t>gamma 2</t>
  </si>
  <si>
    <t>10^</t>
  </si>
  <si>
    <t>A 12</t>
  </si>
  <si>
    <t>A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</si>
</sst>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Border="1"/>
    <xf numFmtId="0" fontId="0" fillId="4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9" xfId="0" applyFill="1" applyBorder="1" applyAlignment="1">
      <alignment horizontal="center"/>
    </xf>
    <xf numFmtId="0" fontId="0" fillId="0" borderId="9" xfId="0" applyBorder="1"/>
    <xf numFmtId="0" fontId="0" fillId="4" borderId="0" xfId="0" applyFill="1" applyAlignment="1">
      <alignment wrapText="1"/>
    </xf>
    <xf numFmtId="0" fontId="1" fillId="5" borderId="0" xfId="0" applyFont="1" applyFill="1"/>
    <xf numFmtId="0" fontId="0" fillId="5" borderId="0" xfId="0" applyFill="1"/>
    <xf numFmtId="0" fontId="0" fillId="3" borderId="0" xfId="0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2" borderId="3" xfId="0" applyFill="1" applyBorder="1"/>
    <xf numFmtId="0" fontId="0" fillId="6" borderId="3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B9" sqref="B9"/>
    </sheetView>
  </sheetViews>
  <sheetFormatPr defaultRowHeight="14.25" x14ac:dyDescent="0.45"/>
  <cols>
    <col min="1" max="1" width="13" customWidth="1"/>
    <col min="3" max="3" width="7.59765625" customWidth="1"/>
    <col min="4" max="5" width="7.33203125" customWidth="1"/>
    <col min="6" max="6" width="1.3984375" customWidth="1"/>
    <col min="7" max="7" width="11.53125" style="2" customWidth="1"/>
    <col min="8" max="8" width="11.33203125" style="3" customWidth="1"/>
    <col min="9" max="9" width="5.9296875" style="1" customWidth="1"/>
    <col min="10" max="10" width="9.06640625" style="3"/>
    <col min="11" max="11" width="2.1328125" customWidth="1"/>
    <col min="12" max="12" width="6.9296875" style="1" customWidth="1"/>
    <col min="13" max="13" width="15.3984375" style="1" customWidth="1"/>
    <col min="14" max="15" width="8.9296875" style="1" customWidth="1"/>
  </cols>
  <sheetData>
    <row r="1" spans="1:20" s="15" customFormat="1" x14ac:dyDescent="0.45">
      <c r="A1" s="27" t="s">
        <v>9</v>
      </c>
      <c r="B1" s="27"/>
      <c r="C1" s="27"/>
      <c r="D1" s="27"/>
      <c r="E1" s="14"/>
      <c r="G1" s="25" t="s">
        <v>10</v>
      </c>
      <c r="H1" s="26"/>
      <c r="I1" s="25" t="s">
        <v>11</v>
      </c>
      <c r="J1" s="28"/>
      <c r="L1" s="28" t="s">
        <v>19</v>
      </c>
      <c r="M1" s="28"/>
      <c r="N1" s="28"/>
      <c r="O1" s="28"/>
      <c r="Q1" s="29"/>
      <c r="R1" s="29"/>
      <c r="S1" s="29"/>
      <c r="T1" s="29"/>
    </row>
    <row r="2" spans="1:20" x14ac:dyDescent="0.45">
      <c r="A2" s="7"/>
      <c r="B2" s="7" t="s">
        <v>27</v>
      </c>
      <c r="C2" s="7" t="s">
        <v>3</v>
      </c>
      <c r="D2" s="7" t="s">
        <v>4</v>
      </c>
      <c r="E2" s="7" t="s">
        <v>31</v>
      </c>
      <c r="G2" s="2" t="s">
        <v>5</v>
      </c>
      <c r="H2" s="3" t="s">
        <v>8</v>
      </c>
      <c r="J2" s="3" t="s">
        <v>12</v>
      </c>
      <c r="L2" s="1" t="s">
        <v>14</v>
      </c>
      <c r="M2" s="13" t="s">
        <v>26</v>
      </c>
      <c r="N2" s="1" t="s">
        <v>12</v>
      </c>
      <c r="O2" s="1" t="s">
        <v>18</v>
      </c>
    </row>
    <row r="3" spans="1:20" x14ac:dyDescent="0.45">
      <c r="A3" s="7" t="s">
        <v>29</v>
      </c>
      <c r="B3" s="7">
        <v>0</v>
      </c>
      <c r="C3" s="7">
        <v>7.1227</v>
      </c>
      <c r="D3" s="7">
        <v>1219.97</v>
      </c>
      <c r="E3" s="7">
        <v>230.65299999999999</v>
      </c>
      <c r="G3" s="2">
        <f>$B$10^(C3-D3/(B8+E3))</f>
        <v>29809.233486423116</v>
      </c>
      <c r="H3" s="3">
        <f>B3*G3/$B$9</f>
        <v>0</v>
      </c>
      <c r="J3" s="3">
        <f>B3*$B$9/G3</f>
        <v>0</v>
      </c>
      <c r="L3" s="1">
        <f>G3/$B$9</f>
        <v>29426.686561128448</v>
      </c>
      <c r="M3" s="9">
        <v>0.86663952760440111</v>
      </c>
      <c r="N3" s="1">
        <f>B3/($M$3+L3*$M$5)</f>
        <v>0</v>
      </c>
      <c r="O3" s="1">
        <f>N3*L3</f>
        <v>0</v>
      </c>
    </row>
    <row r="4" spans="1:20" x14ac:dyDescent="0.45">
      <c r="A4" s="7" t="s">
        <v>30</v>
      </c>
      <c r="B4" s="7">
        <v>1</v>
      </c>
      <c r="C4" s="7">
        <v>7.1017900000000003</v>
      </c>
      <c r="D4" s="7">
        <v>1244.95</v>
      </c>
      <c r="E4" s="7">
        <v>217.9</v>
      </c>
      <c r="G4" s="2">
        <f>$B$10^(C4-D4/(B9+E4))</f>
        <v>25.99127590402647</v>
      </c>
      <c r="H4" s="3">
        <f>B4*G4/$B$9</f>
        <v>25.657725472879044</v>
      </c>
      <c r="J4" s="3">
        <f>B4*$B$9/G4</f>
        <v>3.8974616088126315E-2</v>
      </c>
      <c r="L4" s="1">
        <f t="shared" ref="L4:L6" si="0">G4/$B$9</f>
        <v>25.657725472879044</v>
      </c>
      <c r="M4" s="8" t="s">
        <v>25</v>
      </c>
      <c r="N4" s="1">
        <f>B4/($M$3+L4*$M$5)</f>
        <v>0.23318905599314446</v>
      </c>
      <c r="O4" s="1">
        <f t="shared" ref="O4:O6" si="1">N4*L4</f>
        <v>5.9831007819519204</v>
      </c>
    </row>
    <row r="5" spans="1:20" x14ac:dyDescent="0.45">
      <c r="A5" s="7"/>
      <c r="B5" s="7"/>
      <c r="C5" s="7"/>
      <c r="D5" s="7"/>
      <c r="E5" s="7"/>
      <c r="L5" s="1">
        <f t="shared" si="0"/>
        <v>0</v>
      </c>
      <c r="M5" s="9">
        <f>1-M3</f>
        <v>0.13336047239559889</v>
      </c>
      <c r="N5" s="1">
        <f>B5/($M$3+L5*$M$5)</f>
        <v>0</v>
      </c>
      <c r="O5" s="1">
        <f t="shared" si="1"/>
        <v>0</v>
      </c>
    </row>
    <row r="6" spans="1:20" ht="28.5" customHeight="1" x14ac:dyDescent="0.45">
      <c r="A6" s="16"/>
      <c r="B6" s="7"/>
      <c r="C6" s="7"/>
      <c r="D6" s="7"/>
      <c r="E6" s="7"/>
      <c r="L6" s="1">
        <f t="shared" si="0"/>
        <v>0</v>
      </c>
      <c r="N6" s="1">
        <f>B6/($M$3+L6*$M$5)</f>
        <v>0</v>
      </c>
      <c r="O6" s="1">
        <f t="shared" si="1"/>
        <v>0</v>
      </c>
    </row>
    <row r="8" spans="1:20" x14ac:dyDescent="0.45">
      <c r="A8" s="17" t="s">
        <v>6</v>
      </c>
      <c r="B8" s="17">
        <v>230</v>
      </c>
      <c r="G8" s="4" t="s">
        <v>20</v>
      </c>
      <c r="H8" s="3">
        <f>SUM(H3:H6)</f>
        <v>25.657725472879044</v>
      </c>
      <c r="I8" s="5" t="s">
        <v>24</v>
      </c>
      <c r="J8" s="3">
        <f>SUM(J3:J6)</f>
        <v>3.8974616088126315E-2</v>
      </c>
      <c r="M8" s="10" t="s">
        <v>23</v>
      </c>
      <c r="N8" s="11">
        <f>SUM(N3:N6)</f>
        <v>0.23318905599314446</v>
      </c>
      <c r="O8" s="12">
        <f>SUM(O3:O6)</f>
        <v>5.9831007819519204</v>
      </c>
    </row>
    <row r="9" spans="1:20" x14ac:dyDescent="0.45">
      <c r="A9" s="17" t="s">
        <v>7</v>
      </c>
      <c r="B9" s="17">
        <v>1.0129999999999999</v>
      </c>
    </row>
    <row r="10" spans="1:20" x14ac:dyDescent="0.45">
      <c r="A10" s="17" t="s">
        <v>13</v>
      </c>
      <c r="B10" s="17">
        <v>10</v>
      </c>
    </row>
    <row r="13" spans="1:20" x14ac:dyDescent="0.45">
      <c r="A13">
        <v>230.3</v>
      </c>
    </row>
    <row r="14" spans="1:20" x14ac:dyDescent="0.45">
      <c r="A14">
        <v>273</v>
      </c>
    </row>
  </sheetData>
  <mergeCells count="5">
    <mergeCell ref="G1:H1"/>
    <mergeCell ref="A1:D1"/>
    <mergeCell ref="I1:J1"/>
    <mergeCell ref="L1:O1"/>
    <mergeCell ref="Q1:T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C9" sqref="C9"/>
    </sheetView>
  </sheetViews>
  <sheetFormatPr defaultRowHeight="14.25" x14ac:dyDescent="0.45"/>
  <cols>
    <col min="1" max="1" width="13" customWidth="1"/>
    <col min="3" max="3" width="7.59765625" customWidth="1"/>
    <col min="4" max="4" width="9.33203125" customWidth="1"/>
    <col min="5" max="6" width="7.33203125" customWidth="1"/>
    <col min="7" max="7" width="1.3984375" customWidth="1"/>
    <col min="8" max="8" width="11.53125" style="2" customWidth="1"/>
    <col min="9" max="9" width="11.33203125" style="3" customWidth="1"/>
    <col min="10" max="10" width="5.9296875" style="1" customWidth="1"/>
    <col min="11" max="11" width="9.06640625" style="3"/>
    <col min="12" max="12" width="2.1328125" customWidth="1"/>
    <col min="13" max="13" width="6.9296875" style="1" customWidth="1"/>
    <col min="14" max="14" width="15.3984375" style="1" customWidth="1"/>
    <col min="15" max="16" width="8.9296875" style="1" customWidth="1"/>
  </cols>
  <sheetData>
    <row r="1" spans="1:21" s="15" customFormat="1" x14ac:dyDescent="0.45">
      <c r="A1" s="27" t="s">
        <v>9</v>
      </c>
      <c r="B1" s="27"/>
      <c r="C1" s="27"/>
      <c r="D1" s="27"/>
      <c r="E1" s="14"/>
      <c r="F1" s="14"/>
      <c r="H1" s="25" t="s">
        <v>10</v>
      </c>
      <c r="I1" s="26"/>
      <c r="J1" s="25" t="s">
        <v>11</v>
      </c>
      <c r="K1" s="28"/>
      <c r="M1" s="28" t="s">
        <v>19</v>
      </c>
      <c r="N1" s="28"/>
      <c r="O1" s="28"/>
      <c r="P1" s="28"/>
      <c r="R1" s="29"/>
      <c r="S1" s="29"/>
      <c r="T1" s="29"/>
      <c r="U1" s="29"/>
    </row>
    <row r="2" spans="1:21" x14ac:dyDescent="0.45">
      <c r="A2" s="7"/>
      <c r="B2" s="7" t="s">
        <v>27</v>
      </c>
      <c r="C2" s="7" t="s">
        <v>3</v>
      </c>
      <c r="D2" s="7" t="s">
        <v>4</v>
      </c>
      <c r="E2" s="7" t="s">
        <v>31</v>
      </c>
      <c r="F2" s="7"/>
      <c r="H2" s="2" t="s">
        <v>5</v>
      </c>
      <c r="I2" s="3" t="s">
        <v>8</v>
      </c>
      <c r="K2" s="3" t="s">
        <v>12</v>
      </c>
      <c r="M2" s="1" t="s">
        <v>14</v>
      </c>
      <c r="N2" s="13" t="s">
        <v>26</v>
      </c>
      <c r="O2" s="1" t="s">
        <v>12</v>
      </c>
      <c r="P2" s="1" t="s">
        <v>18</v>
      </c>
    </row>
    <row r="3" spans="1:21" x14ac:dyDescent="0.45">
      <c r="A3" s="7" t="s">
        <v>29</v>
      </c>
      <c r="B3" s="7">
        <v>0</v>
      </c>
      <c r="C3" s="7">
        <v>7.6313000000000004</v>
      </c>
      <c r="D3" s="7">
        <v>1566.69</v>
      </c>
      <c r="E3" s="7">
        <v>273.41899999999998</v>
      </c>
      <c r="F3" s="7"/>
      <c r="H3" s="2">
        <f>$B$10^(C3-D3/(B8+E3))</f>
        <v>106.60899308381065</v>
      </c>
      <c r="I3" s="3">
        <f>B3*H3*E12/$B$9</f>
        <v>0</v>
      </c>
      <c r="K3" s="3">
        <f>B3*$B$9/H3</f>
        <v>0</v>
      </c>
      <c r="M3" s="1">
        <f>H3/$B$9</f>
        <v>105.24086187937873</v>
      </c>
      <c r="N3" s="9">
        <v>0.86663952760440111</v>
      </c>
      <c r="O3" s="1">
        <f>B3/($N$3+M3*$N$5)</f>
        <v>0</v>
      </c>
      <c r="P3" s="1">
        <f>O3*M3</f>
        <v>0</v>
      </c>
      <c r="S3" t="s">
        <v>33</v>
      </c>
    </row>
    <row r="4" spans="1:21" x14ac:dyDescent="0.45">
      <c r="A4" s="7" t="s">
        <v>32</v>
      </c>
      <c r="B4" s="7">
        <v>1</v>
      </c>
      <c r="C4" s="7">
        <v>8.2041699999999995</v>
      </c>
      <c r="D4" s="7">
        <v>1642.89</v>
      </c>
      <c r="E4" s="7">
        <v>2300</v>
      </c>
      <c r="F4" s="7"/>
      <c r="H4" s="2">
        <f>$B$10^(C4-D4/(B9+E4))</f>
        <v>2295.5835622628988</v>
      </c>
      <c r="I4" s="3">
        <f>B4*H4*E13/$B$9</f>
        <v>2266.1239509011834</v>
      </c>
      <c r="K4" s="3">
        <f>B4*$B$9/H4</f>
        <v>4.4128212828001918E-4</v>
      </c>
      <c r="M4" s="1">
        <f t="shared" ref="M4:M6" si="0">H4/$B$9</f>
        <v>2266.1239509011834</v>
      </c>
      <c r="N4" s="8" t="s">
        <v>25</v>
      </c>
      <c r="O4" s="1">
        <f>B4/($N$3+M4*$N$5)</f>
        <v>3.2994806603637815E-3</v>
      </c>
      <c r="P4" s="1">
        <f t="shared" ref="P4:P6" si="1">O4*M4</f>
        <v>7.477032149985618</v>
      </c>
      <c r="S4">
        <v>0</v>
      </c>
    </row>
    <row r="5" spans="1:21" x14ac:dyDescent="0.45">
      <c r="A5" s="7"/>
      <c r="B5" s="7"/>
      <c r="C5" s="7"/>
      <c r="D5" s="7"/>
      <c r="E5" s="7"/>
      <c r="F5" s="7"/>
      <c r="M5" s="1">
        <f t="shared" si="0"/>
        <v>0</v>
      </c>
      <c r="N5" s="9">
        <f>1-N3</f>
        <v>0.13336047239559889</v>
      </c>
      <c r="O5" s="1">
        <f>B5/($N$3+M5*$N$5)</f>
        <v>0</v>
      </c>
      <c r="P5" s="1">
        <f t="shared" si="1"/>
        <v>0</v>
      </c>
      <c r="S5">
        <v>0.1</v>
      </c>
    </row>
    <row r="6" spans="1:21" ht="28.5" customHeight="1" x14ac:dyDescent="0.45">
      <c r="A6" s="16"/>
      <c r="B6" s="7"/>
      <c r="C6" s="7"/>
      <c r="D6" s="7"/>
      <c r="E6" s="7"/>
      <c r="F6" s="7"/>
      <c r="M6" s="1">
        <f t="shared" si="0"/>
        <v>0</v>
      </c>
      <c r="O6" s="1">
        <f>B6/($N$3+M6*$N$5)</f>
        <v>0</v>
      </c>
      <c r="P6" s="1">
        <f t="shared" si="1"/>
        <v>0</v>
      </c>
      <c r="S6">
        <v>0.2</v>
      </c>
    </row>
    <row r="7" spans="1:21" x14ac:dyDescent="0.45">
      <c r="S7">
        <v>0.3</v>
      </c>
    </row>
    <row r="8" spans="1:21" x14ac:dyDescent="0.45">
      <c r="A8" s="17" t="s">
        <v>6</v>
      </c>
      <c r="B8" s="17">
        <v>230</v>
      </c>
      <c r="H8" s="4" t="s">
        <v>20</v>
      </c>
      <c r="I8" s="3">
        <f>SUM(I3:I6)</f>
        <v>2266.1239509011834</v>
      </c>
      <c r="J8" s="5" t="s">
        <v>24</v>
      </c>
      <c r="K8" s="3">
        <f>SUM(K3:K6)</f>
        <v>4.4128212828001918E-4</v>
      </c>
      <c r="N8" s="10" t="s">
        <v>23</v>
      </c>
      <c r="O8" s="11">
        <f>SUM(O3:O6)</f>
        <v>3.2994806603637815E-3</v>
      </c>
      <c r="P8" s="12">
        <f>SUM(P3:P6)</f>
        <v>7.477032149985618</v>
      </c>
      <c r="S8">
        <v>0.4</v>
      </c>
    </row>
    <row r="9" spans="1:21" x14ac:dyDescent="0.45">
      <c r="A9" s="17" t="s">
        <v>7</v>
      </c>
      <c r="B9" s="17">
        <v>1.0129999999999999</v>
      </c>
      <c r="S9">
        <v>0.5</v>
      </c>
    </row>
    <row r="10" spans="1:21" x14ac:dyDescent="0.45">
      <c r="A10" s="17" t="s">
        <v>13</v>
      </c>
      <c r="B10" s="17">
        <v>2.81</v>
      </c>
      <c r="S10">
        <v>0.6</v>
      </c>
    </row>
    <row r="11" spans="1:21" x14ac:dyDescent="0.45">
      <c r="S11">
        <v>0.7</v>
      </c>
    </row>
    <row r="12" spans="1:21" x14ac:dyDescent="0.45">
      <c r="A12" s="17" t="s">
        <v>37</v>
      </c>
      <c r="B12" s="17">
        <v>0.54590000000000005</v>
      </c>
      <c r="D12" t="s">
        <v>34</v>
      </c>
      <c r="E12">
        <f>EXP(B12*((B13*B4)/(B12*B3+B13*B4))^2)</f>
        <v>1.7261612285965562</v>
      </c>
    </row>
    <row r="13" spans="1:21" x14ac:dyDescent="0.45">
      <c r="A13" s="17" t="s">
        <v>38</v>
      </c>
      <c r="B13" s="17">
        <v>0.58079999999999998</v>
      </c>
      <c r="D13" t="s">
        <v>35</v>
      </c>
      <c r="E13">
        <f>EXP(B13*((B12*B3)/(B12*B3+B13*B4))^2)</f>
        <v>1</v>
      </c>
    </row>
    <row r="14" spans="1:21" x14ac:dyDescent="0.45">
      <c r="S14">
        <v>0.8</v>
      </c>
    </row>
    <row r="15" spans="1:21" x14ac:dyDescent="0.45">
      <c r="A15">
        <v>329</v>
      </c>
      <c r="C15">
        <v>329</v>
      </c>
    </row>
    <row r="16" spans="1:21" x14ac:dyDescent="0.45">
      <c r="A16">
        <v>351</v>
      </c>
      <c r="C16">
        <v>349</v>
      </c>
    </row>
    <row r="18" spans="2:2" x14ac:dyDescent="0.45">
      <c r="B18" t="s">
        <v>36</v>
      </c>
    </row>
  </sheetData>
  <mergeCells count="5">
    <mergeCell ref="A1:D1"/>
    <mergeCell ref="H1:I1"/>
    <mergeCell ref="J1:K1"/>
    <mergeCell ref="M1:P1"/>
    <mergeCell ref="R1:U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D11" sqref="D11"/>
    </sheetView>
  </sheetViews>
  <sheetFormatPr defaultRowHeight="14.25" x14ac:dyDescent="0.45"/>
  <cols>
    <col min="1" max="1" width="13.9296875" customWidth="1"/>
    <col min="6" max="6" width="11.53125" style="2" customWidth="1"/>
    <col min="7" max="7" width="11.33203125" style="6" customWidth="1"/>
    <col min="8" max="8" width="9.06640625" style="1"/>
    <col min="9" max="9" width="9.06640625" style="3"/>
    <col min="11" max="11" width="9.06640625" style="1"/>
    <col min="12" max="12" width="17" style="1" customWidth="1"/>
    <col min="13" max="13" width="12.33203125" style="1" customWidth="1"/>
    <col min="14" max="14" width="9.06640625" style="1"/>
  </cols>
  <sheetData>
    <row r="1" spans="1:19" x14ac:dyDescent="0.45">
      <c r="A1" s="30" t="s">
        <v>9</v>
      </c>
      <c r="B1" s="30"/>
      <c r="C1" s="30"/>
      <c r="D1" s="30"/>
      <c r="F1" s="31" t="s">
        <v>10</v>
      </c>
      <c r="G1" s="32"/>
      <c r="H1" s="31" t="s">
        <v>11</v>
      </c>
      <c r="I1" s="33"/>
      <c r="K1" s="34" t="s">
        <v>19</v>
      </c>
      <c r="L1" s="34"/>
      <c r="M1" s="34"/>
      <c r="N1" s="34"/>
      <c r="P1" s="35" t="s">
        <v>22</v>
      </c>
      <c r="Q1" s="35"/>
      <c r="R1" s="35"/>
      <c r="S1" s="35"/>
    </row>
    <row r="2" spans="1:19" x14ac:dyDescent="0.45">
      <c r="A2" s="7"/>
      <c r="B2" s="7" t="s">
        <v>2</v>
      </c>
      <c r="C2" s="7" t="s">
        <v>3</v>
      </c>
      <c r="D2" s="7" t="s">
        <v>4</v>
      </c>
      <c r="F2" s="2" t="s">
        <v>5</v>
      </c>
      <c r="G2" s="6" t="s">
        <v>8</v>
      </c>
      <c r="I2" s="3" t="s">
        <v>12</v>
      </c>
      <c r="K2" s="1" t="s">
        <v>14</v>
      </c>
      <c r="L2" s="1" t="s">
        <v>15</v>
      </c>
      <c r="M2" s="1" t="s">
        <v>12</v>
      </c>
      <c r="N2" s="1" t="s">
        <v>18</v>
      </c>
    </row>
    <row r="3" spans="1:19" x14ac:dyDescent="0.45">
      <c r="A3" s="7" t="s">
        <v>29</v>
      </c>
      <c r="B3" s="7">
        <v>0</v>
      </c>
      <c r="C3" s="7">
        <v>817.08</v>
      </c>
      <c r="D3" s="7">
        <v>4.4022290000000002</v>
      </c>
      <c r="F3" s="2">
        <f>$B$10^(-C3/$B$8+D3)</f>
        <v>50.924836491027456</v>
      </c>
      <c r="G3" s="6">
        <f>B3*F3/$B$9</f>
        <v>0</v>
      </c>
      <c r="I3" s="3">
        <f>B3*$B$9/F3</f>
        <v>0</v>
      </c>
      <c r="K3" s="1">
        <f>F3/$B$9</f>
        <v>10.184967298205491</v>
      </c>
      <c r="L3" s="1">
        <v>0.86663952760440111</v>
      </c>
      <c r="M3" s="1">
        <f>B3/($L$3+K3*$L$5)</f>
        <v>0</v>
      </c>
      <c r="N3" s="1">
        <f>M3*K3</f>
        <v>0</v>
      </c>
    </row>
    <row r="4" spans="1:19" x14ac:dyDescent="0.45">
      <c r="A4" s="7" t="s">
        <v>30</v>
      </c>
      <c r="B4" s="7">
        <v>1</v>
      </c>
      <c r="C4" s="7">
        <v>1051.3800000000001</v>
      </c>
      <c r="D4" s="7">
        <v>4.5171900000000003</v>
      </c>
      <c r="F4" s="2">
        <f t="shared" ref="F4:F6" si="0">$B$10^(-C4/$B$8+D4)</f>
        <v>11.194531757219158</v>
      </c>
      <c r="G4" s="6">
        <f t="shared" ref="G4:G6" si="1">B4*F4/$B$9</f>
        <v>2.2389063514438314</v>
      </c>
      <c r="I4" s="3">
        <f t="shared" ref="I4:I5" si="2">B4*$B$9/F4</f>
        <v>0.4466466403809688</v>
      </c>
      <c r="K4" s="1">
        <f t="shared" ref="K4:K6" si="3">F4/$B$9</f>
        <v>2.2389063514438314</v>
      </c>
      <c r="L4" s="1" t="s">
        <v>16</v>
      </c>
      <c r="M4" s="1">
        <f t="shared" ref="M4:M6" si="4">B4/($L$3+K4*$L$5)</f>
        <v>0.85820619697169098</v>
      </c>
      <c r="N4" s="1">
        <f t="shared" ref="N4:N6" si="5">M4*K4</f>
        <v>1.9214433052483748</v>
      </c>
    </row>
    <row r="5" spans="1:19" x14ac:dyDescent="0.45">
      <c r="A5" s="7" t="s">
        <v>0</v>
      </c>
      <c r="B5" s="7">
        <v>0</v>
      </c>
      <c r="C5" s="7">
        <v>1267.56</v>
      </c>
      <c r="D5" s="7">
        <v>4.6176789999999999</v>
      </c>
      <c r="F5" s="2">
        <f t="shared" si="0"/>
        <v>2.7313830630219695</v>
      </c>
      <c r="G5" s="6">
        <f t="shared" si="1"/>
        <v>0</v>
      </c>
      <c r="I5" s="3">
        <f t="shared" si="2"/>
        <v>0</v>
      </c>
      <c r="K5" s="1">
        <f t="shared" si="3"/>
        <v>0.54627661260439386</v>
      </c>
      <c r="L5" s="1">
        <f>1-L3</f>
        <v>0.13336047239559889</v>
      </c>
      <c r="M5" s="1">
        <f t="shared" si="4"/>
        <v>0</v>
      </c>
      <c r="N5" s="1">
        <f t="shared" si="5"/>
        <v>0</v>
      </c>
    </row>
    <row r="6" spans="1:19" x14ac:dyDescent="0.45">
      <c r="A6" s="7" t="s">
        <v>1</v>
      </c>
      <c r="B6" s="7">
        <v>0</v>
      </c>
      <c r="C6" s="7">
        <v>1183.44</v>
      </c>
      <c r="D6" s="7">
        <v>4.4740130000000002</v>
      </c>
      <c r="F6" s="2">
        <f t="shared" si="0"/>
        <v>3.7170893869654336</v>
      </c>
      <c r="G6" s="6">
        <f t="shared" si="1"/>
        <v>0</v>
      </c>
      <c r="I6" s="3">
        <f>B6*$B$9/F6</f>
        <v>0</v>
      </c>
      <c r="K6" s="1">
        <f t="shared" si="3"/>
        <v>0.74341787739308673</v>
      </c>
      <c r="M6" s="1">
        <f t="shared" si="4"/>
        <v>0</v>
      </c>
      <c r="N6" s="1">
        <f t="shared" si="5"/>
        <v>0</v>
      </c>
    </row>
    <row r="8" spans="1:19" x14ac:dyDescent="0.45">
      <c r="A8" t="s">
        <v>6</v>
      </c>
      <c r="B8">
        <v>303.14999999999998</v>
      </c>
      <c r="F8" s="4" t="s">
        <v>20</v>
      </c>
      <c r="G8" s="6">
        <f>SUM(G3:G6)</f>
        <v>2.2389063514438314</v>
      </c>
      <c r="H8" s="5" t="s">
        <v>21</v>
      </c>
      <c r="I8" s="3">
        <f>SUM(I3:I6)</f>
        <v>0.4466466403809688</v>
      </c>
      <c r="L8" s="1" t="s">
        <v>17</v>
      </c>
      <c r="M8" s="1">
        <f>SUM(M3:M6)</f>
        <v>0.85820619697169098</v>
      </c>
      <c r="N8" s="1">
        <f>SUM(N3:N6)</f>
        <v>1.9214433052483748</v>
      </c>
    </row>
    <row r="9" spans="1:19" x14ac:dyDescent="0.45">
      <c r="A9" t="s">
        <v>7</v>
      </c>
      <c r="B9">
        <v>5</v>
      </c>
    </row>
    <row r="10" spans="1:19" x14ac:dyDescent="0.45">
      <c r="A10" t="s">
        <v>13</v>
      </c>
      <c r="B10">
        <v>10</v>
      </c>
    </row>
  </sheetData>
  <mergeCells count="5">
    <mergeCell ref="A1:D1"/>
    <mergeCell ref="F1:G1"/>
    <mergeCell ref="H1:I1"/>
    <mergeCell ref="K1:N1"/>
    <mergeCell ref="P1:S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8" sqref="E18"/>
    </sheetView>
  </sheetViews>
  <sheetFormatPr defaultRowHeight="14.25" x14ac:dyDescent="0.45"/>
  <cols>
    <col min="1" max="1" width="12.59765625" customWidth="1"/>
    <col min="2" max="2" width="10.796875" customWidth="1"/>
  </cols>
  <sheetData>
    <row r="1" spans="1:7" x14ac:dyDescent="0.45">
      <c r="A1" s="27" t="s">
        <v>9</v>
      </c>
      <c r="B1" s="27"/>
      <c r="D1" s="36" t="s">
        <v>10</v>
      </c>
      <c r="E1" s="37"/>
      <c r="F1" s="38" t="s">
        <v>11</v>
      </c>
      <c r="G1" s="37"/>
    </row>
    <row r="2" spans="1:7" x14ac:dyDescent="0.45">
      <c r="A2" s="7"/>
      <c r="B2" s="7" t="s">
        <v>2</v>
      </c>
      <c r="D2" s="2" t="s">
        <v>5</v>
      </c>
      <c r="E2" s="3" t="s">
        <v>8</v>
      </c>
      <c r="F2" s="6"/>
      <c r="G2" s="3" t="s">
        <v>12</v>
      </c>
    </row>
    <row r="3" spans="1:7" x14ac:dyDescent="0.45">
      <c r="A3" s="7">
        <v>5</v>
      </c>
      <c r="B3" s="7">
        <v>0.25</v>
      </c>
      <c r="D3" s="2">
        <v>2.72</v>
      </c>
      <c r="E3" s="3">
        <f>B3*D3/$B$8</f>
        <v>0.8857488224750949</v>
      </c>
      <c r="F3" s="6"/>
      <c r="G3" s="3">
        <f>B3*$B$8/D3</f>
        <v>7.0561764705882338E-2</v>
      </c>
    </row>
    <row r="4" spans="1:7" x14ac:dyDescent="0.45">
      <c r="A4" s="7">
        <v>6</v>
      </c>
      <c r="B4" s="7">
        <v>0.45</v>
      </c>
      <c r="D4" s="2">
        <v>1.024</v>
      </c>
      <c r="E4" s="3">
        <f>B4*D4/$B$8</f>
        <v>0.60022508440665256</v>
      </c>
      <c r="F4" s="6"/>
      <c r="G4" s="3">
        <f>B4*$B$8/D4</f>
        <v>0.33737343749999998</v>
      </c>
    </row>
    <row r="5" spans="1:7" x14ac:dyDescent="0.45">
      <c r="A5" s="7">
        <v>7</v>
      </c>
      <c r="B5" s="7">
        <v>0.3</v>
      </c>
      <c r="D5" s="2">
        <v>0.38900000000000001</v>
      </c>
      <c r="E5" s="3">
        <f>B5*D5/$B$8</f>
        <v>0.15201012879829937</v>
      </c>
      <c r="F5" s="6"/>
      <c r="G5" s="3">
        <f>B5*$B$8/D5</f>
        <v>0.59206580976863743</v>
      </c>
    </row>
    <row r="6" spans="1:7" x14ac:dyDescent="0.45">
      <c r="D6" s="2"/>
      <c r="E6" s="3"/>
      <c r="F6" s="6"/>
      <c r="G6" s="3"/>
    </row>
    <row r="7" spans="1:7" x14ac:dyDescent="0.45">
      <c r="A7" s="18" t="s">
        <v>28</v>
      </c>
      <c r="B7" s="18">
        <v>342.15</v>
      </c>
      <c r="D7" s="4" t="s">
        <v>20</v>
      </c>
      <c r="E7" s="3">
        <f>SUM(E3:E5)</f>
        <v>1.6379840356800468</v>
      </c>
      <c r="F7" s="19" t="s">
        <v>21</v>
      </c>
      <c r="G7" s="24">
        <f>SUM(G3:G5)</f>
        <v>1.0000010119745197</v>
      </c>
    </row>
    <row r="8" spans="1:7" x14ac:dyDescent="0.45">
      <c r="A8" s="18" t="s">
        <v>7</v>
      </c>
      <c r="B8" s="18">
        <v>0.76771199999999995</v>
      </c>
      <c r="D8" s="2"/>
      <c r="E8" s="3"/>
      <c r="F8" s="6"/>
      <c r="G8" s="3"/>
    </row>
    <row r="9" spans="1:7" x14ac:dyDescent="0.45">
      <c r="D9" s="20"/>
      <c r="E9" s="22"/>
      <c r="F9" s="21"/>
      <c r="G9" s="22"/>
    </row>
    <row r="11" spans="1:7" x14ac:dyDescent="0.45">
      <c r="A11" s="27" t="s">
        <v>9</v>
      </c>
      <c r="B11" s="27"/>
      <c r="D11" s="36" t="s">
        <v>10</v>
      </c>
      <c r="E11" s="37"/>
      <c r="F11" s="38" t="s">
        <v>11</v>
      </c>
      <c r="G11" s="37"/>
    </row>
    <row r="12" spans="1:7" x14ac:dyDescent="0.45">
      <c r="A12" s="7"/>
      <c r="B12" s="7" t="s">
        <v>2</v>
      </c>
      <c r="D12" s="2" t="s">
        <v>5</v>
      </c>
      <c r="E12" s="3" t="s">
        <v>8</v>
      </c>
      <c r="F12" s="6"/>
      <c r="G12" s="3" t="s">
        <v>12</v>
      </c>
    </row>
    <row r="13" spans="1:7" x14ac:dyDescent="0.45">
      <c r="A13" s="7">
        <v>5</v>
      </c>
      <c r="B13" s="7">
        <v>0.25</v>
      </c>
      <c r="D13" s="2">
        <v>2.72</v>
      </c>
      <c r="E13" s="3">
        <f>B13*D13/$B$18</f>
        <v>0.54183266932270924</v>
      </c>
      <c r="F13" s="6"/>
      <c r="G13" s="3">
        <f>B13*$B$18/D13</f>
        <v>0.11534926470588233</v>
      </c>
    </row>
    <row r="14" spans="1:7" x14ac:dyDescent="0.45">
      <c r="A14" s="7">
        <v>6</v>
      </c>
      <c r="B14" s="7">
        <v>0.45</v>
      </c>
      <c r="D14" s="2">
        <v>1.024</v>
      </c>
      <c r="E14" s="3">
        <f t="shared" ref="E14:E15" si="0">B14*D14/$B$18</f>
        <v>0.36717131474103593</v>
      </c>
      <c r="F14" s="6"/>
      <c r="G14" s="3">
        <f t="shared" ref="G14:G15" si="1">B14*$B$18/D14</f>
        <v>0.551513671875</v>
      </c>
    </row>
    <row r="15" spans="1:7" x14ac:dyDescent="0.45">
      <c r="A15" s="7">
        <v>7</v>
      </c>
      <c r="B15" s="7">
        <v>0.3</v>
      </c>
      <c r="D15" s="2">
        <v>0.38900000000000001</v>
      </c>
      <c r="E15" s="3">
        <f t="shared" si="0"/>
        <v>9.2988047808764948E-2</v>
      </c>
      <c r="F15" s="6"/>
      <c r="G15" s="3">
        <f t="shared" si="1"/>
        <v>0.96786632390745486</v>
      </c>
    </row>
    <row r="16" spans="1:7" x14ac:dyDescent="0.45">
      <c r="D16" s="2"/>
      <c r="E16" s="3"/>
      <c r="F16" s="6"/>
      <c r="G16" s="3"/>
    </row>
    <row r="17" spans="1:7" x14ac:dyDescent="0.45">
      <c r="A17" s="18" t="s">
        <v>28</v>
      </c>
      <c r="B17" s="18">
        <v>342.15</v>
      </c>
      <c r="D17" s="4" t="s">
        <v>20</v>
      </c>
      <c r="E17" s="24">
        <f>SUM(E13:E15)</f>
        <v>1.0019920318725102</v>
      </c>
      <c r="F17" s="19" t="s">
        <v>21</v>
      </c>
      <c r="G17" s="3">
        <f>SUM(G13:G15)</f>
        <v>1.6347292604883372</v>
      </c>
    </row>
    <row r="18" spans="1:7" x14ac:dyDescent="0.45">
      <c r="A18" s="18" t="s">
        <v>7</v>
      </c>
      <c r="B18" s="18">
        <v>1.2549999999999999</v>
      </c>
      <c r="D18" s="2"/>
      <c r="E18" s="3"/>
      <c r="F18" s="6"/>
      <c r="G18" s="3"/>
    </row>
    <row r="19" spans="1:7" x14ac:dyDescent="0.45">
      <c r="D19" s="20"/>
      <c r="E19" s="22"/>
      <c r="F19" s="21"/>
      <c r="G19" s="22"/>
    </row>
  </sheetData>
  <mergeCells count="6">
    <mergeCell ref="A1:B1"/>
    <mergeCell ref="D1:E1"/>
    <mergeCell ref="F1:G1"/>
    <mergeCell ref="A11:B11"/>
    <mergeCell ref="D11:E11"/>
    <mergeCell ref="F11:G1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"/>
    </sheetView>
  </sheetViews>
  <sheetFormatPr defaultRowHeight="14.25" x14ac:dyDescent="0.45"/>
  <cols>
    <col min="1" max="1" width="12.59765625" customWidth="1"/>
    <col min="2" max="2" width="10.796875" customWidth="1"/>
  </cols>
  <sheetData>
    <row r="1" spans="1:7" x14ac:dyDescent="0.45">
      <c r="A1" s="27" t="s">
        <v>9</v>
      </c>
      <c r="B1" s="27"/>
      <c r="D1" s="36" t="s">
        <v>10</v>
      </c>
      <c r="E1" s="37"/>
      <c r="F1" s="38" t="s">
        <v>11</v>
      </c>
      <c r="G1" s="37"/>
    </row>
    <row r="2" spans="1:7" x14ac:dyDescent="0.45">
      <c r="A2" s="7"/>
      <c r="B2" s="7" t="s">
        <v>2</v>
      </c>
      <c r="D2" s="2" t="s">
        <v>5</v>
      </c>
      <c r="E2" s="3" t="s">
        <v>8</v>
      </c>
      <c r="F2" s="6"/>
      <c r="G2" s="3" t="s">
        <v>12</v>
      </c>
    </row>
    <row r="3" spans="1:7" x14ac:dyDescent="0.45">
      <c r="A3" s="7">
        <v>5</v>
      </c>
      <c r="B3" s="7">
        <v>0.25</v>
      </c>
      <c r="D3" s="2">
        <v>2.7549999999999999</v>
      </c>
      <c r="E3" s="3">
        <f>B3*D3/$B$8</f>
        <v>0.37229729729729727</v>
      </c>
      <c r="F3" s="6"/>
      <c r="G3" s="3">
        <f>B3*$B$8/D3</f>
        <v>0.1678765880217786</v>
      </c>
    </row>
    <row r="4" spans="1:7" x14ac:dyDescent="0.45">
      <c r="A4" s="7">
        <v>6</v>
      </c>
      <c r="B4" s="7">
        <v>0.45</v>
      </c>
      <c r="D4" s="2">
        <v>1.0209999999999999</v>
      </c>
      <c r="E4" s="3">
        <f>B4*D4/$B$8</f>
        <v>0.24835135135135133</v>
      </c>
      <c r="F4" s="6"/>
      <c r="G4" s="3">
        <f>B4*$B$8/D4</f>
        <v>0.81537708129285025</v>
      </c>
    </row>
    <row r="5" spans="1:7" x14ac:dyDescent="0.45">
      <c r="A5" s="7">
        <v>7</v>
      </c>
      <c r="B5" s="7">
        <v>0.3</v>
      </c>
      <c r="D5" s="2">
        <v>0.39</v>
      </c>
      <c r="E5" s="3">
        <f>B5*D5/$B$8</f>
        <v>6.3243243243243236E-2</v>
      </c>
      <c r="F5" s="6"/>
      <c r="G5" s="3">
        <f>B5*$B$8/D5</f>
        <v>1.4230769230769231</v>
      </c>
    </row>
    <row r="6" spans="1:7" x14ac:dyDescent="0.45">
      <c r="D6" s="2"/>
      <c r="E6" s="3"/>
      <c r="F6" s="6"/>
      <c r="G6" s="3"/>
    </row>
    <row r="7" spans="1:7" x14ac:dyDescent="0.45">
      <c r="A7" s="18" t="s">
        <v>28</v>
      </c>
      <c r="B7" s="18">
        <v>342.15</v>
      </c>
      <c r="D7" s="4" t="s">
        <v>20</v>
      </c>
      <c r="E7" s="23">
        <f>SUM(E3:E5)</f>
        <v>0.68389189189189192</v>
      </c>
      <c r="F7" s="19" t="s">
        <v>21</v>
      </c>
      <c r="G7" s="3">
        <f>SUM(G3:G5)</f>
        <v>2.4063305923915519</v>
      </c>
    </row>
    <row r="8" spans="1:7" x14ac:dyDescent="0.45">
      <c r="A8" s="18" t="s">
        <v>7</v>
      </c>
      <c r="B8" s="18">
        <v>1.85</v>
      </c>
      <c r="D8" s="2"/>
      <c r="E8" s="3"/>
      <c r="F8" s="6"/>
      <c r="G8" s="3"/>
    </row>
    <row r="9" spans="1:7" x14ac:dyDescent="0.45">
      <c r="D9" s="20"/>
      <c r="E9" s="22"/>
      <c r="F9" s="21"/>
      <c r="G9" s="22"/>
    </row>
    <row r="11" spans="1:7" x14ac:dyDescent="0.45">
      <c r="A11" s="27" t="s">
        <v>9</v>
      </c>
      <c r="B11" s="27"/>
      <c r="D11" s="36" t="s">
        <v>10</v>
      </c>
      <c r="E11" s="37"/>
      <c r="F11" s="38" t="s">
        <v>11</v>
      </c>
      <c r="G11" s="37"/>
    </row>
    <row r="12" spans="1:7" x14ac:dyDescent="0.45">
      <c r="A12" s="7"/>
      <c r="B12" s="7" t="s">
        <v>2</v>
      </c>
      <c r="D12" s="2" t="s">
        <v>5</v>
      </c>
      <c r="E12" s="3" t="s">
        <v>8</v>
      </c>
      <c r="F12" s="6"/>
      <c r="G12" s="3" t="s">
        <v>12</v>
      </c>
    </row>
    <row r="13" spans="1:7" x14ac:dyDescent="0.45">
      <c r="A13" s="7">
        <v>5</v>
      </c>
      <c r="B13" s="7">
        <v>0.55000000000000004</v>
      </c>
      <c r="D13" s="2">
        <v>2.7549999999999999</v>
      </c>
      <c r="E13" s="3">
        <f>B13*D13/$B$18</f>
        <v>1.443095238095238</v>
      </c>
      <c r="F13" s="6"/>
      <c r="G13" s="3">
        <f>B13*$B$18/D13</f>
        <v>0.20961887477313981</v>
      </c>
    </row>
    <row r="14" spans="1:7" x14ac:dyDescent="0.45">
      <c r="A14" s="7">
        <v>6</v>
      </c>
      <c r="B14" s="7">
        <v>0.25</v>
      </c>
      <c r="D14" s="2">
        <v>1.0209999999999999</v>
      </c>
      <c r="E14" s="3">
        <f t="shared" ref="E14:E15" si="0">B14*D14/$B$18</f>
        <v>0.24309523809523806</v>
      </c>
      <c r="F14" s="6"/>
      <c r="G14" s="3">
        <f t="shared" ref="G14:G15" si="1">B14*$B$18/D14</f>
        <v>0.25710088148873655</v>
      </c>
    </row>
    <row r="15" spans="1:7" x14ac:dyDescent="0.45">
      <c r="A15" s="7">
        <v>7</v>
      </c>
      <c r="B15" s="7">
        <v>0.2</v>
      </c>
      <c r="D15" s="2">
        <v>0.39</v>
      </c>
      <c r="E15" s="3">
        <f t="shared" si="0"/>
        <v>7.4285714285714302E-2</v>
      </c>
      <c r="F15" s="6"/>
      <c r="G15" s="3">
        <f t="shared" si="1"/>
        <v>0.53846153846153855</v>
      </c>
    </row>
    <row r="16" spans="1:7" x14ac:dyDescent="0.45">
      <c r="D16" s="2"/>
      <c r="E16" s="3"/>
      <c r="F16" s="6"/>
      <c r="G16" s="3"/>
    </row>
    <row r="17" spans="1:7" x14ac:dyDescent="0.45">
      <c r="A17" s="18" t="s">
        <v>28</v>
      </c>
      <c r="B17" s="18">
        <v>342.15</v>
      </c>
      <c r="D17" s="4" t="s">
        <v>20</v>
      </c>
      <c r="E17" s="3">
        <f>SUM(E13:E15)</f>
        <v>1.7604761904761903</v>
      </c>
      <c r="F17" s="19" t="s">
        <v>21</v>
      </c>
      <c r="G17" s="23">
        <f>SUM(G13:G15)</f>
        <v>1.0051812947234149</v>
      </c>
    </row>
    <row r="18" spans="1:7" x14ac:dyDescent="0.45">
      <c r="A18" s="18" t="s">
        <v>7</v>
      </c>
      <c r="B18" s="18">
        <v>1.05</v>
      </c>
      <c r="D18" s="2"/>
      <c r="E18" s="3"/>
      <c r="F18" s="6"/>
      <c r="G18" s="3"/>
    </row>
    <row r="19" spans="1:7" x14ac:dyDescent="0.45">
      <c r="D19" s="20"/>
      <c r="E19" s="22"/>
      <c r="F19" s="21"/>
      <c r="G19" s="22"/>
    </row>
  </sheetData>
  <mergeCells count="6">
    <mergeCell ref="A1:B1"/>
    <mergeCell ref="D1:E1"/>
    <mergeCell ref="F1:G1"/>
    <mergeCell ref="A11:B11"/>
    <mergeCell ref="D11:E11"/>
    <mergeCell ref="F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Acetone - Ethyl Acetate</vt:lpstr>
      <vt:lpstr>Acetone - Ethanol</vt:lpstr>
      <vt:lpstr>Sheet1</vt:lpstr>
      <vt:lpstr>Sheet3</vt:lpstr>
      <vt:lpstr>Calculate Dew&amp;Bubble const P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Alani Johnson</dc:creator>
  <cp:lastModifiedBy>Alani Johnson</cp:lastModifiedBy>
  <cp:lastPrinted>2017-04-17T18:01:04Z</cp:lastPrinted>
  <dcterms:created xsi:type="dcterms:W3CDTF">2016-03-20T17:32:44Z</dcterms:created>
  <dcterms:modified xsi:type="dcterms:W3CDTF">2017-04-18T00:26:43Z</dcterms:modified>
</cp:coreProperties>
</file>